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defaultThemeVersion="166925"/>
  <mc:AlternateContent xmlns:mc="http://schemas.openxmlformats.org/markup-compatibility/2006">
    <mc:Choice Requires="x15">
      <x15ac:absPath xmlns:x15ac="http://schemas.microsoft.com/office/spreadsheetml/2010/11/ac" url="T:\Community Air Protection Incentives - AB 617\QMs\Lawn and Garden\"/>
    </mc:Choice>
  </mc:AlternateContent>
  <xr:revisionPtr revIDLastSave="0" documentId="8_{297FB35A-6103-4944-9640-9A63E43E9252}" xr6:coauthVersionLast="36" xr6:coauthVersionMax="36" xr10:uidLastSave="{00000000-0000-0000-0000-000000000000}"/>
  <bookViews>
    <workbookView xWindow="30560" yWindow="1560" windowWidth="23910" windowHeight="12810" xr2:uid="{E6B70BAC-0DC7-440C-8FD8-70F3C29D4E19}"/>
  </bookViews>
  <sheets>
    <sheet name="Lawn &amp; Garden EF" sheetId="1" r:id="rId1"/>
  </sheets>
  <externalReferences>
    <externalReference r:id="rId2"/>
    <externalReference r:id="rId3"/>
    <externalReference r:id="rId4"/>
    <externalReference r:id="rId5"/>
  </externalReferences>
  <definedNames>
    <definedName name="_xlnm._FilterDatabase" localSheetId="0" hidden="1">'Lawn &amp; Garden EF'!#REF!</definedName>
    <definedName name="BCS">'[1]Other '!$J$17:$J$18</definedName>
    <definedName name="County">'[1]Other '!$A$2:$A$59</definedName>
    <definedName name="Fuels">'[1]Other '!$F$2:$F$8</definedName>
    <definedName name="Hundred">'[1]Other '!$E$17:$E$37</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nanaerobic">'[1]Other '!$C$2:$C$15</definedName>
    <definedName name="OnRoadTrucksNOxStandard" localSheetId="0">[2]Defaults!$W$10</definedName>
    <definedName name="OnRoadTrucksNOxStandard">[3]Defaults!$X$10</definedName>
    <definedName name="_xlnm.Print_Area" localSheetId="0">'Lawn &amp; Garden EF'!$A$1:$O$29</definedName>
    <definedName name="Replacement">'[4]DropDown-CostEfectiveness'!#REF!</definedName>
    <definedName name="Repower">'[4]DropDown-CostEfectiveness'!#REF!</definedName>
    <definedName name="solsep">'[1]Other '!$J$31:$J$38</definedName>
    <definedName name="sources">'[1]Other '!$J$23:$J$26</definedName>
    <definedName name="yes">'[1]Other '!$J$28:$J$29</definedName>
    <definedName name="YN">'[1]Other '!$J$28:$J$29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 r="D6" i="1" l="1"/>
  <c r="AY108" i="1"/>
  <c r="AZ108" i="1" s="1"/>
  <c r="BA108" i="1" s="1"/>
  <c r="W108" i="1"/>
  <c r="U108" i="1"/>
  <c r="AY107" i="1"/>
  <c r="AZ107" i="1" s="1"/>
  <c r="BA107" i="1" s="1"/>
  <c r="W107" i="1"/>
  <c r="U107" i="1"/>
  <c r="AY106" i="1"/>
  <c r="AZ106" i="1" s="1"/>
  <c r="BA106" i="1" s="1"/>
  <c r="W106" i="1"/>
  <c r="U106" i="1"/>
  <c r="AY105" i="1"/>
  <c r="AZ105" i="1" s="1"/>
  <c r="BA105" i="1" s="1"/>
  <c r="W105" i="1"/>
  <c r="U105" i="1"/>
  <c r="AY104" i="1"/>
  <c r="AZ104" i="1" s="1"/>
  <c r="BA104" i="1" s="1"/>
  <c r="W104" i="1"/>
  <c r="U104" i="1"/>
  <c r="AY103" i="1"/>
  <c r="AZ103" i="1" s="1"/>
  <c r="BA103" i="1" s="1"/>
  <c r="W103" i="1"/>
  <c r="U103" i="1"/>
  <c r="AY102" i="1"/>
  <c r="AZ102" i="1" s="1"/>
  <c r="BA102" i="1" s="1"/>
  <c r="W102" i="1"/>
  <c r="U102" i="1"/>
  <c r="AY101" i="1"/>
  <c r="AZ101" i="1" s="1"/>
  <c r="BA101" i="1" s="1"/>
  <c r="W101" i="1"/>
  <c r="U101" i="1"/>
  <c r="AY100" i="1"/>
  <c r="AZ100" i="1" s="1"/>
  <c r="BA100" i="1" s="1"/>
  <c r="W100" i="1"/>
  <c r="U100" i="1"/>
  <c r="AY99" i="1"/>
  <c r="AZ99" i="1" s="1"/>
  <c r="BA99" i="1" s="1"/>
  <c r="W99" i="1"/>
  <c r="U99" i="1"/>
  <c r="AY98" i="1"/>
  <c r="AZ98" i="1" s="1"/>
  <c r="BA98" i="1" s="1"/>
  <c r="W98" i="1"/>
  <c r="U98" i="1"/>
  <c r="AY97" i="1"/>
  <c r="AZ97" i="1" s="1"/>
  <c r="BA97" i="1" s="1"/>
  <c r="W97" i="1"/>
  <c r="U97" i="1"/>
  <c r="AY96" i="1"/>
  <c r="AZ96" i="1" s="1"/>
  <c r="BA96" i="1" s="1"/>
  <c r="W96" i="1"/>
  <c r="U96" i="1"/>
  <c r="AY95" i="1"/>
  <c r="AZ95" i="1" s="1"/>
  <c r="BA95" i="1" s="1"/>
  <c r="W95" i="1"/>
  <c r="U95" i="1"/>
  <c r="AY94" i="1"/>
  <c r="AZ94" i="1" s="1"/>
  <c r="BA94" i="1" s="1"/>
  <c r="W94" i="1"/>
  <c r="U94" i="1"/>
  <c r="AY93" i="1"/>
  <c r="AZ93" i="1" s="1"/>
  <c r="BA93" i="1" s="1"/>
  <c r="W93" i="1"/>
  <c r="U93" i="1"/>
  <c r="AY92" i="1"/>
  <c r="AZ92" i="1" s="1"/>
  <c r="BA92" i="1" s="1"/>
  <c r="W92" i="1"/>
  <c r="U92" i="1"/>
  <c r="AY91" i="1"/>
  <c r="AZ91" i="1" s="1"/>
  <c r="BA91" i="1" s="1"/>
  <c r="W91" i="1"/>
  <c r="U91" i="1"/>
  <c r="AY90" i="1"/>
  <c r="AZ90" i="1" s="1"/>
  <c r="BA90" i="1" s="1"/>
  <c r="W90" i="1"/>
  <c r="U90" i="1"/>
  <c r="AY89" i="1"/>
  <c r="AZ89" i="1" s="1"/>
  <c r="BA89" i="1" s="1"/>
  <c r="W89" i="1"/>
  <c r="U89" i="1"/>
  <c r="AY88" i="1"/>
  <c r="AZ88" i="1" s="1"/>
  <c r="BA88" i="1" s="1"/>
  <c r="W88" i="1"/>
  <c r="U88" i="1"/>
  <c r="AY87" i="1"/>
  <c r="AZ87" i="1" s="1"/>
  <c r="BA87" i="1" s="1"/>
  <c r="W87" i="1"/>
  <c r="U87" i="1"/>
  <c r="AY86" i="1"/>
  <c r="AZ86" i="1" s="1"/>
  <c r="BA86" i="1" s="1"/>
  <c r="W86" i="1"/>
  <c r="U86" i="1"/>
  <c r="AY85" i="1"/>
  <c r="AZ85" i="1" s="1"/>
  <c r="BA85" i="1" s="1"/>
  <c r="W85" i="1"/>
  <c r="U85" i="1"/>
  <c r="AY84" i="1"/>
  <c r="AZ84" i="1" s="1"/>
  <c r="BA84" i="1" s="1"/>
  <c r="W84" i="1"/>
  <c r="U84" i="1"/>
  <c r="AY83" i="1"/>
  <c r="AZ83" i="1" s="1"/>
  <c r="BA83" i="1" s="1"/>
  <c r="W83" i="1"/>
  <c r="U83" i="1"/>
  <c r="AY82" i="1"/>
  <c r="AZ82" i="1" s="1"/>
  <c r="BA82" i="1" s="1"/>
  <c r="W82" i="1"/>
  <c r="U82" i="1"/>
  <c r="AY81" i="1"/>
  <c r="AZ81" i="1" s="1"/>
  <c r="BA81" i="1" s="1"/>
  <c r="W81" i="1"/>
  <c r="U81" i="1"/>
  <c r="AY80" i="1"/>
  <c r="AZ80" i="1" s="1"/>
  <c r="BA80" i="1" s="1"/>
  <c r="W80" i="1"/>
  <c r="U80" i="1"/>
  <c r="AY79" i="1"/>
  <c r="AZ79" i="1" s="1"/>
  <c r="BA79" i="1" s="1"/>
  <c r="W79" i="1"/>
  <c r="U79" i="1"/>
  <c r="AY78" i="1"/>
  <c r="AZ78" i="1" s="1"/>
  <c r="BA78" i="1" s="1"/>
  <c r="W78" i="1"/>
  <c r="U78" i="1"/>
  <c r="AY77" i="1"/>
  <c r="AZ77" i="1" s="1"/>
  <c r="BA77" i="1" s="1"/>
  <c r="W77" i="1"/>
  <c r="U77" i="1"/>
  <c r="AY76" i="1"/>
  <c r="AZ76" i="1" s="1"/>
  <c r="BA76" i="1" s="1"/>
  <c r="W76" i="1"/>
  <c r="U76" i="1"/>
  <c r="AY75" i="1"/>
  <c r="AZ75" i="1" s="1"/>
  <c r="BA75" i="1" s="1"/>
  <c r="W75" i="1"/>
  <c r="U75" i="1"/>
  <c r="AY74" i="1"/>
  <c r="AZ74" i="1" s="1"/>
  <c r="BA74" i="1" s="1"/>
  <c r="W74" i="1"/>
  <c r="U74" i="1"/>
  <c r="AY73" i="1"/>
  <c r="AZ73" i="1" s="1"/>
  <c r="BA73" i="1" s="1"/>
  <c r="W73" i="1"/>
  <c r="U73" i="1"/>
  <c r="AY72" i="1"/>
  <c r="AZ72" i="1" s="1"/>
  <c r="BA72" i="1" s="1"/>
  <c r="W72" i="1"/>
  <c r="U72" i="1"/>
  <c r="AY71" i="1"/>
  <c r="AZ71" i="1" s="1"/>
  <c r="BA71" i="1" s="1"/>
  <c r="W71" i="1"/>
  <c r="U71" i="1"/>
  <c r="AY70" i="1"/>
  <c r="AZ70" i="1" s="1"/>
  <c r="BA70" i="1" s="1"/>
  <c r="W70" i="1"/>
  <c r="U70" i="1"/>
  <c r="AY69" i="1"/>
  <c r="AZ69" i="1" s="1"/>
  <c r="BA69" i="1" s="1"/>
  <c r="W69" i="1"/>
  <c r="U69" i="1"/>
  <c r="AY68" i="1"/>
  <c r="AZ68" i="1" s="1"/>
  <c r="BA68" i="1" s="1"/>
  <c r="W68" i="1"/>
  <c r="U68" i="1"/>
  <c r="AY67" i="1"/>
  <c r="AZ67" i="1" s="1"/>
  <c r="BA67" i="1" s="1"/>
  <c r="W67" i="1"/>
  <c r="U67" i="1"/>
  <c r="AY66" i="1"/>
  <c r="AZ66" i="1" s="1"/>
  <c r="BA66" i="1" s="1"/>
  <c r="W66" i="1"/>
  <c r="U66" i="1"/>
  <c r="AY65" i="1"/>
  <c r="AZ65" i="1" s="1"/>
  <c r="BA65" i="1" s="1"/>
  <c r="W65" i="1"/>
  <c r="U65" i="1"/>
  <c r="AY64" i="1"/>
  <c r="AZ64" i="1" s="1"/>
  <c r="BA64" i="1" s="1"/>
  <c r="W64" i="1"/>
  <c r="U64" i="1"/>
  <c r="AY63" i="1"/>
  <c r="AZ63" i="1" s="1"/>
  <c r="BA63" i="1" s="1"/>
  <c r="W63" i="1"/>
  <c r="U63" i="1"/>
  <c r="AY62" i="1"/>
  <c r="AZ62" i="1" s="1"/>
  <c r="BA62" i="1" s="1"/>
  <c r="W62" i="1"/>
  <c r="U62" i="1"/>
  <c r="AY61" i="1"/>
  <c r="AZ61" i="1" s="1"/>
  <c r="BA61" i="1" s="1"/>
  <c r="W61" i="1"/>
  <c r="U61" i="1"/>
  <c r="AY60" i="1"/>
  <c r="AZ60" i="1" s="1"/>
  <c r="BA60" i="1" s="1"/>
  <c r="W60" i="1"/>
  <c r="U60" i="1"/>
  <c r="AY59" i="1"/>
  <c r="AZ59" i="1" s="1"/>
  <c r="BA59" i="1" s="1"/>
  <c r="W59" i="1"/>
  <c r="U59" i="1"/>
  <c r="AY58" i="1"/>
  <c r="AZ58" i="1" s="1"/>
  <c r="BA58" i="1" s="1"/>
  <c r="W58" i="1"/>
  <c r="U58" i="1"/>
  <c r="AY57" i="1"/>
  <c r="AZ57" i="1" s="1"/>
  <c r="BA57" i="1" s="1"/>
  <c r="W57" i="1"/>
  <c r="U57" i="1"/>
  <c r="AY56" i="1"/>
  <c r="AZ56" i="1" s="1"/>
  <c r="BA56" i="1" s="1"/>
  <c r="W56" i="1"/>
  <c r="U56" i="1"/>
  <c r="AY55" i="1"/>
  <c r="AZ55" i="1" s="1"/>
  <c r="BA55" i="1" s="1"/>
  <c r="W55" i="1"/>
  <c r="U55" i="1"/>
  <c r="AY54" i="1"/>
  <c r="AZ54" i="1" s="1"/>
  <c r="BA54" i="1" s="1"/>
  <c r="W54" i="1"/>
  <c r="U54" i="1"/>
  <c r="AY53" i="1"/>
  <c r="AZ53" i="1" s="1"/>
  <c r="BA53" i="1" s="1"/>
  <c r="W53" i="1"/>
  <c r="U53" i="1"/>
  <c r="AY52" i="1"/>
  <c r="AZ52" i="1" s="1"/>
  <c r="BA52" i="1" s="1"/>
  <c r="W52" i="1"/>
  <c r="U52" i="1"/>
  <c r="AY51" i="1"/>
  <c r="AZ51" i="1" s="1"/>
  <c r="BA51" i="1" s="1"/>
  <c r="W51" i="1"/>
  <c r="U51" i="1"/>
  <c r="AY50" i="1"/>
  <c r="AZ50" i="1" s="1"/>
  <c r="BA50" i="1" s="1"/>
  <c r="W50" i="1"/>
  <c r="U50" i="1"/>
  <c r="AY49" i="1"/>
  <c r="AZ49" i="1" s="1"/>
  <c r="BA49" i="1" s="1"/>
  <c r="W49" i="1"/>
  <c r="U49" i="1"/>
  <c r="AY48" i="1"/>
  <c r="AZ48" i="1" s="1"/>
  <c r="BA48" i="1" s="1"/>
  <c r="W48" i="1"/>
  <c r="U48" i="1"/>
  <c r="AY47" i="1"/>
  <c r="AZ47" i="1" s="1"/>
  <c r="BA47" i="1" s="1"/>
  <c r="W47" i="1"/>
  <c r="U47" i="1"/>
  <c r="AY46" i="1"/>
  <c r="AZ46" i="1" s="1"/>
  <c r="BA46" i="1" s="1"/>
  <c r="W46" i="1"/>
  <c r="U46" i="1"/>
  <c r="AY45" i="1"/>
  <c r="AZ45" i="1" s="1"/>
  <c r="BA45" i="1" s="1"/>
  <c r="W45" i="1"/>
  <c r="U45" i="1"/>
  <c r="AY44" i="1"/>
  <c r="AZ44" i="1" s="1"/>
  <c r="BA44" i="1" s="1"/>
  <c r="W44" i="1"/>
  <c r="U44" i="1"/>
  <c r="AY43" i="1"/>
  <c r="AZ43" i="1" s="1"/>
  <c r="BA43" i="1" s="1"/>
  <c r="W43" i="1"/>
  <c r="U43" i="1"/>
  <c r="AY42" i="1"/>
  <c r="AZ42" i="1" s="1"/>
  <c r="BA42" i="1" s="1"/>
  <c r="W42" i="1"/>
  <c r="U42" i="1"/>
  <c r="AY41" i="1"/>
  <c r="AZ41" i="1" s="1"/>
  <c r="BA41" i="1" s="1"/>
  <c r="W41" i="1"/>
  <c r="U41" i="1"/>
  <c r="AY40" i="1"/>
  <c r="AZ40" i="1" s="1"/>
  <c r="BA40" i="1" s="1"/>
  <c r="W40" i="1"/>
  <c r="U40" i="1"/>
  <c r="AY39" i="1"/>
  <c r="AZ39" i="1" s="1"/>
  <c r="BA39" i="1" s="1"/>
  <c r="W39" i="1"/>
  <c r="U39" i="1"/>
  <c r="AY38" i="1"/>
  <c r="AZ38" i="1" s="1"/>
  <c r="BA38" i="1" s="1"/>
  <c r="W38" i="1"/>
  <c r="U38" i="1"/>
  <c r="AY37" i="1"/>
  <c r="AZ37" i="1" s="1"/>
  <c r="BA37" i="1" s="1"/>
  <c r="W37" i="1"/>
  <c r="U37" i="1"/>
  <c r="AY36" i="1"/>
  <c r="AZ36" i="1" s="1"/>
  <c r="BA36" i="1" s="1"/>
  <c r="W36" i="1"/>
  <c r="U36" i="1"/>
  <c r="AY35" i="1"/>
  <c r="AZ35" i="1" s="1"/>
  <c r="BA35" i="1" s="1"/>
  <c r="W35" i="1"/>
  <c r="U35" i="1"/>
  <c r="AY34" i="1"/>
  <c r="AZ34" i="1" s="1"/>
  <c r="BA34" i="1" s="1"/>
  <c r="W34" i="1"/>
  <c r="U34" i="1"/>
  <c r="B30" i="1"/>
  <c r="L15" i="1"/>
  <c r="K15" i="1"/>
  <c r="J15" i="1"/>
  <c r="I15" i="1"/>
  <c r="H15" i="1"/>
  <c r="G15" i="1"/>
  <c r="F15" i="1"/>
  <c r="E15" i="1"/>
  <c r="D15" i="1"/>
  <c r="B16" i="1"/>
  <c r="L14" i="1"/>
  <c r="K14" i="1"/>
  <c r="J14" i="1"/>
  <c r="I14" i="1"/>
  <c r="H14" i="1"/>
  <c r="G14" i="1"/>
  <c r="F14" i="1"/>
  <c r="E14" i="1"/>
  <c r="D14" i="1"/>
  <c r="B15" i="1"/>
  <c r="L13" i="1"/>
  <c r="K13" i="1"/>
  <c r="J13" i="1"/>
  <c r="I13" i="1"/>
  <c r="H13" i="1"/>
  <c r="G13" i="1"/>
  <c r="F13" i="1"/>
  <c r="E13" i="1"/>
  <c r="D13" i="1"/>
  <c r="B14" i="1"/>
  <c r="L12" i="1"/>
  <c r="K12" i="1"/>
  <c r="J12" i="1"/>
  <c r="I12" i="1"/>
  <c r="H12" i="1"/>
  <c r="G12" i="1"/>
  <c r="F12" i="1"/>
  <c r="E12" i="1"/>
  <c r="D12" i="1"/>
  <c r="B13" i="1"/>
  <c r="L11" i="1"/>
  <c r="K11" i="1"/>
  <c r="J11" i="1"/>
  <c r="I11" i="1"/>
  <c r="H11" i="1"/>
  <c r="G11" i="1"/>
  <c r="F11" i="1"/>
  <c r="E11" i="1"/>
  <c r="D11" i="1"/>
  <c r="B12" i="1"/>
  <c r="L10" i="1"/>
  <c r="K10" i="1"/>
  <c r="J10" i="1"/>
  <c r="I10" i="1"/>
  <c r="H10" i="1"/>
  <c r="G10" i="1"/>
  <c r="F10" i="1"/>
  <c r="E10" i="1"/>
  <c r="D10" i="1"/>
  <c r="B11" i="1"/>
  <c r="L9" i="1"/>
  <c r="K9" i="1"/>
  <c r="J9" i="1"/>
  <c r="I9" i="1"/>
  <c r="H9" i="1"/>
  <c r="G9" i="1"/>
  <c r="F9" i="1"/>
  <c r="E9" i="1"/>
  <c r="D9" i="1"/>
  <c r="B10" i="1"/>
  <c r="L8" i="1"/>
  <c r="K8" i="1"/>
  <c r="I8" i="1"/>
  <c r="H8" i="1"/>
  <c r="G8" i="1"/>
  <c r="F8" i="1"/>
  <c r="E8" i="1"/>
  <c r="D8" i="1"/>
  <c r="B9" i="1"/>
  <c r="L7" i="1"/>
  <c r="K7" i="1"/>
  <c r="J7" i="1"/>
  <c r="I7" i="1"/>
  <c r="H7" i="1"/>
  <c r="G7" i="1"/>
  <c r="F7" i="1"/>
  <c r="E7" i="1"/>
  <c r="D7" i="1"/>
  <c r="B8" i="1"/>
  <c r="L6" i="1"/>
  <c r="K6" i="1"/>
  <c r="J6" i="1"/>
  <c r="I6" i="1"/>
  <c r="H6" i="1"/>
  <c r="G6" i="1"/>
  <c r="F6" i="1"/>
  <c r="E6" i="1"/>
  <c r="B7" i="1"/>
  <c r="L5" i="1"/>
  <c r="K5" i="1"/>
  <c r="J5" i="1"/>
  <c r="I5" i="1"/>
  <c r="H5" i="1"/>
  <c r="G5" i="1"/>
  <c r="F5" i="1"/>
  <c r="E5" i="1"/>
  <c r="D5" i="1"/>
  <c r="B6" i="1"/>
</calcChain>
</file>

<file path=xl/sharedStrings.xml><?xml version="1.0" encoding="utf-8"?>
<sst xmlns="http://schemas.openxmlformats.org/spreadsheetml/2006/main" count="391" uniqueCount="102">
  <si>
    <t>Equipment (Ownership)</t>
  </si>
  <si>
    <t>Life</t>
  </si>
  <si>
    <t>*Due to a CARB SORE2020 model data gap, the estimated Activity (hr/yr), BSFC (lb/bhp-hr), and Fuel Consumption (gal/yr) for Commercial Ride-on Mowers is calculated using vendor ride-on lawn mower data as a surrogate for commercial ride-on lawn mower activity data.</t>
  </si>
  <si>
    <t xml:space="preserve">Reference: CARB (2000). Public Meeting to Consider Approval of Revisions </t>
  </si>
  <si>
    <t xml:space="preserve">to the State’s on-Road Motor Vehicle Emissions Inventory Technical </t>
  </si>
  <si>
    <t>Support Document: Section 4.12 Total Particulate Matter Emission Factors</t>
  </si>
  <si>
    <t>CY</t>
  </si>
  <si>
    <t>Season</t>
  </si>
  <si>
    <t>Equipment</t>
  </si>
  <si>
    <t>HP Group</t>
  </si>
  <si>
    <t>Fuel Type</t>
  </si>
  <si>
    <t>Commercial/Residential</t>
  </si>
  <si>
    <t>CY2025 POPULATION</t>
  </si>
  <si>
    <t>ROG</t>
  </si>
  <si>
    <t>CO</t>
  </si>
  <si>
    <t>NOX</t>
  </si>
  <si>
    <t>PM</t>
  </si>
  <si>
    <t>PM10</t>
  </si>
  <si>
    <t>PM25</t>
  </si>
  <si>
    <t>CO2</t>
  </si>
  <si>
    <t>EVAP_ROG_HOTSOAK_ACTIVE</t>
  </si>
  <si>
    <t>EVAP_ROG_DIURNAL_ACTIVE</t>
  </si>
  <si>
    <t>EVAP_ROG_RESTING_ACTIVE</t>
  </si>
  <si>
    <t>EVAP_ROG_RUNNINGLOSS_ACTIVE</t>
  </si>
  <si>
    <t>FUEL_CONSUMPTION_PER_EQUIPMENT</t>
  </si>
  <si>
    <t>FUELCONSUMPTION_TOTAL</t>
  </si>
  <si>
    <t>Calculated BSFC</t>
  </si>
  <si>
    <t>AvgHP</t>
  </si>
  <si>
    <t>Activity (hr/yr)</t>
  </si>
  <si>
    <t>Load</t>
  </si>
  <si>
    <t>Starts (event/yr)</t>
  </si>
  <si>
    <t>THCzh</t>
  </si>
  <si>
    <t>THCdr</t>
  </si>
  <si>
    <t>COzh</t>
  </si>
  <si>
    <t>COdr</t>
  </si>
  <si>
    <t>NOXzh</t>
  </si>
  <si>
    <t>NOXDR</t>
  </si>
  <si>
    <t>PMzh</t>
  </si>
  <si>
    <t xml:space="preserve">  PMdr</t>
  </si>
  <si>
    <t>CO2zh</t>
  </si>
  <si>
    <t>CO2dr</t>
  </si>
  <si>
    <t>Hot Soak (g/event)</t>
  </si>
  <si>
    <t xml:space="preserve">HS DR1  </t>
  </si>
  <si>
    <t>HS DR2</t>
  </si>
  <si>
    <t>Diurnal (g/day)</t>
  </si>
  <si>
    <t xml:space="preserve">Diur DR1 </t>
  </si>
  <si>
    <t>Diur DR2</t>
  </si>
  <si>
    <t>Resting (g/day)</t>
  </si>
  <si>
    <t>Resting DR1</t>
  </si>
  <si>
    <t>Resting DR2</t>
  </si>
  <si>
    <t>Running Loss (g/hr)</t>
  </si>
  <si>
    <t>Running DR1</t>
  </si>
  <si>
    <t>Running DR2</t>
  </si>
  <si>
    <t>TOGzh</t>
  </si>
  <si>
    <t>ROGzh</t>
  </si>
  <si>
    <t>ROG Fraction</t>
  </si>
  <si>
    <t>Annual</t>
  </si>
  <si>
    <t>Chainsaws</t>
  </si>
  <si>
    <t>G2-Carb</t>
  </si>
  <si>
    <t>R</t>
  </si>
  <si>
    <t>Chainsaws Preempt</t>
  </si>
  <si>
    <t>Lawn Mowers</t>
  </si>
  <si>
    <t>G4-Carb</t>
  </si>
  <si>
    <t>Leaf Blowers/Vacuums</t>
  </si>
  <si>
    <t>G4-FI</t>
  </si>
  <si>
    <t>Rear Engine Riding Mowers</t>
  </si>
  <si>
    <t>Trimmers/Edgers/Brush Cutters</t>
  </si>
  <si>
    <t>C</t>
  </si>
  <si>
    <t>Riding Mowers</t>
  </si>
  <si>
    <t>V</t>
  </si>
  <si>
    <t>Reference: California Air Resources Board (2020). SORE 2020 Emissions Model for Small Off-road Engines</t>
  </si>
  <si>
    <t>Reference: CARB (2020). SORE2020 Model (v1.1).</t>
  </si>
  <si>
    <t>Reference: CARB 2020 Emissions Model for Small Off-Road Engines - SORE2020</t>
  </si>
  <si>
    <t>2004+ Gasoline engine, exhaust</t>
  </si>
  <si>
    <t>Load Factor (unitless)</t>
  </si>
  <si>
    <t>Horsepower (hp/unit)</t>
  </si>
  <si>
    <t>Life (yr)</t>
  </si>
  <si>
    <r>
      <t>EF</t>
    </r>
    <r>
      <rPr>
        <b/>
        <vertAlign val="subscript"/>
        <sz val="12"/>
        <rFont val="Avenir LT Std 55 Roman"/>
        <family val="2"/>
      </rPr>
      <t xml:space="preserve">THCZH </t>
    </r>
    <r>
      <rPr>
        <b/>
        <sz val="12"/>
        <rFont val="Avenir LT Std 55 Roman"/>
        <family val="2"/>
      </rPr>
      <t>(g/bhp-hr)</t>
    </r>
  </si>
  <si>
    <r>
      <t>EF</t>
    </r>
    <r>
      <rPr>
        <b/>
        <vertAlign val="subscript"/>
        <sz val="12"/>
        <rFont val="Avenir LT Std 55 Roman"/>
        <family val="2"/>
      </rPr>
      <t xml:space="preserve">NOxZH </t>
    </r>
    <r>
      <rPr>
        <b/>
        <sz val="12"/>
        <rFont val="Avenir LT Std 55 Roman"/>
        <family val="2"/>
      </rPr>
      <t>(g/bhp-hr)</t>
    </r>
  </si>
  <si>
    <r>
      <t>EF</t>
    </r>
    <r>
      <rPr>
        <b/>
        <vertAlign val="subscript"/>
        <sz val="12"/>
        <rFont val="Avenir LT Std 55 Roman"/>
        <family val="2"/>
      </rPr>
      <t xml:space="preserve">PMZH </t>
    </r>
    <r>
      <rPr>
        <b/>
        <sz val="12"/>
        <rFont val="Avenir LT Std 55 Roman"/>
        <family val="2"/>
      </rPr>
      <t>(g/bhp-hr)</t>
    </r>
  </si>
  <si>
    <r>
      <t>DR</t>
    </r>
    <r>
      <rPr>
        <b/>
        <vertAlign val="subscript"/>
        <sz val="12"/>
        <rFont val="Avenir LT Std 55 Roman"/>
        <family val="2"/>
      </rPr>
      <t xml:space="preserve">THC </t>
    </r>
    <r>
      <rPr>
        <b/>
        <sz val="12"/>
        <rFont val="Avenir LT Std 55 Roman"/>
        <family val="2"/>
      </rPr>
      <t>(g/bhp-hr</t>
    </r>
    <r>
      <rPr>
        <b/>
        <vertAlign val="superscript"/>
        <sz val="12"/>
        <rFont val="Avenir LT Std 55 Roman"/>
        <family val="2"/>
      </rPr>
      <t>2</t>
    </r>
    <r>
      <rPr>
        <b/>
        <sz val="12"/>
        <rFont val="Avenir LT Std 55 Roman"/>
        <family val="2"/>
      </rPr>
      <t>)</t>
    </r>
  </si>
  <si>
    <r>
      <t>DR</t>
    </r>
    <r>
      <rPr>
        <b/>
        <vertAlign val="subscript"/>
        <sz val="12"/>
        <rFont val="Avenir LT Std 55 Roman"/>
        <family val="2"/>
      </rPr>
      <t xml:space="preserve">NOx </t>
    </r>
    <r>
      <rPr>
        <b/>
        <sz val="12"/>
        <rFont val="Avenir LT Std 55 Roman"/>
        <family val="2"/>
      </rPr>
      <t>(g/bhp-hr</t>
    </r>
    <r>
      <rPr>
        <b/>
        <vertAlign val="superscript"/>
        <sz val="12"/>
        <rFont val="Avenir LT Std 55 Roman"/>
        <family val="2"/>
      </rPr>
      <t>2</t>
    </r>
    <r>
      <rPr>
        <b/>
        <sz val="12"/>
        <rFont val="Avenir LT Std 55 Roman"/>
        <family val="2"/>
      </rPr>
      <t>)</t>
    </r>
  </si>
  <si>
    <r>
      <t>DR</t>
    </r>
    <r>
      <rPr>
        <b/>
        <vertAlign val="subscript"/>
        <sz val="12"/>
        <rFont val="Avenir LT Std 55 Roman"/>
        <family val="2"/>
      </rPr>
      <t xml:space="preserve">PM </t>
    </r>
    <r>
      <rPr>
        <b/>
        <sz val="12"/>
        <rFont val="Avenir LT Std 55 Roman"/>
        <family val="2"/>
      </rPr>
      <t>(g/bhp-hr</t>
    </r>
    <r>
      <rPr>
        <b/>
        <vertAlign val="superscript"/>
        <sz val="12"/>
        <rFont val="Avenir LT Std 55 Roman"/>
        <family val="2"/>
      </rPr>
      <t>2</t>
    </r>
    <r>
      <rPr>
        <b/>
        <sz val="12"/>
        <rFont val="Avenir LT Std 55 Roman"/>
        <family val="2"/>
      </rPr>
      <t>)</t>
    </r>
  </si>
  <si>
    <t>Walk Behind Lawn Mowers (Residential)</t>
  </si>
  <si>
    <t>Ride-on Mowers (Residential)</t>
  </si>
  <si>
    <t>Chainsaws (Residential)</t>
  </si>
  <si>
    <t>Leafblowers/ Vacuums (Residential)</t>
  </si>
  <si>
    <t>Trimmers/Edgers/ Brushcutters (Residential)</t>
  </si>
  <si>
    <t>Walk Behind Lawn Mowers (Commercial)</t>
  </si>
  <si>
    <t>Standing Ride Mowers (Commercial)</t>
  </si>
  <si>
    <t>Ride-on Mowers* (Commercial)</t>
  </si>
  <si>
    <t>Chainsaws (Commercial)</t>
  </si>
  <si>
    <t>Leafblowers/ Vacuums (Commercial)</t>
  </si>
  <si>
    <t>Trimmers/Edgers/ Brushcutters (Commercial)</t>
  </si>
  <si>
    <r>
      <t xml:space="preserve">PM2.5 Conversion Factor </t>
    </r>
    <r>
      <rPr>
        <sz val="12"/>
        <color theme="1"/>
        <rFont val="Avenir LT Std 55 Roman"/>
        <family val="2"/>
      </rPr>
      <t>(gPM</t>
    </r>
    <r>
      <rPr>
        <vertAlign val="subscript"/>
        <sz val="12"/>
        <color theme="1"/>
        <rFont val="Avenir LT Std 55 Roman"/>
        <family val="2"/>
      </rPr>
      <t>2.5</t>
    </r>
    <r>
      <rPr>
        <sz val="12"/>
        <color theme="1"/>
        <rFont val="Avenir LT Std 55 Roman"/>
        <family val="2"/>
      </rPr>
      <t>/gPM</t>
    </r>
    <r>
      <rPr>
        <vertAlign val="subscript"/>
        <sz val="12"/>
        <color theme="1"/>
        <rFont val="Avenir LT Std 55 Roman"/>
        <family val="2"/>
      </rPr>
      <t>10</t>
    </r>
    <r>
      <rPr>
        <sz val="12"/>
        <color theme="1"/>
        <rFont val="Avenir LT Std 55 Roman"/>
        <family val="2"/>
      </rPr>
      <t>)</t>
    </r>
  </si>
  <si>
    <r>
      <t>ROG Fraction</t>
    </r>
    <r>
      <rPr>
        <sz val="12"/>
        <color theme="1"/>
        <rFont val="Avenir LT Std 55 Roman"/>
        <family val="2"/>
      </rPr>
      <t xml:space="preserve"> (gROG/gTHC)</t>
    </r>
  </si>
  <si>
    <t>Gasoline vehicles’ exhaust without catalyst, using unleaded fuel</t>
  </si>
  <si>
    <t>MSEI - On-Road Archives</t>
  </si>
  <si>
    <t>MSEI - SORE 2020 Emissions Inventory</t>
  </si>
  <si>
    <t>SORE 2020 Technical Documentation</t>
  </si>
  <si>
    <t>Particulate Matter Emission Factors Support Document</t>
  </si>
  <si>
    <t xml:space="preserve">CAP Incentives Lawn and Garden Supplementary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</si>
</sst>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
    <numFmt numFmtId="166" formatCode="0.000"/>
  </numFmts>
  <fonts count="11" x14ac:knownFonts="1">
    <font>
      <sz val="11"/>
      <color theme="1"/>
      <name val="Calibri"/>
      <family val="2"/>
      <scheme val="minor"/>
    </font>
    <font>
      <u/>
      <sz val="11"/>
      <color theme="10"/>
      <name val="Calibri"/>
      <family val="2"/>
      <scheme val="minor"/>
    </font>
    <font>
      <sz val="12"/>
      <color theme="1"/>
      <name val="Avenir LT Std 55 Roman"/>
      <family val="2"/>
    </font>
    <font>
      <b/>
      <sz val="12"/>
      <color theme="1"/>
      <name val="Avenir LT Std 55 Roman"/>
      <family val="2"/>
    </font>
    <font>
      <b/>
      <sz val="12"/>
      <name val="Avenir LT Std 55 Roman"/>
      <family val="2"/>
    </font>
    <font>
      <u/>
      <sz val="12"/>
      <color theme="10"/>
      <name val="Avenir LT Std 55 Roman"/>
      <family val="2"/>
    </font>
    <font>
      <u/>
      <sz val="12"/>
      <color theme="10"/>
      <name val="Arial"/>
      <family val="2"/>
    </font>
    <font>
      <b/>
      <sz val="16"/>
      <name val="Avenir LT Std 55 Roman"/>
      <family val="2"/>
    </font>
    <font>
      <b/>
      <vertAlign val="subscript"/>
      <sz val="12"/>
      <name val="Avenir LT Std 55 Roman"/>
      <family val="2"/>
    </font>
    <font>
      <b/>
      <vertAlign val="superscript"/>
      <sz val="12"/>
      <name val="Avenir LT Std 55 Roman"/>
      <family val="2"/>
    </font>
    <font>
      <vertAlign val="subscript"/>
      <sz val="12"/>
      <color theme="1"/>
      <name val="Avenir LT Std 55 Roman"/>
      <family val="2"/>
    </font>
  </fonts>
  <fills count="5">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theme="8" tint="0.79998168889431442"/>
        <bgColor indexed="64"/>
      </patternFill>
    </fill>
  </fills>
  <borders count="31">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auto="1"/>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cellStyleXfs>
  <cellXfs count="107">
    <xf numFmtId="0" fontId="0" fillId="0" borderId="0" xfId="0"/>
    <xf numFmtId="0" fontId="2" fillId="0" borderId="0" xfId="0" applyFont="1"/>
    <xf numFmtId="164" fontId="2" fillId="0" borderId="0" xfId="0" applyNumberFormat="1" applyFont="1"/>
    <xf numFmtId="0" fontId="4" fillId="0" borderId="0" xfId="0" applyFont="1" applyAlignment="1">
      <alignment vertical="center"/>
    </xf>
    <xf numFmtId="165" fontId="2" fillId="0" borderId="0" xfId="0" applyNumberFormat="1" applyFont="1"/>
    <xf numFmtId="0" fontId="3" fillId="0" borderId="0" xfId="0" applyFont="1" applyAlignment="1">
      <alignment horizontal="center"/>
    </xf>
    <xf numFmtId="0" fontId="3" fillId="0" borderId="0" xfId="0" applyFont="1" applyAlignment="1" applyProtection="1">
      <alignment horizontal="center"/>
      <protection locked="0"/>
    </xf>
    <xf numFmtId="0" fontId="2" fillId="0" borderId="13" xfId="0" applyFont="1" applyBorder="1"/>
    <xf numFmtId="0" fontId="2" fillId="0" borderId="5" xfId="0" applyFont="1" applyBorder="1"/>
    <xf numFmtId="0" fontId="2" fillId="0" borderId="5" xfId="0" applyFont="1" applyBorder="1" applyAlignment="1">
      <alignment wrapText="1"/>
    </xf>
    <xf numFmtId="0" fontId="2" fillId="0" borderId="11" xfId="0" applyFont="1" applyBorder="1"/>
    <xf numFmtId="0" fontId="2" fillId="0" borderId="11" xfId="0" applyFont="1" applyBorder="1" applyAlignment="1">
      <alignment wrapText="1"/>
    </xf>
    <xf numFmtId="0" fontId="2" fillId="0" borderId="0" xfId="0" applyFont="1" applyBorder="1"/>
    <xf numFmtId="0" fontId="0" fillId="0" borderId="0" xfId="0" applyBorder="1"/>
    <xf numFmtId="0" fontId="5" fillId="0" borderId="0" xfId="3" applyFont="1" applyBorder="1" applyAlignment="1">
      <alignment vertical="center" wrapText="1"/>
    </xf>
    <xf numFmtId="0" fontId="5" fillId="0" borderId="0" xfId="1" applyBorder="1"/>
    <xf numFmtId="0" fontId="5" fillId="0" borderId="0" xfId="1" applyBorder="1" applyAlignment="1">
      <alignment vertical="center"/>
    </xf>
    <xf numFmtId="0" fontId="2" fillId="0" borderId="13" xfId="0" applyFont="1" applyBorder="1" applyAlignment="1">
      <alignment horizontal="right"/>
    </xf>
    <xf numFmtId="0" fontId="3" fillId="0" borderId="13" xfId="0" applyFont="1" applyBorder="1" applyAlignment="1">
      <alignment horizontal="right"/>
    </xf>
    <xf numFmtId="3" fontId="2" fillId="0" borderId="13" xfId="0" applyNumberFormat="1" applyFont="1" applyBorder="1" applyAlignment="1">
      <alignment horizontal="right"/>
    </xf>
    <xf numFmtId="0" fontId="2" fillId="0" borderId="14" xfId="0" applyFont="1" applyBorder="1" applyAlignment="1">
      <alignment horizontal="right"/>
    </xf>
    <xf numFmtId="0" fontId="2" fillId="0" borderId="17" xfId="0" applyFont="1" applyBorder="1" applyAlignment="1">
      <alignment horizontal="right"/>
    </xf>
    <xf numFmtId="0" fontId="2" fillId="0" borderId="5" xfId="0" applyFont="1" applyBorder="1" applyAlignment="1">
      <alignment horizontal="right"/>
    </xf>
    <xf numFmtId="0" fontId="3" fillId="0" borderId="5" xfId="0" applyFont="1" applyBorder="1" applyAlignment="1">
      <alignment horizontal="right"/>
    </xf>
    <xf numFmtId="3" fontId="2" fillId="0" borderId="5" xfId="0" applyNumberFormat="1" applyFont="1" applyBorder="1" applyAlignment="1">
      <alignment horizontal="right"/>
    </xf>
    <xf numFmtId="0" fontId="2" fillId="0" borderId="6" xfId="0" applyFont="1" applyBorder="1" applyAlignment="1">
      <alignment horizontal="right"/>
    </xf>
    <xf numFmtId="164" fontId="2" fillId="0" borderId="5" xfId="0" applyNumberFormat="1" applyFont="1" applyBorder="1" applyAlignment="1">
      <alignment horizontal="right" wrapText="1"/>
    </xf>
    <xf numFmtId="164" fontId="2" fillId="0" borderId="5" xfId="0" applyNumberFormat="1" applyFont="1" applyBorder="1" applyAlignment="1">
      <alignment horizontal="right"/>
    </xf>
    <xf numFmtId="164" fontId="3" fillId="0" borderId="5" xfId="0" applyNumberFormat="1" applyFont="1" applyBorder="1" applyAlignment="1">
      <alignment horizontal="right"/>
    </xf>
    <xf numFmtId="2" fontId="2" fillId="0" borderId="5" xfId="0" applyNumberFormat="1" applyFont="1" applyBorder="1" applyAlignment="1">
      <alignment horizontal="right"/>
    </xf>
    <xf numFmtId="0" fontId="2" fillId="0" borderId="5" xfId="0" applyFont="1" applyBorder="1" applyAlignment="1">
      <alignment horizontal="right" wrapText="1"/>
    </xf>
    <xf numFmtId="2" fontId="2" fillId="3" borderId="5" xfId="0" applyNumberFormat="1" applyFont="1" applyFill="1" applyBorder="1" applyAlignment="1">
      <alignment horizontal="right"/>
    </xf>
    <xf numFmtId="0" fontId="2" fillId="3" borderId="5" xfId="0" applyFont="1" applyFill="1" applyBorder="1" applyAlignment="1">
      <alignment horizontal="right"/>
    </xf>
    <xf numFmtId="0" fontId="2" fillId="0" borderId="11" xfId="0" applyFont="1" applyBorder="1" applyAlignment="1">
      <alignment horizontal="right"/>
    </xf>
    <xf numFmtId="164" fontId="2" fillId="0" borderId="11" xfId="0" applyNumberFormat="1" applyFont="1" applyBorder="1" applyAlignment="1">
      <alignment horizontal="right"/>
    </xf>
    <xf numFmtId="164" fontId="3" fillId="0" borderId="11" xfId="0" applyNumberFormat="1" applyFont="1" applyBorder="1" applyAlignment="1">
      <alignment horizontal="right"/>
    </xf>
    <xf numFmtId="2" fontId="2" fillId="0" borderId="11" xfId="0" applyNumberFormat="1" applyFont="1" applyBorder="1" applyAlignment="1">
      <alignment horizontal="right"/>
    </xf>
    <xf numFmtId="0" fontId="2" fillId="0" borderId="9" xfId="0" applyFont="1" applyBorder="1" applyAlignment="1">
      <alignment horizontal="right"/>
    </xf>
    <xf numFmtId="0" fontId="2" fillId="0" borderId="10" xfId="0" applyFont="1" applyBorder="1" applyAlignment="1">
      <alignment horizontal="right"/>
    </xf>
    <xf numFmtId="2" fontId="2" fillId="0" borderId="1" xfId="0" applyNumberFormat="1" applyFont="1" applyBorder="1" applyAlignment="1">
      <alignment horizontal="right" vertical="center"/>
    </xf>
    <xf numFmtId="2" fontId="2" fillId="0" borderId="2" xfId="0" applyNumberFormat="1" applyFont="1" applyBorder="1" applyAlignment="1">
      <alignment horizontal="right" vertical="center"/>
    </xf>
    <xf numFmtId="2" fontId="2" fillId="0" borderId="3" xfId="0" applyNumberFormat="1" applyFont="1" applyBorder="1" applyAlignment="1">
      <alignment horizontal="right" vertical="center"/>
    </xf>
    <xf numFmtId="166" fontId="2" fillId="0" borderId="1" xfId="0" applyNumberFormat="1" applyFont="1" applyBorder="1" applyAlignment="1">
      <alignment horizontal="right" vertical="center"/>
    </xf>
    <xf numFmtId="166" fontId="2" fillId="0" borderId="2" xfId="0" applyNumberFormat="1" applyFont="1" applyBorder="1" applyAlignment="1">
      <alignment horizontal="right" vertical="center"/>
    </xf>
    <xf numFmtId="166" fontId="2" fillId="0" borderId="3" xfId="0" applyNumberFormat="1" applyFont="1" applyBorder="1" applyAlignment="1">
      <alignment horizontal="right" vertical="center"/>
    </xf>
    <xf numFmtId="165" fontId="2" fillId="0" borderId="2" xfId="0" applyNumberFormat="1" applyFont="1" applyBorder="1" applyAlignment="1">
      <alignment horizontal="right" vertical="center"/>
    </xf>
    <xf numFmtId="2" fontId="2" fillId="0" borderId="12" xfId="0" applyNumberFormat="1" applyFont="1" applyBorder="1" applyAlignment="1">
      <alignment horizontal="right" vertical="center"/>
    </xf>
    <xf numFmtId="2" fontId="2" fillId="0" borderId="13" xfId="0" applyNumberFormat="1" applyFont="1" applyBorder="1" applyAlignment="1">
      <alignment horizontal="right" vertical="center"/>
    </xf>
    <xf numFmtId="2" fontId="2" fillId="0" borderId="14" xfId="0" applyNumberFormat="1" applyFont="1" applyBorder="1" applyAlignment="1">
      <alignment horizontal="right" vertical="center"/>
    </xf>
    <xf numFmtId="166" fontId="2" fillId="0" borderId="12" xfId="0" applyNumberFormat="1" applyFont="1" applyBorder="1" applyAlignment="1">
      <alignment horizontal="right" vertical="center"/>
    </xf>
    <xf numFmtId="166" fontId="2" fillId="0" borderId="13" xfId="0" applyNumberFormat="1" applyFont="1" applyBorder="1" applyAlignment="1">
      <alignment horizontal="right" vertical="center"/>
    </xf>
    <xf numFmtId="166" fontId="2" fillId="0" borderId="14" xfId="0" applyNumberFormat="1" applyFont="1" applyBorder="1" applyAlignment="1">
      <alignment horizontal="right" vertical="center"/>
    </xf>
    <xf numFmtId="165" fontId="2" fillId="0" borderId="13" xfId="0" applyNumberFormat="1" applyFont="1" applyBorder="1" applyAlignment="1">
      <alignment horizontal="right" vertical="center"/>
    </xf>
    <xf numFmtId="2" fontId="2" fillId="0" borderId="4" xfId="0" applyNumberFormat="1" applyFont="1" applyBorder="1" applyAlignment="1">
      <alignment horizontal="right" vertical="center"/>
    </xf>
    <xf numFmtId="2" fontId="2" fillId="0" borderId="5" xfId="0" applyNumberFormat="1" applyFont="1" applyBorder="1" applyAlignment="1">
      <alignment horizontal="right" vertical="center"/>
    </xf>
    <xf numFmtId="2" fontId="2" fillId="0" borderId="6" xfId="0" applyNumberFormat="1" applyFont="1" applyBorder="1" applyAlignment="1">
      <alignment horizontal="right" vertical="center"/>
    </xf>
    <xf numFmtId="166" fontId="2" fillId="0" borderId="4" xfId="0" applyNumberFormat="1" applyFont="1" applyBorder="1" applyAlignment="1">
      <alignment horizontal="right" vertical="center"/>
    </xf>
    <xf numFmtId="166" fontId="2" fillId="0" borderId="5" xfId="0" applyNumberFormat="1" applyFont="1" applyBorder="1" applyAlignment="1">
      <alignment horizontal="right" vertical="center"/>
    </xf>
    <xf numFmtId="166" fontId="2" fillId="0" borderId="6" xfId="0" applyNumberFormat="1" applyFont="1" applyBorder="1" applyAlignment="1">
      <alignment horizontal="right" vertical="center"/>
    </xf>
    <xf numFmtId="165" fontId="2" fillId="0" borderId="5" xfId="0" applyNumberFormat="1" applyFont="1" applyBorder="1" applyAlignment="1">
      <alignment horizontal="right" vertical="center"/>
    </xf>
    <xf numFmtId="2" fontId="2" fillId="0" borderId="18" xfId="0" applyNumberFormat="1" applyFont="1" applyBorder="1" applyAlignment="1">
      <alignment horizontal="right" vertical="center"/>
    </xf>
    <xf numFmtId="2" fontId="2" fillId="0" borderId="11" xfId="0" applyNumberFormat="1" applyFont="1" applyBorder="1" applyAlignment="1">
      <alignment horizontal="right" vertical="center"/>
    </xf>
    <xf numFmtId="2" fontId="2" fillId="0" borderId="9" xfId="0" applyNumberFormat="1" applyFont="1" applyBorder="1" applyAlignment="1">
      <alignment horizontal="right" vertical="center"/>
    </xf>
    <xf numFmtId="166" fontId="2" fillId="0" borderId="18" xfId="0" applyNumberFormat="1" applyFont="1" applyBorder="1" applyAlignment="1">
      <alignment horizontal="right" vertical="center"/>
    </xf>
    <xf numFmtId="166" fontId="2" fillId="0" borderId="11" xfId="0" applyNumberFormat="1" applyFont="1" applyBorder="1" applyAlignment="1">
      <alignment horizontal="right" vertical="center"/>
    </xf>
    <xf numFmtId="166" fontId="2" fillId="0" borderId="9" xfId="0" applyNumberFormat="1" applyFont="1" applyBorder="1" applyAlignment="1">
      <alignment horizontal="right" vertical="center"/>
    </xf>
    <xf numFmtId="165" fontId="2" fillId="0" borderId="11" xfId="0" applyNumberFormat="1" applyFont="1" applyBorder="1" applyAlignment="1">
      <alignment horizontal="right" vertical="center"/>
    </xf>
    <xf numFmtId="0" fontId="2" fillId="0" borderId="0" xfId="0" applyFont="1" applyBorder="1" applyAlignment="1">
      <alignment wrapText="1"/>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7" fillId="0" borderId="0" xfId="0" applyFont="1" applyAlignment="1">
      <alignment vertical="center"/>
    </xf>
    <xf numFmtId="0" fontId="2" fillId="0" borderId="0" xfId="0" applyFont="1" applyAlignment="1">
      <alignment vertical="center"/>
    </xf>
    <xf numFmtId="0" fontId="3" fillId="0" borderId="0" xfId="0" applyFont="1"/>
    <xf numFmtId="0" fontId="3" fillId="2" borderId="16" xfId="0" applyFont="1" applyFill="1" applyBorder="1" applyAlignment="1">
      <alignment horizontal="left" vertical="center" wrapText="1"/>
    </xf>
    <xf numFmtId="0" fontId="2" fillId="0" borderId="22" xfId="0" applyFont="1" applyFill="1" applyBorder="1" applyAlignment="1">
      <alignment horizontal="centerContinuous"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21" xfId="0" applyFont="1" applyBorder="1" applyAlignment="1">
      <alignment vertical="center" wrapText="1"/>
    </xf>
    <xf numFmtId="0" fontId="2" fillId="0" borderId="15" xfId="0" applyFont="1" applyBorder="1" applyAlignment="1">
      <alignment vertical="center" wrapText="1"/>
    </xf>
    <xf numFmtId="0" fontId="2" fillId="0" borderId="23" xfId="0" applyFont="1" applyBorder="1" applyAlignment="1">
      <alignment vertical="center" wrapText="1"/>
    </xf>
    <xf numFmtId="1" fontId="2" fillId="0" borderId="24" xfId="0" applyNumberFormat="1" applyFont="1" applyBorder="1" applyAlignment="1">
      <alignment horizontal="right" vertical="center"/>
    </xf>
    <xf numFmtId="1" fontId="2" fillId="0" borderId="25" xfId="0" applyNumberFormat="1" applyFont="1" applyBorder="1" applyAlignment="1">
      <alignment horizontal="right" vertical="center"/>
    </xf>
    <xf numFmtId="1" fontId="2" fillId="0" borderId="26" xfId="0" applyNumberFormat="1" applyFont="1" applyBorder="1" applyAlignment="1">
      <alignment horizontal="right" vertical="center"/>
    </xf>
    <xf numFmtId="1" fontId="2" fillId="0" borderId="27" xfId="0" applyNumberFormat="1" applyFont="1" applyBorder="1" applyAlignment="1">
      <alignment horizontal="right" vertical="center"/>
    </xf>
    <xf numFmtId="166" fontId="2" fillId="0" borderId="0" xfId="0" applyNumberFormat="1" applyFont="1" applyBorder="1" applyAlignment="1">
      <alignment horizontal="center"/>
    </xf>
    <xf numFmtId="2" fontId="2" fillId="0" borderId="0" xfId="0" applyNumberFormat="1" applyFont="1" applyBorder="1" applyAlignment="1">
      <alignment horizontal="center"/>
    </xf>
    <xf numFmtId="165" fontId="2" fillId="0" borderId="0" xfId="0" applyNumberFormat="1" applyFont="1" applyBorder="1" applyAlignment="1">
      <alignment horizontal="center"/>
    </xf>
    <xf numFmtId="0" fontId="2" fillId="0" borderId="12" xfId="0" applyFont="1" applyBorder="1"/>
    <xf numFmtId="0" fontId="2" fillId="0" borderId="4" xfId="0" applyFont="1" applyBorder="1"/>
    <xf numFmtId="0" fontId="2" fillId="0" borderId="18" xfId="0" applyFont="1" applyBorder="1"/>
    <xf numFmtId="0" fontId="2" fillId="0" borderId="25" xfId="0" applyFont="1" applyBorder="1" applyAlignment="1">
      <alignment horizontal="right"/>
    </xf>
    <xf numFmtId="0" fontId="2" fillId="0" borderId="29" xfId="0" applyFont="1" applyBorder="1" applyAlignment="1">
      <alignment horizontal="right"/>
    </xf>
    <xf numFmtId="0" fontId="4" fillId="4" borderId="30" xfId="0" applyFont="1" applyFill="1" applyBorder="1" applyAlignment="1">
      <alignment vertical="center" wrapText="1"/>
    </xf>
    <xf numFmtId="0" fontId="4" fillId="4" borderId="19" xfId="0" applyFont="1" applyFill="1" applyBorder="1" applyAlignment="1">
      <alignment vertical="center" wrapText="1"/>
    </xf>
    <xf numFmtId="0" fontId="4" fillId="4" borderId="19"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8" xfId="0" applyFont="1" applyFill="1" applyBorder="1" applyAlignment="1">
      <alignment vertical="center"/>
    </xf>
    <xf numFmtId="4" fontId="4" fillId="4" borderId="7" xfId="0" applyNumberFormat="1" applyFont="1" applyFill="1" applyBorder="1" applyAlignment="1">
      <alignment vertical="center" wrapText="1"/>
    </xf>
    <xf numFmtId="4" fontId="4" fillId="4" borderId="19" xfId="0" applyNumberFormat="1" applyFont="1" applyFill="1" applyBorder="1" applyAlignment="1">
      <alignment vertical="center" wrapText="1"/>
    </xf>
    <xf numFmtId="4" fontId="4" fillId="4" borderId="20" xfId="0" applyNumberFormat="1" applyFont="1" applyFill="1" applyBorder="1" applyAlignment="1">
      <alignment vertical="center" wrapText="1"/>
    </xf>
    <xf numFmtId="0" fontId="4" fillId="4" borderId="7" xfId="0" applyFont="1" applyFill="1" applyBorder="1" applyAlignment="1">
      <alignment vertical="center" wrapText="1"/>
    </xf>
    <xf numFmtId="0" fontId="4" fillId="4" borderId="28" xfId="0" applyFont="1" applyFill="1" applyBorder="1" applyAlignment="1">
      <alignment vertical="center" wrapText="1"/>
    </xf>
    <xf numFmtId="0" fontId="5" fillId="0" borderId="0" xfId="1" applyFill="1" applyBorder="1" applyAlignment="1">
      <alignment vertical="center"/>
    </xf>
  </cellXfs>
  <cellStyles count="4">
    <cellStyle name="Hyperlink" xfId="1" builtinId="8"/>
    <cellStyle name="Hyperlink 3" xfId="3" xr:uid="{5270A39F-EC90-45DA-BDD5-EBDFD3E5A5A5}"/>
    <cellStyle name="Hyperlink 4" xfId="2" xr:uid="{F387728D-9865-4730-9FB2-FEF94479E1B1}"/>
    <cellStyle name="Normal" xfId="0" builtinId="0"/>
  </cellStyles>
  <dxfs count="68">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medium">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2"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2"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4" formatCode="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Avenir LT Std 55 Roman"/>
        <family val="2"/>
        <scheme val="none"/>
      </font>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venir LT Std 55 Roman"/>
        <family val="2"/>
        <scheme val="none"/>
      </font>
      <numFmt numFmtId="1" formatCode="0"/>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2"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6" formatCode="0.000"/>
      <alignment horizontal="right"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6" formatCode="0.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166" formatCode="0.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2" formatCode="0.00"/>
      <alignment horizontal="right"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2" formatCode="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numFmt numFmtId="2"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family val="2"/>
        <scheme val="none"/>
      </font>
      <alignment horizontal="general" vertical="center" textRotation="0" wrapText="1" indent="0" justifyLastLine="0" shrinkToFit="0" readingOrder="0"/>
      <border diagonalUp="0" diagonalDown="0">
        <left/>
        <right style="medium">
          <color indexed="64"/>
        </right>
        <top style="thin">
          <color auto="1"/>
        </top>
        <bottom style="thin">
          <color auto="1"/>
        </bottom>
        <vertical/>
        <horizontal/>
      </border>
    </dxf>
    <dxf>
      <border outline="0">
        <left style="medium">
          <color indexed="64"/>
        </left>
        <right style="thick">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Avenir LT Std 55 Roman"/>
        <family val="2"/>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CD\Branch\CIB%20Benefits%20Section\State%20Agency%20Program%20FY%202018-19\CEC%20LCF\QM%20Documents\Comparison%20QMs\cdfa_ddrdp_finalcalculator_1-2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FH\CARB%20CAP\Round%203\QM\carb_cap_draftcalculator_2020_GHG_LGEFs_&amp;_AgPump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FH\CARB%20CAP\Round%204\Draft\carb_cap_draftcalculator_2021_03-30_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bede\AppData\Local\Microsoft\Windows\INetCache\Content.Outlook\66W5XVON\FARMER%20Draft%20QM%20-%20version%20-%20Oct%202%202018%20-%20all%20LFs%20version%20-%20version%20for%20distri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Project Data Inputs"/>
      <sheetName val="Boiler Worksheet"/>
      <sheetName val="GHG Summary"/>
      <sheetName val="Co-benefit Summary"/>
      <sheetName val="Documentation"/>
      <sheetName val="Definitions"/>
      <sheetName val="For Technical Reviewers"/>
      <sheetName val="Temperature Data"/>
      <sheetName val="Baseline CH4 Calcs"/>
      <sheetName val="CH4 Other Practices"/>
      <sheetName val="CO2 Other Sources"/>
      <sheetName val="Project CH4 Emissions"/>
      <sheetName val="Co-ben Calcs"/>
      <sheetName val="Co-benefits ERF"/>
      <sheetName val="Other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Alameda</v>
          </cell>
          <cell r="C2" t="str">
            <v>pasture / dirt</v>
          </cell>
          <cell r="F2" t="str">
            <v>Diesel (Distillate No. 1 or 2, gal.)</v>
          </cell>
        </row>
        <row r="3">
          <cell r="A3" t="str">
            <v>Alpine</v>
          </cell>
          <cell r="C3" t="str">
            <v>daily spread</v>
          </cell>
          <cell r="F3" t="str">
            <v>Gasoline (gallons)</v>
          </cell>
        </row>
        <row r="4">
          <cell r="A4" t="str">
            <v>Amador</v>
          </cell>
          <cell r="C4" t="str">
            <v>solid storage</v>
          </cell>
          <cell r="F4" t="str">
            <v>Natural Gas (MMBtu)</v>
          </cell>
        </row>
        <row r="5">
          <cell r="A5" t="str">
            <v>Butte</v>
          </cell>
          <cell r="C5" t="str">
            <v>dry lot</v>
          </cell>
          <cell r="F5" t="str">
            <v>Natural Gas (scf)</v>
          </cell>
        </row>
        <row r="6">
          <cell r="A6" t="str">
            <v>Calaveras</v>
          </cell>
          <cell r="C6" t="str">
            <v>liquid slurry (with natural crust cover)</v>
          </cell>
        </row>
        <row r="7">
          <cell r="A7" t="str">
            <v xml:space="preserve">Colusa </v>
          </cell>
          <cell r="C7" t="str">
            <v>liquid slurry (without natural crust cover)</v>
          </cell>
        </row>
        <row r="8">
          <cell r="A8" t="str">
            <v xml:space="preserve">Contra Costa </v>
          </cell>
          <cell r="C8" t="str">
            <v>pit storage below animal confinements (&lt; 1 month)</v>
          </cell>
        </row>
        <row r="9">
          <cell r="A9" t="str">
            <v xml:space="preserve">Del Norte </v>
          </cell>
          <cell r="C9" t="str">
            <v>pit storage below animal confinements (&gt;1 month)</v>
          </cell>
        </row>
        <row r="10">
          <cell r="A10" t="str">
            <v xml:space="preserve">El Dorado </v>
          </cell>
          <cell r="C10" t="str">
            <v>cattle and swine deep bedding (&lt;1 month)</v>
          </cell>
        </row>
        <row r="11">
          <cell r="A11" t="str">
            <v xml:space="preserve">Fresno </v>
          </cell>
          <cell r="C11" t="str">
            <v>cattle and swine deep bedding (&gt;1 month)</v>
          </cell>
        </row>
        <row r="12">
          <cell r="A12" t="str">
            <v xml:space="preserve">Glenn </v>
          </cell>
          <cell r="C12" t="str">
            <v xml:space="preserve">composting - in vessel </v>
          </cell>
        </row>
        <row r="13">
          <cell r="A13" t="str">
            <v xml:space="preserve">Humboldt </v>
          </cell>
          <cell r="C13" t="str">
            <v>composting - aerated static pile</v>
          </cell>
        </row>
        <row r="14">
          <cell r="A14" t="str">
            <v xml:space="preserve">Imperial </v>
          </cell>
          <cell r="C14" t="str">
            <v>composting - intensive windrow</v>
          </cell>
        </row>
        <row r="15">
          <cell r="A15" t="str">
            <v xml:space="preserve">Inyo </v>
          </cell>
          <cell r="C15" t="str">
            <v>composting - passive windrow</v>
          </cell>
        </row>
        <row r="16">
          <cell r="A16" t="str">
            <v>Kern</v>
          </cell>
        </row>
        <row r="17">
          <cell r="A17" t="str">
            <v>Kings</v>
          </cell>
          <cell r="E17">
            <v>0</v>
          </cell>
          <cell r="J17" t="str">
            <v>Covered Lagoon</v>
          </cell>
        </row>
        <row r="18">
          <cell r="A18" t="str">
            <v xml:space="preserve">Lake </v>
          </cell>
          <cell r="E18">
            <v>0.05</v>
          </cell>
          <cell r="J18" t="str">
            <v>Complete mix, plug flow, or fixed film digester</v>
          </cell>
        </row>
        <row r="19">
          <cell r="A19" t="str">
            <v xml:space="preserve">Lassen </v>
          </cell>
          <cell r="E19">
            <v>0.1</v>
          </cell>
        </row>
        <row r="20">
          <cell r="A20" t="str">
            <v xml:space="preserve">Los Angeles </v>
          </cell>
          <cell r="E20">
            <v>0.15</v>
          </cell>
        </row>
        <row r="21">
          <cell r="A21" t="str">
            <v xml:space="preserve">Madera </v>
          </cell>
          <cell r="E21">
            <v>0.2</v>
          </cell>
        </row>
        <row r="22">
          <cell r="A22" t="str">
            <v xml:space="preserve">Marin </v>
          </cell>
          <cell r="E22">
            <v>0.25</v>
          </cell>
        </row>
        <row r="23">
          <cell r="A23" t="str">
            <v xml:space="preserve">Mariposa </v>
          </cell>
          <cell r="E23">
            <v>0.3</v>
          </cell>
          <cell r="J23" t="str">
            <v>New source</v>
          </cell>
        </row>
        <row r="24">
          <cell r="A24" t="str">
            <v xml:space="preserve">Mendocino </v>
          </cell>
          <cell r="E24">
            <v>0.35</v>
          </cell>
          <cell r="J24" t="str">
            <v>Decrease</v>
          </cell>
        </row>
        <row r="25">
          <cell r="A25" t="str">
            <v xml:space="preserve">Merced </v>
          </cell>
          <cell r="E25">
            <v>0.4</v>
          </cell>
          <cell r="J25" t="str">
            <v>No change</v>
          </cell>
        </row>
        <row r="26">
          <cell r="A26" t="str">
            <v xml:space="preserve">Modoc </v>
          </cell>
          <cell r="E26">
            <v>0.45</v>
          </cell>
          <cell r="J26" t="str">
            <v>Increase</v>
          </cell>
        </row>
        <row r="27">
          <cell r="A27" t="str">
            <v xml:space="preserve">Mono </v>
          </cell>
          <cell r="E27">
            <v>0.5</v>
          </cell>
        </row>
        <row r="28">
          <cell r="A28" t="str">
            <v xml:space="preserve">Monterey </v>
          </cell>
          <cell r="E28">
            <v>0.55000000000000004</v>
          </cell>
          <cell r="J28" t="str">
            <v>Yes</v>
          </cell>
        </row>
        <row r="29">
          <cell r="A29" t="str">
            <v xml:space="preserve">Napa </v>
          </cell>
          <cell r="E29">
            <v>0.6</v>
          </cell>
          <cell r="J29" t="str">
            <v>No</v>
          </cell>
        </row>
        <row r="30">
          <cell r="A30" t="str">
            <v xml:space="preserve">Nevada </v>
          </cell>
          <cell r="E30">
            <v>0.65</v>
          </cell>
        </row>
        <row r="31">
          <cell r="A31" t="str">
            <v xml:space="preserve">Orange </v>
          </cell>
          <cell r="E31">
            <v>0.7</v>
          </cell>
          <cell r="J31" t="str">
            <v>No Solid Separation</v>
          </cell>
        </row>
        <row r="32">
          <cell r="A32" t="str">
            <v>Placer</v>
          </cell>
          <cell r="E32">
            <v>0.75</v>
          </cell>
          <cell r="J32" t="str">
            <v>Weeping Wall</v>
          </cell>
        </row>
        <row r="33">
          <cell r="A33" t="str">
            <v xml:space="preserve">Plumas </v>
          </cell>
          <cell r="E33">
            <v>0.8</v>
          </cell>
          <cell r="J33" t="str">
            <v>Stationary Screen</v>
          </cell>
        </row>
        <row r="34">
          <cell r="A34" t="str">
            <v xml:space="preserve">Riverside </v>
          </cell>
          <cell r="E34">
            <v>0.85</v>
          </cell>
          <cell r="J34" t="str">
            <v>Vibrating Screen</v>
          </cell>
        </row>
        <row r="35">
          <cell r="A35" t="str">
            <v>Sacramento</v>
          </cell>
          <cell r="E35">
            <v>0.9</v>
          </cell>
          <cell r="J35" t="str">
            <v>Screw Press</v>
          </cell>
        </row>
        <row r="36">
          <cell r="A36" t="str">
            <v>San Benito</v>
          </cell>
          <cell r="E36">
            <v>0.95</v>
          </cell>
          <cell r="J36" t="str">
            <v>Centrifuge</v>
          </cell>
        </row>
        <row r="37">
          <cell r="A37" t="str">
            <v>San Bernardino</v>
          </cell>
          <cell r="E37">
            <v>1</v>
          </cell>
          <cell r="J37" t="str">
            <v>Roller Drum</v>
          </cell>
        </row>
        <row r="38">
          <cell r="A38" t="str">
            <v xml:space="preserve">San Diego </v>
          </cell>
          <cell r="J38" t="str">
            <v>Belt Press/Screen</v>
          </cell>
        </row>
        <row r="39">
          <cell r="A39" t="str">
            <v xml:space="preserve">San Francisco </v>
          </cell>
        </row>
        <row r="40">
          <cell r="A40" t="str">
            <v xml:space="preserve">San Joaquin </v>
          </cell>
        </row>
        <row r="41">
          <cell r="A41" t="str">
            <v>San Luis Obispo</v>
          </cell>
        </row>
        <row r="42">
          <cell r="A42" t="str">
            <v xml:space="preserve">San Mateo </v>
          </cell>
        </row>
        <row r="43">
          <cell r="A43" t="str">
            <v xml:space="preserve">Santa Barbara </v>
          </cell>
        </row>
        <row r="44">
          <cell r="A44" t="str">
            <v xml:space="preserve">Santa Clara </v>
          </cell>
        </row>
        <row r="45">
          <cell r="A45" t="str">
            <v>Santa Cruz</v>
          </cell>
        </row>
        <row r="46">
          <cell r="A46" t="str">
            <v xml:space="preserve">Shasta </v>
          </cell>
        </row>
        <row r="47">
          <cell r="A47" t="str">
            <v xml:space="preserve">Sierra </v>
          </cell>
        </row>
        <row r="48">
          <cell r="A48" t="str">
            <v xml:space="preserve">Siskiyou </v>
          </cell>
        </row>
        <row r="49">
          <cell r="A49" t="str">
            <v xml:space="preserve">Solano </v>
          </cell>
        </row>
        <row r="50">
          <cell r="A50" t="str">
            <v xml:space="preserve">Sonoma </v>
          </cell>
        </row>
        <row r="51">
          <cell r="A51" t="str">
            <v xml:space="preserve">Stanislaus </v>
          </cell>
        </row>
        <row r="52">
          <cell r="A52" t="str">
            <v xml:space="preserve">Sutter </v>
          </cell>
        </row>
        <row r="53">
          <cell r="A53" t="str">
            <v>Tehama</v>
          </cell>
        </row>
        <row r="54">
          <cell r="A54" t="str">
            <v>Trinity</v>
          </cell>
        </row>
        <row r="55">
          <cell r="A55" t="str">
            <v>Tulare</v>
          </cell>
        </row>
        <row r="56">
          <cell r="A56" t="str">
            <v>Tuolumne</v>
          </cell>
        </row>
        <row r="57">
          <cell r="A57" t="str">
            <v>Ventura</v>
          </cell>
        </row>
        <row r="58">
          <cell r="A58" t="str">
            <v>Yolo</v>
          </cell>
        </row>
        <row r="59">
          <cell r="A59" t="str">
            <v>Yuba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Inputs Prop 1B"/>
      <sheetName val="Inputs On-Road HD"/>
      <sheetName val="Inputs VAVR"/>
      <sheetName val="Inputs Locomotive"/>
      <sheetName val="Inputs Marine"/>
      <sheetName val="Inputs Off-Road"/>
      <sheetName val="Inputs Lawn &amp; Garden"/>
      <sheetName val="Lawn &amp; Garden EF"/>
      <sheetName val="Defaults"/>
      <sheetName val="Fuel-Specific GHG"/>
      <sheetName val="OFFROAD2007_equip"/>
      <sheetName val="GHG Summary"/>
      <sheetName val="Co-benefits Summary"/>
      <sheetName val="Documentation"/>
      <sheetName val="GHG EF"/>
      <sheetName val="Moyer Prop1B C&amp;T EF"/>
      <sheetName val="Fuel Density"/>
      <sheetName val="Fuel Prices"/>
      <sheetName val="CCIRTS_Implemented"/>
    </sheetNames>
    <sheetDataSet>
      <sheetData sheetId="0"/>
      <sheetData sheetId="1"/>
      <sheetData sheetId="2"/>
      <sheetData sheetId="3"/>
      <sheetData sheetId="4"/>
      <sheetData sheetId="5"/>
      <sheetData sheetId="6"/>
      <sheetData sheetId="7"/>
      <sheetData sheetId="8"/>
      <sheetData sheetId="9"/>
      <sheetData sheetId="10">
        <row r="10">
          <cell r="W10" t="str">
            <v>2016+(h)
(0.02 g/bhp-hr NOx std)</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Prop 1B"/>
      <sheetName val="On-Road HD"/>
      <sheetName val="VAVR (Car Scrap)"/>
      <sheetName val="Locomotive"/>
      <sheetName val="Marine"/>
      <sheetName val="Off-Road"/>
      <sheetName val="Lawn &amp; Garden"/>
      <sheetName val="GHG Summary"/>
      <sheetName val="Co-benefits Summary"/>
      <sheetName val="Documentation"/>
      <sheetName val="GHG EF"/>
      <sheetName val="Fuel-Specific GHG"/>
      <sheetName val="Moyer Prop1B C&amp;T EF"/>
      <sheetName val="Lawn &amp; Garden EF"/>
      <sheetName val="Off-Road Assumptions"/>
      <sheetName val="Fuel Density"/>
      <sheetName val="Fuel Prices"/>
      <sheetName val="Defaults"/>
      <sheetName val="DELETE"/>
      <sheetName val="CCIRTS_Implemen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0">
          <cell r="L10" t="str">
            <v>Residential Walk Behind Lawn Mowers</v>
          </cell>
          <cell r="X10" t="str">
            <v>2016+(h)
(0.02 g/bhp-hr NOx std)</v>
          </cell>
        </row>
        <row r="11">
          <cell r="L11" t="str">
            <v>Residential Ride-on Mowers</v>
          </cell>
        </row>
        <row r="12">
          <cell r="L12" t="str">
            <v>Residential Chainsaws</v>
          </cell>
        </row>
        <row r="13">
          <cell r="L13" t="str">
            <v>Residential Leafblowers/Vacuums</v>
          </cell>
        </row>
        <row r="14">
          <cell r="L14" t="str">
            <v>Residential Trimmers/Edgers/Brushcutters</v>
          </cell>
        </row>
        <row r="15">
          <cell r="L15" t="str">
            <v>Commercial Walk Behind Lawn Mowers</v>
          </cell>
        </row>
        <row r="16">
          <cell r="L16" t="str">
            <v>Commercial Standing Ride Mowers</v>
          </cell>
        </row>
        <row r="17">
          <cell r="L17" t="str">
            <v>Commercial Ride-on Mowers</v>
          </cell>
        </row>
        <row r="18">
          <cell r="L18" t="str">
            <v>Commercial Chainsaws</v>
          </cell>
        </row>
        <row r="19">
          <cell r="L19" t="str">
            <v>Commercial Leafblowers/Vacuums</v>
          </cell>
        </row>
        <row r="20">
          <cell r="L20" t="str">
            <v>Commercial Trimmers/Edgers/Brushcutters</v>
          </cell>
        </row>
      </sheetData>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r District Info"/>
      <sheetName val="Definitions"/>
      <sheetName val="Project Profile"/>
      <sheetName val="Quantification Inputs"/>
      <sheetName val="Usage Over Lifetime"/>
      <sheetName val="Funding Inputs-Incentive Calcs"/>
      <sheetName val="GHG &amp; Co-Ben Aggregate"/>
      <sheetName val="GHG Summary"/>
      <sheetName val="Co-benefits Summary"/>
      <sheetName val="Implemented-CCIRTS prepopulated"/>
      <sheetName val="Compile-for CCIRTS tab"/>
      <sheetName val="Emissions Results"/>
      <sheetName val="AgTradeUp-Prepopulate"/>
      <sheetName val="CALC-OnRoadHD"/>
      <sheetName val="CALC-OffRoadAgEq"/>
      <sheetName val="CALC-IrrigationPump"/>
      <sheetName val="CALC-ZEVAgUTV"/>
      <sheetName val="CALC-AgTradeUp1 "/>
      <sheetName val="CALC-AgTradeUp2"/>
      <sheetName val="EFandAssump-IrrigationPumpEng"/>
      <sheetName val="EFandAssump-ZEVAgUTV"/>
      <sheetName val="EFandAssump-OffRoadAgEq"/>
      <sheetName val="LSI UTVs 25 hp"/>
      <sheetName val="Assumptions-CostEffectiveness"/>
      <sheetName val="EFandAssump-General"/>
      <sheetName val="EFandAssump-OnRoadHD"/>
      <sheetName val="EMFAC Populat Weighted Average"/>
      <sheetName val="Off Road Ag GHG Methodology"/>
      <sheetName val="Ag Inventory Data - Load Factor"/>
      <sheetName val="All UTVS all HP"/>
      <sheetName val="Diesel UTVS 25 hp"/>
      <sheetName val="AgTradeUp-Budget Req"/>
      <sheetName val="DropDown-General and QM Inputs"/>
      <sheetName val="DropDown-PriorityPopulations"/>
      <sheetName val="DropDown-CostEfectiveness"/>
      <sheetName val="DropDown-OnRoadHD"/>
      <sheetName val="DropDown-OffRoadAgEq"/>
      <sheetName val="DropDown-ZEVAgUTV"/>
      <sheetName val="Other DropDowns"/>
      <sheetName val="Years 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8D711D-6D93-4C35-A98C-2272DEEF08AE}" name="Table1" displayName="Table1" ref="C4:M15" totalsRowShown="0" headerRowDxfId="67" headerRowBorderDxfId="66" tableBorderDxfId="65">
  <autoFilter ref="C4:M15" xr:uid="{5D990FD4-2E52-4C5A-8AFE-5A5385C67F92}"/>
  <tableColumns count="11">
    <tableColumn id="1" xr3:uid="{1ED0320E-490C-4DFD-B26E-297B2DA90BD7}" name="Equipment (Ownership)" dataDxfId="64"/>
    <tableColumn id="2" xr3:uid="{FC0EF363-3B16-47ED-A9FF-00A9F5579922}" name="EFTHCZH (g/bhp-hr)" dataDxfId="63"/>
    <tableColumn id="3" xr3:uid="{1D4B4BC7-1A51-42FB-B97A-6B24E9AD1E61}" name="EFNOxZH (g/bhp-hr)" dataDxfId="62"/>
    <tableColumn id="4" xr3:uid="{09FBF6A1-CDFD-466F-A744-7A00CEF24A29}" name="EFPMZH (g/bhp-hr)" dataDxfId="61"/>
    <tableColumn id="5" xr3:uid="{6EF416AE-9B91-465E-BB4B-164B0464261A}" name="DRTHC (g/bhp-hr2)" dataDxfId="60"/>
    <tableColumn id="6" xr3:uid="{C70A30A8-9512-4170-B656-3931168A0F52}" name="DRNOx (g/bhp-hr2)" dataDxfId="59"/>
    <tableColumn id="7" xr3:uid="{C59617CB-7324-4B6C-94A1-96F749A685D4}" name="DRPM (g/bhp-hr2)" dataDxfId="58"/>
    <tableColumn id="8" xr3:uid="{AA1467B7-7B02-4C6B-810B-C682CA12A3E4}" name="Load Factor (unitless)" dataDxfId="57"/>
    <tableColumn id="9" xr3:uid="{B5D69F6D-232B-4C88-B155-4FEB839575DB}" name="Horsepower (hp/unit)" dataDxfId="56"/>
    <tableColumn id="10" xr3:uid="{A1B4FAA2-333C-4ED8-A41C-B9A0A01125FB}" name="Activity (hr/yr)" dataDxfId="55"/>
    <tableColumn id="11" xr3:uid="{7CBCCD43-FED9-4903-A498-E22566FAD292}" name="Life (yr)" dataDxfId="54"/>
  </tableColumns>
  <tableStyleInfo name="TableStyleMedium2" showFirstColumn="0" showLastColumn="0" showRowStripes="1" showColumnStripes="0"/>
  <extLst>
    <ext xmlns:x14="http://schemas.microsoft.com/office/spreadsheetml/2009/9/main" uri="{504A1905-F514-4f6f-8877-14C23A59335A}">
      <x14:table altText="Emission Factors for Lawn and Garden Equipment" altTextSummary="Table contains emission factor data for each type of lawn and garden equipment. Data consists of zero-hour emission factors for hydrocarbons, NOx, and PM, as well as deterioration rates for each pollutant. Table also contains load factors, horsepower, average activity, and useful lif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383972-E9FB-4071-BFE7-DE96442F302C}" name="Table2" displayName="Table2" ref="C33:BA108" totalsRowShown="0" headerRowDxfId="53" headerRowBorderDxfId="52" tableBorderDxfId="51">
  <autoFilter ref="C33:BA108" xr:uid="{800B626A-E629-4C0F-9365-68E63D582C20}"/>
  <tableColumns count="51">
    <tableColumn id="1" xr3:uid="{8DD142F5-9E3B-4C0F-942A-6BDA84C0370C}" name="CY" dataDxfId="50"/>
    <tableColumn id="2" xr3:uid="{F7C21E80-C872-4E40-AD80-A8ECDA3B73D5}" name="Season" dataDxfId="49"/>
    <tableColumn id="3" xr3:uid="{AE25BEA3-AA91-4305-B3FF-07AF0540831C}" name="Equipment" dataDxfId="48"/>
    <tableColumn id="4" xr3:uid="{EC457591-6CFC-4AEE-BF10-FC961E1A128F}" name="HP Group" dataDxfId="47"/>
    <tableColumn id="5" xr3:uid="{45DA2908-9C36-4BD1-BA14-2F86F1496C91}" name="Fuel Type" dataDxfId="46"/>
    <tableColumn id="6" xr3:uid="{32A234D4-6357-4AF9-A278-A2738074D6F3}" name="Commercial/Residential" dataDxfId="45"/>
    <tableColumn id="7" xr3:uid="{65353124-6CCE-4433-8ABE-1586008F7990}" name="CY2025 POPULATION" dataDxfId="44"/>
    <tableColumn id="8" xr3:uid="{3E26B62A-0C9F-4955-94BD-21C782541CF6}" name="ROG" dataDxfId="43"/>
    <tableColumn id="9" xr3:uid="{B3EA4486-1EEC-4092-A86E-43D02DC77F3D}" name="CO" dataDxfId="42"/>
    <tableColumn id="10" xr3:uid="{45DEA87A-86B1-4A97-B940-766EFA29340C}" name="NOX" dataDxfId="41"/>
    <tableColumn id="11" xr3:uid="{83969D1A-959E-4BD9-A8AF-DF17A7CAD854}" name="PM" dataDxfId="40"/>
    <tableColumn id="12" xr3:uid="{50E5B5E0-60D4-47D5-A274-7E4ED5CC48B8}" name="PM10" dataDxfId="39"/>
    <tableColumn id="13" xr3:uid="{69CE35A4-F2B0-4F07-898E-1465570085A0}" name="PM25" dataDxfId="38"/>
    <tableColumn id="14" xr3:uid="{4A42F256-B56D-4799-8549-538BC43E36BF}" name="CO2" dataDxfId="37"/>
    <tableColumn id="15" xr3:uid="{8BA15399-6D16-4BD5-B2F4-E7CB6223D4DB}" name="EVAP_ROG_HOTSOAK_ACTIVE" dataDxfId="36"/>
    <tableColumn id="16" xr3:uid="{2FC2050D-8AB9-4412-AB1E-F81ADEED08DF}" name="EVAP_ROG_DIURNAL_ACTIVE" dataDxfId="35"/>
    <tableColumn id="17" xr3:uid="{91FF767E-8917-413F-B342-7230D37F1644}" name="EVAP_ROG_RESTING_ACTIVE" dataDxfId="34"/>
    <tableColumn id="18" xr3:uid="{4D0004D4-4148-4301-AC55-7301DD7EAC76}" name="EVAP_ROG_RUNNINGLOSS_ACTIVE" dataDxfId="33"/>
    <tableColumn id="19" xr3:uid="{ED7BA144-9593-426A-A540-C0939860C98A}" name="FUEL_CONSUMPTION_PER_EQUIPMENT" dataDxfId="32">
      <calculatedColumnFormula>V34/I34</calculatedColumnFormula>
    </tableColumn>
    <tableColumn id="20" xr3:uid="{D3AAFFEE-BC08-47D1-8AFC-FB1565E648FA}" name="FUELCONSUMPTION_TOTAL" dataDxfId="31"/>
    <tableColumn id="21" xr3:uid="{20A1D9F5-567A-425A-A2D1-A1A9B89786CE}" name="Calculated BSFC" dataDxfId="30">
      <calculatedColumnFormula>V34*365*6.15/Z34/X34/Y34/I34</calculatedColumnFormula>
    </tableColumn>
    <tableColumn id="22" xr3:uid="{F3D2211D-51FF-480A-AF4C-7886AF5D42CC}" name="AvgHP" dataDxfId="29"/>
    <tableColumn id="23" xr3:uid="{AE5AC1C0-265A-4DED-AF7E-9ED65875D151}" name="Activity (hr/yr)" dataDxfId="28"/>
    <tableColumn id="24" xr3:uid="{B6619045-3550-4D45-89DA-1DD796B779EF}" name="Load" dataDxfId="27"/>
    <tableColumn id="25" xr3:uid="{29CF6E8F-7618-4DAE-A065-B1D5E6940BAC}" name="Life" dataDxfId="26"/>
    <tableColumn id="26" xr3:uid="{7A15D1E7-3B37-476D-8A40-7FC38119DC13}" name="Starts (event/yr)" dataDxfId="25"/>
    <tableColumn id="27" xr3:uid="{3549C4E8-3C55-4879-BF7C-570D732DD824}" name="THCzh" dataDxfId="24"/>
    <tableColumn id="28" xr3:uid="{85306E77-B9A8-4E4D-9891-20CDCD919465}" name="THCdr" dataDxfId="23"/>
    <tableColumn id="29" xr3:uid="{DB6B7C86-04F5-444B-BF3D-12F343CD155B}" name="COzh" dataDxfId="22"/>
    <tableColumn id="30" xr3:uid="{3010A79E-79A2-4970-9E55-99868176FA92}" name="COdr" dataDxfId="21"/>
    <tableColumn id="31" xr3:uid="{5E8E2900-1339-4E3F-994E-3E8807AAD88D}" name="NOXzh" dataDxfId="20"/>
    <tableColumn id="32" xr3:uid="{0BDD849C-A9A1-44A8-9A2F-86AD5CD056C7}" name="NOXDR" dataDxfId="19"/>
    <tableColumn id="33" xr3:uid="{4095173B-5118-4125-A301-B71B0192CAFB}" name="PMzh" dataDxfId="18"/>
    <tableColumn id="34" xr3:uid="{BF1754DF-DD6A-49EC-A6FD-F018A8523BCB}" name="  PMdr" dataDxfId="17"/>
    <tableColumn id="35" xr3:uid="{B17C19B9-F8DC-4431-8E18-179B9D295D4F}" name="CO2zh" dataDxfId="16"/>
    <tableColumn id="36" xr3:uid="{4593AA18-3FF4-4111-B346-BFC225881604}" name="CO2dr" dataDxfId="15"/>
    <tableColumn id="37" xr3:uid="{75F995F9-CB8E-4A53-845D-A341BEA2B42D}" name="Hot Soak (g/event)" dataDxfId="14"/>
    <tableColumn id="38" xr3:uid="{5AB54FE5-CBCC-420C-9869-2047243F30E0}" name="HS DR1  " dataDxfId="13"/>
    <tableColumn id="39" xr3:uid="{36D548EF-5C5C-4F5D-B2A7-3E7F4B9F08E3}" name="HS DR2" dataDxfId="12"/>
    <tableColumn id="40" xr3:uid="{C2163C00-56BA-4BD3-AE78-103184DCA51C}" name="Diurnal (g/day)" dataDxfId="11"/>
    <tableColumn id="41" xr3:uid="{30D3570E-672B-41FA-8B5E-0C03773C8C54}" name="Diur DR1 " dataDxfId="10"/>
    <tableColumn id="42" xr3:uid="{3A6E5F6F-E7E7-4065-9A6D-807299AF439A}" name="Diur DR2" dataDxfId="9"/>
    <tableColumn id="43" xr3:uid="{0B13372E-7899-4E7E-8A4C-8E0D68F9B519}" name="Resting (g/day)" dataDxfId="8"/>
    <tableColumn id="44" xr3:uid="{65C60710-AE9B-4BCC-A1D8-6B63F988BAC2}" name="Resting DR1" dataDxfId="7"/>
    <tableColumn id="45" xr3:uid="{BE3DF048-83B9-4BE6-86B8-4B6BD502C4DF}" name="Resting DR2" dataDxfId="6"/>
    <tableColumn id="46" xr3:uid="{CB0309FB-6946-421C-9F60-71911FEECE54}" name="Running Loss (g/hr)" dataDxfId="5"/>
    <tableColumn id="47" xr3:uid="{A7B62109-E030-458D-B2C9-C5FBF53BA7B8}" name="Running DR1" dataDxfId="4"/>
    <tableColumn id="48" xr3:uid="{8F95F62C-EAAE-4137-975D-A277B0C9424E}" name="Running DR2" dataDxfId="3"/>
    <tableColumn id="49" xr3:uid="{3862FFEE-4436-4A97-9CC1-B38E016E2FE7}" name="TOGzh" dataDxfId="2">
      <calculatedColumnFormula>0.00721572+(1.04581*AC34)+(0.000596997/AC34)+(-0.000107319/(AC34*AC34))</calculatedColumnFormula>
    </tableColumn>
    <tableColumn id="50" xr3:uid="{E71AF954-16BC-4B38-8F62-FB0E2B6F95CD}" name="ROGzh" dataDxfId="1">
      <calculatedColumnFormula>AY34*(0.915753+(-0.0570135/AC34)+(-0.00469847/(AC34*AC34))+(0.0008465052/(AC34*AC34*AC34)))</calculatedColumnFormula>
    </tableColumn>
    <tableColumn id="51" xr3:uid="{17915BC2-ABAA-4586-B646-3CEB88671221}" name="ROG Fraction" dataDxfId="0">
      <calculatedColumnFormula>AZ34/AC34</calculatedColumnFormula>
    </tableColumn>
  </tableColumns>
  <tableStyleInfo name="TableStyleMedium2" showFirstColumn="0" showLastColumn="0" showRowStripes="1" showColumnStripes="0"/>
  <extLst>
    <ext xmlns:x14="http://schemas.microsoft.com/office/spreadsheetml/2009/9/main" uri="{504A1905-F514-4f6f-8877-14C23A59335A}">
      <x14:table altText="Small Off-Road Engine Emissions Inventory Data" altTextSummary="Table contains data extracted from CARB's small off-road engine emissions inventory. Data consists of calendar year, seasonal or year-round use, equipment type, horsepower, fuel type, commercial or residential usage, population by calendar year, total emissions of ROG, CO, NOx, PM, PM10, PM2.5, and CO2, evaporative emissions, fuel consumption per-unit and in total, calculated BSFC, average horsepower, activity, load factor, usefl life, number of start-up events per year, emission factors and deterioration rates, hot soak data, and additional relevant data poi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arb.ca.gov/msei/documentation.htm" TargetMode="External"/><Relationship Id="rId7" Type="http://schemas.openxmlformats.org/officeDocument/2006/relationships/printerSettings" Target="../printerSettings/printerSettings1.bin"/><Relationship Id="rId2" Type="http://schemas.openxmlformats.org/officeDocument/2006/relationships/hyperlink" Target="https://ww2.arb.ca.gov/sites/default/files/classic/msei/sore2020/sore2020_final_version1.1.zip" TargetMode="External"/><Relationship Id="rId1" Type="http://schemas.openxmlformats.org/officeDocument/2006/relationships/hyperlink" Target="https://ww2.arb.ca.gov/sites/default/files/2020-09/SORE2020_Technical_Documentation_2020_09_09_Final_Cleaned_ADA.pdf" TargetMode="External"/><Relationship Id="rId6" Type="http://schemas.openxmlformats.org/officeDocument/2006/relationships/hyperlink" Target="https://ww3.arb.ca.gov/msei/onroad/downloads/tsd/totalpm_emfac00.pdf" TargetMode="External"/><Relationship Id="rId5" Type="http://schemas.openxmlformats.org/officeDocument/2006/relationships/hyperlink" Target="https://ww2.arb.ca.gov/sites/default/files/2020-09/SORE2020_Technical_Documentation_2020_09_09_Final_Cleaned_ADA.pdf" TargetMode="External"/><Relationship Id="rId4" Type="http://schemas.openxmlformats.org/officeDocument/2006/relationships/hyperlink" Target="https://ww2.arb.ca.gov/sites/default/files/classic/msei/sore2020/sore2020_final_version1.1.zip" TargetMode="Externa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0B21-857E-49B4-8E3E-F24A0BEE6C45}">
  <sheetPr>
    <tabColor theme="0" tint="-0.499984740745262"/>
  </sheetPr>
  <dimension ref="B1:BA112"/>
  <sheetViews>
    <sheetView showGridLines="0" tabSelected="1" zoomScaleNormal="100" workbookViewId="0">
      <selection activeCell="C2" sqref="C2"/>
    </sheetView>
  </sheetViews>
  <sheetFormatPr defaultColWidth="9.1796875" defaultRowHeight="15.5" x14ac:dyDescent="0.35"/>
  <cols>
    <col min="1" max="1" width="2.81640625" style="1" customWidth="1"/>
    <col min="2" max="2" width="47.7265625" style="1" hidden="1" customWidth="1"/>
    <col min="3" max="3" width="52.1796875" style="1" customWidth="1"/>
    <col min="4" max="4" width="28.54296875" style="1" bestFit="1" customWidth="1"/>
    <col min="5" max="5" width="35.1796875" style="1" bestFit="1" customWidth="1"/>
    <col min="6" max="6" width="28.54296875" style="1" bestFit="1" customWidth="1"/>
    <col min="7" max="8" width="28.54296875" style="1" customWidth="1"/>
    <col min="9" max="9" width="27.54296875" style="1" customWidth="1"/>
    <col min="10" max="10" width="26" style="1" customWidth="1"/>
    <col min="11" max="11" width="25.81640625" style="1" customWidth="1"/>
    <col min="12" max="13" width="20.7265625" style="1" customWidth="1"/>
    <col min="14" max="14" width="20.7265625" style="4" customWidth="1"/>
    <col min="15" max="16" width="20.7265625" style="1" customWidth="1"/>
    <col min="17" max="17" width="47.1796875" style="1" bestFit="1" customWidth="1"/>
    <col min="18" max="18" width="45.81640625" style="1" bestFit="1" customWidth="1"/>
    <col min="19" max="19" width="45" style="1" bestFit="1" customWidth="1"/>
    <col min="20" max="20" width="54.81640625" style="1" bestFit="1" customWidth="1"/>
    <col min="21" max="21" width="61.453125" style="1" bestFit="1" customWidth="1"/>
    <col min="22" max="22" width="44.26953125" style="1" bestFit="1" customWidth="1"/>
    <col min="23" max="23" width="25.1796875" style="1" bestFit="1" customWidth="1"/>
    <col min="24" max="24" width="11.26953125" style="1" bestFit="1" customWidth="1"/>
    <col min="25" max="25" width="22.54296875" style="1" bestFit="1" customWidth="1"/>
    <col min="26" max="26" width="8.453125" style="1" customWidth="1"/>
    <col min="27" max="27" width="6.81640625" style="1" customWidth="1"/>
    <col min="28" max="28" width="25.1796875" style="1" bestFit="1" customWidth="1"/>
    <col min="29" max="29" width="10.7265625" style="1" bestFit="1" customWidth="1"/>
    <col min="30" max="30" width="15.26953125" style="1" bestFit="1" customWidth="1"/>
    <col min="31" max="32" width="10.453125" style="1" bestFit="1" customWidth="1"/>
    <col min="33" max="33" width="11.7265625" style="1" bestFit="1" customWidth="1"/>
    <col min="34" max="35" width="15.26953125" style="1" bestFit="1" customWidth="1"/>
    <col min="36" max="36" width="11.26953125" style="1" bestFit="1" customWidth="1"/>
    <col min="37" max="38" width="11" style="1" bestFit="1" customWidth="1"/>
    <col min="39" max="39" width="29.1796875" style="1" bestFit="1" customWidth="1"/>
    <col min="40" max="41" width="15.26953125" style="1" bestFit="1" customWidth="1"/>
    <col min="42" max="42" width="23.1796875" style="1" bestFit="1" customWidth="1"/>
    <col min="43" max="43" width="15.54296875" style="1" bestFit="1" customWidth="1"/>
    <col min="44" max="44" width="15.26953125" style="1" bestFit="1" customWidth="1"/>
    <col min="45" max="45" width="24" style="1" bestFit="1" customWidth="1"/>
    <col min="46" max="47" width="19.453125" style="1" bestFit="1" customWidth="1"/>
    <col min="48" max="48" width="29.81640625" style="1" bestFit="1" customWidth="1"/>
    <col min="49" max="50" width="20.453125" style="1" bestFit="1" customWidth="1"/>
    <col min="51" max="52" width="15.26953125" style="1" bestFit="1" customWidth="1"/>
    <col min="53" max="53" width="21" style="1" bestFit="1" customWidth="1"/>
    <col min="54" max="16384" width="9.1796875" style="1"/>
  </cols>
  <sheetData>
    <row r="1" spans="2:22" x14ac:dyDescent="0.35">
      <c r="C1" s="72"/>
      <c r="D1" s="72"/>
      <c r="E1" s="72"/>
      <c r="F1" s="72"/>
      <c r="G1" s="72"/>
      <c r="H1" s="72"/>
      <c r="I1" s="72"/>
      <c r="J1" s="72"/>
      <c r="K1" s="72"/>
      <c r="L1" s="72"/>
      <c r="M1" s="2"/>
      <c r="N1" s="72"/>
      <c r="O1" s="2"/>
      <c r="P1" s="2"/>
      <c r="Q1" s="2"/>
      <c r="R1" s="2"/>
      <c r="S1" s="2"/>
      <c r="T1" s="2"/>
    </row>
    <row r="2" spans="2:22" ht="28.5" customHeight="1" x14ac:dyDescent="0.35">
      <c r="C2" s="71" t="s">
        <v>101</v>
      </c>
      <c r="D2" s="3"/>
      <c r="E2" s="3"/>
      <c r="F2" s="3"/>
      <c r="G2" s="3"/>
      <c r="H2" s="3"/>
      <c r="I2" s="3"/>
      <c r="J2" s="3"/>
      <c r="K2" s="3"/>
      <c r="L2" s="3"/>
      <c r="M2" s="2"/>
      <c r="N2" s="3"/>
      <c r="O2" s="2"/>
      <c r="P2" s="2"/>
      <c r="Q2" s="2"/>
      <c r="R2" s="2"/>
      <c r="S2" s="2"/>
      <c r="T2" s="2"/>
    </row>
    <row r="3" spans="2:22" ht="15.75" customHeight="1" x14ac:dyDescent="0.35">
      <c r="N3" s="1"/>
    </row>
    <row r="4" spans="2:22" ht="31.5" customHeight="1" thickBot="1" x14ac:dyDescent="0.4">
      <c r="C4" s="100" t="s">
        <v>0</v>
      </c>
      <c r="D4" s="101" t="s">
        <v>77</v>
      </c>
      <c r="E4" s="102" t="s">
        <v>78</v>
      </c>
      <c r="F4" s="103" t="s">
        <v>79</v>
      </c>
      <c r="G4" s="101" t="s">
        <v>80</v>
      </c>
      <c r="H4" s="102" t="s">
        <v>81</v>
      </c>
      <c r="I4" s="103" t="s">
        <v>82</v>
      </c>
      <c r="J4" s="104" t="s">
        <v>74</v>
      </c>
      <c r="K4" s="94" t="s">
        <v>75</v>
      </c>
      <c r="L4" s="94" t="s">
        <v>28</v>
      </c>
      <c r="M4" s="105" t="s">
        <v>76</v>
      </c>
      <c r="N4" s="1"/>
    </row>
    <row r="5" spans="2:22" s="5" customFormat="1" ht="31.5" customHeight="1" x14ac:dyDescent="0.35">
      <c r="C5" s="78" t="s">
        <v>83</v>
      </c>
      <c r="D5" s="39">
        <f>(SUM('Lawn &amp; Garden EF'!$I38*'Lawn &amp; Garden EF'!$AC38,'Lawn &amp; Garden EF'!$I39*'Lawn &amp; Garden EF'!$AC39,'Lawn &amp; Garden EF'!$I40*'Lawn &amp; Garden EF'!$AC40,'Lawn &amp; Garden EF'!$I41*'Lawn &amp; Garden EF'!$AC41)/SUM('Lawn &amp; Garden EF'!$I38,'Lawn &amp; Garden EF'!$I39,'Lawn &amp; Garden EF'!$I40,'Lawn &amp; Garden EF'!$I41))</f>
        <v>3.9088372148060002</v>
      </c>
      <c r="E5" s="40">
        <f>(SUM('Lawn &amp; Garden EF'!$I38*'Lawn &amp; Garden EF'!$AG38,'Lawn &amp; Garden EF'!$I39*'Lawn &amp; Garden EF'!$AG39,'Lawn &amp; Garden EF'!$I40*'Lawn &amp; Garden EF'!$AG40,'Lawn &amp; Garden EF'!$I41*'Lawn &amp; Garden EF'!$AG41)/SUM('Lawn &amp; Garden EF'!$I38,'Lawn &amp; Garden EF'!$I39,'Lawn &amp; Garden EF'!$I40,'Lawn &amp; Garden EF'!$I41))</f>
        <v>2.4358773209280002</v>
      </c>
      <c r="F5" s="41">
        <f>(SUM('Lawn &amp; Garden EF'!$I38*'Lawn &amp; Garden EF'!$AI38,'Lawn &amp; Garden EF'!$I39*'Lawn &amp; Garden EF'!$AI39,'Lawn &amp; Garden EF'!$I40*'Lawn &amp; Garden EF'!$AI40,'Lawn &amp; Garden EF'!$I41*'Lawn &amp; Garden EF'!$AI41)/SUM('Lawn &amp; Garden EF'!$I38,'Lawn &amp; Garden EF'!$I39,'Lawn &amp; Garden EF'!$I40,'Lawn &amp; Garden EF'!$I41))</f>
        <v>1.701254635874425E-2</v>
      </c>
      <c r="G5" s="42">
        <f>(SUM('Lawn &amp; Garden EF'!$I38*'Lawn &amp; Garden EF'!$AD38,'Lawn &amp; Garden EF'!$I39*'Lawn &amp; Garden EF'!$AD39,'Lawn &amp; Garden EF'!$I40*'Lawn &amp; Garden EF'!$AD40,'Lawn &amp; Garden EF'!$I41*'Lawn &amp; Garden EF'!$AD41)/SUM('Lawn &amp; Garden EF'!$I38,'Lawn &amp; Garden EF'!$I39,'Lawn &amp; Garden EF'!$I40,'Lawn &amp; Garden EF'!$I41))</f>
        <v>4.3467208192073635E-3</v>
      </c>
      <c r="H5" s="43">
        <f>(SUM('Lawn &amp; Garden EF'!$I38*'Lawn &amp; Garden EF'!$AH38,'Lawn &amp; Garden EF'!$I39*'Lawn &amp; Garden EF'!$AH39,'Lawn &amp; Garden EF'!$I40*'Lawn &amp; Garden EF'!$AH40,'Lawn &amp; Garden EF'!$I41*'Lawn &amp; Garden EF'!$AH41)/SUM('Lawn &amp; Garden EF'!$I38,'Lawn &amp; Garden EF'!$I39,'Lawn &amp; Garden EF'!$I40,'Lawn &amp; Garden EF'!$I41))</f>
        <v>2.7110158865618324E-3</v>
      </c>
      <c r="I5" s="44">
        <f>(SUM('Lawn &amp; Garden EF'!$I38*'Lawn &amp; Garden EF'!$AJ38,'Lawn &amp; Garden EF'!$I39*'Lawn &amp; Garden EF'!$AJ39,'Lawn &amp; Garden EF'!$I40*'Lawn &amp; Garden EF'!$AJ40,'Lawn &amp; Garden EF'!$I41*'Lawn &amp; Garden EF'!$AJ41)/SUM('Lawn &amp; Garden EF'!$I38,'Lawn &amp; Garden EF'!$I39,'Lawn &amp; Garden EF'!$I40,'Lawn &amp; Garden EF'!$I41))</f>
        <v>6.2996179999999992E-7</v>
      </c>
      <c r="J5" s="39">
        <f>(SUM('Lawn &amp; Garden EF'!$I38*'Lawn &amp; Garden EF'!$Z38,'Lawn &amp; Garden EF'!$I39*'Lawn &amp; Garden EF'!$Z39,'Lawn &amp; Garden EF'!$I40*'Lawn &amp; Garden EF'!$Z40,'Lawn &amp; Garden EF'!$I41*'Lawn &amp; Garden EF'!$Z41)/SUM('Lawn &amp; Garden EF'!$I38,'Lawn &amp; Garden EF'!$I39,'Lawn &amp; Garden EF'!$I40,'Lawn &amp; Garden EF'!$I41))</f>
        <v>0.35999999999999988</v>
      </c>
      <c r="K5" s="45">
        <f>(SUM('Lawn &amp; Garden EF'!$I38*'Lawn &amp; Garden EF'!$X38,'Lawn &amp; Garden EF'!$I39*'Lawn &amp; Garden EF'!$X39,'Lawn &amp; Garden EF'!$I40*'Lawn &amp; Garden EF'!$X40,'Lawn &amp; Garden EF'!$I41*'Lawn &amp; Garden EF'!$X41)/SUM('Lawn &amp; Garden EF'!$I38,'Lawn &amp; Garden EF'!$I39,'Lawn &amp; Garden EF'!$I40,'Lawn &amp; Garden EF'!$I41))</f>
        <v>3.8581423506499992</v>
      </c>
      <c r="L5" s="45">
        <f>(SUM('Lawn &amp; Garden EF'!$I38*'Lawn &amp; Garden EF'!$Y38,'Lawn &amp; Garden EF'!$I39*'Lawn &amp; Garden EF'!$Y39,'Lawn &amp; Garden EF'!$I40*'Lawn &amp; Garden EF'!$Y40,'Lawn &amp; Garden EF'!$I41*'Lawn &amp; Garden EF'!$Y41)/SUM('Lawn &amp; Garden EF'!$I38,'Lawn &amp; Garden EF'!$I39,'Lawn &amp; Garden EF'!$I40,'Lawn &amp; Garden EF'!$I41))</f>
        <v>18.999999999999996</v>
      </c>
      <c r="M5" s="81">
        <v>9</v>
      </c>
      <c r="O5" s="6"/>
      <c r="P5" s="6"/>
      <c r="Q5" s="6"/>
      <c r="R5" s="6"/>
      <c r="S5" s="6"/>
      <c r="T5" s="6"/>
      <c r="U5" s="6"/>
      <c r="V5" s="6"/>
    </row>
    <row r="6" spans="2:22" ht="31.5" customHeight="1" x14ac:dyDescent="0.35">
      <c r="B6" s="1" t="str">
        <f>[3]Defaults!L10</f>
        <v>Residential Walk Behind Lawn Mowers</v>
      </c>
      <c r="C6" s="79" t="s">
        <v>84</v>
      </c>
      <c r="D6" s="46">
        <f>(SUM('Lawn &amp; Garden EF'!$I49*'Lawn &amp; Garden EF'!AC49,'Lawn &amp; Garden EF'!$I50*'Lawn &amp; Garden EF'!AC50,'Lawn &amp; Garden EF'!$I51*'Lawn &amp; Garden EF'!AC51,'Lawn &amp; Garden EF'!$I52*'Lawn &amp; Garden EF'!AC52)/SUM('Lawn &amp; Garden EF'!$I49:$I52))</f>
        <v>2.8396102914629453</v>
      </c>
      <c r="E6" s="47">
        <f>(SUM('Lawn &amp; Garden EF'!$I49*'Lawn &amp; Garden EF'!AG49,'Lawn &amp; Garden EF'!$I50*'Lawn &amp; Garden EF'!AG50,'Lawn &amp; Garden EF'!$I51*'Lawn &amp; Garden EF'!AG51,'Lawn &amp; Garden EF'!$I52*'Lawn &amp; Garden EF'!AG52)/SUM('Lawn &amp; Garden EF'!$I49:$I52))</f>
        <v>1.5146035942161611</v>
      </c>
      <c r="F6" s="48">
        <f>(SUM('Lawn &amp; Garden EF'!$I49*'Lawn &amp; Garden EF'!AI49,'Lawn &amp; Garden EF'!$I50*'Lawn &amp; Garden EF'!AI50,'Lawn &amp; Garden EF'!$I51*'Lawn &amp; Garden EF'!AI51,'Lawn &amp; Garden EF'!$I52*'Lawn &amp; Garden EF'!AI52)/SUM('Lawn &amp; Garden EF'!$I49:$I52))</f>
        <v>1.0056450016957541E-2</v>
      </c>
      <c r="G6" s="49">
        <f>(SUM('Lawn &amp; Garden EF'!$I49*'Lawn &amp; Garden EF'!AD49,'Lawn &amp; Garden EF'!$I50*'Lawn &amp; Garden EF'!AD50,'Lawn &amp; Garden EF'!$I51*'Lawn &amp; Garden EF'!AD51,'Lawn &amp; Garden EF'!$I52*'Lawn &amp; Garden EF'!AD52)/SUM('Lawn &amp; Garden EF'!$I49:$I52))</f>
        <v>3.0842601043198498E-3</v>
      </c>
      <c r="H6" s="50">
        <f>(SUM('Lawn &amp; Garden EF'!$I49*'Lawn &amp; Garden EF'!AH49,'Lawn &amp; Garden EF'!$I50*'Lawn &amp; Garden EF'!AH50,'Lawn &amp; Garden EF'!$I51*'Lawn &amp; Garden EF'!AH51,'Lawn &amp; Garden EF'!$I52*'Lawn &amp; Garden EF'!AH52)/SUM('Lawn &amp; Garden EF'!$I49:$I52))</f>
        <v>1.5827185770554875E-3</v>
      </c>
      <c r="I6" s="51">
        <f>(SUM('Lawn &amp; Garden EF'!$I49*'Lawn &amp; Garden EF'!AJ49,'Lawn &amp; Garden EF'!$I50*'Lawn &amp; Garden EF'!AJ50,'Lawn &amp; Garden EF'!$I51*'Lawn &amp; Garden EF'!AJ51,'Lawn &amp; Garden EF'!$I52*'Lawn &amp; Garden EF'!AJ52)/SUM('Lawn &amp; Garden EF'!$I49:$I52))</f>
        <v>0</v>
      </c>
      <c r="J6" s="46">
        <f>(SUM('Lawn &amp; Garden EF'!$I49*'Lawn &amp; Garden EF'!Z49,'Lawn &amp; Garden EF'!$I50*'Lawn &amp; Garden EF'!Z50,'Lawn &amp; Garden EF'!$I51*'Lawn &amp; Garden EF'!Z51,'Lawn &amp; Garden EF'!$I52*'Lawn &amp; Garden EF'!Z52)/SUM('Lawn &amp; Garden EF'!$I49:$I52))</f>
        <v>0.38000000000000006</v>
      </c>
      <c r="K6" s="52">
        <f>(SUM('Lawn &amp; Garden EF'!$I49*'Lawn &amp; Garden EF'!X49,'Lawn &amp; Garden EF'!$I50*'Lawn &amp; Garden EF'!X50,'Lawn &amp; Garden EF'!$I51*'Lawn &amp; Garden EF'!X51,'Lawn &amp; Garden EF'!$I52*'Lawn &amp; Garden EF'!X52)/SUM('Lawn &amp; Garden EF'!$I49:$I52))</f>
        <v>21.355421569714647</v>
      </c>
      <c r="L6" s="52">
        <f>(SUM('Lawn &amp; Garden EF'!$I49*'Lawn &amp; Garden EF'!Y49,'Lawn &amp; Garden EF'!$I50*'Lawn &amp; Garden EF'!Y50,'Lawn &amp; Garden EF'!$I51*'Lawn &amp; Garden EF'!Y51,'Lawn &amp; Garden EF'!$I52*'Lawn &amp; Garden EF'!Y52)/SUM('Lawn &amp; Garden EF'!$I49:$I52))</f>
        <v>83.000000000000014</v>
      </c>
      <c r="M6" s="82">
        <v>9</v>
      </c>
      <c r="N6" s="1"/>
    </row>
    <row r="7" spans="2:22" ht="31.5" customHeight="1" x14ac:dyDescent="0.35">
      <c r="B7" s="1" t="str">
        <f>[3]Defaults!L11</f>
        <v>Residential Ride-on Mowers</v>
      </c>
      <c r="C7" s="79" t="s">
        <v>85</v>
      </c>
      <c r="D7" s="46">
        <f>(SUM('Lawn &amp; Garden EF'!$I34*'Lawn &amp; Garden EF'!AC34,'Lawn &amp; Garden EF'!$I35*'Lawn &amp; Garden EF'!AC35,'Lawn &amp; Garden EF'!$I36*'Lawn &amp; Garden EF'!AC36,'Lawn &amp; Garden EF'!$I37*'Lawn &amp; Garden EF'!AC37)/SUM('Lawn &amp; Garden EF'!$I34:$I37))</f>
        <v>44.551623637097272</v>
      </c>
      <c r="E7" s="47">
        <f>(SUM('Lawn &amp; Garden EF'!$I34*'Lawn &amp; Garden EF'!AG34,'Lawn &amp; Garden EF'!$I35*'Lawn &amp; Garden EF'!AG35,'Lawn &amp; Garden EF'!$I36*'Lawn &amp; Garden EF'!AG36,'Lawn &amp; Garden EF'!$I37*'Lawn &amp; Garden EF'!AG37)/SUM('Lawn &amp; Garden EF'!$I34:$I37))</f>
        <v>1.4561081117351036</v>
      </c>
      <c r="F7" s="48">
        <f>(SUM('Lawn &amp; Garden EF'!$I34*'Lawn &amp; Garden EF'!AI34,'Lawn &amp; Garden EF'!$I35*'Lawn &amp; Garden EF'!AI35,'Lawn &amp; Garden EF'!$I36*'Lawn &amp; Garden EF'!AI36,'Lawn &amp; Garden EF'!$I37*'Lawn &amp; Garden EF'!AI37)/SUM('Lawn &amp; Garden EF'!$I34:$I37))</f>
        <v>0.60999999999999988</v>
      </c>
      <c r="G7" s="49">
        <f>(SUM('Lawn &amp; Garden EF'!$I34*'Lawn &amp; Garden EF'!AD34,'Lawn &amp; Garden EF'!$I35*'Lawn &amp; Garden EF'!AD35,'Lawn &amp; Garden EF'!$I36*'Lawn &amp; Garden EF'!AD36,'Lawn &amp; Garden EF'!$I37*'Lawn &amp; Garden EF'!AD37)/SUM('Lawn &amp; Garden EF'!$I34:$I37))</f>
        <v>0.10882769522310773</v>
      </c>
      <c r="H7" s="50">
        <f>(SUM('Lawn &amp; Garden EF'!$I34*'Lawn &amp; Garden EF'!AH34,'Lawn &amp; Garden EF'!$I35*'Lawn &amp; Garden EF'!AH35,'Lawn &amp; Garden EF'!$I36*'Lawn &amp; Garden EF'!AH36,'Lawn &amp; Garden EF'!$I37*'Lawn &amp; Garden EF'!AH37)/SUM('Lawn &amp; Garden EF'!$I34:$I37))</f>
        <v>3.7117650472122238E-3</v>
      </c>
      <c r="I7" s="51">
        <f>(SUM('Lawn &amp; Garden EF'!$I34*'Lawn &amp; Garden EF'!AJ34,'Lawn &amp; Garden EF'!$I35*'Lawn &amp; Garden EF'!AJ35,'Lawn &amp; Garden EF'!$I36*'Lawn &amp; Garden EF'!AJ36,'Lawn &amp; Garden EF'!$I37*'Lawn &amp; Garden EF'!AJ37)/SUM('Lawn &amp; Garden EF'!$I34:$I37))</f>
        <v>0</v>
      </c>
      <c r="J7" s="46">
        <f>(SUM('Lawn &amp; Garden EF'!$I34*'Lawn &amp; Garden EF'!Z34,'Lawn &amp; Garden EF'!$I35*'Lawn &amp; Garden EF'!Z35,'Lawn &amp; Garden EF'!$I36*'Lawn &amp; Garden EF'!Z36,'Lawn &amp; Garden EF'!$I37*'Lawn &amp; Garden EF'!Z37)/SUM('Lawn &amp; Garden EF'!$I34:$I37))</f>
        <v>0.7</v>
      </c>
      <c r="K7" s="52">
        <f>(SUM('Lawn &amp; Garden EF'!$I34*'Lawn &amp; Garden EF'!X34,'Lawn &amp; Garden EF'!$I35*'Lawn &amp; Garden EF'!X35,'Lawn &amp; Garden EF'!$I36*'Lawn &amp; Garden EF'!X36,'Lawn &amp; Garden EF'!$I37*'Lawn &amp; Garden EF'!X37)/SUM('Lawn &amp; Garden EF'!$I34:$I37))</f>
        <v>1.8578567749999995</v>
      </c>
      <c r="L7" s="52">
        <f>(SUM('Lawn &amp; Garden EF'!$I34*'Lawn &amp; Garden EF'!Y34,'Lawn &amp; Garden EF'!$I35*'Lawn &amp; Garden EF'!Y35,'Lawn &amp; Garden EF'!$I36*'Lawn &amp; Garden EF'!Y36,'Lawn &amp; Garden EF'!$I37*'Lawn &amp; Garden EF'!Y37)/SUM('Lawn &amp; Garden EF'!$I34:$I37))</f>
        <v>17.999999999999996</v>
      </c>
      <c r="M7" s="82">
        <v>7</v>
      </c>
      <c r="N7" s="1"/>
    </row>
    <row r="8" spans="2:22" ht="31.5" customHeight="1" x14ac:dyDescent="0.35">
      <c r="B8" s="1" t="str">
        <f>[3]Defaults!L12</f>
        <v>Residential Chainsaws</v>
      </c>
      <c r="C8" s="79" t="s">
        <v>86</v>
      </c>
      <c r="D8" s="46">
        <f>SUM('Lawn &amp; Garden EF'!$I42*'Lawn &amp; Garden EF'!AC42,'Lawn &amp; Garden EF'!$I43*'Lawn &amp; Garden EF'!AC43,'Lawn &amp; Garden EF'!$I44*'Lawn &amp; Garden EF'!AC44,'Lawn &amp; Garden EF'!$I45*'Lawn &amp; Garden EF'!AC45,'Lawn &amp; Garden EF'!$I46*'Lawn &amp; Garden EF'!AC46,'Lawn &amp; Garden EF'!$I47*'Lawn &amp; Garden EF'!AC47,'Lawn &amp; Garden EF'!$I48*'Lawn &amp; Garden EF'!AC48)/SUM('Lawn &amp; Garden EF'!$I42:$I48)</f>
        <v>29.07753818089499</v>
      </c>
      <c r="E8" s="47">
        <f>SUM('Lawn &amp; Garden EF'!$I42*'Lawn &amp; Garden EF'!AG42,'Lawn &amp; Garden EF'!$I43*'Lawn &amp; Garden EF'!AG43,'Lawn &amp; Garden EF'!$I44*'Lawn &amp; Garden EF'!AG44,'Lawn &amp; Garden EF'!$I45*'Lawn &amp; Garden EF'!AG45,'Lawn &amp; Garden EF'!$I46*'Lawn &amp; Garden EF'!AG46,'Lawn &amp; Garden EF'!$I47*'Lawn &amp; Garden EF'!AG47,'Lawn &amp; Garden EF'!$I48*'Lawn &amp; Garden EF'!AG48)/SUM('Lawn &amp; Garden EF'!$I42:$I48)</f>
        <v>0.71724023119644564</v>
      </c>
      <c r="F8" s="48">
        <f>SUM('Lawn &amp; Garden EF'!$I42*'Lawn &amp; Garden EF'!AI42,'Lawn &amp; Garden EF'!$I43*'Lawn &amp; Garden EF'!AI43,'Lawn &amp; Garden EF'!$I44*'Lawn &amp; Garden EF'!AI44,'Lawn &amp; Garden EF'!$I45*'Lawn &amp; Garden EF'!AI45,'Lawn &amp; Garden EF'!$I46*'Lawn &amp; Garden EF'!AI46,'Lawn &amp; Garden EF'!$I47*'Lawn &amp; Garden EF'!AI47,'Lawn &amp; Garden EF'!$I48*'Lawn &amp; Garden EF'!AI48)/SUM('Lawn &amp; Garden EF'!$I42:$I48)</f>
        <v>0.58854510214700895</v>
      </c>
      <c r="G8" s="49">
        <f>SUM('Lawn &amp; Garden EF'!$I42*'Lawn &amp; Garden EF'!AD42,'Lawn &amp; Garden EF'!$I43*'Lawn &amp; Garden EF'!AD43,'Lawn &amp; Garden EF'!$I44*'Lawn &amp; Garden EF'!AD44,'Lawn &amp; Garden EF'!$I45*'Lawn &amp; Garden EF'!AD45,'Lawn &amp; Garden EF'!$I46*'Lawn &amp; Garden EF'!AD46,'Lawn &amp; Garden EF'!$I47*'Lawn &amp; Garden EF'!AD47,'Lawn &amp; Garden EF'!$I48*'Lawn &amp; Garden EF'!AD48)/SUM('Lawn &amp; Garden EF'!$I42:$I48)</f>
        <v>6.928677190680603E-2</v>
      </c>
      <c r="H8" s="50">
        <f>SUM('Lawn &amp; Garden EF'!$I42*'Lawn &amp; Garden EF'!AH42,'Lawn &amp; Garden EF'!$I43*'Lawn &amp; Garden EF'!AH43,'Lawn &amp; Garden EF'!$I44*'Lawn &amp; Garden EF'!AH44,'Lawn &amp; Garden EF'!$I45*'Lawn &amp; Garden EF'!AH45,'Lawn &amp; Garden EF'!$I46*'Lawn &amp; Garden EF'!AH46,'Lawn &amp; Garden EF'!$I47*'Lawn &amp; Garden EF'!AH47,'Lawn &amp; Garden EF'!$I48*'Lawn &amp; Garden EF'!AH48)/SUM('Lawn &amp; Garden EF'!$I42:$I48)</f>
        <v>1.5049696604616785E-3</v>
      </c>
      <c r="I8" s="51">
        <f>SUM('Lawn &amp; Garden EF'!$I42*'Lawn &amp; Garden EF'!AJ42,'Lawn &amp; Garden EF'!$I43*'Lawn &amp; Garden EF'!AJ43,'Lawn &amp; Garden EF'!$I44*'Lawn &amp; Garden EF'!AJ44,'Lawn &amp; Garden EF'!$I45*'Lawn &amp; Garden EF'!AJ45,'Lawn &amp; Garden EF'!$I46*'Lawn &amp; Garden EF'!AJ46,'Lawn &amp; Garden EF'!$I47*'Lawn &amp; Garden EF'!AJ47,'Lawn &amp; Garden EF'!$I48*'Lawn &amp; Garden EF'!AJ48)/SUM('Lawn &amp; Garden EF'!$I42:$I48)</f>
        <v>0</v>
      </c>
      <c r="J8" s="46">
        <f>SUM('Lawn &amp; Garden EF'!$I42*'Lawn &amp; Garden EF'!Z42,'Lawn &amp; Garden EF'!$I43*'Lawn &amp; Garden EF'!Z43,'Lawn &amp; Garden EF'!$I44*'Lawn &amp; Garden EF'!Z44,'Lawn &amp; Garden EF'!$I45*'Lawn &amp; Garden EF'!Z45,'Lawn &amp; Garden EF'!$I46*'Lawn &amp; Garden EF'!Z46,'Lawn &amp; Garden EF'!$I47*'Lawn &amp; Garden EF'!Z47,'Lawn &amp; Garden EF'!$I48*'Lawn &amp; Garden EF'!Z48)/SUM('Lawn &amp; Garden EF'!$I42:$I48)</f>
        <v>0.92835062471538232</v>
      </c>
      <c r="K8" s="52">
        <f>SUM('Lawn &amp; Garden EF'!$I42*'Lawn &amp; Garden EF'!X42,'Lawn &amp; Garden EF'!$I43*'Lawn &amp; Garden EF'!X43,'Lawn &amp; Garden EF'!$I44*'Lawn &amp; Garden EF'!X44,'Lawn &amp; Garden EF'!$I45*'Lawn &amp; Garden EF'!X45,'Lawn &amp; Garden EF'!$I46*'Lawn &amp; Garden EF'!X46,'Lawn &amp; Garden EF'!$I47*'Lawn &amp; Garden EF'!X47,'Lawn &amp; Garden EF'!$I48*'Lawn &amp; Garden EF'!X48)/SUM('Lawn &amp; Garden EF'!$I42:$I48)</f>
        <v>2.0474123065327987</v>
      </c>
      <c r="L8" s="52">
        <f>SUM('Lawn &amp; Garden EF'!$I42*'Lawn &amp; Garden EF'!Y42,'Lawn &amp; Garden EF'!$I43*'Lawn &amp; Garden EF'!Y43,'Lawn &amp; Garden EF'!$I44*'Lawn &amp; Garden EF'!Y44,'Lawn &amp; Garden EF'!$I45*'Lawn &amp; Garden EF'!Y45,'Lawn &amp; Garden EF'!$I46*'Lawn &amp; Garden EF'!Y46,'Lawn &amp; Garden EF'!$I47*'Lawn &amp; Garden EF'!Y47,'Lawn &amp; Garden EF'!$I48*'Lawn &amp; Garden EF'!Y48)/SUM('Lawn &amp; Garden EF'!$I42:$I48)</f>
        <v>14.999999999999998</v>
      </c>
      <c r="M8" s="82">
        <v>5</v>
      </c>
      <c r="N8" s="1"/>
    </row>
    <row r="9" spans="2:22" ht="31.5" customHeight="1" x14ac:dyDescent="0.35">
      <c r="B9" s="1" t="str">
        <f>[3]Defaults!L13</f>
        <v>Residential Leafblowers/Vacuums</v>
      </c>
      <c r="C9" s="79" t="s">
        <v>87</v>
      </c>
      <c r="D9" s="46">
        <f>(SUM('Lawn &amp; Garden EF'!$I53*'Lawn &amp; Garden EF'!AC53,'Lawn &amp; Garden EF'!$I54*'Lawn &amp; Garden EF'!AC54,'Lawn &amp; Garden EF'!$I55*'Lawn &amp; Garden EF'!AC55,'Lawn &amp; Garden EF'!$I56*'Lawn &amp; Garden EF'!AC56,'Lawn &amp; Garden EF'!$I57*'Lawn &amp; Garden EF'!AC57,'Lawn &amp; Garden EF'!$I58*'Lawn &amp; Garden EF'!AC58)/SUM('Lawn &amp; Garden EF'!$I53:$I58))</f>
        <v>27.070543184409981</v>
      </c>
      <c r="E9" s="47">
        <f>(SUM('Lawn &amp; Garden EF'!$I53*'Lawn &amp; Garden EF'!AG53,'Lawn &amp; Garden EF'!$I54*'Lawn &amp; Garden EF'!AG54,'Lawn &amp; Garden EF'!$I55*'Lawn &amp; Garden EF'!AG55,'Lawn &amp; Garden EF'!$I56*'Lawn &amp; Garden EF'!AG56,'Lawn &amp; Garden EF'!$I57*'Lawn &amp; Garden EF'!AG57,'Lawn &amp; Garden EF'!$I58*'Lawn &amp; Garden EF'!AG58)/SUM('Lawn &amp; Garden EF'!$I53:$I58))</f>
        <v>1.3780496110464366</v>
      </c>
      <c r="F9" s="48">
        <f>(SUM('Lawn &amp; Garden EF'!$I53*'Lawn &amp; Garden EF'!AI53,'Lawn &amp; Garden EF'!$I54*'Lawn &amp; Garden EF'!AI54,'Lawn &amp; Garden EF'!$I55*'Lawn &amp; Garden EF'!AI55,'Lawn &amp; Garden EF'!$I56*'Lawn &amp; Garden EF'!AI56,'Lawn &amp; Garden EF'!$I57*'Lawn &amp; Garden EF'!AI57,'Lawn &amp; Garden EF'!$I58*'Lawn &amp; Garden EF'!AI58)/SUM('Lawn &amp; Garden EF'!$I53:$I58))</f>
        <v>0.31435165023317169</v>
      </c>
      <c r="G9" s="49">
        <f>(SUM('Lawn &amp; Garden EF'!$I53*'Lawn &amp; Garden EF'!AD53,'Lawn &amp; Garden EF'!$I54*'Lawn &amp; Garden EF'!AD54,'Lawn &amp; Garden EF'!$I55*'Lawn &amp; Garden EF'!AD55,'Lawn &amp; Garden EF'!$I56*'Lawn &amp; Garden EF'!AD56,'Lawn &amp; Garden EF'!$I57*'Lawn &amp; Garden EF'!AD57,'Lawn &amp; Garden EF'!$I58*'Lawn &amp; Garden EF'!AD58)/SUM('Lawn &amp; Garden EF'!$I53:$I58))</f>
        <v>6.6192755431474029E-2</v>
      </c>
      <c r="H9" s="50">
        <f>(SUM('Lawn &amp; Garden EF'!$I53*'Lawn &amp; Garden EF'!AH53,'Lawn &amp; Garden EF'!$I54*'Lawn &amp; Garden EF'!AH54,'Lawn &amp; Garden EF'!$I55*'Lawn &amp; Garden EF'!AH55,'Lawn &amp; Garden EF'!$I56*'Lawn &amp; Garden EF'!AH56,'Lawn &amp; Garden EF'!$I57*'Lawn &amp; Garden EF'!AH57,'Lawn &amp; Garden EF'!$I58*'Lawn &amp; Garden EF'!AH58)/SUM('Lawn &amp; Garden EF'!$I53:$I58))</f>
        <v>2.195362517635966E-3</v>
      </c>
      <c r="I9" s="51">
        <f>(SUM('Lawn &amp; Garden EF'!$I53*'Lawn &amp; Garden EF'!AJ53,'Lawn &amp; Garden EF'!$I54*'Lawn &amp; Garden EF'!AJ54,'Lawn &amp; Garden EF'!$I55*'Lawn &amp; Garden EF'!AJ55,'Lawn &amp; Garden EF'!$I56*'Lawn &amp; Garden EF'!AJ56,'Lawn &amp; Garden EF'!$I57*'Lawn &amp; Garden EF'!AJ57,'Lawn &amp; Garden EF'!$I58*'Lawn &amp; Garden EF'!AJ58)/SUM('Lawn &amp; Garden EF'!$I53:$I58))</f>
        <v>0</v>
      </c>
      <c r="J9" s="46">
        <f>(SUM('Lawn &amp; Garden EF'!$I53*'Lawn &amp; Garden EF'!Z53,'Lawn &amp; Garden EF'!$I54*'Lawn &amp; Garden EF'!Z54,'Lawn &amp; Garden EF'!$I55*'Lawn &amp; Garden EF'!Z55,'Lawn &amp; Garden EF'!$I56*'Lawn &amp; Garden EF'!Z56,'Lawn &amp; Garden EF'!$I57*'Lawn &amp; Garden EF'!Z57,'Lawn &amp; Garden EF'!$I58*'Lawn &amp; Garden EF'!Z58)/SUM('Lawn &amp; Garden EF'!$I53:$I58))</f>
        <v>0.90965226116290709</v>
      </c>
      <c r="K9" s="52">
        <f>(SUM('Lawn &amp; Garden EF'!$I53*'Lawn &amp; Garden EF'!X53,'Lawn &amp; Garden EF'!$I54*'Lawn &amp; Garden EF'!X54,'Lawn &amp; Garden EF'!$I55*'Lawn &amp; Garden EF'!X55,'Lawn &amp; Garden EF'!$I56*'Lawn &amp; Garden EF'!X56,'Lawn &amp; Garden EF'!$I57*'Lawn &amp; Garden EF'!X57,'Lawn &amp; Garden EF'!$I58*'Lawn &amp; Garden EF'!X58)/SUM('Lawn &amp; Garden EF'!$I53:$I58))</f>
        <v>1.2474932909301124</v>
      </c>
      <c r="L9" s="52">
        <f>(SUM('Lawn &amp; Garden EF'!$I53*'Lawn &amp; Garden EF'!Y53,'Lawn &amp; Garden EF'!$I54*'Lawn &amp; Garden EF'!Y54,'Lawn &amp; Garden EF'!$I55*'Lawn &amp; Garden EF'!Y55,'Lawn &amp; Garden EF'!$I56*'Lawn &amp; Garden EF'!Y56,'Lawn &amp; Garden EF'!$I57*'Lawn &amp; Garden EF'!Y57,'Lawn &amp; Garden EF'!$I58*'Lawn &amp; Garden EF'!Y58)/SUM('Lawn &amp; Garden EF'!$I53:$I58))</f>
        <v>15</v>
      </c>
      <c r="M9" s="82">
        <v>5</v>
      </c>
      <c r="N9" s="1"/>
    </row>
    <row r="10" spans="2:22" ht="31.5" customHeight="1" x14ac:dyDescent="0.35">
      <c r="B10" s="1" t="str">
        <f>[3]Defaults!L14</f>
        <v>Residential Trimmers/Edgers/Brushcutters</v>
      </c>
      <c r="C10" s="79" t="s">
        <v>88</v>
      </c>
      <c r="D10" s="53">
        <f>(SUM('Lawn &amp; Garden EF'!$I63*'Lawn &amp; Garden EF'!AC63,'Lawn &amp; Garden EF'!$I64*'Lawn &amp; Garden EF'!AC64,'Lawn &amp; Garden EF'!$I65*'Lawn &amp; Garden EF'!AC65,'Lawn &amp; Garden EF'!$I66*'Lawn &amp; Garden EF'!AC66,'Lawn &amp; Garden EF'!$I88*'Lawn &amp; Garden EF'!AC88,'Lawn &amp; Garden EF'!$I89*'Lawn &amp; Garden EF'!AC89,'Lawn &amp; Garden EF'!$I90*'Lawn &amp; Garden EF'!AC90,'Lawn &amp; Garden EF'!$I91*'Lawn &amp; Garden EF'!AC91)/SUM('Lawn &amp; Garden EF'!$I63:$I66,'Lawn &amp; Garden EF'!$I88:$I91))</f>
        <v>3.9088372148059993</v>
      </c>
      <c r="E10" s="54">
        <f>(SUM('Lawn &amp; Garden EF'!$I63*'Lawn &amp; Garden EF'!AG63,'Lawn &amp; Garden EF'!$I64*'Lawn &amp; Garden EF'!AG64,'Lawn &amp; Garden EF'!$I65*'Lawn &amp; Garden EF'!AG65,'Lawn &amp; Garden EF'!$I66*'Lawn &amp; Garden EF'!AG66,'Lawn &amp; Garden EF'!$I88*'Lawn &amp; Garden EF'!AG88,'Lawn &amp; Garden EF'!$I89*'Lawn &amp; Garden EF'!AG89,'Lawn &amp; Garden EF'!$I90*'Lawn &amp; Garden EF'!AG90,'Lawn &amp; Garden EF'!$I91*'Lawn &amp; Garden EF'!AG91)/SUM('Lawn &amp; Garden EF'!$I63:$I66,'Lawn &amp; Garden EF'!$I88:$I91))</f>
        <v>2.4358773209280002</v>
      </c>
      <c r="F10" s="55">
        <f>(SUM('Lawn &amp; Garden EF'!$I63*'Lawn &amp; Garden EF'!AI63,'Lawn &amp; Garden EF'!$I64*'Lawn &amp; Garden EF'!AI64,'Lawn &amp; Garden EF'!$I65*'Lawn &amp; Garden EF'!AI65,'Lawn &amp; Garden EF'!$I66*'Lawn &amp; Garden EF'!AI66,'Lawn &amp; Garden EF'!$I88*'Lawn &amp; Garden EF'!AI88,'Lawn &amp; Garden EF'!$I89*'Lawn &amp; Garden EF'!AI89,'Lawn &amp; Garden EF'!$I90*'Lawn &amp; Garden EF'!AI90,'Lawn &amp; Garden EF'!$I91*'Lawn &amp; Garden EF'!AI91)/SUM('Lawn &amp; Garden EF'!$I63:$I66,'Lawn &amp; Garden EF'!$I88:$I91))</f>
        <v>1.701254635874425E-2</v>
      </c>
      <c r="G10" s="56">
        <f>(SUM('Lawn &amp; Garden EF'!$I63*'Lawn &amp; Garden EF'!AD63,'Lawn &amp; Garden EF'!$I64*'Lawn &amp; Garden EF'!AD64,'Lawn &amp; Garden EF'!$I65*'Lawn &amp; Garden EF'!AD65,'Lawn &amp; Garden EF'!$I66*'Lawn &amp; Garden EF'!AD66,'Lawn &amp; Garden EF'!$I88*'Lawn &amp; Garden EF'!AD88,'Lawn &amp; Garden EF'!$I89*'Lawn &amp; Garden EF'!AD89,'Lawn &amp; Garden EF'!$I90*'Lawn &amp; Garden EF'!AD90,'Lawn &amp; Garden EF'!$I91*'Lawn &amp; Garden EF'!AD91)/SUM('Lawn &amp; Garden EF'!$I63:$I66,'Lawn &amp; Garden EF'!$I88:$I91))</f>
        <v>1.4166579460134319E-3</v>
      </c>
      <c r="H10" s="57">
        <f>(SUM('Lawn &amp; Garden EF'!$I63*'Lawn &amp; Garden EF'!AH63,'Lawn &amp; Garden EF'!$I64*'Lawn &amp; Garden EF'!AH64,'Lawn &amp; Garden EF'!$I65*'Lawn &amp; Garden EF'!AH65,'Lawn &amp; Garden EF'!$I66*'Lawn &amp; Garden EF'!AH66,'Lawn &amp; Garden EF'!$I88*'Lawn &amp; Garden EF'!AH88,'Lawn &amp; Garden EF'!$I89*'Lawn &amp; Garden EF'!AH89,'Lawn &amp; Garden EF'!$I90*'Lawn &amp; Garden EF'!AH90,'Lawn &amp; Garden EF'!$I91*'Lawn &amp; Garden EF'!AH91)/SUM('Lawn &amp; Garden EF'!$I63:$I66,'Lawn &amp; Garden EF'!$I88:$I91))</f>
        <v>8.8336768323090493E-4</v>
      </c>
      <c r="I10" s="58">
        <f>(SUM('Lawn &amp; Garden EF'!$I63*'Lawn &amp; Garden EF'!AJ63,'Lawn &amp; Garden EF'!$I64*'Lawn &amp; Garden EF'!AJ64,'Lawn &amp; Garden EF'!$I65*'Lawn &amp; Garden EF'!AJ65,'Lawn &amp; Garden EF'!$I66*'Lawn &amp; Garden EF'!AJ66,'Lawn &amp; Garden EF'!$I88*'Lawn &amp; Garden EF'!AJ88,'Lawn &amp; Garden EF'!$I89*'Lawn &amp; Garden EF'!AJ89,'Lawn &amp; Garden EF'!$I90*'Lawn &amp; Garden EF'!AJ90,'Lawn &amp; Garden EF'!$I91*'Lawn &amp; Garden EF'!AJ91)/SUM('Lawn &amp; Garden EF'!$I63:$I66,'Lawn &amp; Garden EF'!$I88:$I91))</f>
        <v>6.2996180000000003E-7</v>
      </c>
      <c r="J10" s="53">
        <f>(SUM('Lawn &amp; Garden EF'!$I63*'Lawn &amp; Garden EF'!Z63,'Lawn &amp; Garden EF'!$I64*'Lawn &amp; Garden EF'!Z64,'Lawn &amp; Garden EF'!$I65*'Lawn &amp; Garden EF'!Z65,'Lawn &amp; Garden EF'!$I66*'Lawn &amp; Garden EF'!Z66,'Lawn &amp; Garden EF'!$I88*'Lawn &amp; Garden EF'!Z88,'Lawn &amp; Garden EF'!$I89*'Lawn &amp; Garden EF'!Z89,'Lawn &amp; Garden EF'!$I90*'Lawn &amp; Garden EF'!Z90,'Lawn &amp; Garden EF'!$I91*'Lawn &amp; Garden EF'!Z91)/SUM('Lawn &amp; Garden EF'!$I63:$I66,'Lawn &amp; Garden EF'!$I88:$I91))</f>
        <v>0.36</v>
      </c>
      <c r="K10" s="59">
        <f>(SUM('Lawn &amp; Garden EF'!$I63*'Lawn &amp; Garden EF'!X63,'Lawn &amp; Garden EF'!$I64*'Lawn &amp; Garden EF'!X64,'Lawn &amp; Garden EF'!$I65*'Lawn &amp; Garden EF'!X65,'Lawn &amp; Garden EF'!$I66*'Lawn &amp; Garden EF'!X66,'Lawn &amp; Garden EF'!$I88*'Lawn &amp; Garden EF'!X88,'Lawn &amp; Garden EF'!$I89*'Lawn &amp; Garden EF'!X89,'Lawn &amp; Garden EF'!$I90*'Lawn &amp; Garden EF'!X90,'Lawn &amp; Garden EF'!$I91*'Lawn &amp; Garden EF'!X91)/SUM('Lawn &amp; Garden EF'!$I63:$I66,'Lawn &amp; Garden EF'!$I88:$I91))</f>
        <v>3.8581423506499997</v>
      </c>
      <c r="L10" s="59">
        <f>(SUM('Lawn &amp; Garden EF'!$I63*'Lawn &amp; Garden EF'!Y63,'Lawn &amp; Garden EF'!$I64*'Lawn &amp; Garden EF'!Y64,'Lawn &amp; Garden EF'!$I65*'Lawn &amp; Garden EF'!Y65,'Lawn &amp; Garden EF'!$I66*'Lawn &amp; Garden EF'!Y66,'Lawn &amp; Garden EF'!$I88*'Lawn &amp; Garden EF'!Y88,'Lawn &amp; Garden EF'!$I89*'Lawn &amp; Garden EF'!Y89,'Lawn &amp; Garden EF'!$I90*'Lawn &amp; Garden EF'!Y90,'Lawn &amp; Garden EF'!$I91*'Lawn &amp; Garden EF'!Y91)/SUM('Lawn &amp; Garden EF'!$I63:$I66,'Lawn &amp; Garden EF'!$I88:$I91))</f>
        <v>161.57276525915094</v>
      </c>
      <c r="M10" s="83">
        <v>5</v>
      </c>
      <c r="N10" s="1"/>
    </row>
    <row r="11" spans="2:22" ht="31.5" customHeight="1" x14ac:dyDescent="0.35">
      <c r="B11" s="1" t="str">
        <f>[3]Defaults!L15</f>
        <v>Commercial Walk Behind Lawn Mowers</v>
      </c>
      <c r="C11" s="79" t="s">
        <v>89</v>
      </c>
      <c r="D11" s="53">
        <f>(SUM('Lawn &amp; Garden EF'!$I63*'Lawn &amp; Garden EF'!AC63,'Lawn &amp; Garden EF'!$I64*'Lawn &amp; Garden EF'!AC64,'Lawn &amp; Garden EF'!$I65*'Lawn &amp; Garden EF'!AC65,'Lawn &amp; Garden EF'!$I66*'Lawn &amp; Garden EF'!AC66,'Lawn &amp; Garden EF'!$I88*'Lawn &amp; Garden EF'!AC88,'Lawn &amp; Garden EF'!$I89*'Lawn &amp; Garden EF'!AC89,'Lawn &amp; Garden EF'!$I90*'Lawn &amp; Garden EF'!AC90,'Lawn &amp; Garden EF'!$I91*'Lawn &amp; Garden EF'!AC91)/SUM('Lawn &amp; Garden EF'!$I63:$I66,'Lawn &amp; Garden EF'!$I88:$I91))</f>
        <v>3.9088372148059993</v>
      </c>
      <c r="E11" s="54">
        <f>(SUM('Lawn &amp; Garden EF'!$I63*'Lawn &amp; Garden EF'!AG63,'Lawn &amp; Garden EF'!$I64*'Lawn &amp; Garden EF'!AG64,'Lawn &amp; Garden EF'!$I65*'Lawn &amp; Garden EF'!AG65,'Lawn &amp; Garden EF'!$I66*'Lawn &amp; Garden EF'!AG66,'Lawn &amp; Garden EF'!$I88*'Lawn &amp; Garden EF'!AG88,'Lawn &amp; Garden EF'!$I89*'Lawn &amp; Garden EF'!AG89,'Lawn &amp; Garden EF'!$I90*'Lawn &amp; Garden EF'!AG90,'Lawn &amp; Garden EF'!$I91*'Lawn &amp; Garden EF'!AG91)/SUM('Lawn &amp; Garden EF'!$I63:$I66,'Lawn &amp; Garden EF'!$I88:$I91))</f>
        <v>2.4358773209280002</v>
      </c>
      <c r="F11" s="55">
        <f>(SUM('Lawn &amp; Garden EF'!$I63*'Lawn &amp; Garden EF'!AI63,'Lawn &amp; Garden EF'!$I64*'Lawn &amp; Garden EF'!AI64,'Lawn &amp; Garden EF'!$I65*'Lawn &amp; Garden EF'!AI65,'Lawn &amp; Garden EF'!$I66*'Lawn &amp; Garden EF'!AI66,'Lawn &amp; Garden EF'!$I88*'Lawn &amp; Garden EF'!AI88,'Lawn &amp; Garden EF'!$I89*'Lawn &amp; Garden EF'!AI89,'Lawn &amp; Garden EF'!$I90*'Lawn &amp; Garden EF'!AI90,'Lawn &amp; Garden EF'!$I91*'Lawn &amp; Garden EF'!AI91)/SUM('Lawn &amp; Garden EF'!$I63:$I66,'Lawn &amp; Garden EF'!$I88:$I91))</f>
        <v>1.701254635874425E-2</v>
      </c>
      <c r="G11" s="56">
        <f>(SUM('Lawn &amp; Garden EF'!$I63*'Lawn &amp; Garden EF'!AD63,'Lawn &amp; Garden EF'!$I64*'Lawn &amp; Garden EF'!AD64,'Lawn &amp; Garden EF'!$I65*'Lawn &amp; Garden EF'!AD65,'Lawn &amp; Garden EF'!$I66*'Lawn &amp; Garden EF'!AD66,'Lawn &amp; Garden EF'!$I88*'Lawn &amp; Garden EF'!AD88,'Lawn &amp; Garden EF'!$I89*'Lawn &amp; Garden EF'!AD89,'Lawn &amp; Garden EF'!$I90*'Lawn &amp; Garden EF'!AD90,'Lawn &amp; Garden EF'!$I91*'Lawn &amp; Garden EF'!AD91)/SUM('Lawn &amp; Garden EF'!$I63:$I66,'Lawn &amp; Garden EF'!$I88:$I91))</f>
        <v>1.4166579460134319E-3</v>
      </c>
      <c r="H11" s="57">
        <f>(SUM('Lawn &amp; Garden EF'!$I63*'Lawn &amp; Garden EF'!AH63,'Lawn &amp; Garden EF'!$I64*'Lawn &amp; Garden EF'!AH64,'Lawn &amp; Garden EF'!$I65*'Lawn &amp; Garden EF'!AH65,'Lawn &amp; Garden EF'!$I66*'Lawn &amp; Garden EF'!AH66,'Lawn &amp; Garden EF'!$I88*'Lawn &amp; Garden EF'!AH88,'Lawn &amp; Garden EF'!$I89*'Lawn &amp; Garden EF'!AH89,'Lawn &amp; Garden EF'!$I90*'Lawn &amp; Garden EF'!AH90,'Lawn &amp; Garden EF'!$I91*'Lawn &amp; Garden EF'!AH91)/SUM('Lawn &amp; Garden EF'!$I63:$I66,'Lawn &amp; Garden EF'!$I88:$I91))</f>
        <v>8.8336768323090493E-4</v>
      </c>
      <c r="I11" s="58">
        <f>(SUM('Lawn &amp; Garden EF'!$I63*'Lawn &amp; Garden EF'!AJ63,'Lawn &amp; Garden EF'!$I64*'Lawn &amp; Garden EF'!AJ64,'Lawn &amp; Garden EF'!$I65*'Lawn &amp; Garden EF'!AJ65,'Lawn &amp; Garden EF'!$I66*'Lawn &amp; Garden EF'!AJ66,'Lawn &amp; Garden EF'!$I88*'Lawn &amp; Garden EF'!AJ88,'Lawn &amp; Garden EF'!$I89*'Lawn &amp; Garden EF'!AJ89,'Lawn &amp; Garden EF'!$I90*'Lawn &amp; Garden EF'!AJ90,'Lawn &amp; Garden EF'!$I91*'Lawn &amp; Garden EF'!AJ91)/SUM('Lawn &amp; Garden EF'!$I63:$I66,'Lawn &amp; Garden EF'!$I88:$I91))</f>
        <v>6.2996180000000003E-7</v>
      </c>
      <c r="J11" s="53">
        <f>(SUM('Lawn &amp; Garden EF'!$I63*'Lawn &amp; Garden EF'!Z63,'Lawn &amp; Garden EF'!$I64*'Lawn &amp; Garden EF'!Z64,'Lawn &amp; Garden EF'!$I65*'Lawn &amp; Garden EF'!Z65,'Lawn &amp; Garden EF'!$I66*'Lawn &amp; Garden EF'!Z66,'Lawn &amp; Garden EF'!$I88*'Lawn &amp; Garden EF'!Z88,'Lawn &amp; Garden EF'!$I89*'Lawn &amp; Garden EF'!Z89,'Lawn &amp; Garden EF'!$I90*'Lawn &amp; Garden EF'!Z90,'Lawn &amp; Garden EF'!$I91*'Lawn &amp; Garden EF'!Z91)/SUM('Lawn &amp; Garden EF'!$I63:$I66,'Lawn &amp; Garden EF'!$I88:$I91))</f>
        <v>0.36</v>
      </c>
      <c r="K11" s="59">
        <f>(SUM('Lawn &amp; Garden EF'!$I63*'Lawn &amp; Garden EF'!X63,'Lawn &amp; Garden EF'!$I64*'Lawn &amp; Garden EF'!X64,'Lawn &amp; Garden EF'!$I65*'Lawn &amp; Garden EF'!X65,'Lawn &amp; Garden EF'!$I66*'Lawn &amp; Garden EF'!X66,'Lawn &amp; Garden EF'!$I88*'Lawn &amp; Garden EF'!X88,'Lawn &amp; Garden EF'!$I89*'Lawn &amp; Garden EF'!X89,'Lawn &amp; Garden EF'!$I90*'Lawn &amp; Garden EF'!X90,'Lawn &amp; Garden EF'!$I91*'Lawn &amp; Garden EF'!X91)/SUM('Lawn &amp; Garden EF'!$I63:$I66,'Lawn &amp; Garden EF'!$I88:$I91))</f>
        <v>3.8581423506499997</v>
      </c>
      <c r="L11" s="59">
        <f>(SUM('Lawn &amp; Garden EF'!$I63*'Lawn &amp; Garden EF'!Y63,'Lawn &amp; Garden EF'!$I64*'Lawn &amp; Garden EF'!Y64,'Lawn &amp; Garden EF'!$I65*'Lawn &amp; Garden EF'!Y65,'Lawn &amp; Garden EF'!$I66*'Lawn &amp; Garden EF'!Y66,'Lawn &amp; Garden EF'!$I88*'Lawn &amp; Garden EF'!Y88,'Lawn &amp; Garden EF'!$I89*'Lawn &amp; Garden EF'!Y89,'Lawn &amp; Garden EF'!$I90*'Lawn &amp; Garden EF'!Y90,'Lawn &amp; Garden EF'!$I91*'Lawn &amp; Garden EF'!Y91)/SUM('Lawn &amp; Garden EF'!$I63:$I66,'Lawn &amp; Garden EF'!$I88:$I91))</f>
        <v>161.57276525915094</v>
      </c>
      <c r="M11" s="83">
        <v>5</v>
      </c>
      <c r="N11" s="1"/>
    </row>
    <row r="12" spans="2:22" ht="31.5" customHeight="1" x14ac:dyDescent="0.35">
      <c r="B12" s="1" t="str">
        <f>[3]Defaults!L16</f>
        <v>Commercial Standing Ride Mowers</v>
      </c>
      <c r="C12" s="79" t="s">
        <v>90</v>
      </c>
      <c r="D12" s="53">
        <f>(SUM('Lawn &amp; Garden EF'!$I74*'Lawn &amp; Garden EF'!AC74,'Lawn &amp; Garden EF'!$I75*'Lawn &amp; Garden EF'!AC75,'Lawn &amp; Garden EF'!$I76*'Lawn &amp; Garden EF'!AC76,'Lawn &amp; Garden EF'!$I77*'Lawn &amp; Garden EF'!AC77,'Lawn &amp; Garden EF'!$I99*'Lawn &amp; Garden EF'!AC99,'Lawn &amp; Garden EF'!$I100*'Lawn &amp; Garden EF'!AC100,'Lawn &amp; Garden EF'!$I101*'Lawn &amp; Garden EF'!AC101,'Lawn &amp; Garden EF'!$I102*'Lawn &amp; Garden EF'!AC102)/SUM('Lawn &amp; Garden EF'!$I74:$I77,'Lawn &amp; Garden EF'!$I99:$I102))</f>
        <v>2.8396102914591461</v>
      </c>
      <c r="E12" s="54">
        <f>(SUM('Lawn &amp; Garden EF'!$I74*'Lawn &amp; Garden EF'!AG74,'Lawn &amp; Garden EF'!$I75*'Lawn &amp; Garden EF'!AG75,'Lawn &amp; Garden EF'!$I76*'Lawn &amp; Garden EF'!AG76,'Lawn &amp; Garden EF'!$I77*'Lawn &amp; Garden EF'!AG77,'Lawn &amp; Garden EF'!$I99*'Lawn &amp; Garden EF'!AG99,'Lawn &amp; Garden EF'!$I100*'Lawn &amp; Garden EF'!AG100,'Lawn &amp; Garden EF'!$I101*'Lawn &amp; Garden EF'!AG101,'Lawn &amp; Garden EF'!$I102*'Lawn &amp; Garden EF'!AG102)/SUM('Lawn &amp; Garden EF'!$I74:$I77,'Lawn &amp; Garden EF'!$I99:$I102))</f>
        <v>1.5146035942265061</v>
      </c>
      <c r="F12" s="55">
        <f>(SUM('Lawn &amp; Garden EF'!$I74*'Lawn &amp; Garden EF'!AI74,'Lawn &amp; Garden EF'!$I75*'Lawn &amp; Garden EF'!AI75,'Lawn &amp; Garden EF'!$I76*'Lawn &amp; Garden EF'!AI76,'Lawn &amp; Garden EF'!$I77*'Lawn &amp; Garden EF'!AI77,'Lawn &amp; Garden EF'!$I99*'Lawn &amp; Garden EF'!AI99,'Lawn &amp; Garden EF'!$I100*'Lawn &amp; Garden EF'!AI100,'Lawn &amp; Garden EF'!$I101*'Lawn &amp; Garden EF'!AI101,'Lawn &amp; Garden EF'!$I102*'Lawn &amp; Garden EF'!AI102)/SUM('Lawn &amp; Garden EF'!$I74:$I77,'Lawn &amp; Garden EF'!$I99:$I102))</f>
        <v>1.0056450016957154E-2</v>
      </c>
      <c r="G12" s="56">
        <f>(SUM('Lawn &amp; Garden EF'!$I74*'Lawn &amp; Garden EF'!AD74,'Lawn &amp; Garden EF'!$I75*'Lawn &amp; Garden EF'!AD75,'Lawn &amp; Garden EF'!$I76*'Lawn &amp; Garden EF'!AD76,'Lawn &amp; Garden EF'!$I77*'Lawn &amp; Garden EF'!AD77,'Lawn &amp; Garden EF'!$I99*'Lawn &amp; Garden EF'!AD99,'Lawn &amp; Garden EF'!$I100*'Lawn &amp; Garden EF'!AD100,'Lawn &amp; Garden EF'!$I101*'Lawn &amp; Garden EF'!AD101,'Lawn &amp; Garden EF'!$I102*'Lawn &amp; Garden EF'!AD102)/SUM('Lawn &amp; Garden EF'!$I74:$I77,'Lawn &amp; Garden EF'!$I99:$I102))</f>
        <v>1.1156166337333714E-3</v>
      </c>
      <c r="H12" s="57">
        <f>(SUM('Lawn &amp; Garden EF'!$I74*'Lawn &amp; Garden EF'!AH74,'Lawn &amp; Garden EF'!$I75*'Lawn &amp; Garden EF'!AH75,'Lawn &amp; Garden EF'!$I76*'Lawn &amp; Garden EF'!AH76,'Lawn &amp; Garden EF'!$I77*'Lawn &amp; Garden EF'!AH77,'Lawn &amp; Garden EF'!$I99*'Lawn &amp; Garden EF'!AH99,'Lawn &amp; Garden EF'!$I100*'Lawn &amp; Garden EF'!AH100,'Lawn &amp; Garden EF'!$I101*'Lawn &amp; Garden EF'!AH101,'Lawn &amp; Garden EF'!$I102*'Lawn &amp; Garden EF'!AH102)/SUM('Lawn &amp; Garden EF'!$I74:$I77,'Lawn &amp; Garden EF'!$I99:$I102))</f>
        <v>5.7121720454469114E-4</v>
      </c>
      <c r="I12" s="58">
        <f>(SUM('Lawn &amp; Garden EF'!$I74*'Lawn &amp; Garden EF'!AJ74,'Lawn &amp; Garden EF'!$I75*'Lawn &amp; Garden EF'!AJ75,'Lawn &amp; Garden EF'!$I76*'Lawn &amp; Garden EF'!AJ76,'Lawn &amp; Garden EF'!$I77*'Lawn &amp; Garden EF'!AJ77,'Lawn &amp; Garden EF'!$I99*'Lawn &amp; Garden EF'!AJ99,'Lawn &amp; Garden EF'!$I100*'Lawn &amp; Garden EF'!AJ100,'Lawn &amp; Garden EF'!$I101*'Lawn &amp; Garden EF'!AJ101,'Lawn &amp; Garden EF'!$I102*'Lawn &amp; Garden EF'!AJ102)/SUM('Lawn &amp; Garden EF'!$I74:$I77,'Lawn &amp; Garden EF'!$I99:$I102))</f>
        <v>0</v>
      </c>
      <c r="J12" s="53">
        <f>(SUM('Lawn &amp; Garden EF'!$I74*'Lawn &amp; Garden EF'!Z74,'Lawn &amp; Garden EF'!$I75*'Lawn &amp; Garden EF'!Z75,'Lawn &amp; Garden EF'!$I76*'Lawn &amp; Garden EF'!Z76,'Lawn &amp; Garden EF'!$I77*'Lawn &amp; Garden EF'!Z77,'Lawn &amp; Garden EF'!$I99*'Lawn &amp; Garden EF'!Z99,'Lawn &amp; Garden EF'!$I100*'Lawn &amp; Garden EF'!Z100,'Lawn &amp; Garden EF'!$I101*'Lawn &amp; Garden EF'!Z101,'Lawn &amp; Garden EF'!$I102*'Lawn &amp; Garden EF'!Z102)/SUM('Lawn &amp; Garden EF'!$I74:$I77,'Lawn &amp; Garden EF'!$I99:$I102))</f>
        <v>0.38</v>
      </c>
      <c r="K12" s="59">
        <f>(SUM('Lawn &amp; Garden EF'!$I74*'Lawn &amp; Garden EF'!X74,'Lawn &amp; Garden EF'!$I75*'Lawn &amp; Garden EF'!X75,'Lawn &amp; Garden EF'!$I76*'Lawn &amp; Garden EF'!X76,'Lawn &amp; Garden EF'!$I77*'Lawn &amp; Garden EF'!X77,'Lawn &amp; Garden EF'!$I99*'Lawn &amp; Garden EF'!X99,'Lawn &amp; Garden EF'!$I100*'Lawn &amp; Garden EF'!X100,'Lawn &amp; Garden EF'!$I101*'Lawn &amp; Garden EF'!X101,'Lawn &amp; Garden EF'!$I102*'Lawn &amp; Garden EF'!X102)/SUM('Lawn &amp; Garden EF'!$I74:$I77,'Lawn &amp; Garden EF'!$I99:$I102))</f>
        <v>21.355421569723465</v>
      </c>
      <c r="L12" s="59">
        <f>(SUM('Lawn &amp; Garden EF'!$I74*'Lawn &amp; Garden EF'!Y99,'Lawn &amp; Garden EF'!$I75*'Lawn &amp; Garden EF'!Y100,'Lawn &amp; Garden EF'!$I76*'Lawn &amp; Garden EF'!Y101,'Lawn &amp; Garden EF'!$I77*'Lawn &amp; Garden EF'!Y102,'Lawn &amp; Garden EF'!$I99*'Lawn &amp; Garden EF'!Y99,'Lawn &amp; Garden EF'!$I100*'Lawn &amp; Garden EF'!Y100,'Lawn &amp; Garden EF'!$I101*'Lawn &amp; Garden EF'!Y101,'Lawn &amp; Garden EF'!$I102*'Lawn &amp; Garden EF'!Y102)/SUM('Lawn &amp; Garden EF'!$I74:$I77,'Lawn &amp; Garden EF'!$I99:$I102))</f>
        <v>245.99999999999997</v>
      </c>
      <c r="M12" s="83">
        <v>5</v>
      </c>
      <c r="N12" s="1"/>
    </row>
    <row r="13" spans="2:22" ht="31.5" customHeight="1" x14ac:dyDescent="0.35">
      <c r="B13" s="1" t="str">
        <f>[3]Defaults!L17</f>
        <v>Commercial Ride-on Mowers</v>
      </c>
      <c r="C13" s="79" t="s">
        <v>91</v>
      </c>
      <c r="D13" s="53">
        <f>(SUM('Lawn &amp; Garden EF'!$I59*'Lawn &amp; Garden EF'!AC59,'Lawn &amp; Garden EF'!$I60*'Lawn &amp; Garden EF'!AC60,'Lawn &amp; Garden EF'!$I61*'Lawn &amp; Garden EF'!AC61,'Lawn &amp; Garden EF'!$I62*'Lawn &amp; Garden EF'!AC62,'Lawn &amp; Garden EF'!$I84*'Lawn &amp; Garden EF'!AC84,'Lawn &amp; Garden EF'!$I85*'Lawn &amp; Garden EF'!AC85,'Lawn &amp; Garden EF'!$I86*'Lawn &amp; Garden EF'!AC86,'Lawn &amp; Garden EF'!$I87*'Lawn &amp; Garden EF'!AC87)/SUM('Lawn &amp; Garden EF'!$I59:$I62,'Lawn &amp; Garden EF'!$I84:$I87))</f>
        <v>44.551623637244234</v>
      </c>
      <c r="E13" s="54">
        <f>(SUM('Lawn &amp; Garden EF'!$I59*'Lawn &amp; Garden EF'!AG59,'Lawn &amp; Garden EF'!$I60*'Lawn &amp; Garden EF'!AG60,'Lawn &amp; Garden EF'!$I61*'Lawn &amp; Garden EF'!AG61,'Lawn &amp; Garden EF'!$I62*'Lawn &amp; Garden EF'!AG62,'Lawn &amp; Garden EF'!$I84*'Lawn &amp; Garden EF'!AG84,'Lawn &amp; Garden EF'!$I85*'Lawn &amp; Garden EF'!AG85,'Lawn &amp; Garden EF'!$I86*'Lawn &amp; Garden EF'!AG86,'Lawn &amp; Garden EF'!$I87*'Lawn &amp; Garden EF'!AG87)/SUM('Lawn &amp; Garden EF'!$I59:$I62,'Lawn &amp; Garden EF'!$I84:$I87))</f>
        <v>1.4561081117409924</v>
      </c>
      <c r="F13" s="55">
        <f>(SUM('Lawn &amp; Garden EF'!$I59*'Lawn &amp; Garden EF'!AI59,'Lawn &amp; Garden EF'!$I60*'Lawn &amp; Garden EF'!AI60,'Lawn &amp; Garden EF'!$I61*'Lawn &amp; Garden EF'!AI61,'Lawn &amp; Garden EF'!$I62*'Lawn &amp; Garden EF'!AI62,'Lawn &amp; Garden EF'!$I84*'Lawn &amp; Garden EF'!AI84,'Lawn &amp; Garden EF'!$I85*'Lawn &amp; Garden EF'!AI85,'Lawn &amp; Garden EF'!$I86*'Lawn &amp; Garden EF'!AI86,'Lawn &amp; Garden EF'!$I87*'Lawn &amp; Garden EF'!AI87)/SUM('Lawn &amp; Garden EF'!$I59:$I62,'Lawn &amp; Garden EF'!$I84:$I87))</f>
        <v>0.6100000000000001</v>
      </c>
      <c r="G13" s="56">
        <f>(SUM('Lawn &amp; Garden EF'!$I59*'Lawn &amp; Garden EF'!AD59,'Lawn &amp; Garden EF'!$I60*'Lawn &amp; Garden EF'!AD60,'Lawn &amp; Garden EF'!$I61*'Lawn &amp; Garden EF'!AD61,'Lawn &amp; Garden EF'!$I62*'Lawn &amp; Garden EF'!AD62,'Lawn &amp; Garden EF'!$I84*'Lawn &amp; Garden EF'!AD84,'Lawn &amp; Garden EF'!$I85*'Lawn &amp; Garden EF'!AD85,'Lawn &amp; Garden EF'!$I86*'Lawn &amp; Garden EF'!AD86,'Lawn &amp; Garden EF'!$I87*'Lawn &amp; Garden EF'!AD87)/SUM('Lawn &amp; Garden EF'!$I59:$I62,'Lawn &amp; Garden EF'!$I84:$I87))</f>
        <v>1.9465337993562593E-2</v>
      </c>
      <c r="H13" s="57">
        <f>(SUM('Lawn &amp; Garden EF'!$I59*'Lawn &amp; Garden EF'!AH59,'Lawn &amp; Garden EF'!$I60*'Lawn &amp; Garden EF'!AH60,'Lawn &amp; Garden EF'!$I61*'Lawn &amp; Garden EF'!AH61,'Lawn &amp; Garden EF'!$I62*'Lawn &amp; Garden EF'!AH62,'Lawn &amp; Garden EF'!$I84*'Lawn &amp; Garden EF'!AH84,'Lawn &amp; Garden EF'!$I85*'Lawn &amp; Garden EF'!AH85,'Lawn &amp; Garden EF'!$I86*'Lawn &amp; Garden EF'!AH86,'Lawn &amp; Garden EF'!$I87*'Lawn &amp; Garden EF'!AH87)/SUM('Lawn &amp; Garden EF'!$I59:$I62,'Lawn &amp; Garden EF'!$I84:$I87))</f>
        <v>6.6390513859636508E-4</v>
      </c>
      <c r="I13" s="58">
        <f>(SUM('Lawn &amp; Garden EF'!$I59*'Lawn &amp; Garden EF'!AJ59,'Lawn &amp; Garden EF'!$I60*'Lawn &amp; Garden EF'!AJ60,'Lawn &amp; Garden EF'!$I61*'Lawn &amp; Garden EF'!AJ61,'Lawn &amp; Garden EF'!$I62*'Lawn &amp; Garden EF'!AJ62,'Lawn &amp; Garden EF'!$I84*'Lawn &amp; Garden EF'!AJ84,'Lawn &amp; Garden EF'!$I85*'Lawn &amp; Garden EF'!AJ85,'Lawn &amp; Garden EF'!$I86*'Lawn &amp; Garden EF'!AJ86,'Lawn &amp; Garden EF'!$I87*'Lawn &amp; Garden EF'!AJ87)/SUM('Lawn &amp; Garden EF'!$I59:$I62,'Lawn &amp; Garden EF'!$I84:$I87))</f>
        <v>0</v>
      </c>
      <c r="J13" s="53">
        <f>(SUM('Lawn &amp; Garden EF'!$I59*'Lawn &amp; Garden EF'!Z59,'Lawn &amp; Garden EF'!$I60*'Lawn &amp; Garden EF'!Z60,'Lawn &amp; Garden EF'!$I61*'Lawn &amp; Garden EF'!Z61,'Lawn &amp; Garden EF'!$I62*'Lawn &amp; Garden EF'!Z62,'Lawn &amp; Garden EF'!$I84*'Lawn &amp; Garden EF'!Z84,'Lawn &amp; Garden EF'!$I85*'Lawn &amp; Garden EF'!Z85,'Lawn &amp; Garden EF'!$I86*'Lawn &amp; Garden EF'!Z86,'Lawn &amp; Garden EF'!$I87*'Lawn &amp; Garden EF'!Z87)/SUM('Lawn &amp; Garden EF'!$I59:$I62,'Lawn &amp; Garden EF'!$I84:$I87))</f>
        <v>0.70000000000000007</v>
      </c>
      <c r="K13" s="59">
        <f>(SUM('Lawn &amp; Garden EF'!$I59*'Lawn &amp; Garden EF'!X59,'Lawn &amp; Garden EF'!$I60*'Lawn &amp; Garden EF'!X60,'Lawn &amp; Garden EF'!$I61*'Lawn &amp; Garden EF'!X61,'Lawn &amp; Garden EF'!$I62*'Lawn &amp; Garden EF'!X62,'Lawn &amp; Garden EF'!$I84*'Lawn &amp; Garden EF'!X84,'Lawn &amp; Garden EF'!$I85*'Lawn &amp; Garden EF'!X85,'Lawn &amp; Garden EF'!$I86*'Lawn &amp; Garden EF'!X86,'Lawn &amp; Garden EF'!$I87*'Lawn &amp; Garden EF'!X87)/SUM('Lawn &amp; Garden EF'!$I59:$I62,'Lawn &amp; Garden EF'!$I84:$I87))</f>
        <v>1.8578567749999999</v>
      </c>
      <c r="L13" s="59">
        <f>(SUM('Lawn &amp; Garden EF'!$I59*'Lawn &amp; Garden EF'!Y59,'Lawn &amp; Garden EF'!$I60*'Lawn &amp; Garden EF'!Y60,'Lawn &amp; Garden EF'!$I61*'Lawn &amp; Garden EF'!Y61,'Lawn &amp; Garden EF'!$I62*'Lawn &amp; Garden EF'!Y62,'Lawn &amp; Garden EF'!$I84*'Lawn &amp; Garden EF'!Y84,'Lawn &amp; Garden EF'!$I85*'Lawn &amp; Garden EF'!Y85,'Lawn &amp; Garden EF'!$I86*'Lawn &amp; Garden EF'!Y86,'Lawn &amp; Garden EF'!$I87*'Lawn &amp; Garden EF'!Y87)/SUM('Lawn &amp; Garden EF'!$I59:$I62,'Lawn &amp; Garden EF'!$I84:$I87))</f>
        <v>100.86607803330813</v>
      </c>
      <c r="M13" s="83">
        <v>4</v>
      </c>
      <c r="N13" s="1"/>
    </row>
    <row r="14" spans="2:22" ht="31.5" customHeight="1" x14ac:dyDescent="0.35">
      <c r="B14" s="1" t="str">
        <f>[3]Defaults!L18</f>
        <v>Commercial Chainsaws</v>
      </c>
      <c r="C14" s="79" t="s">
        <v>92</v>
      </c>
      <c r="D14" s="53">
        <f>SUM('Lawn &amp; Garden EF'!$I67*'Lawn &amp; Garden EF'!AC67,'Lawn &amp; Garden EF'!$I68*'Lawn &amp; Garden EF'!AC68,'Lawn &amp; Garden EF'!$I69*'Lawn &amp; Garden EF'!AC69,'Lawn &amp; Garden EF'!$I70*'Lawn &amp; Garden EF'!AC70,'Lawn &amp; Garden EF'!$I71*'Lawn &amp; Garden EF'!AC71,'Lawn &amp; Garden EF'!$I72*'Lawn &amp; Garden EF'!AC72,'Lawn &amp; Garden EF'!$I73*'Lawn &amp; Garden EF'!AC73,'Lawn &amp; Garden EF'!$I92*'Lawn &amp; Garden EF'!AC92,'Lawn &amp; Garden EF'!$I93*'Lawn &amp; Garden EF'!AC93,'Lawn &amp; Garden EF'!$I94*'Lawn &amp; Garden EF'!AC94,'Lawn &amp; Garden EF'!$I95*'Lawn &amp; Garden EF'!AC95,'Lawn &amp; Garden EF'!$I96*'Lawn &amp; Garden EF'!AC96,'Lawn &amp; Garden EF'!$I97*'Lawn &amp; Garden EF'!AC97,'Lawn &amp; Garden EF'!$I98*'Lawn &amp; Garden EF'!AC98)/SUM('Lawn &amp; Garden EF'!$I67:$I73,'Lawn &amp; Garden EF'!$I92:$I98)</f>
        <v>29.077538181105837</v>
      </c>
      <c r="E14" s="54">
        <f>SUM('Lawn &amp; Garden EF'!$I67*'Lawn &amp; Garden EF'!AG67,'Lawn &amp; Garden EF'!$I68*'Lawn &amp; Garden EF'!AG68,'Lawn &amp; Garden EF'!$I69*'Lawn &amp; Garden EF'!AG69,'Lawn &amp; Garden EF'!$I70*'Lawn &amp; Garden EF'!AG70,'Lawn &amp; Garden EF'!$I71*'Lawn &amp; Garden EF'!AG71,'Lawn &amp; Garden EF'!$I72*'Lawn &amp; Garden EF'!AG72,'Lawn &amp; Garden EF'!$I73*'Lawn &amp; Garden EF'!AG73,'Lawn &amp; Garden EF'!$I92*'Lawn &amp; Garden EF'!AG92,'Lawn &amp; Garden EF'!$I93*'Lawn &amp; Garden EF'!AG93,'Lawn &amp; Garden EF'!$I94*'Lawn &amp; Garden EF'!AG94,'Lawn &amp; Garden EF'!$I95*'Lawn &amp; Garden EF'!AG95,'Lawn &amp; Garden EF'!$I96*'Lawn &amp; Garden EF'!AG96,'Lawn &amp; Garden EF'!$I97*'Lawn &amp; Garden EF'!AG97,'Lawn &amp; Garden EF'!$I98*'Lawn &amp; Garden EF'!AG98)/SUM('Lawn &amp; Garden EF'!$I67:$I73,'Lawn &amp; Garden EF'!$I92:$I98)</f>
        <v>0.71724023117906222</v>
      </c>
      <c r="F14" s="55">
        <f>SUM('Lawn &amp; Garden EF'!$I67*'Lawn &amp; Garden EF'!AI67,'Lawn &amp; Garden EF'!$I68*'Lawn &amp; Garden EF'!AI68,'Lawn &amp; Garden EF'!$I69*'Lawn &amp; Garden EF'!AI69,'Lawn &amp; Garden EF'!$I70*'Lawn &amp; Garden EF'!AI70,'Lawn &amp; Garden EF'!$I71*'Lawn &amp; Garden EF'!AI71,'Lawn &amp; Garden EF'!$I72*'Lawn &amp; Garden EF'!AI72,'Lawn &amp; Garden EF'!$I73*'Lawn &amp; Garden EF'!AI73,'Lawn &amp; Garden EF'!$I92*'Lawn &amp; Garden EF'!AI92,'Lawn &amp; Garden EF'!$I93*'Lawn &amp; Garden EF'!AI93,'Lawn &amp; Garden EF'!$I94*'Lawn &amp; Garden EF'!AI94,'Lawn &amp; Garden EF'!$I95*'Lawn &amp; Garden EF'!AI95,'Lawn &amp; Garden EF'!$I96*'Lawn &amp; Garden EF'!AI96,'Lawn &amp; Garden EF'!$I97*'Lawn &amp; Garden EF'!AI97,'Lawn &amp; Garden EF'!$I98*'Lawn &amp; Garden EF'!AI98)/SUM('Lawn &amp; Garden EF'!$I67:$I73,'Lawn &amp; Garden EF'!$I92:$I98)</f>
        <v>0.58854510215172762</v>
      </c>
      <c r="G14" s="56">
        <f>SUM('Lawn &amp; Garden EF'!$I67*'Lawn &amp; Garden EF'!AD67,'Lawn &amp; Garden EF'!$I68*'Lawn &amp; Garden EF'!AD68,'Lawn &amp; Garden EF'!$I69*'Lawn &amp; Garden EF'!AD69,'Lawn &amp; Garden EF'!$I70*'Lawn &amp; Garden EF'!AD70,'Lawn &amp; Garden EF'!$I71*'Lawn &amp; Garden EF'!AD71,'Lawn &amp; Garden EF'!$I72*'Lawn &amp; Garden EF'!AD72,'Lawn &amp; Garden EF'!$I73*'Lawn &amp; Garden EF'!AD73,'Lawn &amp; Garden EF'!$I92*'Lawn &amp; Garden EF'!AD92,'Lawn &amp; Garden EF'!$I93*'Lawn &amp; Garden EF'!AD93,'Lawn &amp; Garden EF'!$I94*'Lawn &amp; Garden EF'!AD94,'Lawn &amp; Garden EF'!$I95*'Lawn &amp; Garden EF'!AD95,'Lawn &amp; Garden EF'!$I96*'Lawn &amp; Garden EF'!AD96,'Lawn &amp; Garden EF'!$I97*'Lawn &amp; Garden EF'!AD97,'Lawn &amp; Garden EF'!$I98*'Lawn &amp; Garden EF'!AD98)/SUM('Lawn &amp; Garden EF'!$I67:$I73,'Lawn &amp; Garden EF'!$I92:$I98)</f>
        <v>1.7142824149688068E-2</v>
      </c>
      <c r="H14" s="57">
        <f>SUM('Lawn &amp; Garden EF'!$I67*'Lawn &amp; Garden EF'!AH67,'Lawn &amp; Garden EF'!$I68*'Lawn &amp; Garden EF'!AH68,'Lawn &amp; Garden EF'!$I69*'Lawn &amp; Garden EF'!AH69,'Lawn &amp; Garden EF'!$I70*'Lawn &amp; Garden EF'!AH70,'Lawn &amp; Garden EF'!$I71*'Lawn &amp; Garden EF'!AH71,'Lawn &amp; Garden EF'!$I72*'Lawn &amp; Garden EF'!AH72,'Lawn &amp; Garden EF'!$I73*'Lawn &amp; Garden EF'!AH73,'Lawn &amp; Garden EF'!$I92*'Lawn &amp; Garden EF'!AH92,'Lawn &amp; Garden EF'!$I93*'Lawn &amp; Garden EF'!AH93,'Lawn &amp; Garden EF'!$I94*'Lawn &amp; Garden EF'!AH94,'Lawn &amp; Garden EF'!$I95*'Lawn &amp; Garden EF'!AH95,'Lawn &amp; Garden EF'!$I96*'Lawn &amp; Garden EF'!AH96,'Lawn &amp; Garden EF'!$I97*'Lawn &amp; Garden EF'!AH97,'Lawn &amp; Garden EF'!$I98*'Lawn &amp; Garden EF'!AH98)/SUM('Lawn &amp; Garden EF'!$I67:$I73,'Lawn &amp; Garden EF'!$I92:$I98)</f>
        <v>5.3818718444608468E-4</v>
      </c>
      <c r="I14" s="58">
        <f>SUM('Lawn &amp; Garden EF'!$I67*'Lawn &amp; Garden EF'!AJ67,'Lawn &amp; Garden EF'!$I68*'Lawn &amp; Garden EF'!AJ68,'Lawn &amp; Garden EF'!$I69*'Lawn &amp; Garden EF'!AJ69,'Lawn &amp; Garden EF'!$I70*'Lawn &amp; Garden EF'!AJ70,'Lawn &amp; Garden EF'!$I71*'Lawn &amp; Garden EF'!AJ71,'Lawn &amp; Garden EF'!$I72*'Lawn &amp; Garden EF'!AJ72,'Lawn &amp; Garden EF'!$I73*'Lawn &amp; Garden EF'!AJ73,'Lawn &amp; Garden EF'!$I92*'Lawn &amp; Garden EF'!AJ92,'Lawn &amp; Garden EF'!$I93*'Lawn &amp; Garden EF'!AJ93,'Lawn &amp; Garden EF'!$I94*'Lawn &amp; Garden EF'!AJ94,'Lawn &amp; Garden EF'!$I95*'Lawn &amp; Garden EF'!AJ95,'Lawn &amp; Garden EF'!$I96*'Lawn &amp; Garden EF'!AJ96,'Lawn &amp; Garden EF'!$I97*'Lawn &amp; Garden EF'!AJ97,'Lawn &amp; Garden EF'!$I98*'Lawn &amp; Garden EF'!AJ98)/SUM('Lawn &amp; Garden EF'!$I67:$I73,'Lawn &amp; Garden EF'!$I92:$I98)</f>
        <v>0</v>
      </c>
      <c r="J14" s="53">
        <f>SUM('Lawn &amp; Garden EF'!$I67*'Lawn &amp; Garden EF'!Z67,'Lawn &amp; Garden EF'!$I68*'Lawn &amp; Garden EF'!Z68,'Lawn &amp; Garden EF'!$I69*'Lawn &amp; Garden EF'!Z69,'Lawn &amp; Garden EF'!$I70*'Lawn &amp; Garden EF'!Z70,'Lawn &amp; Garden EF'!$I71*'Lawn &amp; Garden EF'!Z71,'Lawn &amp; Garden EF'!$I72*'Lawn &amp; Garden EF'!Z72,'Lawn &amp; Garden EF'!$I73*'Lawn &amp; Garden EF'!Z73,'Lawn &amp; Garden EF'!$I92*'Lawn &amp; Garden EF'!Z92,'Lawn &amp; Garden EF'!$I93*'Lawn &amp; Garden EF'!Z93,'Lawn &amp; Garden EF'!$I94*'Lawn &amp; Garden EF'!Z94,'Lawn &amp; Garden EF'!$I95*'Lawn &amp; Garden EF'!Z95,'Lawn &amp; Garden EF'!$I96*'Lawn &amp; Garden EF'!Z96,'Lawn &amp; Garden EF'!$I97*'Lawn &amp; Garden EF'!Z97,'Lawn &amp; Garden EF'!$I98*'Lawn &amp; Garden EF'!Z98)/SUM('Lawn &amp; Garden EF'!$I67:$I73,'Lawn &amp; Garden EF'!$I92:$I98)</f>
        <v>0.9283506247173412</v>
      </c>
      <c r="K14" s="59">
        <f>SUM('Lawn &amp; Garden EF'!$I67*'Lawn &amp; Garden EF'!X67,'Lawn &amp; Garden EF'!$I68*'Lawn &amp; Garden EF'!X68,'Lawn &amp; Garden EF'!$I69*'Lawn &amp; Garden EF'!X69,'Lawn &amp; Garden EF'!$I70*'Lawn &amp; Garden EF'!X70,'Lawn &amp; Garden EF'!$I71*'Lawn &amp; Garden EF'!X71,'Lawn &amp; Garden EF'!$I72*'Lawn &amp; Garden EF'!X72,'Lawn &amp; Garden EF'!$I73*'Lawn &amp; Garden EF'!X73,'Lawn &amp; Garden EF'!$I92*'Lawn &amp; Garden EF'!X92,'Lawn &amp; Garden EF'!$I93*'Lawn &amp; Garden EF'!X93,'Lawn &amp; Garden EF'!$I94*'Lawn &amp; Garden EF'!X94,'Lawn &amp; Garden EF'!$I95*'Lawn &amp; Garden EF'!X95,'Lawn &amp; Garden EF'!$I96*'Lawn &amp; Garden EF'!X96,'Lawn &amp; Garden EF'!$I97*'Lawn &amp; Garden EF'!X97,'Lawn &amp; Garden EF'!$I98*'Lawn &amp; Garden EF'!X98)/SUM('Lawn &amp; Garden EF'!$I67:$I73,'Lawn &amp; Garden EF'!$I92:$I98)</f>
        <v>2.047412306470739</v>
      </c>
      <c r="L14" s="59">
        <f>SUM('Lawn &amp; Garden EF'!$I67*'Lawn &amp; Garden EF'!Y67,'Lawn &amp; Garden EF'!$I68*'Lawn &amp; Garden EF'!Y68,'Lawn &amp; Garden EF'!$I69*'Lawn &amp; Garden EF'!Y69,'Lawn &amp; Garden EF'!$I70*'Lawn &amp; Garden EF'!Y70,'Lawn &amp; Garden EF'!$I71*'Lawn &amp; Garden EF'!Y71,'Lawn &amp; Garden EF'!$I72*'Lawn &amp; Garden EF'!Y72,'Lawn &amp; Garden EF'!$I73*'Lawn &amp; Garden EF'!Y73,'Lawn &amp; Garden EF'!$I92*'Lawn &amp; Garden EF'!Y92,'Lawn &amp; Garden EF'!$I93*'Lawn &amp; Garden EF'!Y93,'Lawn &amp; Garden EF'!$I94*'Lawn &amp; Garden EF'!Y94,'Lawn &amp; Garden EF'!$I95*'Lawn &amp; Garden EF'!Y95,'Lawn &amp; Garden EF'!$I96*'Lawn &amp; Garden EF'!Y96,'Lawn &amp; Garden EF'!$I97*'Lawn &amp; Garden EF'!Y97,'Lawn &amp; Garden EF'!$I98*'Lawn &amp; Garden EF'!Y98)/SUM('Lawn &amp; Garden EF'!$I67:$I73,'Lawn &amp; Garden EF'!$I92:$I98)</f>
        <v>172.32120419907002</v>
      </c>
      <c r="M14" s="83">
        <v>4</v>
      </c>
      <c r="N14" s="1"/>
    </row>
    <row r="15" spans="2:22" ht="31.5" customHeight="1" thickBot="1" x14ac:dyDescent="0.4">
      <c r="B15" s="1" t="str">
        <f>[3]Defaults!L19</f>
        <v>Commercial Leafblowers/Vacuums</v>
      </c>
      <c r="C15" s="80" t="s">
        <v>93</v>
      </c>
      <c r="D15" s="60">
        <f>(SUM('Lawn &amp; Garden EF'!$I78*'Lawn &amp; Garden EF'!AC78,'Lawn &amp; Garden EF'!$I79*'Lawn &amp; Garden EF'!AC79,'Lawn &amp; Garden EF'!$I80*'Lawn &amp; Garden EF'!AC80,'Lawn &amp; Garden EF'!$I81*'Lawn &amp; Garden EF'!AC81,'Lawn &amp; Garden EF'!$I82*'Lawn &amp; Garden EF'!AC82,'Lawn &amp; Garden EF'!$I83*'Lawn &amp; Garden EF'!AC83,'Lawn &amp; Garden EF'!$I103*'Lawn &amp; Garden EF'!AC103,'Lawn &amp; Garden EF'!$I104*'Lawn &amp; Garden EF'!AC104,'Lawn &amp; Garden EF'!$I105*'Lawn &amp; Garden EF'!AC105,'Lawn &amp; Garden EF'!$I106*'Lawn &amp; Garden EF'!AC106,'Lawn &amp; Garden EF'!$I107*'Lawn &amp; Garden EF'!AC107,'Lawn &amp; Garden EF'!$I108*'Lawn &amp; Garden EF'!AC108)/SUM('Lawn &amp; Garden EF'!$I78:$I83,'Lawn &amp; Garden EF'!$I103:$I108))</f>
        <v>27.070543184829138</v>
      </c>
      <c r="E15" s="61">
        <f>(SUM('Lawn &amp; Garden EF'!$I78*'Lawn &amp; Garden EF'!AG78,'Lawn &amp; Garden EF'!$I79*'Lawn &amp; Garden EF'!AG79,'Lawn &amp; Garden EF'!$I80*'Lawn &amp; Garden EF'!AG80,'Lawn &amp; Garden EF'!$I81*'Lawn &amp; Garden EF'!AG81,'Lawn &amp; Garden EF'!$I82*'Lawn &amp; Garden EF'!AG82,'Lawn &amp; Garden EF'!$I83*'Lawn &amp; Garden EF'!AG83,'Lawn &amp; Garden EF'!$I103*'Lawn &amp; Garden EF'!AG103,'Lawn &amp; Garden EF'!$I104*'Lawn &amp; Garden EF'!AG104,'Lawn &amp; Garden EF'!$I105*'Lawn &amp; Garden EF'!AG105,'Lawn &amp; Garden EF'!$I106*'Lawn &amp; Garden EF'!AG106,'Lawn &amp; Garden EF'!$I107*'Lawn &amp; Garden EF'!AG107,'Lawn &amp; Garden EF'!$I108*'Lawn &amp; Garden EF'!AG108)/SUM('Lawn &amp; Garden EF'!$I78:$I83,'Lawn &amp; Garden EF'!$I103:$I108))</f>
        <v>1.3780496109839069</v>
      </c>
      <c r="F15" s="62">
        <f>(SUM('Lawn &amp; Garden EF'!$I78*'Lawn &amp; Garden EF'!AI78,'Lawn &amp; Garden EF'!$I79*'Lawn &amp; Garden EF'!AI79,'Lawn &amp; Garden EF'!$I80*'Lawn &amp; Garden EF'!AI80,'Lawn &amp; Garden EF'!$I81*'Lawn &amp; Garden EF'!AI81,'Lawn &amp; Garden EF'!$I82*'Lawn &amp; Garden EF'!AI82,'Lawn &amp; Garden EF'!$I83*'Lawn &amp; Garden EF'!AI83,'Lawn &amp; Garden EF'!$I103*'Lawn &amp; Garden EF'!AI103,'Lawn &amp; Garden EF'!$I104*'Lawn &amp; Garden EF'!AI104,'Lawn &amp; Garden EF'!$I105*'Lawn &amp; Garden EF'!AI105,'Lawn &amp; Garden EF'!$I106*'Lawn &amp; Garden EF'!AI106,'Lawn &amp; Garden EF'!$I107*'Lawn &amp; Garden EF'!AI107,'Lawn &amp; Garden EF'!$I108*'Lawn &amp; Garden EF'!AI108)/SUM('Lawn &amp; Garden EF'!$I78:$I83,'Lawn &amp; Garden EF'!$I103:$I108))</f>
        <v>0.31435165023832545</v>
      </c>
      <c r="G15" s="63">
        <f>(SUM('Lawn &amp; Garden EF'!$I78*'Lawn &amp; Garden EF'!AD78,'Lawn &amp; Garden EF'!$I79*'Lawn &amp; Garden EF'!AD79,'Lawn &amp; Garden EF'!$I80*'Lawn &amp; Garden EF'!AD80,'Lawn &amp; Garden EF'!$I81*'Lawn &amp; Garden EF'!AD81,'Lawn &amp; Garden EF'!$I82*'Lawn &amp; Garden EF'!AD82,'Lawn &amp; Garden EF'!$I83*'Lawn &amp; Garden EF'!AD83,'Lawn &amp; Garden EF'!$I103*'Lawn &amp; Garden EF'!AD103,'Lawn &amp; Garden EF'!$I104*'Lawn &amp; Garden EF'!AD104,'Lawn &amp; Garden EF'!$I105*'Lawn &amp; Garden EF'!AD105,'Lawn &amp; Garden EF'!$I106*'Lawn &amp; Garden EF'!AD106,'Lawn &amp; Garden EF'!$I107*'Lawn &amp; Garden EF'!AD107,'Lawn &amp; Garden EF'!$I108*'Lawn &amp; Garden EF'!AD108)/SUM('Lawn &amp; Garden EF'!$I78:$I83,'Lawn &amp; Garden EF'!$I103:$I108))</f>
        <v>1.461767990425245E-2</v>
      </c>
      <c r="H15" s="64">
        <f>(SUM('Lawn &amp; Garden EF'!$I78*'Lawn &amp; Garden EF'!AH78,'Lawn &amp; Garden EF'!$I79*'Lawn &amp; Garden EF'!AH79,'Lawn &amp; Garden EF'!$I80*'Lawn &amp; Garden EF'!AH80,'Lawn &amp; Garden EF'!$I81*'Lawn &amp; Garden EF'!AH81,'Lawn &amp; Garden EF'!$I82*'Lawn &amp; Garden EF'!AH82,'Lawn &amp; Garden EF'!$I83*'Lawn &amp; Garden EF'!AH83,'Lawn &amp; Garden EF'!$I103*'Lawn &amp; Garden EF'!AH103,'Lawn &amp; Garden EF'!$I104*'Lawn &amp; Garden EF'!AH104,'Lawn &amp; Garden EF'!$I105*'Lawn &amp; Garden EF'!AH105,'Lawn &amp; Garden EF'!$I106*'Lawn &amp; Garden EF'!AH106,'Lawn &amp; Garden EF'!$I107*'Lawn &amp; Garden EF'!AH107,'Lawn &amp; Garden EF'!$I108*'Lawn &amp; Garden EF'!AH108)/SUM('Lawn &amp; Garden EF'!$I78:$I83,'Lawn &amp; Garden EF'!$I103:$I108))</f>
        <v>5.4030731943200891E-4</v>
      </c>
      <c r="I15" s="65">
        <f>(SUM('Lawn &amp; Garden EF'!$I78*'Lawn &amp; Garden EF'!AJ78,'Lawn &amp; Garden EF'!$I79*'Lawn &amp; Garden EF'!AJ79,'Lawn &amp; Garden EF'!$I80*'Lawn &amp; Garden EF'!AJ80,'Lawn &amp; Garden EF'!$I81*'Lawn &amp; Garden EF'!AJ81,'Lawn &amp; Garden EF'!$I82*'Lawn &amp; Garden EF'!AJ82,'Lawn &amp; Garden EF'!$I83*'Lawn &amp; Garden EF'!AJ83,'Lawn &amp; Garden EF'!$I103*'Lawn &amp; Garden EF'!AJ103,'Lawn &amp; Garden EF'!$I104*'Lawn &amp; Garden EF'!AJ104,'Lawn &amp; Garden EF'!$I105*'Lawn &amp; Garden EF'!AJ105,'Lawn &amp; Garden EF'!$I106*'Lawn &amp; Garden EF'!AJ106,'Lawn &amp; Garden EF'!$I107*'Lawn &amp; Garden EF'!AJ107,'Lawn &amp; Garden EF'!$I108*'Lawn &amp; Garden EF'!AJ108)/SUM('Lawn &amp; Garden EF'!$I78:$I83,'Lawn &amp; Garden EF'!$I103:$I108))</f>
        <v>0</v>
      </c>
      <c r="J15" s="60">
        <f>(SUM('Lawn &amp; Garden EF'!$I78*'Lawn &amp; Garden EF'!Z78,'Lawn &amp; Garden EF'!$I79*'Lawn &amp; Garden EF'!Z79,'Lawn &amp; Garden EF'!$I80*'Lawn &amp; Garden EF'!Z80,'Lawn &amp; Garden EF'!$I81*'Lawn &amp; Garden EF'!Z81,'Lawn &amp; Garden EF'!$I82*'Lawn &amp; Garden EF'!Z82,'Lawn &amp; Garden EF'!$I83*'Lawn &amp; Garden EF'!Z83,'Lawn &amp; Garden EF'!$I103*'Lawn &amp; Garden EF'!Z103,'Lawn &amp; Garden EF'!$I104*'Lawn &amp; Garden EF'!Z104,'Lawn &amp; Garden EF'!$I105*'Lawn &amp; Garden EF'!Z105,'Lawn &amp; Garden EF'!$I106*'Lawn &amp; Garden EF'!Z106,'Lawn &amp; Garden EF'!$I107*'Lawn &amp; Garden EF'!Z107,'Lawn &amp; Garden EF'!$I108*'Lawn &amp; Garden EF'!Z108)/SUM('Lawn &amp; Garden EF'!$I78:$I83,'Lawn &amp; Garden EF'!$I103:$I108))</f>
        <v>0.90965226116294307</v>
      </c>
      <c r="K15" s="66">
        <f>(SUM('Lawn &amp; Garden EF'!$I78*'Lawn &amp; Garden EF'!X78,'Lawn &amp; Garden EF'!$I79*'Lawn &amp; Garden EF'!X79,'Lawn &amp; Garden EF'!$I80*'Lawn &amp; Garden EF'!X80,'Lawn &amp; Garden EF'!$I81*'Lawn &amp; Garden EF'!X81,'Lawn &amp; Garden EF'!$I82*'Lawn &amp; Garden EF'!X82,'Lawn &amp; Garden EF'!$I83*'Lawn &amp; Garden EF'!X83,'Lawn &amp; Garden EF'!$I103*'Lawn &amp; Garden EF'!X103,'Lawn &amp; Garden EF'!$I104*'Lawn &amp; Garden EF'!X104,'Lawn &amp; Garden EF'!$I105*'Lawn &amp; Garden EF'!X105,'Lawn &amp; Garden EF'!$I106*'Lawn &amp; Garden EF'!X106,'Lawn &amp; Garden EF'!$I107*'Lawn &amp; Garden EF'!X107,'Lawn &amp; Garden EF'!$I108*'Lawn &amp; Garden EF'!X108)/SUM('Lawn &amp; Garden EF'!$I78:$I83,'Lawn &amp; Garden EF'!$I103:$I108))</f>
        <v>1.2474932909175684</v>
      </c>
      <c r="L15" s="66">
        <f>(SUM('Lawn &amp; Garden EF'!$I78*'Lawn &amp; Garden EF'!Y78,'Lawn &amp; Garden EF'!$I79*'Lawn &amp; Garden EF'!Y79,'Lawn &amp; Garden EF'!$I80*'Lawn &amp; Garden EF'!Y80,'Lawn &amp; Garden EF'!$I81*'Lawn &amp; Garden EF'!Y81,'Lawn &amp; Garden EF'!$I82*'Lawn &amp; Garden EF'!Y82,'Lawn &amp; Garden EF'!$I83*'Lawn &amp; Garden EF'!Y83,'Lawn &amp; Garden EF'!$I103*'Lawn &amp; Garden EF'!Y103,'Lawn &amp; Garden EF'!$I104*'Lawn &amp; Garden EF'!Y104,'Lawn &amp; Garden EF'!$I105*'Lawn &amp; Garden EF'!Y105,'Lawn &amp; Garden EF'!$I106*'Lawn &amp; Garden EF'!Y106,'Lawn &amp; Garden EF'!$I107*'Lawn &amp; Garden EF'!Y107,'Lawn &amp; Garden EF'!$I108*'Lawn &amp; Garden EF'!Y108)/SUM('Lawn &amp; Garden EF'!$I78:$I83,'Lawn &amp; Garden EF'!$I103:$I108))</f>
        <v>120.69032138461678</v>
      </c>
      <c r="M15" s="84">
        <v>4</v>
      </c>
      <c r="N15" s="1"/>
    </row>
    <row r="16" spans="2:22" x14ac:dyDescent="0.35">
      <c r="B16" s="1" t="str">
        <f>[3]Defaults!L20</f>
        <v>Commercial Trimmers/Edgers/Brushcutters</v>
      </c>
      <c r="C16" s="69" t="s">
        <v>2</v>
      </c>
      <c r="D16" s="85"/>
      <c r="E16" s="85"/>
      <c r="F16" s="86"/>
      <c r="G16" s="85"/>
      <c r="H16" s="85"/>
      <c r="I16" s="86"/>
      <c r="J16" s="87"/>
      <c r="K16" s="87"/>
      <c r="L16" s="85"/>
      <c r="M16" s="87"/>
      <c r="N16" s="1"/>
    </row>
    <row r="17" spans="2:14" x14ac:dyDescent="0.35">
      <c r="C17" s="12" t="s">
        <v>70</v>
      </c>
      <c r="D17" s="12"/>
      <c r="E17" s="12"/>
      <c r="F17" s="12"/>
      <c r="G17" s="12"/>
      <c r="H17" s="12"/>
      <c r="I17" s="12"/>
      <c r="J17" s="12"/>
      <c r="K17" s="12"/>
      <c r="L17" s="12"/>
      <c r="M17" s="12"/>
      <c r="N17" s="1"/>
    </row>
    <row r="18" spans="2:14" x14ac:dyDescent="0.35">
      <c r="C18" s="15" t="s">
        <v>98</v>
      </c>
      <c r="D18" s="12"/>
      <c r="E18" s="12"/>
      <c r="F18" s="12"/>
      <c r="G18" s="12"/>
      <c r="H18" s="12"/>
      <c r="I18" s="12"/>
      <c r="J18" s="12"/>
      <c r="K18" s="12"/>
      <c r="L18" s="12"/>
      <c r="M18" s="12"/>
      <c r="N18" s="1"/>
    </row>
    <row r="19" spans="2:14" x14ac:dyDescent="0.35">
      <c r="C19" s="16" t="s">
        <v>99</v>
      </c>
      <c r="D19" s="12"/>
      <c r="E19" s="12"/>
      <c r="F19" s="12"/>
      <c r="G19" s="12"/>
      <c r="H19" s="12"/>
      <c r="I19" s="12"/>
      <c r="J19" s="12"/>
      <c r="K19" s="12"/>
      <c r="L19" s="12"/>
      <c r="M19" s="12"/>
      <c r="N19" s="1"/>
    </row>
    <row r="21" spans="2:14" ht="16" thickBot="1" x14ac:dyDescent="0.4">
      <c r="C21" s="76" t="s">
        <v>96</v>
      </c>
      <c r="D21" s="77"/>
    </row>
    <row r="22" spans="2:14" ht="18" thickBot="1" x14ac:dyDescent="0.4">
      <c r="C22" s="74" t="s">
        <v>94</v>
      </c>
      <c r="D22" s="75">
        <v>0.76</v>
      </c>
    </row>
    <row r="23" spans="2:14" x14ac:dyDescent="0.35">
      <c r="C23" s="69" t="s">
        <v>3</v>
      </c>
      <c r="D23" s="68"/>
    </row>
    <row r="24" spans="2:14" ht="15" customHeight="1" x14ac:dyDescent="0.35">
      <c r="C24" s="70" t="s">
        <v>4</v>
      </c>
      <c r="D24" s="68"/>
    </row>
    <row r="25" spans="2:14" ht="15" customHeight="1" x14ac:dyDescent="0.35">
      <c r="C25" s="69" t="s">
        <v>5</v>
      </c>
      <c r="D25" s="68"/>
    </row>
    <row r="26" spans="2:14" x14ac:dyDescent="0.35">
      <c r="C26" s="106" t="s">
        <v>100</v>
      </c>
      <c r="D26" s="68"/>
    </row>
    <row r="27" spans="2:14" x14ac:dyDescent="0.35">
      <c r="C27" s="16"/>
      <c r="D27" s="68"/>
    </row>
    <row r="28" spans="2:14" ht="16" thickBot="1" x14ac:dyDescent="0.4">
      <c r="C28" s="73" t="s">
        <v>73</v>
      </c>
    </row>
    <row r="29" spans="2:14" ht="19.5" customHeight="1" thickBot="1" x14ac:dyDescent="0.4">
      <c r="C29" s="74" t="s">
        <v>95</v>
      </c>
      <c r="D29" s="75">
        <v>1.01</v>
      </c>
    </row>
    <row r="30" spans="2:14" ht="31" x14ac:dyDescent="0.35">
      <c r="B30" s="1" t="str">
        <f>[3]Defaults!L20</f>
        <v>Commercial Trimmers/Edgers/Brushcutters</v>
      </c>
      <c r="C30" s="67" t="s">
        <v>72</v>
      </c>
      <c r="D30" s="68"/>
    </row>
    <row r="31" spans="2:14" x14ac:dyDescent="0.35">
      <c r="C31" s="15" t="s">
        <v>99</v>
      </c>
      <c r="D31" s="68"/>
    </row>
    <row r="33" spans="3:53" ht="31.5" customHeight="1" thickBot="1" x14ac:dyDescent="0.4">
      <c r="C33" s="93" t="s">
        <v>6</v>
      </c>
      <c r="D33" s="94" t="s">
        <v>7</v>
      </c>
      <c r="E33" s="94" t="s">
        <v>8</v>
      </c>
      <c r="F33" s="94" t="s">
        <v>9</v>
      </c>
      <c r="G33" s="94" t="s">
        <v>10</v>
      </c>
      <c r="H33" s="94" t="s">
        <v>11</v>
      </c>
      <c r="I33" s="94" t="s">
        <v>12</v>
      </c>
      <c r="J33" s="95" t="s">
        <v>13</v>
      </c>
      <c r="K33" s="95" t="s">
        <v>14</v>
      </c>
      <c r="L33" s="95" t="s">
        <v>15</v>
      </c>
      <c r="M33" s="95" t="s">
        <v>16</v>
      </c>
      <c r="N33" s="95" t="s">
        <v>17</v>
      </c>
      <c r="O33" s="95" t="s">
        <v>18</v>
      </c>
      <c r="P33" s="95" t="s">
        <v>19</v>
      </c>
      <c r="Q33" s="96" t="s">
        <v>20</v>
      </c>
      <c r="R33" s="96" t="s">
        <v>21</v>
      </c>
      <c r="S33" s="96" t="s">
        <v>22</v>
      </c>
      <c r="T33" s="96" t="s">
        <v>23</v>
      </c>
      <c r="U33" s="96" t="s">
        <v>24</v>
      </c>
      <c r="V33" s="96" t="s">
        <v>25</v>
      </c>
      <c r="W33" s="96" t="s">
        <v>26</v>
      </c>
      <c r="X33" s="96" t="s">
        <v>27</v>
      </c>
      <c r="Y33" s="96" t="s">
        <v>28</v>
      </c>
      <c r="Z33" s="96" t="s">
        <v>29</v>
      </c>
      <c r="AA33" s="96" t="s">
        <v>1</v>
      </c>
      <c r="AB33" s="96" t="s">
        <v>30</v>
      </c>
      <c r="AC33" s="96" t="s">
        <v>31</v>
      </c>
      <c r="AD33" s="96" t="s">
        <v>32</v>
      </c>
      <c r="AE33" s="96" t="s">
        <v>33</v>
      </c>
      <c r="AF33" s="96" t="s">
        <v>34</v>
      </c>
      <c r="AG33" s="96" t="s">
        <v>35</v>
      </c>
      <c r="AH33" s="96" t="s">
        <v>36</v>
      </c>
      <c r="AI33" s="96" t="s">
        <v>37</v>
      </c>
      <c r="AJ33" s="96" t="s">
        <v>38</v>
      </c>
      <c r="AK33" s="96" t="s">
        <v>39</v>
      </c>
      <c r="AL33" s="96" t="s">
        <v>40</v>
      </c>
      <c r="AM33" s="96" t="s">
        <v>41</v>
      </c>
      <c r="AN33" s="96" t="s">
        <v>42</v>
      </c>
      <c r="AO33" s="96" t="s">
        <v>43</v>
      </c>
      <c r="AP33" s="96" t="s">
        <v>44</v>
      </c>
      <c r="AQ33" s="96" t="s">
        <v>45</v>
      </c>
      <c r="AR33" s="96" t="s">
        <v>46</v>
      </c>
      <c r="AS33" s="96" t="s">
        <v>47</v>
      </c>
      <c r="AT33" s="96" t="s">
        <v>48</v>
      </c>
      <c r="AU33" s="96" t="s">
        <v>49</v>
      </c>
      <c r="AV33" s="96" t="s">
        <v>50</v>
      </c>
      <c r="AW33" s="96" t="s">
        <v>51</v>
      </c>
      <c r="AX33" s="97" t="s">
        <v>52</v>
      </c>
      <c r="AY33" s="98" t="s">
        <v>53</v>
      </c>
      <c r="AZ33" s="96" t="s">
        <v>54</v>
      </c>
      <c r="BA33" s="99" t="s">
        <v>55</v>
      </c>
    </row>
    <row r="34" spans="3:53" x14ac:dyDescent="0.35">
      <c r="C34" s="88">
        <v>2025</v>
      </c>
      <c r="D34" s="7" t="s">
        <v>56</v>
      </c>
      <c r="E34" s="7" t="s">
        <v>57</v>
      </c>
      <c r="F34" s="7">
        <v>2</v>
      </c>
      <c r="G34" s="7" t="s">
        <v>58</v>
      </c>
      <c r="H34" s="7" t="s">
        <v>59</v>
      </c>
      <c r="I34" s="17">
        <v>852698.33655924629</v>
      </c>
      <c r="J34" s="17">
        <v>2.4857545751002621</v>
      </c>
      <c r="K34" s="17">
        <v>6.9421700759832117</v>
      </c>
      <c r="L34" s="17">
        <v>7.789347899396365E-2</v>
      </c>
      <c r="M34" s="17">
        <v>3.2367775617818749E-2</v>
      </c>
      <c r="N34" s="17">
        <v>2.9130998056036913E-2</v>
      </c>
      <c r="O34" s="17">
        <v>2.2010087354200004E-2</v>
      </c>
      <c r="P34" s="17">
        <v>36.977515565288648</v>
      </c>
      <c r="Q34" s="17">
        <v>3.9161253888666731E-2</v>
      </c>
      <c r="R34" s="17">
        <v>0.14438366269278857</v>
      </c>
      <c r="S34" s="17">
        <v>0.12246327297902505</v>
      </c>
      <c r="T34" s="17">
        <v>2.025028532084058E-2</v>
      </c>
      <c r="U34" s="18">
        <f t="shared" ref="U34:U65" si="0">V34/I34</f>
        <v>6.8917550213746523E-3</v>
      </c>
      <c r="V34" s="19">
        <v>5876.5880426999993</v>
      </c>
      <c r="W34" s="17">
        <f t="shared" ref="W34:W65" si="1">V34*365*6.15/Z34/X34/Y34/I34</f>
        <v>0.74412059087209026</v>
      </c>
      <c r="X34" s="17">
        <v>1.65</v>
      </c>
      <c r="Y34" s="17">
        <v>18</v>
      </c>
      <c r="Z34" s="17">
        <v>0.7</v>
      </c>
      <c r="AA34" s="17">
        <v>7</v>
      </c>
      <c r="AB34" s="17">
        <v>10</v>
      </c>
      <c r="AC34" s="17">
        <v>45.529000000000003</v>
      </c>
      <c r="AD34" s="17">
        <v>0</v>
      </c>
      <c r="AE34" s="17">
        <v>0</v>
      </c>
      <c r="AF34" s="17">
        <v>129.1</v>
      </c>
      <c r="AG34" s="17">
        <v>1.3859999999999999</v>
      </c>
      <c r="AH34" s="17">
        <v>0</v>
      </c>
      <c r="AI34" s="17">
        <v>0.61</v>
      </c>
      <c r="AJ34" s="17">
        <v>0</v>
      </c>
      <c r="AK34" s="17">
        <v>691.3</v>
      </c>
      <c r="AL34" s="17">
        <v>0</v>
      </c>
      <c r="AM34" s="17">
        <v>0.129</v>
      </c>
      <c r="AN34" s="17">
        <v>4.6992856999999999E-2</v>
      </c>
      <c r="AO34" s="17">
        <v>4.6992856999999999E-2</v>
      </c>
      <c r="AP34" s="17">
        <v>0.27289999999999998</v>
      </c>
      <c r="AQ34" s="17">
        <v>5.8478569999999997E-3</v>
      </c>
      <c r="AR34" s="17">
        <v>5.8478569999999997E-3</v>
      </c>
      <c r="AS34" s="17">
        <v>0.11700000000000001</v>
      </c>
      <c r="AT34" s="17">
        <v>1.9499999999999999E-3</v>
      </c>
      <c r="AU34" s="17">
        <v>0</v>
      </c>
      <c r="AV34" s="17">
        <v>0</v>
      </c>
      <c r="AW34" s="17">
        <v>0.23200000000000001</v>
      </c>
      <c r="AX34" s="20">
        <v>1.9499999999999999E-3</v>
      </c>
      <c r="AY34" s="21">
        <f t="shared" ref="AY34:AY65" si="2">0.00721572+(1.04581*AC34)+(0.000596997/AC34)+(-0.000107319/(AC34*AC34))</f>
        <v>47.62191227068314</v>
      </c>
      <c r="AZ34" s="17">
        <f t="shared" ref="AZ34:AZ65" si="3">AY34*(0.915753+(-0.0570135/AC34)+(-0.00469847/(AC34*AC34))+(0.0008465052/(AC34*AC34*AC34)))</f>
        <v>43.550167172955128</v>
      </c>
      <c r="BA34" s="91">
        <f t="shared" ref="BA34:BA65" si="4">AZ34/AC34</f>
        <v>0.95653687041127911</v>
      </c>
    </row>
    <row r="35" spans="3:53" x14ac:dyDescent="0.35">
      <c r="C35" s="89">
        <v>2025</v>
      </c>
      <c r="D35" s="8" t="s">
        <v>56</v>
      </c>
      <c r="E35" s="8" t="s">
        <v>57</v>
      </c>
      <c r="F35" s="8">
        <v>5</v>
      </c>
      <c r="G35" s="8" t="s">
        <v>58</v>
      </c>
      <c r="H35" s="8" t="s">
        <v>59</v>
      </c>
      <c r="I35" s="22">
        <v>606685.73192162672</v>
      </c>
      <c r="J35" s="22">
        <v>2.2001126411049654</v>
      </c>
      <c r="K35" s="22">
        <v>6.4364308658799354</v>
      </c>
      <c r="L35" s="22">
        <v>7.6987193147382713E-2</v>
      </c>
      <c r="M35" s="22">
        <v>3.0007909130692692E-2</v>
      </c>
      <c r="N35" s="22">
        <v>2.7007118217623437E-2</v>
      </c>
      <c r="O35" s="22">
        <v>2.0405377703199994E-2</v>
      </c>
      <c r="P35" s="22">
        <v>34.281562627711182</v>
      </c>
      <c r="Q35" s="22">
        <v>2.7862812626424868E-2</v>
      </c>
      <c r="R35" s="22">
        <v>0.1027274292943498</v>
      </c>
      <c r="S35" s="22">
        <v>8.7131306835422251E-2</v>
      </c>
      <c r="T35" s="22">
        <v>1.4407861085002251E-2</v>
      </c>
      <c r="U35" s="23">
        <f t="shared" si="0"/>
        <v>8.8819341289471873E-3</v>
      </c>
      <c r="V35" s="24">
        <v>5388.5427079000001</v>
      </c>
      <c r="W35" s="22">
        <f t="shared" si="1"/>
        <v>0.73598086511458838</v>
      </c>
      <c r="X35" s="22">
        <v>2.15</v>
      </c>
      <c r="Y35" s="22">
        <v>18</v>
      </c>
      <c r="Z35" s="22">
        <v>0.7</v>
      </c>
      <c r="AA35" s="22">
        <v>7</v>
      </c>
      <c r="AB35" s="22">
        <v>10</v>
      </c>
      <c r="AC35" s="22">
        <v>29.41</v>
      </c>
      <c r="AD35" s="22">
        <v>0.124108</v>
      </c>
      <c r="AE35" s="22">
        <v>0</v>
      </c>
      <c r="AF35" s="22">
        <v>129.1</v>
      </c>
      <c r="AG35" s="22">
        <v>1.0029999999999999</v>
      </c>
      <c r="AH35" s="22">
        <v>4.2329999999999998E-3</v>
      </c>
      <c r="AI35" s="22">
        <v>0.61</v>
      </c>
      <c r="AJ35" s="22">
        <v>0</v>
      </c>
      <c r="AK35" s="22">
        <v>691.3</v>
      </c>
      <c r="AL35" s="22">
        <v>0</v>
      </c>
      <c r="AM35" s="22">
        <v>0.129</v>
      </c>
      <c r="AN35" s="22">
        <v>4.6992856999999999E-2</v>
      </c>
      <c r="AO35" s="22">
        <v>4.6992856999999999E-2</v>
      </c>
      <c r="AP35" s="22">
        <v>0.27289999999999998</v>
      </c>
      <c r="AQ35" s="22">
        <v>5.8478569999999997E-3</v>
      </c>
      <c r="AR35" s="22">
        <v>5.8478569999999997E-3</v>
      </c>
      <c r="AS35" s="22">
        <v>0.11700000000000001</v>
      </c>
      <c r="AT35" s="22">
        <v>1.9499999999999999E-3</v>
      </c>
      <c r="AU35" s="22">
        <v>0</v>
      </c>
      <c r="AV35" s="22">
        <v>0</v>
      </c>
      <c r="AW35" s="22">
        <v>0.23200000000000001</v>
      </c>
      <c r="AX35" s="25">
        <v>1.9499999999999999E-3</v>
      </c>
      <c r="AY35" s="21">
        <f t="shared" si="2"/>
        <v>30.764507995040294</v>
      </c>
      <c r="AZ35" s="17">
        <f t="shared" si="3"/>
        <v>28.112885082605573</v>
      </c>
      <c r="BA35" s="91">
        <f t="shared" si="4"/>
        <v>0.95589544653538161</v>
      </c>
    </row>
    <row r="36" spans="3:53" x14ac:dyDescent="0.35">
      <c r="C36" s="89">
        <v>2025</v>
      </c>
      <c r="D36" s="8" t="s">
        <v>56</v>
      </c>
      <c r="E36" s="8" t="s">
        <v>60</v>
      </c>
      <c r="F36" s="8">
        <v>2</v>
      </c>
      <c r="G36" s="8" t="s">
        <v>58</v>
      </c>
      <c r="H36" s="8" t="s">
        <v>59</v>
      </c>
      <c r="I36" s="22">
        <v>459145.25817070797</v>
      </c>
      <c r="J36" s="22">
        <v>2.3050024997650316</v>
      </c>
      <c r="K36" s="22">
        <v>3.7380915347580572</v>
      </c>
      <c r="L36" s="22">
        <v>8.0902768798523886E-2</v>
      </c>
      <c r="M36" s="22">
        <v>1.7428802256630186E-2</v>
      </c>
      <c r="N36" s="22">
        <v>1.5685922030967175E-2</v>
      </c>
      <c r="O36" s="22">
        <v>1.1851585245899996E-2</v>
      </c>
      <c r="P36" s="22">
        <v>19.910969920786503</v>
      </c>
      <c r="Q36" s="22">
        <v>2.108682901788872E-2</v>
      </c>
      <c r="R36" s="22">
        <v>7.7745049145942699E-2</v>
      </c>
      <c r="S36" s="22">
        <v>6.5941762376504828E-2</v>
      </c>
      <c r="T36" s="22">
        <v>1.0903999830985665E-2</v>
      </c>
      <c r="U36" s="23">
        <f t="shared" si="0"/>
        <v>7.6348653170597875E-3</v>
      </c>
      <c r="V36" s="24">
        <v>3505.5122071000001</v>
      </c>
      <c r="W36" s="22">
        <f t="shared" si="1"/>
        <v>0.82435612893073407</v>
      </c>
      <c r="X36" s="22">
        <v>1.65</v>
      </c>
      <c r="Y36" s="22">
        <v>18</v>
      </c>
      <c r="Z36" s="22">
        <v>0.7</v>
      </c>
      <c r="AA36" s="22">
        <v>7</v>
      </c>
      <c r="AB36" s="22">
        <v>10</v>
      </c>
      <c r="AC36" s="22">
        <v>55.180999999999997</v>
      </c>
      <c r="AD36" s="22">
        <v>0.21512000000000001</v>
      </c>
      <c r="AE36" s="22">
        <v>0</v>
      </c>
      <c r="AF36" s="22">
        <v>129.1</v>
      </c>
      <c r="AG36" s="22">
        <v>1.8819999999999999</v>
      </c>
      <c r="AH36" s="22">
        <v>7.3369999999999998E-3</v>
      </c>
      <c r="AI36" s="22">
        <v>0.61</v>
      </c>
      <c r="AJ36" s="22">
        <v>0</v>
      </c>
      <c r="AK36" s="22">
        <v>691.3</v>
      </c>
      <c r="AL36" s="22">
        <v>0</v>
      </c>
      <c r="AM36" s="22">
        <v>0.129</v>
      </c>
      <c r="AN36" s="22">
        <v>4.6992856999999999E-2</v>
      </c>
      <c r="AO36" s="22">
        <v>4.6992856999999999E-2</v>
      </c>
      <c r="AP36" s="22">
        <v>0.27289999999999998</v>
      </c>
      <c r="AQ36" s="22">
        <v>5.8478569999999997E-3</v>
      </c>
      <c r="AR36" s="22">
        <v>5.8478569999999997E-3</v>
      </c>
      <c r="AS36" s="22">
        <v>0.11700000000000001</v>
      </c>
      <c r="AT36" s="22">
        <v>1.9499999999999999E-3</v>
      </c>
      <c r="AU36" s="22">
        <v>0</v>
      </c>
      <c r="AV36" s="22">
        <v>0</v>
      </c>
      <c r="AW36" s="22">
        <v>0.23200000000000001</v>
      </c>
      <c r="AX36" s="25">
        <v>1.9499999999999999E-3</v>
      </c>
      <c r="AY36" s="21">
        <f t="shared" si="2"/>
        <v>57.716068113641931</v>
      </c>
      <c r="AZ36" s="17">
        <f t="shared" si="3"/>
        <v>52.793941000893916</v>
      </c>
      <c r="BA36" s="91">
        <f t="shared" si="4"/>
        <v>0.95674128777829182</v>
      </c>
    </row>
    <row r="37" spans="3:53" x14ac:dyDescent="0.35">
      <c r="C37" s="89">
        <v>2025</v>
      </c>
      <c r="D37" s="8" t="s">
        <v>56</v>
      </c>
      <c r="E37" s="8" t="s">
        <v>60</v>
      </c>
      <c r="F37" s="8">
        <v>5</v>
      </c>
      <c r="G37" s="8" t="s">
        <v>58</v>
      </c>
      <c r="H37" s="8" t="s">
        <v>59</v>
      </c>
      <c r="I37" s="22">
        <v>326676.93258984806</v>
      </c>
      <c r="J37" s="22">
        <v>2.1370253389442126</v>
      </c>
      <c r="K37" s="22">
        <v>3.4657705025398058</v>
      </c>
      <c r="L37" s="22">
        <v>7.5004317904897949E-2</v>
      </c>
      <c r="M37" s="22">
        <v>1.6158104917344193E-2</v>
      </c>
      <c r="N37" s="22">
        <v>1.4542294425609779E-2</v>
      </c>
      <c r="O37" s="22">
        <v>1.0987511044900002E-2</v>
      </c>
      <c r="P37" s="22">
        <v>18.459302954324599</v>
      </c>
      <c r="Q37" s="22">
        <v>1.5003052953340834E-2</v>
      </c>
      <c r="R37" s="22">
        <v>5.5314769622646996E-2</v>
      </c>
      <c r="S37" s="22">
        <v>4.6916857529030978E-2</v>
      </c>
      <c r="T37" s="22">
        <v>7.7580790887779938E-3</v>
      </c>
      <c r="U37" s="23">
        <f t="shared" si="0"/>
        <v>9.9110641327866365E-3</v>
      </c>
      <c r="V37" s="24">
        <v>3237.7160296000011</v>
      </c>
      <c r="W37" s="22">
        <f t="shared" si="1"/>
        <v>0.82125733525554845</v>
      </c>
      <c r="X37" s="22">
        <v>2.15</v>
      </c>
      <c r="Y37" s="22">
        <v>18</v>
      </c>
      <c r="Z37" s="22">
        <v>0.7</v>
      </c>
      <c r="AA37" s="22">
        <v>7</v>
      </c>
      <c r="AB37" s="22">
        <v>10</v>
      </c>
      <c r="AC37" s="22">
        <v>55.180999999999997</v>
      </c>
      <c r="AD37" s="22">
        <v>0.21512000000000001</v>
      </c>
      <c r="AE37" s="22">
        <v>0</v>
      </c>
      <c r="AF37" s="22">
        <v>129.1</v>
      </c>
      <c r="AG37" s="22">
        <v>1.8819999999999999</v>
      </c>
      <c r="AH37" s="22">
        <v>7.3369999999999998E-3</v>
      </c>
      <c r="AI37" s="22">
        <v>0.61</v>
      </c>
      <c r="AJ37" s="22">
        <v>0</v>
      </c>
      <c r="AK37" s="22">
        <v>691.3</v>
      </c>
      <c r="AL37" s="22">
        <v>0</v>
      </c>
      <c r="AM37" s="22">
        <v>0.129</v>
      </c>
      <c r="AN37" s="22">
        <v>4.6992856999999999E-2</v>
      </c>
      <c r="AO37" s="22">
        <v>4.6992856999999999E-2</v>
      </c>
      <c r="AP37" s="22">
        <v>0.27289999999999998</v>
      </c>
      <c r="AQ37" s="22">
        <v>5.8478569999999997E-3</v>
      </c>
      <c r="AR37" s="22">
        <v>5.8478569999999997E-3</v>
      </c>
      <c r="AS37" s="22">
        <v>0.11700000000000001</v>
      </c>
      <c r="AT37" s="22">
        <v>1.9499999999999999E-3</v>
      </c>
      <c r="AU37" s="22">
        <v>0</v>
      </c>
      <c r="AV37" s="22">
        <v>0</v>
      </c>
      <c r="AW37" s="22">
        <v>0.23200000000000001</v>
      </c>
      <c r="AX37" s="25">
        <v>1.9499999999999999E-3</v>
      </c>
      <c r="AY37" s="21">
        <f t="shared" si="2"/>
        <v>57.716068113641931</v>
      </c>
      <c r="AZ37" s="17">
        <f t="shared" si="3"/>
        <v>52.793941000893916</v>
      </c>
      <c r="BA37" s="91">
        <f t="shared" si="4"/>
        <v>0.95674128777829182</v>
      </c>
    </row>
    <row r="38" spans="3:53" x14ac:dyDescent="0.35">
      <c r="C38" s="89">
        <v>2025</v>
      </c>
      <c r="D38" s="8" t="s">
        <v>56</v>
      </c>
      <c r="E38" s="8" t="s">
        <v>61</v>
      </c>
      <c r="F38" s="8">
        <v>2</v>
      </c>
      <c r="G38" s="8" t="s">
        <v>62</v>
      </c>
      <c r="H38" s="8" t="s">
        <v>59</v>
      </c>
      <c r="I38" s="22">
        <v>928.35084021560874</v>
      </c>
      <c r="J38" s="22">
        <v>4.1548693845819051E-4</v>
      </c>
      <c r="K38" s="22">
        <v>1.0393584662855851E-2</v>
      </c>
      <c r="L38" s="22">
        <v>1.9705489777553249E-4</v>
      </c>
      <c r="M38" s="22">
        <v>1.4019812160725295E-5</v>
      </c>
      <c r="N38" s="22">
        <v>1.2617830944652759E-5</v>
      </c>
      <c r="O38" s="22">
        <v>9.5334726252000001E-6</v>
      </c>
      <c r="P38" s="22">
        <v>2.7914147098204254E-2</v>
      </c>
      <c r="Q38" s="22">
        <v>3.6860647793578344E-5</v>
      </c>
      <c r="R38" s="22">
        <v>7.9360604877313622E-4</v>
      </c>
      <c r="S38" s="22">
        <v>7.116353312240437E-4</v>
      </c>
      <c r="T38" s="22">
        <v>5.3998506072954822E-4</v>
      </c>
      <c r="U38" s="23">
        <f t="shared" si="0"/>
        <v>5.7553428901503407E-3</v>
      </c>
      <c r="V38" s="24">
        <v>5.3429774077999985</v>
      </c>
      <c r="W38" s="22">
        <f t="shared" si="1"/>
        <v>0.899422580942981</v>
      </c>
      <c r="X38" s="22">
        <v>2.1</v>
      </c>
      <c r="Y38" s="22">
        <v>19</v>
      </c>
      <c r="Z38" s="22">
        <v>0.36</v>
      </c>
      <c r="AA38" s="22">
        <v>9</v>
      </c>
      <c r="AB38" s="22">
        <v>25</v>
      </c>
      <c r="AC38" s="22">
        <v>8.0879999999999992</v>
      </c>
      <c r="AD38" s="22">
        <v>9.972E-3</v>
      </c>
      <c r="AE38" s="22">
        <v>0</v>
      </c>
      <c r="AF38" s="22">
        <v>228.5</v>
      </c>
      <c r="AG38" s="22">
        <v>3.9129999999999998</v>
      </c>
      <c r="AH38" s="22">
        <v>4.8250000000000003E-3</v>
      </c>
      <c r="AI38" s="22">
        <v>1.9574624999999998E-2</v>
      </c>
      <c r="AJ38" s="22">
        <v>2.5999999999999999E-3</v>
      </c>
      <c r="AK38" s="22">
        <v>693.77</v>
      </c>
      <c r="AL38" s="22">
        <v>0</v>
      </c>
      <c r="AM38" s="22">
        <v>0.157</v>
      </c>
      <c r="AN38" s="22">
        <v>1.7464045000000001E-2</v>
      </c>
      <c r="AO38" s="22">
        <v>1.7464045000000001E-2</v>
      </c>
      <c r="AP38" s="22">
        <v>0.57589999999999997</v>
      </c>
      <c r="AQ38" s="22">
        <v>2.0567856999999998E-2</v>
      </c>
      <c r="AR38" s="22">
        <v>0.99856946400000002</v>
      </c>
      <c r="AS38" s="22">
        <v>0.24679999999999999</v>
      </c>
      <c r="AT38" s="22">
        <v>8.226667E-3</v>
      </c>
      <c r="AU38" s="22">
        <v>0.75800000000000001</v>
      </c>
      <c r="AV38" s="22">
        <v>0.75800000000000001</v>
      </c>
      <c r="AW38" s="22">
        <v>0.68400000000000005</v>
      </c>
      <c r="AX38" s="25">
        <v>0.42778666700000001</v>
      </c>
      <c r="AY38" s="21">
        <f t="shared" si="2"/>
        <v>8.4657991721170962</v>
      </c>
      <c r="AZ38" s="17">
        <f t="shared" si="3"/>
        <v>7.6923098182765104</v>
      </c>
      <c r="BA38" s="91">
        <f t="shared" si="4"/>
        <v>0.95107688158710568</v>
      </c>
    </row>
    <row r="39" spans="3:53" x14ac:dyDescent="0.35">
      <c r="C39" s="89">
        <v>2025</v>
      </c>
      <c r="D39" s="8" t="s">
        <v>56</v>
      </c>
      <c r="E39" s="8" t="s">
        <v>61</v>
      </c>
      <c r="F39" s="8">
        <v>5</v>
      </c>
      <c r="G39" s="8" t="s">
        <v>62</v>
      </c>
      <c r="H39" s="8" t="s">
        <v>59</v>
      </c>
      <c r="I39" s="22">
        <v>3812850.1873618686</v>
      </c>
      <c r="J39" s="22">
        <v>1.5878769792089718</v>
      </c>
      <c r="K39" s="22">
        <v>76.406562311228399</v>
      </c>
      <c r="L39" s="22">
        <v>0.94822727399369933</v>
      </c>
      <c r="M39" s="22">
        <v>2.0237835893889229E-2</v>
      </c>
      <c r="N39" s="22">
        <v>1.8214052304500312E-2</v>
      </c>
      <c r="O39" s="22">
        <v>1.3761729276100003E-2</v>
      </c>
      <c r="P39" s="22">
        <v>209.72144821098647</v>
      </c>
      <c r="Q39" s="22">
        <v>0.15139117859082646</v>
      </c>
      <c r="R39" s="22">
        <v>3.2594368860089609</v>
      </c>
      <c r="S39" s="22">
        <v>2.922773146153177</v>
      </c>
      <c r="T39" s="22">
        <v>2.2177845443559381</v>
      </c>
      <c r="U39" s="23">
        <f t="shared" si="0"/>
        <v>9.7124542568567899E-3</v>
      </c>
      <c r="V39" s="24">
        <v>37032.133032999991</v>
      </c>
      <c r="W39" s="22">
        <f t="shared" si="1"/>
        <v>0.83006029533227033</v>
      </c>
      <c r="X39" s="22">
        <v>3.84</v>
      </c>
      <c r="Y39" s="22">
        <v>19</v>
      </c>
      <c r="Z39" s="22">
        <v>0.36</v>
      </c>
      <c r="AA39" s="22">
        <v>9</v>
      </c>
      <c r="AB39" s="22">
        <v>25</v>
      </c>
      <c r="AC39" s="22">
        <v>3.9079999999999999</v>
      </c>
      <c r="AD39" s="22">
        <v>4.3603979999999997E-3</v>
      </c>
      <c r="AE39" s="22">
        <v>0</v>
      </c>
      <c r="AF39" s="22">
        <v>225.6</v>
      </c>
      <c r="AG39" s="22">
        <v>2.4390000000000001</v>
      </c>
      <c r="AH39" s="22">
        <v>2.7211240000000001E-3</v>
      </c>
      <c r="AI39" s="22">
        <v>1.7000000000000001E-2</v>
      </c>
      <c r="AJ39" s="22">
        <v>0</v>
      </c>
      <c r="AK39" s="22">
        <v>694.04</v>
      </c>
      <c r="AL39" s="22">
        <v>0</v>
      </c>
      <c r="AM39" s="22">
        <v>0.157</v>
      </c>
      <c r="AN39" s="22">
        <v>1.7464045000000001E-2</v>
      </c>
      <c r="AO39" s="22">
        <v>1.7464045000000001E-2</v>
      </c>
      <c r="AP39" s="22">
        <v>0.57589999999999997</v>
      </c>
      <c r="AQ39" s="22">
        <v>2.0567856999999998E-2</v>
      </c>
      <c r="AR39" s="22">
        <v>0.99856946400000002</v>
      </c>
      <c r="AS39" s="22">
        <v>0.24679999999999999</v>
      </c>
      <c r="AT39" s="22">
        <v>8.226667E-3</v>
      </c>
      <c r="AU39" s="22">
        <v>0.75800000000000001</v>
      </c>
      <c r="AV39" s="22">
        <v>0.75800000000000001</v>
      </c>
      <c r="AW39" s="22">
        <v>0.68400000000000005</v>
      </c>
      <c r="AX39" s="25">
        <v>0.42778666700000001</v>
      </c>
      <c r="AY39" s="21">
        <f t="shared" si="2"/>
        <v>4.0943869358338505</v>
      </c>
      <c r="AZ39" s="17">
        <f t="shared" si="3"/>
        <v>3.6885128955480231</v>
      </c>
      <c r="BA39" s="91">
        <f t="shared" si="4"/>
        <v>0.94383646252508269</v>
      </c>
    </row>
    <row r="40" spans="3:53" x14ac:dyDescent="0.35">
      <c r="C40" s="89">
        <v>2025</v>
      </c>
      <c r="D40" s="8" t="s">
        <v>56</v>
      </c>
      <c r="E40" s="8" t="s">
        <v>61</v>
      </c>
      <c r="F40" s="8">
        <v>15</v>
      </c>
      <c r="G40" s="8" t="s">
        <v>62</v>
      </c>
      <c r="H40" s="8" t="s">
        <v>59</v>
      </c>
      <c r="I40" s="22">
        <v>13946.117574790442</v>
      </c>
      <c r="J40" s="22">
        <v>7.5339930661021768E-3</v>
      </c>
      <c r="K40" s="22">
        <v>0.48592933139902872</v>
      </c>
      <c r="L40" s="22">
        <v>3.3514880875288784E-3</v>
      </c>
      <c r="M40" s="22">
        <v>1.118512833141516E-4</v>
      </c>
      <c r="N40" s="22">
        <v>1.0066615498273628E-4</v>
      </c>
      <c r="O40" s="22">
        <v>7.6058868097000015E-5</v>
      </c>
      <c r="P40" s="22">
        <v>1.0268047492278976</v>
      </c>
      <c r="Q40" s="22">
        <v>6.5886058674077049E-4</v>
      </c>
      <c r="R40" s="22">
        <v>1.1549007358838537E-2</v>
      </c>
      <c r="S40" s="22">
        <v>1.0461286177926707E-2</v>
      </c>
      <c r="T40" s="22">
        <v>8.1119064099948283E-3</v>
      </c>
      <c r="U40" s="23">
        <f t="shared" si="0"/>
        <v>1.4024772181510804E-2</v>
      </c>
      <c r="V40" s="24">
        <v>195.59112180299991</v>
      </c>
      <c r="W40" s="22">
        <f t="shared" si="1"/>
        <v>0.84919691402986519</v>
      </c>
      <c r="X40" s="22">
        <v>5.42</v>
      </c>
      <c r="Y40" s="22">
        <v>19</v>
      </c>
      <c r="Z40" s="22">
        <v>0.36</v>
      </c>
      <c r="AA40" s="22">
        <v>9</v>
      </c>
      <c r="AB40" s="22">
        <v>25</v>
      </c>
      <c r="AC40" s="22">
        <v>3.9849999999999999</v>
      </c>
      <c r="AD40" s="22">
        <v>5.1900000000000004E-4</v>
      </c>
      <c r="AE40" s="22">
        <v>0</v>
      </c>
      <c r="AF40" s="22">
        <v>278.89999999999998</v>
      </c>
      <c r="AG40" s="22">
        <v>1.8260000000000001</v>
      </c>
      <c r="AH40" s="22">
        <v>2.3800000000000001E-4</v>
      </c>
      <c r="AI40" s="22">
        <v>1.9574624999999998E-2</v>
      </c>
      <c r="AJ40" s="22">
        <v>0</v>
      </c>
      <c r="AK40" s="22">
        <v>658.2</v>
      </c>
      <c r="AL40" s="22">
        <v>0</v>
      </c>
      <c r="AM40" s="22">
        <v>0.19500000000000001</v>
      </c>
      <c r="AN40" s="22">
        <v>2.0625000000000001E-2</v>
      </c>
      <c r="AO40" s="22">
        <v>2.0625000000000001E-2</v>
      </c>
      <c r="AP40" s="22">
        <v>0.55568499999999998</v>
      </c>
      <c r="AQ40" s="22">
        <v>1.9338263000000001E-2</v>
      </c>
      <c r="AR40" s="22">
        <v>0.96401243299999995</v>
      </c>
      <c r="AS40" s="22">
        <v>0.23865</v>
      </c>
      <c r="AT40" s="22">
        <v>8.7204629999999995E-3</v>
      </c>
      <c r="AU40" s="22">
        <v>0.75800000000000001</v>
      </c>
      <c r="AV40" s="22">
        <v>0.75800000000000001</v>
      </c>
      <c r="AW40" s="22">
        <v>0.68400000000000005</v>
      </c>
      <c r="AX40" s="25">
        <v>0.413737515</v>
      </c>
      <c r="AY40" s="21">
        <f t="shared" si="2"/>
        <v>4.174911623013732</v>
      </c>
      <c r="AZ40" s="17">
        <f t="shared" si="3"/>
        <v>3.7622778909960579</v>
      </c>
      <c r="BA40" s="91">
        <f t="shared" si="4"/>
        <v>0.94410988481707858</v>
      </c>
    </row>
    <row r="41" spans="3:53" x14ac:dyDescent="0.35">
      <c r="C41" s="89">
        <v>2025</v>
      </c>
      <c r="D41" s="8" t="s">
        <v>56</v>
      </c>
      <c r="E41" s="8" t="s">
        <v>61</v>
      </c>
      <c r="F41" s="8">
        <v>25</v>
      </c>
      <c r="G41" s="8" t="s">
        <v>62</v>
      </c>
      <c r="H41" s="8" t="s">
        <v>59</v>
      </c>
      <c r="I41" s="22">
        <v>3796.8500677382244</v>
      </c>
      <c r="J41" s="22">
        <v>6.0903417500568959E-3</v>
      </c>
      <c r="K41" s="22">
        <v>0.40933324292634238</v>
      </c>
      <c r="L41" s="22">
        <v>2.0764266626515002E-3</v>
      </c>
      <c r="M41" s="22">
        <v>9.4220384650826005E-5</v>
      </c>
      <c r="N41" s="22">
        <v>8.4798346185743439E-5</v>
      </c>
      <c r="O41" s="22">
        <v>6.4069861814999992E-5</v>
      </c>
      <c r="P41" s="22">
        <v>0.86495152819857757</v>
      </c>
      <c r="Q41" s="22">
        <v>1.7937571872466665E-4</v>
      </c>
      <c r="R41" s="22">
        <v>3.1442334497437507E-3</v>
      </c>
      <c r="S41" s="22">
        <v>2.8480998328229584E-3</v>
      </c>
      <c r="T41" s="22">
        <v>2.2084779043219831E-3</v>
      </c>
      <c r="U41" s="23">
        <f t="shared" si="0"/>
        <v>4.1871976929472213E-2</v>
      </c>
      <c r="V41" s="24">
        <v>158.98161844099994</v>
      </c>
      <c r="W41" s="22">
        <f t="shared" si="1"/>
        <v>0.81941192860783107</v>
      </c>
      <c r="X41" s="22">
        <v>16.77</v>
      </c>
      <c r="Y41" s="22">
        <v>19</v>
      </c>
      <c r="Z41" s="22">
        <v>0.36</v>
      </c>
      <c r="AA41" s="22">
        <v>9</v>
      </c>
      <c r="AB41" s="22">
        <v>25</v>
      </c>
      <c r="AC41" s="22">
        <v>3.448</v>
      </c>
      <c r="AD41" s="22">
        <v>3.2959999999999999E-3</v>
      </c>
      <c r="AE41" s="22">
        <v>0</v>
      </c>
      <c r="AF41" s="22">
        <v>278.89999999999998</v>
      </c>
      <c r="AG41" s="22">
        <v>1.179</v>
      </c>
      <c r="AH41" s="22">
        <v>1.127E-3</v>
      </c>
      <c r="AI41" s="22">
        <v>1.9574624999999998E-2</v>
      </c>
      <c r="AJ41" s="22">
        <v>0</v>
      </c>
      <c r="AK41" s="22">
        <v>658.2</v>
      </c>
      <c r="AL41" s="22">
        <v>0</v>
      </c>
      <c r="AM41" s="22">
        <v>0.19500000000000001</v>
      </c>
      <c r="AN41" s="22">
        <v>2.0625000000000001E-2</v>
      </c>
      <c r="AO41" s="22">
        <v>2.0625000000000001E-2</v>
      </c>
      <c r="AP41" s="22">
        <v>0.55568499999999998</v>
      </c>
      <c r="AQ41" s="22">
        <v>1.9338263000000001E-2</v>
      </c>
      <c r="AR41" s="22">
        <v>0.96401243299999995</v>
      </c>
      <c r="AS41" s="22">
        <v>0.23865</v>
      </c>
      <c r="AT41" s="22">
        <v>8.7204629999999995E-3</v>
      </c>
      <c r="AU41" s="22">
        <v>0.75800000000000001</v>
      </c>
      <c r="AV41" s="22">
        <v>0.75800000000000001</v>
      </c>
      <c r="AW41" s="22">
        <v>0.68400000000000005</v>
      </c>
      <c r="AX41" s="25">
        <v>0.413737515</v>
      </c>
      <c r="AY41" s="21">
        <f t="shared" si="2"/>
        <v>3.6133327160092805</v>
      </c>
      <c r="AZ41" s="17">
        <f t="shared" si="3"/>
        <v>3.2478195700103094</v>
      </c>
      <c r="BA41" s="91">
        <f t="shared" si="4"/>
        <v>0.94194303074544938</v>
      </c>
    </row>
    <row r="42" spans="3:53" x14ac:dyDescent="0.35">
      <c r="C42" s="89">
        <v>2025</v>
      </c>
      <c r="D42" s="8" t="s">
        <v>56</v>
      </c>
      <c r="E42" s="8" t="s">
        <v>63</v>
      </c>
      <c r="F42" s="8">
        <v>2</v>
      </c>
      <c r="G42" s="8" t="s">
        <v>58</v>
      </c>
      <c r="H42" s="8" t="s">
        <v>59</v>
      </c>
      <c r="I42" s="22">
        <v>787834.90778845304</v>
      </c>
      <c r="J42" s="22">
        <v>1.3135203052347011</v>
      </c>
      <c r="K42" s="22">
        <v>4.863231202628393</v>
      </c>
      <c r="L42" s="22">
        <v>2.1578607479345396E-2</v>
      </c>
      <c r="M42" s="22">
        <v>2.2952276424046611E-2</v>
      </c>
      <c r="N42" s="22">
        <v>2.0657048781641946E-2</v>
      </c>
      <c r="O42" s="22">
        <v>1.56075467493E-2</v>
      </c>
      <c r="P42" s="22">
        <v>32.471315795047047</v>
      </c>
      <c r="Q42" s="22">
        <v>1.7640687903620202E-2</v>
      </c>
      <c r="R42" s="22">
        <v>0.13286154537705996</v>
      </c>
      <c r="S42" s="22">
        <v>0.11439364950593796</v>
      </c>
      <c r="T42" s="22">
        <v>1.442934723543428E-2</v>
      </c>
      <c r="U42" s="23">
        <f t="shared" si="0"/>
        <v>5.906389511683683E-3</v>
      </c>
      <c r="V42" s="24">
        <v>4653.2598363000006</v>
      </c>
      <c r="W42" s="22">
        <f t="shared" si="1"/>
        <v>0.87879418415536203</v>
      </c>
      <c r="X42" s="22">
        <v>1.07</v>
      </c>
      <c r="Y42" s="22">
        <v>15</v>
      </c>
      <c r="Z42" s="22">
        <v>0.94</v>
      </c>
      <c r="AA42" s="22">
        <v>5</v>
      </c>
      <c r="AB42" s="22">
        <v>30</v>
      </c>
      <c r="AC42" s="22">
        <v>30.437999999999999</v>
      </c>
      <c r="AD42" s="22">
        <v>8.0790000000000001E-2</v>
      </c>
      <c r="AE42" s="22">
        <v>0</v>
      </c>
      <c r="AF42" s="22">
        <v>135.6</v>
      </c>
      <c r="AG42" s="22">
        <v>0.48399999999999999</v>
      </c>
      <c r="AH42" s="22">
        <v>1.286E-3</v>
      </c>
      <c r="AI42" s="22">
        <v>0.64</v>
      </c>
      <c r="AJ42" s="22">
        <v>0</v>
      </c>
      <c r="AK42" s="22">
        <v>905.4</v>
      </c>
      <c r="AL42" s="22">
        <v>0</v>
      </c>
      <c r="AM42" s="22">
        <v>0.13800000000000001</v>
      </c>
      <c r="AN42" s="22">
        <v>0</v>
      </c>
      <c r="AO42" s="22">
        <v>0</v>
      </c>
      <c r="AP42" s="22">
        <v>0.32200000000000001</v>
      </c>
      <c r="AQ42" s="22">
        <v>0</v>
      </c>
      <c r="AR42" s="22">
        <v>0</v>
      </c>
      <c r="AS42" s="22">
        <v>0.13800000000000001</v>
      </c>
      <c r="AT42" s="22">
        <v>0</v>
      </c>
      <c r="AU42" s="22">
        <v>0</v>
      </c>
      <c r="AV42" s="22">
        <v>0</v>
      </c>
      <c r="AW42" s="22">
        <v>0.23200000000000001</v>
      </c>
      <c r="AX42" s="25">
        <v>0</v>
      </c>
      <c r="AY42" s="21">
        <f t="shared" si="2"/>
        <v>31.839599997706056</v>
      </c>
      <c r="AZ42" s="17">
        <f t="shared" si="3"/>
        <v>29.097409861722099</v>
      </c>
      <c r="BA42" s="91">
        <f t="shared" si="4"/>
        <v>0.95595669432032659</v>
      </c>
    </row>
    <row r="43" spans="3:53" x14ac:dyDescent="0.35">
      <c r="C43" s="89">
        <v>2025</v>
      </c>
      <c r="D43" s="8" t="s">
        <v>56</v>
      </c>
      <c r="E43" s="8" t="s">
        <v>63</v>
      </c>
      <c r="F43" s="8">
        <v>2</v>
      </c>
      <c r="G43" s="8" t="s">
        <v>62</v>
      </c>
      <c r="H43" s="8" t="s">
        <v>59</v>
      </c>
      <c r="I43" s="22">
        <v>94075.441202217698</v>
      </c>
      <c r="J43" s="22">
        <v>0.1421709052512628</v>
      </c>
      <c r="K43" s="22">
        <v>4.8277838678275229</v>
      </c>
      <c r="L43" s="22">
        <v>3.2306890194955508E-2</v>
      </c>
      <c r="M43" s="22">
        <v>1.4483983275271218E-3</v>
      </c>
      <c r="N43" s="22">
        <v>1.3035584947744111E-3</v>
      </c>
      <c r="O43" s="22">
        <v>9.8491085397000005E-4</v>
      </c>
      <c r="P43" s="22">
        <v>8.192244263148952</v>
      </c>
      <c r="Q43" s="22">
        <v>1.9233753785747672E-3</v>
      </c>
      <c r="R43" s="22">
        <v>2.371328860646163E-2</v>
      </c>
      <c r="S43" s="22">
        <v>2.1839857925218278E-2</v>
      </c>
      <c r="T43" s="22">
        <v>1.7230097240791414E-3</v>
      </c>
      <c r="U43" s="23">
        <f t="shared" si="0"/>
        <v>1.7842045104545651E-2</v>
      </c>
      <c r="V43" s="24">
        <v>1678.4982651600005</v>
      </c>
      <c r="W43" s="22">
        <f t="shared" si="1"/>
        <v>0.87940914626679945</v>
      </c>
      <c r="X43" s="22">
        <v>3.23</v>
      </c>
      <c r="Y43" s="22">
        <v>15</v>
      </c>
      <c r="Z43" s="22">
        <v>0.94</v>
      </c>
      <c r="AA43" s="22">
        <v>5</v>
      </c>
      <c r="AB43" s="22">
        <v>30</v>
      </c>
      <c r="AC43" s="22">
        <v>8.7409999999999997</v>
      </c>
      <c r="AD43" s="22">
        <v>1.5389E-2</v>
      </c>
      <c r="AE43" s="22">
        <v>0</v>
      </c>
      <c r="AF43" s="22">
        <v>328</v>
      </c>
      <c r="AG43" s="22">
        <v>2.0169999999999999</v>
      </c>
      <c r="AH43" s="22">
        <v>3.552E-3</v>
      </c>
      <c r="AI43" s="22">
        <v>0.111855</v>
      </c>
      <c r="AJ43" s="22">
        <v>0</v>
      </c>
      <c r="AK43" s="22">
        <v>633.70000000000005</v>
      </c>
      <c r="AL43" s="22">
        <v>0</v>
      </c>
      <c r="AM43" s="22">
        <v>0.126</v>
      </c>
      <c r="AN43" s="22">
        <v>0</v>
      </c>
      <c r="AO43" s="22">
        <v>0</v>
      </c>
      <c r="AP43" s="22">
        <v>0.37</v>
      </c>
      <c r="AQ43" s="22">
        <v>2.9184926E-2</v>
      </c>
      <c r="AR43" s="22">
        <v>2.9184926E-2</v>
      </c>
      <c r="AS43" s="22">
        <v>0.15859999999999999</v>
      </c>
      <c r="AT43" s="22">
        <v>1.6216768999999999E-2</v>
      </c>
      <c r="AU43" s="22">
        <v>0</v>
      </c>
      <c r="AV43" s="22">
        <v>0</v>
      </c>
      <c r="AW43" s="22">
        <v>0.23200000000000001</v>
      </c>
      <c r="AX43" s="25">
        <v>1.6216768999999999E-2</v>
      </c>
      <c r="AY43" s="21">
        <f t="shared" si="2"/>
        <v>9.1487078238728952</v>
      </c>
      <c r="AZ43" s="17">
        <f t="shared" si="3"/>
        <v>8.3177328496714029</v>
      </c>
      <c r="BA43" s="91">
        <f t="shared" si="4"/>
        <v>0.95157680467582695</v>
      </c>
    </row>
    <row r="44" spans="3:53" x14ac:dyDescent="0.35">
      <c r="C44" s="89">
        <v>2025</v>
      </c>
      <c r="D44" s="8" t="s">
        <v>56</v>
      </c>
      <c r="E44" s="8" t="s">
        <v>63</v>
      </c>
      <c r="F44" s="8">
        <v>5</v>
      </c>
      <c r="G44" s="8" t="s">
        <v>58</v>
      </c>
      <c r="H44" s="8" t="s">
        <v>59</v>
      </c>
      <c r="I44" s="22">
        <v>423963.69238877681</v>
      </c>
      <c r="J44" s="22">
        <v>2.1520552698989146</v>
      </c>
      <c r="K44" s="22">
        <v>7.6800545075166475</v>
      </c>
      <c r="L44" s="22">
        <v>5.0939095264564554E-2</v>
      </c>
      <c r="M44" s="22">
        <v>3.6246416962642851E-2</v>
      </c>
      <c r="N44" s="22">
        <v>3.2621775266378536E-2</v>
      </c>
      <c r="O44" s="22">
        <v>2.4647562673700003E-2</v>
      </c>
      <c r="P44" s="22">
        <v>51.278959432531124</v>
      </c>
      <c r="Q44" s="22">
        <v>9.493119822389354E-3</v>
      </c>
      <c r="R44" s="22">
        <v>7.1497811023197938E-2</v>
      </c>
      <c r="S44" s="22">
        <v>6.1559539379267614E-2</v>
      </c>
      <c r="T44" s="22">
        <v>7.7649761746294331E-3</v>
      </c>
      <c r="U44" s="23">
        <f t="shared" si="0"/>
        <v>1.7175158346867819E-2</v>
      </c>
      <c r="V44" s="24">
        <v>7281.6435501000005</v>
      </c>
      <c r="W44" s="22">
        <f t="shared" si="1"/>
        <v>0.87080310564059116</v>
      </c>
      <c r="X44" s="22">
        <v>3.14</v>
      </c>
      <c r="Y44" s="22">
        <v>15</v>
      </c>
      <c r="Z44" s="22">
        <v>0.94</v>
      </c>
      <c r="AA44" s="22">
        <v>5</v>
      </c>
      <c r="AB44" s="22">
        <v>30</v>
      </c>
      <c r="AC44" s="22">
        <v>32.947000000000003</v>
      </c>
      <c r="AD44" s="22">
        <v>6.4832000000000001E-2</v>
      </c>
      <c r="AE44" s="22">
        <v>0</v>
      </c>
      <c r="AF44" s="22">
        <v>135.6</v>
      </c>
      <c r="AG44" s="22">
        <v>0.755</v>
      </c>
      <c r="AH44" s="22">
        <v>1.4859999999999999E-3</v>
      </c>
      <c r="AI44" s="22">
        <v>0.64</v>
      </c>
      <c r="AJ44" s="22">
        <v>0</v>
      </c>
      <c r="AK44" s="22">
        <v>905.4</v>
      </c>
      <c r="AL44" s="22">
        <v>0</v>
      </c>
      <c r="AM44" s="22">
        <v>0.13800000000000001</v>
      </c>
      <c r="AN44" s="22">
        <v>0</v>
      </c>
      <c r="AO44" s="22">
        <v>0</v>
      </c>
      <c r="AP44" s="22">
        <v>0.32200000000000001</v>
      </c>
      <c r="AQ44" s="22">
        <v>0</v>
      </c>
      <c r="AR44" s="22">
        <v>0</v>
      </c>
      <c r="AS44" s="22">
        <v>0.13800000000000001</v>
      </c>
      <c r="AT44" s="22">
        <v>0</v>
      </c>
      <c r="AU44" s="22">
        <v>0</v>
      </c>
      <c r="AV44" s="22">
        <v>0</v>
      </c>
      <c r="AW44" s="22">
        <v>0.23200000000000001</v>
      </c>
      <c r="AX44" s="25">
        <v>0</v>
      </c>
      <c r="AY44" s="21">
        <f t="shared" si="2"/>
        <v>34.463535811054349</v>
      </c>
      <c r="AZ44" s="17">
        <f t="shared" si="3"/>
        <v>31.500300148112522</v>
      </c>
      <c r="BA44" s="91">
        <f t="shared" si="4"/>
        <v>0.95609008856990074</v>
      </c>
    </row>
    <row r="45" spans="3:53" x14ac:dyDescent="0.35">
      <c r="C45" s="89">
        <v>2025</v>
      </c>
      <c r="D45" s="8" t="s">
        <v>56</v>
      </c>
      <c r="E45" s="8" t="s">
        <v>63</v>
      </c>
      <c r="F45" s="8">
        <v>5</v>
      </c>
      <c r="G45" s="8" t="s">
        <v>62</v>
      </c>
      <c r="H45" s="8" t="s">
        <v>59</v>
      </c>
      <c r="I45" s="22">
        <v>4204.7885297089861</v>
      </c>
      <c r="J45" s="22">
        <v>3.9343611737397725E-3</v>
      </c>
      <c r="K45" s="22">
        <v>0.23514488975190967</v>
      </c>
      <c r="L45" s="22">
        <v>1.1956167468133538E-3</v>
      </c>
      <c r="M45" s="22">
        <v>7.0616784112936815E-5</v>
      </c>
      <c r="N45" s="22">
        <v>6.3555105701643087E-5</v>
      </c>
      <c r="O45" s="22">
        <v>4.8019413822000012E-5</v>
      </c>
      <c r="P45" s="22">
        <v>0.39903494403186146</v>
      </c>
      <c r="Q45" s="22">
        <v>8.5967034826568684E-5</v>
      </c>
      <c r="R45" s="22">
        <v>9.4182479869675745E-4</v>
      </c>
      <c r="S45" s="22">
        <v>8.1102951563068767E-4</v>
      </c>
      <c r="T45" s="22">
        <v>7.7011506946791605E-5</v>
      </c>
      <c r="U45" s="23">
        <f t="shared" si="0"/>
        <v>1.9155411757550259E-2</v>
      </c>
      <c r="V45" s="24">
        <v>80.544455639999981</v>
      </c>
      <c r="W45" s="22">
        <f t="shared" si="1"/>
        <v>0.86635861022648597</v>
      </c>
      <c r="X45" s="22">
        <v>3.52</v>
      </c>
      <c r="Y45" s="22">
        <v>15</v>
      </c>
      <c r="Z45" s="22">
        <v>0.94</v>
      </c>
      <c r="AA45" s="22">
        <v>5</v>
      </c>
      <c r="AB45" s="22">
        <v>30</v>
      </c>
      <c r="AC45" s="22">
        <v>5.5380000000000003</v>
      </c>
      <c r="AD45" s="22">
        <v>7.7300000000000003E-4</v>
      </c>
      <c r="AE45" s="22">
        <v>0</v>
      </c>
      <c r="AF45" s="22">
        <v>328</v>
      </c>
      <c r="AG45" s="22">
        <v>1.7090000000000001</v>
      </c>
      <c r="AH45" s="22">
        <v>2.3900000000000001E-4</v>
      </c>
      <c r="AI45" s="22">
        <v>0.111855</v>
      </c>
      <c r="AJ45" s="22">
        <v>0</v>
      </c>
      <c r="AK45" s="22">
        <v>633.70000000000005</v>
      </c>
      <c r="AL45" s="22">
        <v>0</v>
      </c>
      <c r="AM45" s="22">
        <v>0.126</v>
      </c>
      <c r="AN45" s="22">
        <v>0</v>
      </c>
      <c r="AO45" s="22">
        <v>0</v>
      </c>
      <c r="AP45" s="22">
        <v>0.37</v>
      </c>
      <c r="AQ45" s="22">
        <v>1.5132924000000001E-2</v>
      </c>
      <c r="AR45" s="22">
        <v>1.5132924000000001E-2</v>
      </c>
      <c r="AS45" s="22">
        <v>0.15859999999999999</v>
      </c>
      <c r="AT45" s="22">
        <v>6.4867079999999999E-3</v>
      </c>
      <c r="AU45" s="22">
        <v>0</v>
      </c>
      <c r="AV45" s="22">
        <v>0</v>
      </c>
      <c r="AW45" s="22">
        <v>0.23200000000000001</v>
      </c>
      <c r="AX45" s="25">
        <v>6.4867079999999999E-3</v>
      </c>
      <c r="AY45" s="21">
        <f t="shared" si="2"/>
        <v>5.79901580089264</v>
      </c>
      <c r="AZ45" s="17">
        <f t="shared" si="3"/>
        <v>5.2499059783277335</v>
      </c>
      <c r="BA45" s="91">
        <f t="shared" si="4"/>
        <v>0.94797868875545921</v>
      </c>
    </row>
    <row r="46" spans="3:53" x14ac:dyDescent="0.35">
      <c r="C46" s="89">
        <v>2025</v>
      </c>
      <c r="D46" s="8" t="s">
        <v>56</v>
      </c>
      <c r="E46" s="8" t="s">
        <v>63</v>
      </c>
      <c r="F46" s="8">
        <v>15</v>
      </c>
      <c r="G46" s="8" t="s">
        <v>62</v>
      </c>
      <c r="H46" s="8" t="s">
        <v>59</v>
      </c>
      <c r="I46" s="22">
        <v>26584.373184999673</v>
      </c>
      <c r="J46" s="22">
        <v>1.3562523456820189E-2</v>
      </c>
      <c r="K46" s="22">
        <v>0.99991627438805031</v>
      </c>
      <c r="L46" s="22">
        <v>9.9890278568918293E-3</v>
      </c>
      <c r="M46" s="22">
        <v>4.3607977331503017E-5</v>
      </c>
      <c r="N46" s="22">
        <v>3.9247179598352736E-5</v>
      </c>
      <c r="O46" s="22">
        <v>2.9653423503100002E-5</v>
      </c>
      <c r="P46" s="22">
        <v>2.5543712327223709</v>
      </c>
      <c r="Q46" s="22">
        <v>2.6195090259374851E-3</v>
      </c>
      <c r="R46" s="22">
        <v>3.7164236464342922E-2</v>
      </c>
      <c r="S46" s="22">
        <v>3.1719380714748606E-2</v>
      </c>
      <c r="T46" s="22">
        <v>3.7888644886280042E-3</v>
      </c>
      <c r="U46" s="23">
        <f t="shared" si="0"/>
        <v>1.6956478949985282E-2</v>
      </c>
      <c r="V46" s="24">
        <v>450.77736431000011</v>
      </c>
      <c r="W46" s="22">
        <f t="shared" si="1"/>
        <v>0.78756582087687699</v>
      </c>
      <c r="X46" s="22">
        <v>8.9499999999999993</v>
      </c>
      <c r="Y46" s="22">
        <v>15</v>
      </c>
      <c r="Z46" s="22">
        <v>0.36</v>
      </c>
      <c r="AA46" s="22">
        <v>5</v>
      </c>
      <c r="AB46" s="22">
        <v>30</v>
      </c>
      <c r="AC46" s="22">
        <v>3.01</v>
      </c>
      <c r="AD46" s="22">
        <v>1.689E-3</v>
      </c>
      <c r="AE46" s="22">
        <v>0</v>
      </c>
      <c r="AF46" s="22">
        <v>226.5</v>
      </c>
      <c r="AG46" s="22">
        <v>2.2519999999999998</v>
      </c>
      <c r="AH46" s="22">
        <v>1.263E-3</v>
      </c>
      <c r="AI46" s="22">
        <v>1.1185499999999999E-2</v>
      </c>
      <c r="AJ46" s="22">
        <v>0</v>
      </c>
      <c r="AK46" s="22">
        <v>658.9</v>
      </c>
      <c r="AL46" s="22">
        <v>0</v>
      </c>
      <c r="AM46" s="22">
        <v>0.378</v>
      </c>
      <c r="AN46" s="22">
        <v>5.9684211000000001E-2</v>
      </c>
      <c r="AO46" s="22">
        <v>5.9684211000000001E-2</v>
      </c>
      <c r="AP46" s="22">
        <v>2.2942999999999998</v>
      </c>
      <c r="AQ46" s="22">
        <v>9.7546769000000005E-2</v>
      </c>
      <c r="AR46" s="22">
        <v>9.7546769000000005E-2</v>
      </c>
      <c r="AS46" s="22">
        <v>0.98326000000000002</v>
      </c>
      <c r="AT46" s="22">
        <v>3.9018254000000002E-2</v>
      </c>
      <c r="AU46" s="22">
        <v>0.379</v>
      </c>
      <c r="AV46" s="22">
        <v>0.379</v>
      </c>
      <c r="AW46" s="22">
        <v>0.34200000000000003</v>
      </c>
      <c r="AX46" s="25">
        <v>3.9018254000000002E-2</v>
      </c>
      <c r="AY46" s="21">
        <f t="shared" si="2"/>
        <v>3.1552903126402572</v>
      </c>
      <c r="AZ46" s="17">
        <f t="shared" si="3"/>
        <v>2.8281627158835283</v>
      </c>
      <c r="BA46" s="91">
        <f t="shared" si="4"/>
        <v>0.93958894215399613</v>
      </c>
    </row>
    <row r="47" spans="3:53" x14ac:dyDescent="0.35">
      <c r="C47" s="89">
        <v>2025</v>
      </c>
      <c r="D47" s="8" t="s">
        <v>56</v>
      </c>
      <c r="E47" s="8" t="s">
        <v>63</v>
      </c>
      <c r="F47" s="8">
        <v>25</v>
      </c>
      <c r="G47" s="8" t="s">
        <v>62</v>
      </c>
      <c r="H47" s="8" t="s">
        <v>59</v>
      </c>
      <c r="I47" s="22">
        <v>199.13386045742018</v>
      </c>
      <c r="J47" s="22">
        <v>2.3096912249146449E-4</v>
      </c>
      <c r="K47" s="22">
        <v>1.591763147201207E-2</v>
      </c>
      <c r="L47" s="22">
        <v>1.6576112344353643E-4</v>
      </c>
      <c r="M47" s="22">
        <v>7.7823068648265584E-7</v>
      </c>
      <c r="N47" s="22">
        <v>7.0040761783439098E-7</v>
      </c>
      <c r="O47" s="22">
        <v>5.2919679673999972E-7</v>
      </c>
      <c r="P47" s="22">
        <v>6.2000541716692892E-2</v>
      </c>
      <c r="Q47" s="22">
        <v>1.9621788379510157E-5</v>
      </c>
      <c r="R47" s="22">
        <v>2.7838376427370036E-4</v>
      </c>
      <c r="S47" s="22">
        <v>2.3759833226425642E-4</v>
      </c>
      <c r="T47" s="22">
        <v>2.8381004210766479E-5</v>
      </c>
      <c r="U47" s="23">
        <f t="shared" si="0"/>
        <v>4.5978731836305513E-2</v>
      </c>
      <c r="V47" s="24">
        <v>9.1559223695000043</v>
      </c>
      <c r="W47" s="22">
        <f t="shared" si="1"/>
        <v>0.79737602782449357</v>
      </c>
      <c r="X47" s="22">
        <v>23.97</v>
      </c>
      <c r="Y47" s="22">
        <v>15</v>
      </c>
      <c r="Z47" s="22">
        <v>0.36</v>
      </c>
      <c r="AA47" s="22">
        <v>5</v>
      </c>
      <c r="AB47" s="22">
        <v>30</v>
      </c>
      <c r="AC47" s="22">
        <v>2.5950000000000002</v>
      </c>
      <c r="AD47" s="22">
        <v>8.7500000000000002E-4</v>
      </c>
      <c r="AE47" s="22">
        <v>0</v>
      </c>
      <c r="AF47" s="22">
        <v>179.7</v>
      </c>
      <c r="AG47" s="22">
        <v>1.8919999999999999</v>
      </c>
      <c r="AH47" s="22">
        <v>6.38E-4</v>
      </c>
      <c r="AI47" s="22">
        <v>9.9426670000000005E-3</v>
      </c>
      <c r="AJ47" s="22">
        <v>0</v>
      </c>
      <c r="AK47" s="22">
        <v>797.2</v>
      </c>
      <c r="AL47" s="22">
        <v>0</v>
      </c>
      <c r="AM47" s="22">
        <v>0.378</v>
      </c>
      <c r="AN47" s="22">
        <v>5.9684211000000001E-2</v>
      </c>
      <c r="AO47" s="22">
        <v>5.9684211000000001E-2</v>
      </c>
      <c r="AP47" s="22">
        <v>2.2942999999999998</v>
      </c>
      <c r="AQ47" s="22">
        <v>9.7546769000000005E-2</v>
      </c>
      <c r="AR47" s="22">
        <v>9.7546769000000005E-2</v>
      </c>
      <c r="AS47" s="22">
        <v>0.98326000000000002</v>
      </c>
      <c r="AT47" s="22">
        <v>3.9018254000000002E-2</v>
      </c>
      <c r="AU47" s="22">
        <v>0.379</v>
      </c>
      <c r="AV47" s="22">
        <v>0.379</v>
      </c>
      <c r="AW47" s="22">
        <v>0.34200000000000003</v>
      </c>
      <c r="AX47" s="25">
        <v>3.9018254000000002E-2</v>
      </c>
      <c r="AY47" s="21">
        <f t="shared" si="2"/>
        <v>2.7213067898191277</v>
      </c>
      <c r="AZ47" s="17">
        <f t="shared" si="3"/>
        <v>2.4304894423580214</v>
      </c>
      <c r="BA47" s="91">
        <f t="shared" si="4"/>
        <v>0.93660479474297542</v>
      </c>
    </row>
    <row r="48" spans="3:53" x14ac:dyDescent="0.35">
      <c r="C48" s="89">
        <v>2025</v>
      </c>
      <c r="D48" s="8" t="s">
        <v>56</v>
      </c>
      <c r="E48" s="8" t="s">
        <v>63</v>
      </c>
      <c r="F48" s="8">
        <v>25</v>
      </c>
      <c r="G48" s="8" t="s">
        <v>64</v>
      </c>
      <c r="H48" s="8" t="s">
        <v>59</v>
      </c>
      <c r="I48" s="22">
        <v>68.931006647077538</v>
      </c>
      <c r="J48" s="22">
        <v>3.6799013280984769E-5</v>
      </c>
      <c r="K48" s="22">
        <v>5.8314916390572891E-3</v>
      </c>
      <c r="L48" s="22">
        <v>1.3569774536918768E-4</v>
      </c>
      <c r="M48" s="22">
        <v>3.0283016671780477E-7</v>
      </c>
      <c r="N48" s="22">
        <v>2.7254715004602425E-7</v>
      </c>
      <c r="O48" s="22">
        <v>2.0592450597199997E-7</v>
      </c>
      <c r="P48" s="22">
        <v>2.0417192621298482E-2</v>
      </c>
      <c r="Q48" s="22">
        <v>6.7921629105070893E-6</v>
      </c>
      <c r="R48" s="22">
        <v>9.6363687339551024E-5</v>
      </c>
      <c r="S48" s="22">
        <v>8.2245641897801578E-5</v>
      </c>
      <c r="T48" s="22">
        <v>9.8242015176709579E-6</v>
      </c>
      <c r="U48" s="23">
        <f t="shared" si="0"/>
        <v>4.4958298747279198E-2</v>
      </c>
      <c r="V48" s="24">
        <v>3.09902078979</v>
      </c>
      <c r="W48" s="22">
        <f t="shared" si="1"/>
        <v>0.7796793917779552</v>
      </c>
      <c r="X48" s="22">
        <v>23.97</v>
      </c>
      <c r="Y48" s="22">
        <v>15</v>
      </c>
      <c r="Z48" s="22">
        <v>0.36</v>
      </c>
      <c r="AA48" s="22">
        <v>5</v>
      </c>
      <c r="AB48" s="22">
        <v>30</v>
      </c>
      <c r="AC48" s="22">
        <v>1.2190000000000001</v>
      </c>
      <c r="AD48" s="22">
        <v>4.35E-5</v>
      </c>
      <c r="AE48" s="22">
        <v>0</v>
      </c>
      <c r="AF48" s="22">
        <v>190.2</v>
      </c>
      <c r="AG48" s="22">
        <v>4.5739999999999998</v>
      </c>
      <c r="AH48" s="22">
        <v>1.63E-4</v>
      </c>
      <c r="AI48" s="22">
        <v>1.1185499999999999E-2</v>
      </c>
      <c r="AJ48" s="22">
        <v>0</v>
      </c>
      <c r="AK48" s="22">
        <v>758.4</v>
      </c>
      <c r="AL48" s="22">
        <v>0</v>
      </c>
      <c r="AM48" s="22">
        <v>0.378</v>
      </c>
      <c r="AN48" s="22">
        <v>5.9684211000000001E-2</v>
      </c>
      <c r="AO48" s="22">
        <v>5.9684211000000001E-2</v>
      </c>
      <c r="AP48" s="22">
        <v>2.2942999999999998</v>
      </c>
      <c r="AQ48" s="22">
        <v>9.7546769000000005E-2</v>
      </c>
      <c r="AR48" s="22">
        <v>9.7546769000000005E-2</v>
      </c>
      <c r="AS48" s="22">
        <v>0.98326000000000002</v>
      </c>
      <c r="AT48" s="22">
        <v>3.9018254000000002E-2</v>
      </c>
      <c r="AU48" s="22">
        <v>0.379</v>
      </c>
      <c r="AV48" s="22">
        <v>0.379</v>
      </c>
      <c r="AW48" s="22">
        <v>0.34200000000000003</v>
      </c>
      <c r="AX48" s="25">
        <v>3.9018254000000002E-2</v>
      </c>
      <c r="AY48" s="21">
        <f t="shared" si="2"/>
        <v>1.28247563128286</v>
      </c>
      <c r="AZ48" s="17">
        <f t="shared" si="3"/>
        <v>1.1109928701742</v>
      </c>
      <c r="BA48" s="91">
        <f t="shared" si="4"/>
        <v>0.9113969402577522</v>
      </c>
    </row>
    <row r="49" spans="3:53" x14ac:dyDescent="0.35">
      <c r="C49" s="89">
        <v>2025</v>
      </c>
      <c r="D49" s="8" t="s">
        <v>56</v>
      </c>
      <c r="E49" s="8" t="s">
        <v>65</v>
      </c>
      <c r="F49" s="8">
        <v>5</v>
      </c>
      <c r="G49" s="8" t="s">
        <v>62</v>
      </c>
      <c r="H49" s="8" t="s">
        <v>59</v>
      </c>
      <c r="I49" s="22">
        <v>4455.96042301329</v>
      </c>
      <c r="J49" s="22">
        <v>1.2270055263644188E-2</v>
      </c>
      <c r="K49" s="22">
        <v>0.4213472811648224</v>
      </c>
      <c r="L49" s="22">
        <v>5.0276134796450262E-3</v>
      </c>
      <c r="M49" s="22">
        <v>3.3614395773554073E-5</v>
      </c>
      <c r="N49" s="22">
        <v>3.0252956196198682E-5</v>
      </c>
      <c r="O49" s="22">
        <v>2.2857788743200014E-5</v>
      </c>
      <c r="P49" s="22">
        <v>0.97858285676031875</v>
      </c>
      <c r="Q49" s="22">
        <v>3.9834516118890877E-4</v>
      </c>
      <c r="R49" s="22">
        <v>4.6193818706254672E-3</v>
      </c>
      <c r="S49" s="22">
        <v>4.7614490395856664E-3</v>
      </c>
      <c r="T49" s="22">
        <v>1.1968949372248492E-2</v>
      </c>
      <c r="U49" s="23">
        <f t="shared" si="0"/>
        <v>4.0179220258632437E-2</v>
      </c>
      <c r="V49" s="24">
        <v>179.03701529999995</v>
      </c>
      <c r="W49" s="22">
        <f t="shared" si="1"/>
        <v>0.79877556101115876</v>
      </c>
      <c r="X49" s="22">
        <v>3.58</v>
      </c>
      <c r="Y49" s="22">
        <v>83</v>
      </c>
      <c r="Z49" s="22">
        <v>0.38</v>
      </c>
      <c r="AA49" s="22">
        <v>9</v>
      </c>
      <c r="AB49" s="22">
        <v>30</v>
      </c>
      <c r="AC49" s="22">
        <v>4.0940000000000003</v>
      </c>
      <c r="AD49" s="22">
        <v>1.0135999999999999E-2</v>
      </c>
      <c r="AE49" s="22">
        <v>0</v>
      </c>
      <c r="AF49" s="22">
        <v>244.6</v>
      </c>
      <c r="AG49" s="22">
        <v>1.633</v>
      </c>
      <c r="AH49" s="22">
        <v>4.0439999999999999E-3</v>
      </c>
      <c r="AI49" s="22">
        <v>1.1185499999999999E-2</v>
      </c>
      <c r="AJ49" s="22">
        <v>0</v>
      </c>
      <c r="AK49" s="22">
        <v>644.6</v>
      </c>
      <c r="AL49" s="22">
        <v>0</v>
      </c>
      <c r="AM49" s="22">
        <v>0.13500000000000001</v>
      </c>
      <c r="AN49" s="22">
        <v>1.3302919999999999E-2</v>
      </c>
      <c r="AO49" s="22">
        <v>1.3302919999999999E-2</v>
      </c>
      <c r="AP49" s="22">
        <v>0.67564999999999997</v>
      </c>
      <c r="AQ49" s="22">
        <v>2.3878308000000001E-2</v>
      </c>
      <c r="AR49" s="22">
        <v>2.3878308000000001E-2</v>
      </c>
      <c r="AS49" s="22">
        <v>0.28960000000000002</v>
      </c>
      <c r="AT49" s="22">
        <v>1.0083196000000001E-2</v>
      </c>
      <c r="AU49" s="22">
        <v>0.379</v>
      </c>
      <c r="AV49" s="22">
        <v>0.379</v>
      </c>
      <c r="AW49" s="22">
        <v>0.34200000000000003</v>
      </c>
      <c r="AX49" s="25">
        <v>1.0083196000000001E-2</v>
      </c>
      <c r="AY49" s="21">
        <f t="shared" si="2"/>
        <v>4.288901279460819</v>
      </c>
      <c r="AZ49" s="17">
        <f t="shared" si="3"/>
        <v>3.8666971224155255</v>
      </c>
      <c r="BA49" s="91">
        <f t="shared" si="4"/>
        <v>0.94447902355044588</v>
      </c>
    </row>
    <row r="50" spans="3:53" x14ac:dyDescent="0.35">
      <c r="C50" s="89">
        <v>2025</v>
      </c>
      <c r="D50" s="8" t="s">
        <v>56</v>
      </c>
      <c r="E50" s="8" t="s">
        <v>65</v>
      </c>
      <c r="F50" s="8">
        <v>15</v>
      </c>
      <c r="G50" s="8" t="s">
        <v>62</v>
      </c>
      <c r="H50" s="8" t="s">
        <v>59</v>
      </c>
      <c r="I50" s="22">
        <v>27375.65227302942</v>
      </c>
      <c r="J50" s="22">
        <v>0.11118984679577305</v>
      </c>
      <c r="K50" s="22">
        <v>5.7453398149198467</v>
      </c>
      <c r="L50" s="22">
        <v>8.5574991427601749E-2</v>
      </c>
      <c r="M50" s="22">
        <v>5.6759292407344852E-4</v>
      </c>
      <c r="N50" s="22">
        <v>5.1083363166610422E-4</v>
      </c>
      <c r="O50" s="22">
        <v>3.8596316425999993E-4</v>
      </c>
      <c r="P50" s="22">
        <v>16.554445247020041</v>
      </c>
      <c r="Q50" s="22">
        <v>2.4472745675728136E-3</v>
      </c>
      <c r="R50" s="22">
        <v>2.8379648785359445E-2</v>
      </c>
      <c r="S50" s="22">
        <v>2.9252453085142266E-2</v>
      </c>
      <c r="T50" s="22">
        <v>7.3532474451475136E-2</v>
      </c>
      <c r="U50" s="23">
        <f t="shared" si="0"/>
        <v>9.8509385844912062E-2</v>
      </c>
      <c r="V50" s="24">
        <v>2696.7586925199989</v>
      </c>
      <c r="W50" s="22">
        <f t="shared" si="1"/>
        <v>0.76539994917165677</v>
      </c>
      <c r="X50" s="22">
        <v>9.16</v>
      </c>
      <c r="Y50" s="22">
        <v>83</v>
      </c>
      <c r="Z50" s="22">
        <v>0.38</v>
      </c>
      <c r="AA50" s="22">
        <v>9</v>
      </c>
      <c r="AB50" s="22">
        <v>30</v>
      </c>
      <c r="AC50" s="22">
        <v>2.738</v>
      </c>
      <c r="AD50" s="22">
        <v>1.9380000000000001E-3</v>
      </c>
      <c r="AE50" s="22">
        <v>0</v>
      </c>
      <c r="AF50" s="22">
        <v>208.7</v>
      </c>
      <c r="AG50" s="22">
        <v>2.2679999999999998</v>
      </c>
      <c r="AH50" s="22">
        <v>1.6050000000000001E-3</v>
      </c>
      <c r="AI50" s="22">
        <v>1.1185499999999999E-2</v>
      </c>
      <c r="AJ50" s="22">
        <v>0</v>
      </c>
      <c r="AK50" s="22">
        <v>693.7</v>
      </c>
      <c r="AL50" s="22">
        <v>0</v>
      </c>
      <c r="AM50" s="22">
        <v>0.13500000000000001</v>
      </c>
      <c r="AN50" s="22">
        <v>1.3302919999999999E-2</v>
      </c>
      <c r="AO50" s="22">
        <v>1.3302919999999999E-2</v>
      </c>
      <c r="AP50" s="22">
        <v>0.67564999999999997</v>
      </c>
      <c r="AQ50" s="22">
        <v>2.3878308000000001E-2</v>
      </c>
      <c r="AR50" s="22">
        <v>2.3878308000000001E-2</v>
      </c>
      <c r="AS50" s="22">
        <v>0.28960000000000002</v>
      </c>
      <c r="AT50" s="22">
        <v>1.0083196000000001E-2</v>
      </c>
      <c r="AU50" s="22">
        <v>0.379</v>
      </c>
      <c r="AV50" s="22">
        <v>0.379</v>
      </c>
      <c r="AW50" s="22">
        <v>0.34200000000000003</v>
      </c>
      <c r="AX50" s="25">
        <v>1.0083196000000001E-2</v>
      </c>
      <c r="AY50" s="21">
        <f t="shared" si="2"/>
        <v>2.8708472256652442</v>
      </c>
      <c r="AZ50" s="17">
        <f t="shared" si="3"/>
        <v>2.5675262884638572</v>
      </c>
      <c r="BA50" s="91">
        <f t="shared" si="4"/>
        <v>0.93773787014750076</v>
      </c>
    </row>
    <row r="51" spans="3:53" x14ac:dyDescent="0.35">
      <c r="C51" s="89">
        <v>2025</v>
      </c>
      <c r="D51" s="8" t="s">
        <v>56</v>
      </c>
      <c r="E51" s="8" t="s">
        <v>65</v>
      </c>
      <c r="F51" s="8">
        <v>25</v>
      </c>
      <c r="G51" s="8" t="s">
        <v>62</v>
      </c>
      <c r="H51" s="8" t="s">
        <v>59</v>
      </c>
      <c r="I51" s="22">
        <v>312696.730154555</v>
      </c>
      <c r="J51" s="22">
        <v>3.609762043551509</v>
      </c>
      <c r="K51" s="22">
        <v>205.40306976673091</v>
      </c>
      <c r="L51" s="22">
        <v>1.8026642843125023</v>
      </c>
      <c r="M51" s="22">
        <v>1.5275528990341871E-2</v>
      </c>
      <c r="N51" s="22">
        <v>1.3747976091307674E-2</v>
      </c>
      <c r="O51" s="22">
        <v>1.0387360083600002E-2</v>
      </c>
      <c r="P51" s="22">
        <v>418.98260332220582</v>
      </c>
      <c r="Q51" s="22">
        <v>5.286033222860919E-2</v>
      </c>
      <c r="R51" s="22">
        <v>0.4464292072909562</v>
      </c>
      <c r="S51" s="22">
        <v>0.43909951892867582</v>
      </c>
      <c r="T51" s="22">
        <v>0.83992023639499169</v>
      </c>
      <c r="U51" s="23">
        <f t="shared" si="0"/>
        <v>0.24831661144848385</v>
      </c>
      <c r="V51" s="24">
        <v>77647.792443000042</v>
      </c>
      <c r="W51" s="22">
        <f t="shared" si="1"/>
        <v>0.78026811120254336</v>
      </c>
      <c r="X51" s="22">
        <v>22.65</v>
      </c>
      <c r="Y51" s="22">
        <v>83</v>
      </c>
      <c r="Z51" s="22">
        <v>0.38</v>
      </c>
      <c r="AA51" s="22">
        <v>9</v>
      </c>
      <c r="AB51" s="22">
        <v>30</v>
      </c>
      <c r="AC51" s="22">
        <v>2.8420000000000001</v>
      </c>
      <c r="AD51" s="22">
        <v>3.1350000000000002E-3</v>
      </c>
      <c r="AE51" s="22">
        <v>0</v>
      </c>
      <c r="AF51" s="22">
        <v>269.98500000000001</v>
      </c>
      <c r="AG51" s="22">
        <v>1.4159999999999999</v>
      </c>
      <c r="AH51" s="22">
        <v>1.562E-3</v>
      </c>
      <c r="AI51" s="22">
        <v>9.9426670000000005E-3</v>
      </c>
      <c r="AJ51" s="22">
        <v>0</v>
      </c>
      <c r="AK51" s="22">
        <v>621.61500000000001</v>
      </c>
      <c r="AL51" s="22">
        <v>0</v>
      </c>
      <c r="AM51" s="22">
        <v>0.48</v>
      </c>
      <c r="AN51" s="22">
        <v>4.7299269999999997E-2</v>
      </c>
      <c r="AO51" s="22">
        <v>4.7299269999999997E-2</v>
      </c>
      <c r="AP51" s="22">
        <v>1.3617999999999999</v>
      </c>
      <c r="AQ51" s="22">
        <v>4.8127700000000002E-2</v>
      </c>
      <c r="AR51" s="22">
        <v>4.8127700000000002E-2</v>
      </c>
      <c r="AS51" s="22">
        <v>0.58360000000000001</v>
      </c>
      <c r="AT51" s="22">
        <v>2.0319589999999998E-2</v>
      </c>
      <c r="AU51" s="22">
        <v>0.379</v>
      </c>
      <c r="AV51" s="22">
        <v>0.379</v>
      </c>
      <c r="AW51" s="22">
        <v>0.34200000000000003</v>
      </c>
      <c r="AX51" s="25">
        <v>2.0319589999999998E-2</v>
      </c>
      <c r="AY51" s="21">
        <f t="shared" si="2"/>
        <v>2.9796045152331194</v>
      </c>
      <c r="AZ51" s="17">
        <f t="shared" si="3"/>
        <v>2.6671843892623563</v>
      </c>
      <c r="BA51" s="91">
        <f t="shared" si="4"/>
        <v>0.93848852542658556</v>
      </c>
    </row>
    <row r="52" spans="3:53" x14ac:dyDescent="0.35">
      <c r="C52" s="89">
        <v>2025</v>
      </c>
      <c r="D52" s="8" t="s">
        <v>56</v>
      </c>
      <c r="E52" s="8" t="s">
        <v>65</v>
      </c>
      <c r="F52" s="8">
        <v>25</v>
      </c>
      <c r="G52" s="8" t="s">
        <v>64</v>
      </c>
      <c r="H52" s="8" t="s">
        <v>59</v>
      </c>
      <c r="I52" s="22">
        <v>6375.6300588674685</v>
      </c>
      <c r="J52" s="22">
        <v>4.8699604205322329E-2</v>
      </c>
      <c r="K52" s="22">
        <v>3.0615125713534446</v>
      </c>
      <c r="L52" s="22">
        <v>5.3627894888799342E-2</v>
      </c>
      <c r="M52" s="22">
        <v>3.1216637027905178E-4</v>
      </c>
      <c r="N52" s="22">
        <v>2.8094973325114666E-4</v>
      </c>
      <c r="O52" s="22">
        <v>2.1227313670700001E-4</v>
      </c>
      <c r="P52" s="22">
        <v>10.42251761422027</v>
      </c>
      <c r="Q52" s="22">
        <v>1.0752095650563593E-3</v>
      </c>
      <c r="R52" s="22">
        <v>9.1112823985653405E-3</v>
      </c>
      <c r="S52" s="22">
        <v>8.9630703684179421E-3</v>
      </c>
      <c r="T52" s="22">
        <v>1.7125285252598783E-2</v>
      </c>
      <c r="U52" s="23">
        <f t="shared" si="0"/>
        <v>0.24869550109399777</v>
      </c>
      <c r="V52" s="24">
        <v>1585.5905122799995</v>
      </c>
      <c r="W52" s="22">
        <f t="shared" si="1"/>
        <v>0.78145866992648394</v>
      </c>
      <c r="X52" s="22">
        <v>22.65</v>
      </c>
      <c r="Y52" s="22">
        <v>83</v>
      </c>
      <c r="Z52" s="22">
        <v>0.38</v>
      </c>
      <c r="AA52" s="22">
        <v>9</v>
      </c>
      <c r="AB52" s="22">
        <v>30</v>
      </c>
      <c r="AC52" s="22">
        <v>2.282</v>
      </c>
      <c r="AD52" s="22">
        <v>5.8900000000000001E-4</v>
      </c>
      <c r="AE52" s="22">
        <v>0</v>
      </c>
      <c r="AF52" s="22">
        <v>190.2</v>
      </c>
      <c r="AG52" s="22">
        <v>3.0329999999999999</v>
      </c>
      <c r="AH52" s="22">
        <v>7.8299999999999995E-4</v>
      </c>
      <c r="AI52" s="22">
        <v>0.01</v>
      </c>
      <c r="AJ52" s="22">
        <v>0</v>
      </c>
      <c r="AK52" s="22">
        <v>758.4</v>
      </c>
      <c r="AL52" s="22">
        <v>0</v>
      </c>
      <c r="AM52" s="22">
        <v>0.48</v>
      </c>
      <c r="AN52" s="22">
        <v>4.6829268E-2</v>
      </c>
      <c r="AO52" s="22">
        <v>4.6829268E-2</v>
      </c>
      <c r="AP52" s="22">
        <v>1.3617999999999999</v>
      </c>
      <c r="AQ52" s="22">
        <v>4.8635713999999997E-2</v>
      </c>
      <c r="AR52" s="22">
        <v>4.8635713999999997E-2</v>
      </c>
      <c r="AS52" s="22">
        <v>0.58360000000000001</v>
      </c>
      <c r="AT52" s="22">
        <v>2.0607344999999999E-2</v>
      </c>
      <c r="AU52" s="22">
        <v>0.379</v>
      </c>
      <c r="AV52" s="22">
        <v>0.379</v>
      </c>
      <c r="AW52" s="22">
        <v>0.34200000000000003</v>
      </c>
      <c r="AX52" s="25">
        <v>2.0607344999999999E-2</v>
      </c>
      <c r="AY52" s="21">
        <f t="shared" si="2"/>
        <v>2.3939951428554838</v>
      </c>
      <c r="AZ52" s="17">
        <f t="shared" si="3"/>
        <v>2.1305072052529224</v>
      </c>
      <c r="BA52" s="91">
        <f t="shared" si="4"/>
        <v>0.93361402508892299</v>
      </c>
    </row>
    <row r="53" spans="3:53" x14ac:dyDescent="0.35">
      <c r="C53" s="89">
        <v>2025</v>
      </c>
      <c r="D53" s="8" t="s">
        <v>56</v>
      </c>
      <c r="E53" s="8" t="s">
        <v>66</v>
      </c>
      <c r="F53" s="8">
        <v>2</v>
      </c>
      <c r="G53" s="8" t="s">
        <v>58</v>
      </c>
      <c r="H53" s="8" t="s">
        <v>59</v>
      </c>
      <c r="I53" s="22">
        <v>2089471.7875888459</v>
      </c>
      <c r="J53" s="22">
        <v>3.6288042980547397</v>
      </c>
      <c r="K53" s="22">
        <v>13.090658291378695</v>
      </c>
      <c r="L53" s="22">
        <v>9.294817458095371E-2</v>
      </c>
      <c r="M53" s="22">
        <v>3.4770709493402011E-2</v>
      </c>
      <c r="N53" s="22">
        <v>3.1293638544061808E-2</v>
      </c>
      <c r="O53" s="22">
        <v>2.3644082450299992E-2</v>
      </c>
      <c r="P53" s="22">
        <v>91.570932619015437</v>
      </c>
      <c r="Q53" s="22">
        <v>1.7500047570165697E-2</v>
      </c>
      <c r="R53" s="22">
        <v>0.32977695182978922</v>
      </c>
      <c r="S53" s="22">
        <v>0.28383204723068045</v>
      </c>
      <c r="T53" s="22">
        <v>3.8257820513110052E-2</v>
      </c>
      <c r="U53" s="23">
        <f t="shared" si="0"/>
        <v>6.2012257043451684E-3</v>
      </c>
      <c r="V53" s="24">
        <v>12957.286157699999</v>
      </c>
      <c r="W53" s="22">
        <f t="shared" si="1"/>
        <v>0.91873421112291298</v>
      </c>
      <c r="X53" s="22">
        <v>1.1100000000000001</v>
      </c>
      <c r="Y53" s="22">
        <v>15</v>
      </c>
      <c r="Z53" s="22">
        <v>0.91</v>
      </c>
      <c r="AA53" s="22">
        <v>5</v>
      </c>
      <c r="AB53" s="22">
        <v>18</v>
      </c>
      <c r="AC53" s="22">
        <v>31.175000000000001</v>
      </c>
      <c r="AD53" s="22">
        <v>8.1281000000000006E-2</v>
      </c>
      <c r="AE53" s="22">
        <v>0</v>
      </c>
      <c r="AF53" s="22">
        <v>137.04</v>
      </c>
      <c r="AG53" s="22">
        <v>0.77300000000000002</v>
      </c>
      <c r="AH53" s="22">
        <v>2.0170000000000001E-3</v>
      </c>
      <c r="AI53" s="22">
        <v>0.36399999999999999</v>
      </c>
      <c r="AJ53" s="22">
        <v>0</v>
      </c>
      <c r="AK53" s="22">
        <v>958.61500000000001</v>
      </c>
      <c r="AL53" s="22">
        <v>0</v>
      </c>
      <c r="AM53" s="22">
        <v>8.5999999999999993E-2</v>
      </c>
      <c r="AN53" s="22">
        <v>0</v>
      </c>
      <c r="AO53" s="22">
        <v>0</v>
      </c>
      <c r="AP53" s="22">
        <v>0.30154999999999998</v>
      </c>
      <c r="AQ53" s="22">
        <v>0</v>
      </c>
      <c r="AR53" s="22">
        <v>0</v>
      </c>
      <c r="AS53" s="22">
        <v>0.12920000000000001</v>
      </c>
      <c r="AT53" s="22">
        <v>0</v>
      </c>
      <c r="AU53" s="22">
        <v>0</v>
      </c>
      <c r="AV53" s="22">
        <v>0</v>
      </c>
      <c r="AW53" s="22">
        <v>0.23200000000000001</v>
      </c>
      <c r="AX53" s="25">
        <v>0</v>
      </c>
      <c r="AY53" s="21">
        <f t="shared" si="2"/>
        <v>32.61036150943962</v>
      </c>
      <c r="AZ53" s="17">
        <f t="shared" si="3"/>
        <v>29.803241123059728</v>
      </c>
      <c r="BA53" s="91">
        <f t="shared" si="4"/>
        <v>0.9559981114052839</v>
      </c>
    </row>
    <row r="54" spans="3:53" x14ac:dyDescent="0.35">
      <c r="C54" s="89">
        <v>2025</v>
      </c>
      <c r="D54" s="8" t="s">
        <v>56</v>
      </c>
      <c r="E54" s="8" t="s">
        <v>66</v>
      </c>
      <c r="F54" s="8">
        <v>2</v>
      </c>
      <c r="G54" s="8" t="s">
        <v>62</v>
      </c>
      <c r="H54" s="8" t="s">
        <v>59</v>
      </c>
      <c r="I54" s="22">
        <v>471815.62350275781</v>
      </c>
      <c r="J54" s="22">
        <v>0.38937470869577717</v>
      </c>
      <c r="K54" s="22">
        <v>8.9419199257638962</v>
      </c>
      <c r="L54" s="22">
        <v>0.14003100228894905</v>
      </c>
      <c r="M54" s="22">
        <v>3.2822838313516789E-3</v>
      </c>
      <c r="N54" s="22">
        <v>2.9540554482165092E-3</v>
      </c>
      <c r="O54" s="22">
        <v>2.2319529090800011E-3</v>
      </c>
      <c r="P54" s="22">
        <v>23.747218263512341</v>
      </c>
      <c r="Q54" s="22">
        <v>3.5842251170800231E-3</v>
      </c>
      <c r="R54" s="22">
        <v>0.12091712424054335</v>
      </c>
      <c r="S54" s="22">
        <v>0.10445405270738531</v>
      </c>
      <c r="T54" s="22">
        <v>8.6388519623332299E-3</v>
      </c>
      <c r="U54" s="23">
        <f t="shared" si="0"/>
        <v>8.6410085317494174E-3</v>
      </c>
      <c r="V54" s="24">
        <v>4076.9628281000009</v>
      </c>
      <c r="W54" s="22">
        <f t="shared" si="1"/>
        <v>0.94107192109475302</v>
      </c>
      <c r="X54" s="22">
        <v>1.51</v>
      </c>
      <c r="Y54" s="22">
        <v>15</v>
      </c>
      <c r="Z54" s="22">
        <v>0.91</v>
      </c>
      <c r="AA54" s="22">
        <v>5</v>
      </c>
      <c r="AB54" s="22">
        <v>18</v>
      </c>
      <c r="AC54" s="22">
        <v>11.233000000000001</v>
      </c>
      <c r="AD54" s="22">
        <v>8.2129999999999998E-3</v>
      </c>
      <c r="AE54" s="22">
        <v>0</v>
      </c>
      <c r="AF54" s="22">
        <v>267.60000000000002</v>
      </c>
      <c r="AG54" s="22">
        <v>4.1040000000000001</v>
      </c>
      <c r="AH54" s="22">
        <v>3.0010000000000002E-3</v>
      </c>
      <c r="AI54" s="22">
        <v>0.111855</v>
      </c>
      <c r="AJ54" s="22">
        <v>0</v>
      </c>
      <c r="AK54" s="22">
        <v>809.3</v>
      </c>
      <c r="AL54" s="22">
        <v>0</v>
      </c>
      <c r="AM54" s="22">
        <v>7.8E-2</v>
      </c>
      <c r="AN54" s="22">
        <v>0</v>
      </c>
      <c r="AO54" s="22">
        <v>0</v>
      </c>
      <c r="AP54" s="22">
        <v>0.41499999999999998</v>
      </c>
      <c r="AQ54" s="22">
        <v>1.7278168E-2</v>
      </c>
      <c r="AR54" s="22">
        <v>1.7278168E-2</v>
      </c>
      <c r="AS54" s="22">
        <v>0.1779</v>
      </c>
      <c r="AT54" s="22">
        <v>7.5610199999999999E-3</v>
      </c>
      <c r="AU54" s="22">
        <v>0</v>
      </c>
      <c r="AV54" s="22">
        <v>0</v>
      </c>
      <c r="AW54" s="22">
        <v>0.23200000000000001</v>
      </c>
      <c r="AX54" s="25">
        <v>7.5610199999999999E-3</v>
      </c>
      <c r="AY54" s="21">
        <f t="shared" si="2"/>
        <v>11.754851746189468</v>
      </c>
      <c r="AZ54" s="17">
        <f t="shared" si="3"/>
        <v>10.704447888381321</v>
      </c>
      <c r="BA54" s="91">
        <f t="shared" si="4"/>
        <v>0.95294648699201634</v>
      </c>
    </row>
    <row r="55" spans="3:53" x14ac:dyDescent="0.35">
      <c r="C55" s="89">
        <v>2025</v>
      </c>
      <c r="D55" s="8" t="s">
        <v>56</v>
      </c>
      <c r="E55" s="8" t="s">
        <v>66</v>
      </c>
      <c r="F55" s="8">
        <v>5</v>
      </c>
      <c r="G55" s="8" t="s">
        <v>58</v>
      </c>
      <c r="H55" s="8" t="s">
        <v>59</v>
      </c>
      <c r="I55" s="22">
        <v>33689.428323220753</v>
      </c>
      <c r="J55" s="22">
        <v>9.0364105834766714E-2</v>
      </c>
      <c r="K55" s="22">
        <v>0.37556955938138681</v>
      </c>
      <c r="L55" s="22">
        <v>2.4613124926230511E-3</v>
      </c>
      <c r="M55" s="22">
        <v>1.1178039251055095E-3</v>
      </c>
      <c r="N55" s="22">
        <v>1.0060235325949592E-3</v>
      </c>
      <c r="O55" s="22">
        <v>7.6010663471000025E-4</v>
      </c>
      <c r="P55" s="22">
        <v>2.8784134184286132</v>
      </c>
      <c r="Q55" s="22">
        <v>2.8216059282063053E-4</v>
      </c>
      <c r="R55" s="22">
        <v>5.317131845144628E-3</v>
      </c>
      <c r="S55" s="22">
        <v>4.5763429148977866E-3</v>
      </c>
      <c r="T55" s="22">
        <v>6.1684685773947287E-4</v>
      </c>
      <c r="U55" s="23">
        <f t="shared" si="0"/>
        <v>1.1571537689504224E-2</v>
      </c>
      <c r="V55" s="24">
        <v>389.83848958000004</v>
      </c>
      <c r="W55" s="22">
        <f t="shared" si="1"/>
        <v>0.89761591086165615</v>
      </c>
      <c r="X55" s="22">
        <v>2.12</v>
      </c>
      <c r="Y55" s="22">
        <v>15</v>
      </c>
      <c r="Z55" s="22">
        <v>0.91</v>
      </c>
      <c r="AA55" s="22">
        <v>5</v>
      </c>
      <c r="AB55" s="22">
        <v>18</v>
      </c>
      <c r="AC55" s="22">
        <v>28.289000000000001</v>
      </c>
      <c r="AD55" s="22">
        <v>2.6844E-2</v>
      </c>
      <c r="AE55" s="22">
        <v>0</v>
      </c>
      <c r="AF55" s="22">
        <v>127.675</v>
      </c>
      <c r="AG55" s="22">
        <v>0.746</v>
      </c>
      <c r="AH55" s="22">
        <v>7.0799999999999997E-4</v>
      </c>
      <c r="AI55" s="22">
        <v>0.38</v>
      </c>
      <c r="AJ55" s="22">
        <v>0</v>
      </c>
      <c r="AK55" s="22">
        <v>978.52</v>
      </c>
      <c r="AL55" s="22">
        <v>0</v>
      </c>
      <c r="AM55" s="22">
        <v>8.5999999999999993E-2</v>
      </c>
      <c r="AN55" s="22">
        <v>0</v>
      </c>
      <c r="AO55" s="22">
        <v>0</v>
      </c>
      <c r="AP55" s="22">
        <v>0.30154999999999998</v>
      </c>
      <c r="AQ55" s="22">
        <v>0</v>
      </c>
      <c r="AR55" s="22">
        <v>0</v>
      </c>
      <c r="AS55" s="22">
        <v>0.12920000000000001</v>
      </c>
      <c r="AT55" s="22">
        <v>0</v>
      </c>
      <c r="AU55" s="22">
        <v>0</v>
      </c>
      <c r="AV55" s="22">
        <v>0</v>
      </c>
      <c r="AW55" s="22">
        <v>0.23200000000000001</v>
      </c>
      <c r="AX55" s="25">
        <v>0</v>
      </c>
      <c r="AY55" s="21">
        <f t="shared" si="2"/>
        <v>29.592155779399224</v>
      </c>
      <c r="AZ55" s="17">
        <f t="shared" si="3"/>
        <v>27.039292925515465</v>
      </c>
      <c r="BA55" s="91">
        <f t="shared" si="4"/>
        <v>0.95582356836634252</v>
      </c>
    </row>
    <row r="56" spans="3:53" x14ac:dyDescent="0.35">
      <c r="C56" s="89">
        <v>2025</v>
      </c>
      <c r="D56" s="8" t="s">
        <v>56</v>
      </c>
      <c r="E56" s="8" t="s">
        <v>66</v>
      </c>
      <c r="F56" s="8">
        <v>5</v>
      </c>
      <c r="G56" s="8" t="s">
        <v>62</v>
      </c>
      <c r="H56" s="8" t="s">
        <v>59</v>
      </c>
      <c r="I56" s="22">
        <v>48897.850585235719</v>
      </c>
      <c r="J56" s="22">
        <v>4.3863375483527756E-2</v>
      </c>
      <c r="K56" s="22">
        <v>2.2707592410344457</v>
      </c>
      <c r="L56" s="22">
        <v>1.3189579330093288E-2</v>
      </c>
      <c r="M56" s="22">
        <v>8.3352448430852122E-4</v>
      </c>
      <c r="N56" s="22">
        <v>7.5017203587766923E-4</v>
      </c>
      <c r="O56" s="22">
        <v>5.6679662632000004E-4</v>
      </c>
      <c r="P56" s="22">
        <v>6.0305229144990564</v>
      </c>
      <c r="Q56" s="22">
        <v>3.9049847886190675E-4</v>
      </c>
      <c r="R56" s="22">
        <v>1.1514150316135686E-2</v>
      </c>
      <c r="S56" s="22">
        <v>9.9432339733922723E-3</v>
      </c>
      <c r="T56" s="22">
        <v>8.9531009916558836E-4</v>
      </c>
      <c r="U56" s="23">
        <f t="shared" si="0"/>
        <v>2.0526903749283915E-2</v>
      </c>
      <c r="V56" s="24">
        <v>1003.7214725099998</v>
      </c>
      <c r="W56" s="22">
        <f t="shared" si="1"/>
        <v>0.91234070272656309</v>
      </c>
      <c r="X56" s="22">
        <v>3.7</v>
      </c>
      <c r="Y56" s="22">
        <v>15</v>
      </c>
      <c r="Z56" s="22">
        <v>0.91</v>
      </c>
      <c r="AA56" s="22">
        <v>5</v>
      </c>
      <c r="AB56" s="22">
        <v>18</v>
      </c>
      <c r="AC56" s="22">
        <v>4.4509999999999996</v>
      </c>
      <c r="AD56" s="22">
        <v>1.0240000000000001E-2</v>
      </c>
      <c r="AE56" s="22">
        <v>0</v>
      </c>
      <c r="AF56" s="22">
        <v>267.60000000000002</v>
      </c>
      <c r="AG56" s="22">
        <v>1.36</v>
      </c>
      <c r="AH56" s="22">
        <v>3.13E-3</v>
      </c>
      <c r="AI56" s="22">
        <v>0.111855</v>
      </c>
      <c r="AJ56" s="22">
        <v>0</v>
      </c>
      <c r="AK56" s="22">
        <v>809.3</v>
      </c>
      <c r="AL56" s="22">
        <v>0</v>
      </c>
      <c r="AM56" s="22">
        <v>8.2000000000000003E-2</v>
      </c>
      <c r="AN56" s="22">
        <v>0</v>
      </c>
      <c r="AO56" s="22">
        <v>0</v>
      </c>
      <c r="AP56" s="22">
        <v>0.38129999999999997</v>
      </c>
      <c r="AQ56" s="22">
        <v>1.5875098000000001E-2</v>
      </c>
      <c r="AR56" s="22">
        <v>1.5875098000000001E-2</v>
      </c>
      <c r="AS56" s="22">
        <v>0.16339999999999999</v>
      </c>
      <c r="AT56" s="22">
        <v>6.9447479999999997E-3</v>
      </c>
      <c r="AU56" s="22">
        <v>0</v>
      </c>
      <c r="AV56" s="22">
        <v>0</v>
      </c>
      <c r="AW56" s="22">
        <v>0.23200000000000001</v>
      </c>
      <c r="AX56" s="25">
        <v>6.9447479999999997E-3</v>
      </c>
      <c r="AY56" s="21">
        <f t="shared" si="2"/>
        <v>4.6622447394560842</v>
      </c>
      <c r="AZ56" s="17">
        <f t="shared" si="3"/>
        <v>4.2086843011440846</v>
      </c>
      <c r="BA56" s="91">
        <f t="shared" si="4"/>
        <v>0.945559267837359</v>
      </c>
    </row>
    <row r="57" spans="3:53" x14ac:dyDescent="0.35">
      <c r="C57" s="89">
        <v>2025</v>
      </c>
      <c r="D57" s="8" t="s">
        <v>56</v>
      </c>
      <c r="E57" s="8" t="s">
        <v>66</v>
      </c>
      <c r="F57" s="8">
        <v>15</v>
      </c>
      <c r="G57" s="8" t="s">
        <v>62</v>
      </c>
      <c r="H57" s="8" t="s">
        <v>59</v>
      </c>
      <c r="I57" s="22">
        <v>1145.4041969337907</v>
      </c>
      <c r="J57" s="22">
        <v>5.4228010870779192E-4</v>
      </c>
      <c r="K57" s="22">
        <v>2.9940777267507903E-2</v>
      </c>
      <c r="L57" s="22">
        <v>2.0515322081652898E-4</v>
      </c>
      <c r="M57" s="22">
        <v>1.3025913413820361E-6</v>
      </c>
      <c r="N57" s="22">
        <v>1.1723322072438333E-6</v>
      </c>
      <c r="O57" s="22">
        <v>8.8576212226000013E-7</v>
      </c>
      <c r="P57" s="22">
        <v>7.648630996976874E-2</v>
      </c>
      <c r="Q57" s="22">
        <v>4.2147647439097914E-5</v>
      </c>
      <c r="R57" s="22">
        <v>1.6223559464482904E-3</v>
      </c>
      <c r="S57" s="22">
        <v>1.4013303439755506E-3</v>
      </c>
      <c r="T57" s="22">
        <v>2.097212722292581E-5</v>
      </c>
      <c r="U57" s="23">
        <f t="shared" si="0"/>
        <v>1.2061789284065807E-2</v>
      </c>
      <c r="V57" s="24">
        <v>13.815624068499998</v>
      </c>
      <c r="W57" s="22">
        <f t="shared" si="1"/>
        <v>0.80611234653467678</v>
      </c>
      <c r="X57" s="22">
        <v>6.22</v>
      </c>
      <c r="Y57" s="22">
        <v>15</v>
      </c>
      <c r="Z57" s="22">
        <v>0.36</v>
      </c>
      <c r="AA57" s="22">
        <v>5</v>
      </c>
      <c r="AB57" s="22">
        <v>18</v>
      </c>
      <c r="AC57" s="22">
        <v>4.1310000000000002</v>
      </c>
      <c r="AD57" s="22">
        <v>6.5700000000000003E-4</v>
      </c>
      <c r="AE57" s="22">
        <v>0</v>
      </c>
      <c r="AF57" s="22">
        <v>226.5</v>
      </c>
      <c r="AG57" s="22">
        <v>1.587</v>
      </c>
      <c r="AH57" s="22">
        <v>2.52E-4</v>
      </c>
      <c r="AI57" s="22">
        <v>1.1185499999999999E-2</v>
      </c>
      <c r="AJ57" s="22">
        <v>0</v>
      </c>
      <c r="AK57" s="22">
        <v>658.9</v>
      </c>
      <c r="AL57" s="22">
        <v>0</v>
      </c>
      <c r="AM57" s="22">
        <v>0.378</v>
      </c>
      <c r="AN57" s="22">
        <v>0</v>
      </c>
      <c r="AO57" s="22">
        <v>0</v>
      </c>
      <c r="AP57" s="22">
        <v>2.294</v>
      </c>
      <c r="AQ57" s="22">
        <v>9.5508717000000007E-2</v>
      </c>
      <c r="AR57" s="22">
        <v>9.5508717000000007E-2</v>
      </c>
      <c r="AS57" s="22">
        <v>0.98329999999999995</v>
      </c>
      <c r="AT57" s="22">
        <v>4.1791742999999999E-2</v>
      </c>
      <c r="AU57" s="22">
        <v>0</v>
      </c>
      <c r="AV57" s="22">
        <v>0</v>
      </c>
      <c r="AW57" s="22">
        <v>0.23200000000000001</v>
      </c>
      <c r="AX57" s="25">
        <v>4.1791742999999999E-2</v>
      </c>
      <c r="AY57" s="21">
        <f t="shared" si="2"/>
        <v>4.3275950575623998</v>
      </c>
      <c r="AZ57" s="17">
        <f t="shared" si="3"/>
        <v>3.9021418423947174</v>
      </c>
      <c r="BA57" s="91">
        <f t="shared" si="4"/>
        <v>0.9445998166048698</v>
      </c>
    </row>
    <row r="58" spans="3:53" x14ac:dyDescent="0.35">
      <c r="C58" s="89">
        <v>2025</v>
      </c>
      <c r="D58" s="8" t="s">
        <v>56</v>
      </c>
      <c r="E58" s="8" t="s">
        <v>66</v>
      </c>
      <c r="F58" s="8">
        <v>25</v>
      </c>
      <c r="G58" s="8" t="s">
        <v>62</v>
      </c>
      <c r="H58" s="8" t="s">
        <v>59</v>
      </c>
      <c r="I58" s="22">
        <v>527.24954267767941</v>
      </c>
      <c r="J58" s="22">
        <v>5.8548096355214106E-4</v>
      </c>
      <c r="K58" s="22">
        <v>3.0274962322980895E-2</v>
      </c>
      <c r="L58" s="22">
        <v>2.4071483133018294E-4</v>
      </c>
      <c r="M58" s="22">
        <v>1.4761965000980618E-6</v>
      </c>
      <c r="N58" s="22">
        <v>1.3285768500882551E-6</v>
      </c>
      <c r="O58" s="22">
        <v>1.0038136102799997E-6</v>
      </c>
      <c r="P58" s="22">
        <v>0.11793200867262402</v>
      </c>
      <c r="Q58" s="22">
        <v>1.9401297722404777E-5</v>
      </c>
      <c r="R58" s="22">
        <v>7.4679875725540098E-4</v>
      </c>
      <c r="S58" s="22">
        <v>6.4505681486006763E-4</v>
      </c>
      <c r="T58" s="22">
        <v>9.6538362094242858E-6</v>
      </c>
      <c r="U58" s="23">
        <f t="shared" si="0"/>
        <v>3.3342263316759102E-2</v>
      </c>
      <c r="V58" s="24">
        <v>17.579693085600002</v>
      </c>
      <c r="W58" s="22">
        <f t="shared" si="1"/>
        <v>0.80488929303022971</v>
      </c>
      <c r="X58" s="22">
        <v>17.22</v>
      </c>
      <c r="Y58" s="22">
        <v>15</v>
      </c>
      <c r="Z58" s="22">
        <v>0.36</v>
      </c>
      <c r="AA58" s="22">
        <v>5</v>
      </c>
      <c r="AB58" s="22">
        <v>18</v>
      </c>
      <c r="AC58" s="22">
        <v>3.4129999999999998</v>
      </c>
      <c r="AD58" s="22">
        <v>1.64E-3</v>
      </c>
      <c r="AE58" s="22">
        <v>0</v>
      </c>
      <c r="AF58" s="22">
        <v>179.7</v>
      </c>
      <c r="AG58" s="22">
        <v>1.425</v>
      </c>
      <c r="AH58" s="22">
        <v>6.8499999999999995E-4</v>
      </c>
      <c r="AI58" s="22">
        <v>9.9426670000000005E-3</v>
      </c>
      <c r="AJ58" s="22">
        <v>0</v>
      </c>
      <c r="AK58" s="22">
        <v>797.2</v>
      </c>
      <c r="AL58" s="22">
        <v>0</v>
      </c>
      <c r="AM58" s="22">
        <v>0.378</v>
      </c>
      <c r="AN58" s="22">
        <v>0</v>
      </c>
      <c r="AO58" s="22">
        <v>0</v>
      </c>
      <c r="AP58" s="22">
        <v>2.294</v>
      </c>
      <c r="AQ58" s="22">
        <v>9.5508717000000007E-2</v>
      </c>
      <c r="AR58" s="22">
        <v>9.5508717000000007E-2</v>
      </c>
      <c r="AS58" s="22">
        <v>0.98329999999999995</v>
      </c>
      <c r="AT58" s="22">
        <v>4.1791742999999999E-2</v>
      </c>
      <c r="AU58" s="22">
        <v>0</v>
      </c>
      <c r="AV58" s="22">
        <v>0</v>
      </c>
      <c r="AW58" s="22">
        <v>0.23200000000000001</v>
      </c>
      <c r="AX58" s="25">
        <v>4.1791742999999999E-2</v>
      </c>
      <c r="AY58" s="21">
        <f t="shared" si="2"/>
        <v>3.5767309554837374</v>
      </c>
      <c r="AZ58" s="17">
        <f t="shared" si="3"/>
        <v>3.2142869850005877</v>
      </c>
      <c r="BA58" s="91">
        <f t="shared" si="4"/>
        <v>0.94177761060667675</v>
      </c>
    </row>
    <row r="59" spans="3:53" x14ac:dyDescent="0.35">
      <c r="C59" s="89">
        <v>2025</v>
      </c>
      <c r="D59" s="8" t="s">
        <v>56</v>
      </c>
      <c r="E59" s="8" t="s">
        <v>57</v>
      </c>
      <c r="F59" s="8">
        <v>2</v>
      </c>
      <c r="G59" s="8" t="s">
        <v>58</v>
      </c>
      <c r="H59" s="8" t="s">
        <v>67</v>
      </c>
      <c r="I59" s="22">
        <v>70645.913022003791</v>
      </c>
      <c r="J59" s="26">
        <v>0.60004099289321955</v>
      </c>
      <c r="K59" s="27">
        <v>1.6845854988494611</v>
      </c>
      <c r="L59" s="27">
        <v>1.886670801405246E-2</v>
      </c>
      <c r="M59" s="27">
        <v>7.959658903805001E-3</v>
      </c>
      <c r="N59" s="27">
        <v>7.1636930134245068E-3</v>
      </c>
      <c r="O59" s="27">
        <v>5.4125680515E-3</v>
      </c>
      <c r="P59" s="27">
        <v>9.020543839341304</v>
      </c>
      <c r="Q59" s="27">
        <v>6.393582133228849E-3</v>
      </c>
      <c r="R59" s="27">
        <v>1.0820195267825041E-2</v>
      </c>
      <c r="S59" s="27">
        <v>9.1787488981520324E-3</v>
      </c>
      <c r="T59" s="27">
        <v>4.5700041803997254E-3</v>
      </c>
      <c r="U59" s="28">
        <f t="shared" si="0"/>
        <v>2.0017230171539377E-2</v>
      </c>
      <c r="V59" s="29">
        <v>1414.1355016400009</v>
      </c>
      <c r="W59" s="29">
        <f t="shared" si="1"/>
        <v>0.73403050604529962</v>
      </c>
      <c r="X59" s="22">
        <v>1.65</v>
      </c>
      <c r="Y59" s="22">
        <v>53</v>
      </c>
      <c r="Z59" s="22">
        <v>0.7</v>
      </c>
      <c r="AA59" s="22">
        <v>4</v>
      </c>
      <c r="AB59" s="22">
        <v>58</v>
      </c>
      <c r="AC59" s="22">
        <v>45.529000000000003</v>
      </c>
      <c r="AD59" s="22">
        <v>0</v>
      </c>
      <c r="AE59" s="22">
        <v>129.1</v>
      </c>
      <c r="AF59" s="22">
        <v>0</v>
      </c>
      <c r="AG59" s="22">
        <v>1.3859999999999999</v>
      </c>
      <c r="AH59" s="22">
        <v>0</v>
      </c>
      <c r="AI59" s="22">
        <v>0.61</v>
      </c>
      <c r="AJ59" s="22">
        <v>0</v>
      </c>
      <c r="AK59" s="22">
        <v>691.3</v>
      </c>
      <c r="AL59" s="22">
        <v>0</v>
      </c>
      <c r="AM59" s="22">
        <v>0.129</v>
      </c>
      <c r="AN59" s="22">
        <v>4.6992856999999999E-2</v>
      </c>
      <c r="AO59" s="22">
        <v>4.6992856999999999E-2</v>
      </c>
      <c r="AP59" s="22">
        <v>0.27289999999999998</v>
      </c>
      <c r="AQ59" s="22">
        <v>5.8478569999999997E-3</v>
      </c>
      <c r="AR59" s="22">
        <v>5.8478569999999997E-3</v>
      </c>
      <c r="AS59" s="22">
        <v>0.11700000000000001</v>
      </c>
      <c r="AT59" s="22">
        <v>1.9499999999999999E-3</v>
      </c>
      <c r="AU59" s="22">
        <v>1.9499999999999999E-3</v>
      </c>
      <c r="AV59" s="22">
        <v>0.23200000000000001</v>
      </c>
      <c r="AW59" s="22">
        <v>0</v>
      </c>
      <c r="AX59" s="25">
        <v>0</v>
      </c>
      <c r="AY59" s="21">
        <f t="shared" si="2"/>
        <v>47.62191227068314</v>
      </c>
      <c r="AZ59" s="17">
        <f t="shared" si="3"/>
        <v>43.550167172955128</v>
      </c>
      <c r="BA59" s="91">
        <f t="shared" si="4"/>
        <v>0.95653687041127911</v>
      </c>
    </row>
    <row r="60" spans="3:53" x14ac:dyDescent="0.35">
      <c r="C60" s="89">
        <v>2025</v>
      </c>
      <c r="D60" s="8" t="s">
        <v>56</v>
      </c>
      <c r="E60" s="8" t="s">
        <v>57</v>
      </c>
      <c r="F60" s="8">
        <v>5</v>
      </c>
      <c r="G60" s="8" t="s">
        <v>58</v>
      </c>
      <c r="H60" s="8" t="s">
        <v>67</v>
      </c>
      <c r="I60" s="22">
        <v>50263.81032003813</v>
      </c>
      <c r="J60" s="26">
        <v>0.41828379607278315</v>
      </c>
      <c r="K60" s="27">
        <v>1.5617659254314473</v>
      </c>
      <c r="L60" s="27">
        <v>1.4733993229158289E-2</v>
      </c>
      <c r="M60" s="27">
        <v>7.3793369033737068E-3</v>
      </c>
      <c r="N60" s="27">
        <v>6.64140321303634E-3</v>
      </c>
      <c r="O60" s="27">
        <v>5.0179487227999982E-3</v>
      </c>
      <c r="P60" s="27">
        <v>8.3628749481125126</v>
      </c>
      <c r="Q60" s="27">
        <v>4.5489651964736406E-3</v>
      </c>
      <c r="R60" s="27">
        <v>7.6984530215971174E-3</v>
      </c>
      <c r="S60" s="27">
        <v>6.5305815135869938E-3</v>
      </c>
      <c r="T60" s="27">
        <v>3.2515090073754215E-3</v>
      </c>
      <c r="U60" s="28">
        <f t="shared" si="0"/>
        <v>2.507073099087416E-2</v>
      </c>
      <c r="V60" s="29">
        <v>1260.1504671100004</v>
      </c>
      <c r="W60" s="29">
        <f t="shared" si="1"/>
        <v>0.70554157076117074</v>
      </c>
      <c r="X60" s="22">
        <v>2.15</v>
      </c>
      <c r="Y60" s="22">
        <v>53</v>
      </c>
      <c r="Z60" s="22">
        <v>0.7</v>
      </c>
      <c r="AA60" s="22">
        <v>4</v>
      </c>
      <c r="AB60" s="22">
        <v>58</v>
      </c>
      <c r="AC60" s="22">
        <v>29.41</v>
      </c>
      <c r="AD60" s="22">
        <v>2.219844E-2</v>
      </c>
      <c r="AE60" s="22">
        <v>129.1</v>
      </c>
      <c r="AF60" s="22">
        <v>0</v>
      </c>
      <c r="AG60" s="22">
        <v>1.0029999999999999</v>
      </c>
      <c r="AH60" s="22">
        <v>7.5712299999999995E-4</v>
      </c>
      <c r="AI60" s="22">
        <v>0.61</v>
      </c>
      <c r="AJ60" s="22">
        <v>0</v>
      </c>
      <c r="AK60" s="22">
        <v>691.3</v>
      </c>
      <c r="AL60" s="22">
        <v>0</v>
      </c>
      <c r="AM60" s="22">
        <v>0.129</v>
      </c>
      <c r="AN60" s="22">
        <v>4.6992856999999999E-2</v>
      </c>
      <c r="AO60" s="22">
        <v>4.6992856999999999E-2</v>
      </c>
      <c r="AP60" s="22">
        <v>0.27289999999999998</v>
      </c>
      <c r="AQ60" s="22">
        <v>5.8478569999999997E-3</v>
      </c>
      <c r="AR60" s="22">
        <v>5.8478569999999997E-3</v>
      </c>
      <c r="AS60" s="22">
        <v>0.11700000000000001</v>
      </c>
      <c r="AT60" s="22">
        <v>1.9499999999999999E-3</v>
      </c>
      <c r="AU60" s="22">
        <v>1.9499999999999999E-3</v>
      </c>
      <c r="AV60" s="22">
        <v>0.23200000000000001</v>
      </c>
      <c r="AW60" s="22">
        <v>0</v>
      </c>
      <c r="AX60" s="25">
        <v>0</v>
      </c>
      <c r="AY60" s="21">
        <f t="shared" si="2"/>
        <v>30.764507995040294</v>
      </c>
      <c r="AZ60" s="17">
        <f t="shared" si="3"/>
        <v>28.112885082605573</v>
      </c>
      <c r="BA60" s="91">
        <f t="shared" si="4"/>
        <v>0.95589544653538161</v>
      </c>
    </row>
    <row r="61" spans="3:53" x14ac:dyDescent="0.35">
      <c r="C61" s="89">
        <v>2025</v>
      </c>
      <c r="D61" s="8" t="s">
        <v>56</v>
      </c>
      <c r="E61" s="8" t="s">
        <v>60</v>
      </c>
      <c r="F61" s="8">
        <v>2</v>
      </c>
      <c r="G61" s="8" t="s">
        <v>58</v>
      </c>
      <c r="H61" s="8" t="s">
        <v>67</v>
      </c>
      <c r="I61" s="22">
        <v>38040.107014836365</v>
      </c>
      <c r="J61" s="26">
        <v>0.45092617220864567</v>
      </c>
      <c r="K61" s="27">
        <v>0.90708450035982791</v>
      </c>
      <c r="L61" s="27">
        <v>1.5884674500524831E-2</v>
      </c>
      <c r="M61" s="27">
        <v>4.2859701793086062E-3</v>
      </c>
      <c r="N61" s="27">
        <v>3.8573731613777418E-3</v>
      </c>
      <c r="O61" s="27">
        <v>2.9144593666499989E-3</v>
      </c>
      <c r="P61" s="27">
        <v>4.8572159138730164</v>
      </c>
      <c r="Q61" s="27">
        <v>3.4426980718995546E-3</v>
      </c>
      <c r="R61" s="27">
        <v>5.8262589908022111E-3</v>
      </c>
      <c r="S61" s="27">
        <v>4.9424032532240734E-3</v>
      </c>
      <c r="T61" s="27">
        <v>2.4607714711643068E-3</v>
      </c>
      <c r="U61" s="28">
        <f t="shared" si="0"/>
        <v>2.120347178979853E-2</v>
      </c>
      <c r="V61" s="29">
        <v>806.58233597000003</v>
      </c>
      <c r="W61" s="29">
        <f t="shared" si="1"/>
        <v>0.777529907704815</v>
      </c>
      <c r="X61" s="22">
        <v>1.65</v>
      </c>
      <c r="Y61" s="22">
        <v>53</v>
      </c>
      <c r="Z61" s="22">
        <v>0.7</v>
      </c>
      <c r="AA61" s="22">
        <v>4</v>
      </c>
      <c r="AB61" s="22">
        <v>58</v>
      </c>
      <c r="AC61" s="22">
        <v>55.180999999999997</v>
      </c>
      <c r="AD61" s="22">
        <v>3.847718E-2</v>
      </c>
      <c r="AE61" s="22">
        <v>129.1</v>
      </c>
      <c r="AF61" s="22">
        <v>0</v>
      </c>
      <c r="AG61" s="22">
        <v>1.8819999999999999</v>
      </c>
      <c r="AH61" s="22">
        <v>1.3123430000000001E-3</v>
      </c>
      <c r="AI61" s="22">
        <v>0.61</v>
      </c>
      <c r="AJ61" s="22">
        <v>0</v>
      </c>
      <c r="AK61" s="22">
        <v>691.3</v>
      </c>
      <c r="AL61" s="22">
        <v>0</v>
      </c>
      <c r="AM61" s="22">
        <v>0.129</v>
      </c>
      <c r="AN61" s="22">
        <v>4.6992856999999999E-2</v>
      </c>
      <c r="AO61" s="22">
        <v>4.6992856999999999E-2</v>
      </c>
      <c r="AP61" s="22">
        <v>0.27289999999999998</v>
      </c>
      <c r="AQ61" s="22">
        <v>5.8478569999999997E-3</v>
      </c>
      <c r="AR61" s="22">
        <v>5.8478569999999997E-3</v>
      </c>
      <c r="AS61" s="22">
        <v>0.11700000000000001</v>
      </c>
      <c r="AT61" s="22">
        <v>1.9499999999999999E-3</v>
      </c>
      <c r="AU61" s="22">
        <v>1.9499999999999999E-3</v>
      </c>
      <c r="AV61" s="22">
        <v>0.23200000000000001</v>
      </c>
      <c r="AW61" s="22">
        <v>0</v>
      </c>
      <c r="AX61" s="25">
        <v>0</v>
      </c>
      <c r="AY61" s="21">
        <f t="shared" si="2"/>
        <v>57.716068113641931</v>
      </c>
      <c r="AZ61" s="17">
        <f t="shared" si="3"/>
        <v>52.793941000893916</v>
      </c>
      <c r="BA61" s="91">
        <f t="shared" si="4"/>
        <v>0.95674128777829182</v>
      </c>
    </row>
    <row r="62" spans="3:53" x14ac:dyDescent="0.35">
      <c r="C62" s="89">
        <v>2025</v>
      </c>
      <c r="D62" s="8" t="s">
        <v>56</v>
      </c>
      <c r="E62" s="8" t="s">
        <v>60</v>
      </c>
      <c r="F62" s="8">
        <v>5</v>
      </c>
      <c r="G62" s="8" t="s">
        <v>58</v>
      </c>
      <c r="H62" s="8" t="s">
        <v>67</v>
      </c>
      <c r="I62" s="22">
        <v>27065.12863599274</v>
      </c>
      <c r="J62" s="26">
        <v>0.4180500898118113</v>
      </c>
      <c r="K62" s="27">
        <v>0.84095087037237015</v>
      </c>
      <c r="L62" s="27">
        <v>1.4726556668375261E-2</v>
      </c>
      <c r="M62" s="27">
        <v>3.9734891021287414E-3</v>
      </c>
      <c r="N62" s="27">
        <v>3.5761401919158675E-3</v>
      </c>
      <c r="O62" s="27">
        <v>2.7019722648200001E-3</v>
      </c>
      <c r="P62" s="27">
        <v>4.5030865108758613</v>
      </c>
      <c r="Q62" s="27">
        <v>2.4494427982157041E-3</v>
      </c>
      <c r="R62" s="27">
        <v>4.1453208580924687E-3</v>
      </c>
      <c r="S62" s="27">
        <v>3.5164669691199061E-3</v>
      </c>
      <c r="T62" s="27">
        <v>1.7508125472281519E-3</v>
      </c>
      <c r="U62" s="28">
        <f t="shared" si="0"/>
        <v>2.758571648638368E-2</v>
      </c>
      <c r="V62" s="29">
        <v>746.61096521999991</v>
      </c>
      <c r="W62" s="29">
        <f t="shared" si="1"/>
        <v>0.77631839883169029</v>
      </c>
      <c r="X62" s="22">
        <v>2.15</v>
      </c>
      <c r="Y62" s="22">
        <v>53</v>
      </c>
      <c r="Z62" s="22">
        <v>0.7</v>
      </c>
      <c r="AA62" s="22">
        <v>4</v>
      </c>
      <c r="AB62" s="22">
        <v>58</v>
      </c>
      <c r="AC62" s="22">
        <v>55.180999999999997</v>
      </c>
      <c r="AD62" s="22">
        <v>3.847718E-2</v>
      </c>
      <c r="AE62" s="22">
        <v>129.1</v>
      </c>
      <c r="AF62" s="22">
        <v>0</v>
      </c>
      <c r="AG62" s="22">
        <v>1.8819999999999999</v>
      </c>
      <c r="AH62" s="22">
        <v>1.3123430000000001E-3</v>
      </c>
      <c r="AI62" s="22">
        <v>0.61</v>
      </c>
      <c r="AJ62" s="22">
        <v>0</v>
      </c>
      <c r="AK62" s="22">
        <v>691.3</v>
      </c>
      <c r="AL62" s="22">
        <v>0</v>
      </c>
      <c r="AM62" s="22">
        <v>0.129</v>
      </c>
      <c r="AN62" s="22">
        <v>4.6992856999999999E-2</v>
      </c>
      <c r="AO62" s="22">
        <v>4.6992856999999999E-2</v>
      </c>
      <c r="AP62" s="22">
        <v>0.27289999999999998</v>
      </c>
      <c r="AQ62" s="22">
        <v>5.8478569999999997E-3</v>
      </c>
      <c r="AR62" s="22">
        <v>5.8478569999999997E-3</v>
      </c>
      <c r="AS62" s="22">
        <v>0.11700000000000001</v>
      </c>
      <c r="AT62" s="22">
        <v>1.9499999999999999E-3</v>
      </c>
      <c r="AU62" s="22">
        <v>1.9499999999999999E-3</v>
      </c>
      <c r="AV62" s="22">
        <v>0.23200000000000001</v>
      </c>
      <c r="AW62" s="22">
        <v>0</v>
      </c>
      <c r="AX62" s="25">
        <v>0</v>
      </c>
      <c r="AY62" s="21">
        <f t="shared" si="2"/>
        <v>57.716068113641931</v>
      </c>
      <c r="AZ62" s="17">
        <f t="shared" si="3"/>
        <v>52.793941000893916</v>
      </c>
      <c r="BA62" s="91">
        <f t="shared" si="4"/>
        <v>0.95674128777829182</v>
      </c>
    </row>
    <row r="63" spans="3:53" x14ac:dyDescent="0.35">
      <c r="C63" s="89">
        <v>2025</v>
      </c>
      <c r="D63" s="8" t="s">
        <v>56</v>
      </c>
      <c r="E63" s="8" t="s">
        <v>61</v>
      </c>
      <c r="F63" s="8">
        <v>2</v>
      </c>
      <c r="G63" s="8" t="s">
        <v>62</v>
      </c>
      <c r="H63" s="8" t="s">
        <v>67</v>
      </c>
      <c r="I63" s="22">
        <v>29.958302989921926</v>
      </c>
      <c r="J63" s="26">
        <v>7.3190037253185558E-5</v>
      </c>
      <c r="K63" s="27">
        <v>1.4923410168098472E-3</v>
      </c>
      <c r="L63" s="27">
        <v>3.4856500421016406E-5</v>
      </c>
      <c r="M63" s="27">
        <v>5.1025017826554787E-6</v>
      </c>
      <c r="N63" s="27">
        <v>4.5922516043899404E-6</v>
      </c>
      <c r="O63" s="27">
        <v>3.4697013475000009E-6</v>
      </c>
      <c r="P63" s="27">
        <v>3.982493642681534E-3</v>
      </c>
      <c r="Q63" s="27">
        <v>1.5258823301652592E-6</v>
      </c>
      <c r="R63" s="27">
        <v>2.8873615125322104E-5</v>
      </c>
      <c r="S63" s="27">
        <v>2.4823824080010343E-5</v>
      </c>
      <c r="T63" s="27">
        <v>5.3821387427124858E-5</v>
      </c>
      <c r="U63" s="28">
        <f t="shared" si="0"/>
        <v>2.362528285691274E-2</v>
      </c>
      <c r="V63" s="29">
        <v>0.70777338205000018</v>
      </c>
      <c r="W63" s="29">
        <f t="shared" si="1"/>
        <v>0.83511044490197273</v>
      </c>
      <c r="X63" s="22">
        <v>2.1</v>
      </c>
      <c r="Y63" s="22">
        <v>84</v>
      </c>
      <c r="Z63" s="22">
        <v>0.36</v>
      </c>
      <c r="AA63" s="22">
        <v>5</v>
      </c>
      <c r="AB63" s="22">
        <v>40</v>
      </c>
      <c r="AC63" s="22">
        <v>8.0879999999999992</v>
      </c>
      <c r="AD63" s="22">
        <v>9.972E-3</v>
      </c>
      <c r="AE63" s="22">
        <v>228.5</v>
      </c>
      <c r="AF63" s="22">
        <v>0</v>
      </c>
      <c r="AG63" s="22">
        <v>3.9129999999999998</v>
      </c>
      <c r="AH63" s="22">
        <v>4.8250000000000003E-3</v>
      </c>
      <c r="AI63" s="22">
        <v>1.9574624999999998E-2</v>
      </c>
      <c r="AJ63" s="22">
        <v>2.5999999999999999E-3</v>
      </c>
      <c r="AK63" s="22">
        <v>693.77</v>
      </c>
      <c r="AL63" s="22">
        <v>0</v>
      </c>
      <c r="AM63" s="22">
        <v>0.157</v>
      </c>
      <c r="AN63" s="22">
        <v>1.7464045000000001E-2</v>
      </c>
      <c r="AO63" s="22">
        <v>1.7464045000000001E-2</v>
      </c>
      <c r="AP63" s="22">
        <v>0.57589999999999997</v>
      </c>
      <c r="AQ63" s="22">
        <v>2.0567856999999998E-2</v>
      </c>
      <c r="AR63" s="22">
        <v>0.99856946400000002</v>
      </c>
      <c r="AS63" s="22">
        <v>0.24679999999999999</v>
      </c>
      <c r="AT63" s="22">
        <v>8.226667E-3</v>
      </c>
      <c r="AU63" s="22">
        <v>0.42778666700000001</v>
      </c>
      <c r="AV63" s="22">
        <v>0.68400000000000005</v>
      </c>
      <c r="AW63" s="22">
        <v>0.75800000000000001</v>
      </c>
      <c r="AX63" s="25">
        <v>0.75800000000000001</v>
      </c>
      <c r="AY63" s="21">
        <f t="shared" si="2"/>
        <v>8.4657991721170962</v>
      </c>
      <c r="AZ63" s="17">
        <f t="shared" si="3"/>
        <v>7.6923098182765104</v>
      </c>
      <c r="BA63" s="91">
        <f t="shared" si="4"/>
        <v>0.95107688158710568</v>
      </c>
    </row>
    <row r="64" spans="3:53" x14ac:dyDescent="0.35">
      <c r="C64" s="89">
        <v>2025</v>
      </c>
      <c r="D64" s="8" t="s">
        <v>56</v>
      </c>
      <c r="E64" s="8" t="s">
        <v>61</v>
      </c>
      <c r="F64" s="8">
        <v>5</v>
      </c>
      <c r="G64" s="8" t="s">
        <v>62</v>
      </c>
      <c r="H64" s="8" t="s">
        <v>67</v>
      </c>
      <c r="I64" s="22">
        <v>123042.40618949442</v>
      </c>
      <c r="J64" s="26">
        <v>0.21763707749672445</v>
      </c>
      <c r="K64" s="27">
        <v>11.061733240441635</v>
      </c>
      <c r="L64" s="27">
        <v>0.13353232882176863</v>
      </c>
      <c r="M64" s="27">
        <v>8.7667035875033301E-4</v>
      </c>
      <c r="N64" s="27">
        <v>7.8900332287529988E-4</v>
      </c>
      <c r="O64" s="27">
        <v>5.9613589384000009E-4</v>
      </c>
      <c r="P64" s="27">
        <v>29.920828177806715</v>
      </c>
      <c r="Q64" s="27">
        <v>6.2669849333163241E-3</v>
      </c>
      <c r="R64" s="27">
        <v>0.11858746076518918</v>
      </c>
      <c r="S64" s="27">
        <v>0.10195447474633966</v>
      </c>
      <c r="T64" s="27">
        <v>0.22105100597620858</v>
      </c>
      <c r="U64" s="28">
        <f t="shared" si="0"/>
        <v>4.1089436910992955E-2</v>
      </c>
      <c r="V64" s="29">
        <v>5055.7431864999999</v>
      </c>
      <c r="W64" s="29">
        <f t="shared" si="1"/>
        <v>0.79430109045992692</v>
      </c>
      <c r="X64" s="22">
        <v>3.84</v>
      </c>
      <c r="Y64" s="22">
        <v>84</v>
      </c>
      <c r="Z64" s="22">
        <v>0.36</v>
      </c>
      <c r="AA64" s="22">
        <v>5</v>
      </c>
      <c r="AB64" s="22">
        <v>40</v>
      </c>
      <c r="AC64" s="22">
        <v>3.9079999999999999</v>
      </c>
      <c r="AD64" s="22">
        <v>1.4196739999999999E-3</v>
      </c>
      <c r="AE64" s="22">
        <v>225.6</v>
      </c>
      <c r="AF64" s="22">
        <v>0</v>
      </c>
      <c r="AG64" s="22">
        <v>2.4390000000000001</v>
      </c>
      <c r="AH64" s="22">
        <v>8.8595299999999998E-4</v>
      </c>
      <c r="AI64" s="22">
        <v>1.7000000000000001E-2</v>
      </c>
      <c r="AJ64" s="22">
        <v>0</v>
      </c>
      <c r="AK64" s="22">
        <v>694.04</v>
      </c>
      <c r="AL64" s="22">
        <v>0</v>
      </c>
      <c r="AM64" s="22">
        <v>0.157</v>
      </c>
      <c r="AN64" s="22">
        <v>1.7464045000000001E-2</v>
      </c>
      <c r="AO64" s="22">
        <v>1.7464045000000001E-2</v>
      </c>
      <c r="AP64" s="22">
        <v>0.57589999999999997</v>
      </c>
      <c r="AQ64" s="22">
        <v>2.0567856999999998E-2</v>
      </c>
      <c r="AR64" s="22">
        <v>0.99856946400000002</v>
      </c>
      <c r="AS64" s="22">
        <v>0.24679999999999999</v>
      </c>
      <c r="AT64" s="22">
        <v>8.226667E-3</v>
      </c>
      <c r="AU64" s="22">
        <v>0.42778666700000001</v>
      </c>
      <c r="AV64" s="22">
        <v>0.68400000000000005</v>
      </c>
      <c r="AW64" s="22">
        <v>0.75800000000000001</v>
      </c>
      <c r="AX64" s="25">
        <v>0.75800000000000001</v>
      </c>
      <c r="AY64" s="21">
        <f t="shared" si="2"/>
        <v>4.0943869358338505</v>
      </c>
      <c r="AZ64" s="17">
        <f t="shared" si="3"/>
        <v>3.6885128955480231</v>
      </c>
      <c r="BA64" s="91">
        <f t="shared" si="4"/>
        <v>0.94383646252508269</v>
      </c>
    </row>
    <row r="65" spans="3:53" x14ac:dyDescent="0.35">
      <c r="C65" s="89">
        <v>2025</v>
      </c>
      <c r="D65" s="8" t="s">
        <v>56</v>
      </c>
      <c r="E65" s="8" t="s">
        <v>61</v>
      </c>
      <c r="F65" s="8">
        <v>15</v>
      </c>
      <c r="G65" s="8" t="s">
        <v>62</v>
      </c>
      <c r="H65" s="8" t="s">
        <v>67</v>
      </c>
      <c r="I65" s="22">
        <v>450.04754424697194</v>
      </c>
      <c r="J65" s="26">
        <v>1.0124991354736749E-3</v>
      </c>
      <c r="K65" s="27">
        <v>7.0599635418350376E-2</v>
      </c>
      <c r="L65" s="27">
        <v>4.5658177219204437E-4</v>
      </c>
      <c r="M65" s="27">
        <v>5.6397577645073993E-6</v>
      </c>
      <c r="N65" s="27">
        <v>5.0757819880566539E-6</v>
      </c>
      <c r="O65" s="27">
        <v>3.8350350456999996E-6</v>
      </c>
      <c r="P65" s="27">
        <v>0.14649359630663289</v>
      </c>
      <c r="Q65" s="27">
        <v>2.7985366992183191E-5</v>
      </c>
      <c r="R65" s="27">
        <v>4.1834534515532151E-4</v>
      </c>
      <c r="S65" s="27">
        <v>3.6188903149283243E-4</v>
      </c>
      <c r="T65" s="27">
        <v>8.085298856819129E-4</v>
      </c>
      <c r="U65" s="28">
        <f t="shared" si="0"/>
        <v>6.0410790249485806E-2</v>
      </c>
      <c r="V65" s="29">
        <v>27.187727797800004</v>
      </c>
      <c r="W65" s="29">
        <f t="shared" si="1"/>
        <v>0.82737315139726764</v>
      </c>
      <c r="X65" s="22">
        <v>5.42</v>
      </c>
      <c r="Y65" s="22">
        <v>84</v>
      </c>
      <c r="Z65" s="22">
        <v>0.36</v>
      </c>
      <c r="AA65" s="22">
        <v>5</v>
      </c>
      <c r="AB65" s="22">
        <v>40</v>
      </c>
      <c r="AC65" s="22">
        <v>3.9849999999999999</v>
      </c>
      <c r="AD65" s="22">
        <v>1.2964000000000001E-4</v>
      </c>
      <c r="AE65" s="22">
        <v>278.89999999999998</v>
      </c>
      <c r="AF65" s="22">
        <v>0</v>
      </c>
      <c r="AG65" s="22">
        <v>1.8260000000000001</v>
      </c>
      <c r="AH65" s="22">
        <v>5.94E-5</v>
      </c>
      <c r="AI65" s="22">
        <v>1.9574624999999998E-2</v>
      </c>
      <c r="AJ65" s="22">
        <v>0</v>
      </c>
      <c r="AK65" s="22">
        <v>658.2</v>
      </c>
      <c r="AL65" s="22">
        <v>0</v>
      </c>
      <c r="AM65" s="22">
        <v>0.19500000000000001</v>
      </c>
      <c r="AN65" s="22">
        <v>2.0625000000000001E-2</v>
      </c>
      <c r="AO65" s="22">
        <v>2.0625000000000001E-2</v>
      </c>
      <c r="AP65" s="22">
        <v>0.55568499999999998</v>
      </c>
      <c r="AQ65" s="22">
        <v>1.9338263000000001E-2</v>
      </c>
      <c r="AR65" s="22">
        <v>0.96401243299999995</v>
      </c>
      <c r="AS65" s="22">
        <v>0.23865</v>
      </c>
      <c r="AT65" s="22">
        <v>8.7204629999999995E-3</v>
      </c>
      <c r="AU65" s="22">
        <v>0.413737515</v>
      </c>
      <c r="AV65" s="22">
        <v>0.68400000000000005</v>
      </c>
      <c r="AW65" s="22">
        <v>0.75800000000000001</v>
      </c>
      <c r="AX65" s="25">
        <v>0.75800000000000001</v>
      </c>
      <c r="AY65" s="21">
        <f t="shared" si="2"/>
        <v>4.174911623013732</v>
      </c>
      <c r="AZ65" s="17">
        <f t="shared" si="3"/>
        <v>3.7622778909960579</v>
      </c>
      <c r="BA65" s="91">
        <f t="shared" si="4"/>
        <v>0.94410988481707858</v>
      </c>
    </row>
    <row r="66" spans="3:53" x14ac:dyDescent="0.35">
      <c r="C66" s="89">
        <v>2025</v>
      </c>
      <c r="D66" s="8" t="s">
        <v>56</v>
      </c>
      <c r="E66" s="8" t="s">
        <v>61</v>
      </c>
      <c r="F66" s="8">
        <v>25</v>
      </c>
      <c r="G66" s="8" t="s">
        <v>62</v>
      </c>
      <c r="H66" s="8" t="s">
        <v>67</v>
      </c>
      <c r="I66" s="22">
        <v>122.52607506682445</v>
      </c>
      <c r="J66" s="26">
        <v>8.2582244914929158E-4</v>
      </c>
      <c r="K66" s="27">
        <v>5.947115299567389E-2</v>
      </c>
      <c r="L66" s="27">
        <v>2.7870012438173711E-4</v>
      </c>
      <c r="M66" s="27">
        <v>4.7507737968182903E-6</v>
      </c>
      <c r="N66" s="27">
        <v>4.2756964171364634E-6</v>
      </c>
      <c r="O66" s="27">
        <v>3.2305262173199988E-6</v>
      </c>
      <c r="P66" s="27">
        <v>0.12340209771332547</v>
      </c>
      <c r="Q66" s="27">
        <v>7.6190554102327963E-6</v>
      </c>
      <c r="R66" s="27">
        <v>1.1389510690503546E-4</v>
      </c>
      <c r="S66" s="27">
        <v>9.8524796336225417E-5</v>
      </c>
      <c r="T66" s="27">
        <v>2.2012339490041648E-4</v>
      </c>
      <c r="U66" s="28">
        <f t="shared" ref="U66:U97" si="5">V66/I66</f>
        <v>0.18440024115991274</v>
      </c>
      <c r="V66" s="29">
        <v>22.5938377907</v>
      </c>
      <c r="W66" s="29">
        <f t="shared" ref="W66:W97" si="6">V66*365*6.15/Z66/X66/Y66/I66</f>
        <v>0.81623387644168499</v>
      </c>
      <c r="X66" s="22">
        <v>16.77</v>
      </c>
      <c r="Y66" s="22">
        <v>84</v>
      </c>
      <c r="Z66" s="22">
        <v>0.36</v>
      </c>
      <c r="AA66" s="22">
        <v>5</v>
      </c>
      <c r="AB66" s="22">
        <v>40</v>
      </c>
      <c r="AC66" s="22">
        <v>3.448</v>
      </c>
      <c r="AD66" s="22">
        <v>1.0233799999999999E-3</v>
      </c>
      <c r="AE66" s="22">
        <v>278.89999999999998</v>
      </c>
      <c r="AF66" s="22">
        <v>0</v>
      </c>
      <c r="AG66" s="22">
        <v>1.179</v>
      </c>
      <c r="AH66" s="22">
        <v>3.4990100000000001E-4</v>
      </c>
      <c r="AI66" s="22">
        <v>1.9574624999999998E-2</v>
      </c>
      <c r="AJ66" s="22">
        <v>0</v>
      </c>
      <c r="AK66" s="22">
        <v>658.2</v>
      </c>
      <c r="AL66" s="22">
        <v>0</v>
      </c>
      <c r="AM66" s="22">
        <v>0.19500000000000001</v>
      </c>
      <c r="AN66" s="22">
        <v>2.0625000000000001E-2</v>
      </c>
      <c r="AO66" s="22">
        <v>2.0625000000000001E-2</v>
      </c>
      <c r="AP66" s="22">
        <v>0.55568499999999998</v>
      </c>
      <c r="AQ66" s="22">
        <v>1.9338263000000001E-2</v>
      </c>
      <c r="AR66" s="22">
        <v>0.96401243299999995</v>
      </c>
      <c r="AS66" s="22">
        <v>0.23865</v>
      </c>
      <c r="AT66" s="22">
        <v>8.7204629999999995E-3</v>
      </c>
      <c r="AU66" s="22">
        <v>0.413737515</v>
      </c>
      <c r="AV66" s="22">
        <v>0.68400000000000005</v>
      </c>
      <c r="AW66" s="22">
        <v>0.75800000000000001</v>
      </c>
      <c r="AX66" s="25">
        <v>0.75800000000000001</v>
      </c>
      <c r="AY66" s="21">
        <f t="shared" ref="AY66:AY97" si="7">0.00721572+(1.04581*AC66)+(0.000596997/AC66)+(-0.000107319/(AC66*AC66))</f>
        <v>3.6133327160092805</v>
      </c>
      <c r="AZ66" s="17">
        <f t="shared" ref="AZ66:AZ97" si="8">AY66*(0.915753+(-0.0570135/AC66)+(-0.00469847/(AC66*AC66))+(0.0008465052/(AC66*AC66*AC66)))</f>
        <v>3.2478195700103094</v>
      </c>
      <c r="BA66" s="91">
        <f t="shared" ref="BA66:BA97" si="9">AZ66/AC66</f>
        <v>0.94194303074544938</v>
      </c>
    </row>
    <row r="67" spans="3:53" x14ac:dyDescent="0.35">
      <c r="C67" s="89">
        <v>2025</v>
      </c>
      <c r="D67" s="8" t="s">
        <v>56</v>
      </c>
      <c r="E67" s="8" t="s">
        <v>63</v>
      </c>
      <c r="F67" s="8">
        <v>2</v>
      </c>
      <c r="G67" s="8" t="s">
        <v>58</v>
      </c>
      <c r="H67" s="8" t="s">
        <v>67</v>
      </c>
      <c r="I67" s="22">
        <v>125406.47539932873</v>
      </c>
      <c r="J67" s="26">
        <v>2.1847239361362023</v>
      </c>
      <c r="K67" s="27">
        <v>7.6895219823433791</v>
      </c>
      <c r="L67" s="27">
        <v>3.5888471677387755E-2</v>
      </c>
      <c r="M67" s="27">
        <v>3.629254194256859E-2</v>
      </c>
      <c r="N67" s="27">
        <v>3.2663287748311731E-2</v>
      </c>
      <c r="O67" s="27">
        <v>2.4678926765699993E-2</v>
      </c>
      <c r="P67" s="27">
        <v>51.34281414515624</v>
      </c>
      <c r="Q67" s="27">
        <v>1.0576647272692913E-2</v>
      </c>
      <c r="R67" s="27">
        <v>2.1136464835856454E-2</v>
      </c>
      <c r="S67" s="27">
        <v>1.8196782931163114E-2</v>
      </c>
      <c r="T67" s="27">
        <v>2.2806775261381553E-2</v>
      </c>
      <c r="U67" s="28">
        <f t="shared" si="5"/>
        <v>5.8019873391952054E-2</v>
      </c>
      <c r="V67" s="29">
        <v>7276.0678252000025</v>
      </c>
      <c r="W67" s="29">
        <f t="shared" si="6"/>
        <v>0.86905418903637</v>
      </c>
      <c r="X67" s="22">
        <v>1.07</v>
      </c>
      <c r="Y67" s="22">
        <v>149</v>
      </c>
      <c r="Z67" s="22">
        <v>0.94</v>
      </c>
      <c r="AA67" s="22">
        <v>4</v>
      </c>
      <c r="AB67" s="22">
        <v>113</v>
      </c>
      <c r="AC67" s="22">
        <v>30.437999999999999</v>
      </c>
      <c r="AD67" s="22">
        <v>2.092685E-2</v>
      </c>
      <c r="AE67" s="22">
        <v>135.6</v>
      </c>
      <c r="AF67" s="22">
        <v>0</v>
      </c>
      <c r="AG67" s="22">
        <v>0.48399999999999999</v>
      </c>
      <c r="AH67" s="22">
        <v>3.3308699999999998E-4</v>
      </c>
      <c r="AI67" s="22">
        <v>0.64</v>
      </c>
      <c r="AJ67" s="22">
        <v>0</v>
      </c>
      <c r="AK67" s="22">
        <v>905.4</v>
      </c>
      <c r="AL67" s="22">
        <v>0</v>
      </c>
      <c r="AM67" s="22">
        <v>0.13800000000000001</v>
      </c>
      <c r="AN67" s="22">
        <v>0</v>
      </c>
      <c r="AO67" s="22">
        <v>0</v>
      </c>
      <c r="AP67" s="22">
        <v>0.32200000000000001</v>
      </c>
      <c r="AQ67" s="22">
        <v>0</v>
      </c>
      <c r="AR67" s="22">
        <v>0</v>
      </c>
      <c r="AS67" s="22">
        <v>0.13800000000000001</v>
      </c>
      <c r="AT67" s="22">
        <v>0</v>
      </c>
      <c r="AU67" s="22">
        <v>0</v>
      </c>
      <c r="AV67" s="22">
        <v>0.23200000000000001</v>
      </c>
      <c r="AW67" s="22">
        <v>0</v>
      </c>
      <c r="AX67" s="25">
        <v>0</v>
      </c>
      <c r="AY67" s="21">
        <f t="shared" si="7"/>
        <v>31.839599997706056</v>
      </c>
      <c r="AZ67" s="17">
        <f t="shared" si="8"/>
        <v>29.097409861722099</v>
      </c>
      <c r="BA67" s="91">
        <f t="shared" si="9"/>
        <v>0.95595669432032659</v>
      </c>
    </row>
    <row r="68" spans="3:53" x14ac:dyDescent="0.35">
      <c r="C68" s="89">
        <v>2025</v>
      </c>
      <c r="D68" s="8" t="s">
        <v>56</v>
      </c>
      <c r="E68" s="8" t="s">
        <v>63</v>
      </c>
      <c r="F68" s="8">
        <v>2</v>
      </c>
      <c r="G68" s="8" t="s">
        <v>62</v>
      </c>
      <c r="H68" s="8" t="s">
        <v>67</v>
      </c>
      <c r="I68" s="22">
        <v>14974.79915069307</v>
      </c>
      <c r="J68" s="26">
        <v>0.32883942982011216</v>
      </c>
      <c r="K68" s="27">
        <v>7.634257458830894</v>
      </c>
      <c r="L68" s="27">
        <v>7.471596881540464E-2</v>
      </c>
      <c r="M68" s="27">
        <v>2.2890324031514505E-3</v>
      </c>
      <c r="N68" s="27">
        <v>2.0601291628363065E-3</v>
      </c>
      <c r="O68" s="27">
        <v>1.5565420808899999E-3</v>
      </c>
      <c r="P68" s="27">
        <v>12.953366877003409</v>
      </c>
      <c r="Q68" s="27">
        <v>1.1531487577171467E-3</v>
      </c>
      <c r="R68" s="27">
        <v>3.5476828520424348E-3</v>
      </c>
      <c r="S68" s="27">
        <v>3.2236365815524765E-3</v>
      </c>
      <c r="T68" s="27">
        <v>2.7233592003603766E-3</v>
      </c>
      <c r="U68" s="28">
        <f t="shared" si="5"/>
        <v>0.17823761060103901</v>
      </c>
      <c r="V68" s="29">
        <v>2669.0724198500011</v>
      </c>
      <c r="W68" s="29">
        <f t="shared" si="6"/>
        <v>0.88440397811968763</v>
      </c>
      <c r="X68" s="22">
        <v>3.23</v>
      </c>
      <c r="Y68" s="22">
        <v>149</v>
      </c>
      <c r="Z68" s="22">
        <v>0.94</v>
      </c>
      <c r="AA68" s="22">
        <v>4</v>
      </c>
      <c r="AB68" s="22">
        <v>113</v>
      </c>
      <c r="AC68" s="22">
        <v>8.7409999999999997</v>
      </c>
      <c r="AD68" s="22">
        <v>1.5389E-2</v>
      </c>
      <c r="AE68" s="22">
        <v>328</v>
      </c>
      <c r="AF68" s="22">
        <v>0</v>
      </c>
      <c r="AG68" s="22">
        <v>2.0169999999999999</v>
      </c>
      <c r="AH68" s="22">
        <v>3.552E-3</v>
      </c>
      <c r="AI68" s="22">
        <v>0.111855</v>
      </c>
      <c r="AJ68" s="22">
        <v>0</v>
      </c>
      <c r="AK68" s="22">
        <v>633.70000000000005</v>
      </c>
      <c r="AL68" s="22">
        <v>0</v>
      </c>
      <c r="AM68" s="22">
        <v>0.126</v>
      </c>
      <c r="AN68" s="22">
        <v>0</v>
      </c>
      <c r="AO68" s="22">
        <v>0</v>
      </c>
      <c r="AP68" s="22">
        <v>0.37</v>
      </c>
      <c r="AQ68" s="22">
        <v>2.9184926E-2</v>
      </c>
      <c r="AR68" s="22">
        <v>2.9184926E-2</v>
      </c>
      <c r="AS68" s="22">
        <v>0.15859999999999999</v>
      </c>
      <c r="AT68" s="22">
        <v>1.6216768999999999E-2</v>
      </c>
      <c r="AU68" s="22">
        <v>1.6216768999999999E-2</v>
      </c>
      <c r="AV68" s="22">
        <v>0.23200000000000001</v>
      </c>
      <c r="AW68" s="22">
        <v>0</v>
      </c>
      <c r="AX68" s="25">
        <v>0</v>
      </c>
      <c r="AY68" s="21">
        <f t="shared" si="7"/>
        <v>9.1487078238728952</v>
      </c>
      <c r="AZ68" s="17">
        <f t="shared" si="8"/>
        <v>8.3177328496714029</v>
      </c>
      <c r="BA68" s="91">
        <f t="shared" si="9"/>
        <v>0.95157680467582695</v>
      </c>
    </row>
    <row r="69" spans="3:53" x14ac:dyDescent="0.35">
      <c r="C69" s="89">
        <v>2025</v>
      </c>
      <c r="D69" s="8" t="s">
        <v>56</v>
      </c>
      <c r="E69" s="8" t="s">
        <v>63</v>
      </c>
      <c r="F69" s="8">
        <v>5</v>
      </c>
      <c r="G69" s="8" t="s">
        <v>58</v>
      </c>
      <c r="H69" s="8" t="s">
        <v>67</v>
      </c>
      <c r="I69" s="30">
        <v>67485.956555301716</v>
      </c>
      <c r="J69" s="27">
        <v>3.3705923864520786</v>
      </c>
      <c r="K69" s="27">
        <v>12.1433539186731</v>
      </c>
      <c r="L69" s="27">
        <v>7.9776447577294587E-2</v>
      </c>
      <c r="M69" s="27">
        <v>5.7313470070722503E-2</v>
      </c>
      <c r="N69" s="27">
        <v>5.158212306365019E-2</v>
      </c>
      <c r="O69" s="27">
        <v>3.8973156596999979E-2</v>
      </c>
      <c r="P69" s="27">
        <v>81.080979296288334</v>
      </c>
      <c r="Q69" s="27">
        <v>5.6916930012812159E-3</v>
      </c>
      <c r="R69" s="27">
        <v>1.1374329300805031E-2</v>
      </c>
      <c r="S69" s="27">
        <v>9.7923755406437614E-3</v>
      </c>
      <c r="T69" s="27">
        <v>1.227318634132131E-2</v>
      </c>
      <c r="U69" s="28">
        <f t="shared" si="5"/>
        <v>0.16948424856995589</v>
      </c>
      <c r="V69" s="29">
        <v>11437.8066358</v>
      </c>
      <c r="W69" s="29">
        <f t="shared" si="6"/>
        <v>0.8650745835438326</v>
      </c>
      <c r="X69" s="22">
        <v>3.14</v>
      </c>
      <c r="Y69" s="22">
        <v>149</v>
      </c>
      <c r="Z69" s="22">
        <v>0.94</v>
      </c>
      <c r="AA69" s="22">
        <v>4</v>
      </c>
      <c r="AB69" s="22">
        <v>113</v>
      </c>
      <c r="AC69" s="22">
        <v>32.947000000000003</v>
      </c>
      <c r="AD69" s="22">
        <v>1.1725350000000001E-2</v>
      </c>
      <c r="AE69" s="22">
        <v>135.6</v>
      </c>
      <c r="AF69" s="22">
        <v>0</v>
      </c>
      <c r="AG69" s="22">
        <v>0.755</v>
      </c>
      <c r="AH69" s="22">
        <v>2.6867699999999999E-4</v>
      </c>
      <c r="AI69" s="22">
        <v>0.64</v>
      </c>
      <c r="AJ69" s="22">
        <v>0</v>
      </c>
      <c r="AK69" s="22">
        <v>905.4</v>
      </c>
      <c r="AL69" s="22">
        <v>0</v>
      </c>
      <c r="AM69" s="22">
        <v>0.13800000000000001</v>
      </c>
      <c r="AN69" s="22">
        <v>0</v>
      </c>
      <c r="AO69" s="22">
        <v>0</v>
      </c>
      <c r="AP69" s="22">
        <v>0.32200000000000001</v>
      </c>
      <c r="AQ69" s="22">
        <v>0</v>
      </c>
      <c r="AR69" s="22">
        <v>0</v>
      </c>
      <c r="AS69" s="22">
        <v>0.13800000000000001</v>
      </c>
      <c r="AT69" s="22">
        <v>0</v>
      </c>
      <c r="AU69" s="22">
        <v>0</v>
      </c>
      <c r="AV69" s="22">
        <v>0.23200000000000001</v>
      </c>
      <c r="AW69" s="22">
        <v>0</v>
      </c>
      <c r="AX69" s="25">
        <v>0</v>
      </c>
      <c r="AY69" s="21">
        <f t="shared" si="7"/>
        <v>34.463535811054349</v>
      </c>
      <c r="AZ69" s="17">
        <f t="shared" si="8"/>
        <v>31.500300148112522</v>
      </c>
      <c r="BA69" s="91">
        <f t="shared" si="9"/>
        <v>0.95609008856990074</v>
      </c>
    </row>
    <row r="70" spans="3:53" x14ac:dyDescent="0.35">
      <c r="C70" s="89">
        <v>2025</v>
      </c>
      <c r="D70" s="8" t="s">
        <v>56</v>
      </c>
      <c r="E70" s="8" t="s">
        <v>63</v>
      </c>
      <c r="F70" s="8">
        <v>5</v>
      </c>
      <c r="G70" s="8" t="s">
        <v>62</v>
      </c>
      <c r="H70" s="8" t="s">
        <v>67</v>
      </c>
      <c r="I70" s="30">
        <v>669.31244646712184</v>
      </c>
      <c r="J70" s="27">
        <v>6.3644696792819408E-3</v>
      </c>
      <c r="K70" s="27">
        <v>0.37184845806007844</v>
      </c>
      <c r="L70" s="27">
        <v>1.9338080694744453E-3</v>
      </c>
      <c r="M70" s="27">
        <v>1.1157929388846101E-4</v>
      </c>
      <c r="N70" s="27">
        <v>1.004213644996149E-4</v>
      </c>
      <c r="O70" s="27">
        <v>7.5873918994000009E-5</v>
      </c>
      <c r="P70" s="27">
        <v>0.63094383672617849</v>
      </c>
      <c r="Q70" s="27">
        <v>5.1541046287252758E-5</v>
      </c>
      <c r="R70" s="27">
        <v>1.4462882601177355E-4</v>
      </c>
      <c r="S70" s="27">
        <v>1.2453503238243048E-4</v>
      </c>
      <c r="T70" s="27">
        <v>1.2172304899227756E-4</v>
      </c>
      <c r="U70" s="28">
        <f t="shared" si="5"/>
        <v>0.18911040126939815</v>
      </c>
      <c r="V70" s="29">
        <v>126.57394532599999</v>
      </c>
      <c r="W70" s="29">
        <f t="shared" si="6"/>
        <v>0.86104651019993383</v>
      </c>
      <c r="X70" s="22">
        <v>3.52</v>
      </c>
      <c r="Y70" s="22">
        <v>149</v>
      </c>
      <c r="Z70" s="22">
        <v>0.94</v>
      </c>
      <c r="AA70" s="22">
        <v>4</v>
      </c>
      <c r="AB70" s="22">
        <v>113</v>
      </c>
      <c r="AC70" s="22">
        <v>5.5380000000000003</v>
      </c>
      <c r="AD70" s="22">
        <v>3.8664E-4</v>
      </c>
      <c r="AE70" s="22">
        <v>328</v>
      </c>
      <c r="AF70" s="22">
        <v>0</v>
      </c>
      <c r="AG70" s="22">
        <v>1.7090000000000001</v>
      </c>
      <c r="AH70" s="22">
        <v>1.19311E-4</v>
      </c>
      <c r="AI70" s="22">
        <v>0.111855</v>
      </c>
      <c r="AJ70" s="22">
        <v>0</v>
      </c>
      <c r="AK70" s="22">
        <v>633.70000000000005</v>
      </c>
      <c r="AL70" s="22">
        <v>0</v>
      </c>
      <c r="AM70" s="22">
        <v>0.126</v>
      </c>
      <c r="AN70" s="22">
        <v>0</v>
      </c>
      <c r="AO70" s="22">
        <v>0</v>
      </c>
      <c r="AP70" s="22">
        <v>0.37</v>
      </c>
      <c r="AQ70" s="22">
        <v>1.5132924000000001E-2</v>
      </c>
      <c r="AR70" s="22">
        <v>1.5132924000000001E-2</v>
      </c>
      <c r="AS70" s="22">
        <v>0.15859999999999999</v>
      </c>
      <c r="AT70" s="22">
        <v>6.4867079999999999E-3</v>
      </c>
      <c r="AU70" s="22">
        <v>6.4867079999999999E-3</v>
      </c>
      <c r="AV70" s="22">
        <v>0.23200000000000001</v>
      </c>
      <c r="AW70" s="22">
        <v>0</v>
      </c>
      <c r="AX70" s="25">
        <v>0</v>
      </c>
      <c r="AY70" s="21">
        <f t="shared" si="7"/>
        <v>5.79901580089264</v>
      </c>
      <c r="AZ70" s="17">
        <f t="shared" si="8"/>
        <v>5.2499059783277335</v>
      </c>
      <c r="BA70" s="91">
        <f t="shared" si="9"/>
        <v>0.94797868875545921</v>
      </c>
    </row>
    <row r="71" spans="3:53" x14ac:dyDescent="0.35">
      <c r="C71" s="89">
        <v>2025</v>
      </c>
      <c r="D71" s="8" t="s">
        <v>56</v>
      </c>
      <c r="E71" s="8" t="s">
        <v>63</v>
      </c>
      <c r="F71" s="8">
        <v>15</v>
      </c>
      <c r="G71" s="8" t="s">
        <v>62</v>
      </c>
      <c r="H71" s="8" t="s">
        <v>67</v>
      </c>
      <c r="I71" s="30">
        <v>4231.6639061699825</v>
      </c>
      <c r="J71" s="27">
        <v>2.2235802377369881E-2</v>
      </c>
      <c r="K71" s="27">
        <v>1.5810420324822529</v>
      </c>
      <c r="L71" s="27">
        <v>1.6377717104529978E-2</v>
      </c>
      <c r="M71" s="27">
        <v>6.8722623692863614E-5</v>
      </c>
      <c r="N71" s="27">
        <v>6.1850361323577285E-5</v>
      </c>
      <c r="O71" s="27">
        <v>4.6731379731999998E-5</v>
      </c>
      <c r="P71" s="27">
        <v>4.0389062555582118</v>
      </c>
      <c r="Q71" s="27">
        <v>1.4160167163649417E-3</v>
      </c>
      <c r="R71" s="27">
        <v>5.6962314961410566E-3</v>
      </c>
      <c r="S71" s="27">
        <v>4.8700945590214994E-3</v>
      </c>
      <c r="T71" s="27">
        <v>4.7152414631552331E-3</v>
      </c>
      <c r="U71" s="28">
        <f t="shared" si="5"/>
        <v>0.16066008283378325</v>
      </c>
      <c r="V71" s="29">
        <v>679.85947369000019</v>
      </c>
      <c r="W71" s="29">
        <f t="shared" si="6"/>
        <v>0.7512148462148549</v>
      </c>
      <c r="X71" s="22">
        <v>8.9499999999999993</v>
      </c>
      <c r="Y71" s="22">
        <v>149</v>
      </c>
      <c r="Z71" s="22">
        <v>0.36</v>
      </c>
      <c r="AA71" s="22">
        <v>4</v>
      </c>
      <c r="AB71" s="22">
        <v>113</v>
      </c>
      <c r="AC71" s="22">
        <v>3.01</v>
      </c>
      <c r="AD71" s="22">
        <v>4.2213E-4</v>
      </c>
      <c r="AE71" s="22">
        <v>226.5</v>
      </c>
      <c r="AF71" s="22">
        <v>0</v>
      </c>
      <c r="AG71" s="22">
        <v>2.2519999999999998</v>
      </c>
      <c r="AH71" s="22">
        <v>3.15843E-4</v>
      </c>
      <c r="AI71" s="22">
        <v>1.1185499999999999E-2</v>
      </c>
      <c r="AJ71" s="22">
        <v>0</v>
      </c>
      <c r="AK71" s="22">
        <v>658.9</v>
      </c>
      <c r="AL71" s="22">
        <v>0</v>
      </c>
      <c r="AM71" s="22">
        <v>0.378</v>
      </c>
      <c r="AN71" s="22">
        <v>5.9684211000000001E-2</v>
      </c>
      <c r="AO71" s="22">
        <v>5.9684211000000001E-2</v>
      </c>
      <c r="AP71" s="22">
        <v>2.2942999999999998</v>
      </c>
      <c r="AQ71" s="22">
        <v>9.7546769000000005E-2</v>
      </c>
      <c r="AR71" s="22">
        <v>9.7546769000000005E-2</v>
      </c>
      <c r="AS71" s="22">
        <v>0.98326000000000002</v>
      </c>
      <c r="AT71" s="22">
        <v>3.9018254000000002E-2</v>
      </c>
      <c r="AU71" s="22">
        <v>3.9018254000000002E-2</v>
      </c>
      <c r="AV71" s="22">
        <v>0.34200000000000003</v>
      </c>
      <c r="AW71" s="22">
        <v>0.379</v>
      </c>
      <c r="AX71" s="25">
        <v>0.379</v>
      </c>
      <c r="AY71" s="21">
        <f t="shared" si="7"/>
        <v>3.1552903126402572</v>
      </c>
      <c r="AZ71" s="17">
        <f t="shared" si="8"/>
        <v>2.8281627158835283</v>
      </c>
      <c r="BA71" s="91">
        <f t="shared" si="9"/>
        <v>0.93958894215399613</v>
      </c>
    </row>
    <row r="72" spans="3:53" x14ac:dyDescent="0.35">
      <c r="C72" s="89">
        <v>2025</v>
      </c>
      <c r="D72" s="8" t="s">
        <v>56</v>
      </c>
      <c r="E72" s="8" t="s">
        <v>63</v>
      </c>
      <c r="F72" s="8">
        <v>25</v>
      </c>
      <c r="G72" s="8" t="s">
        <v>62</v>
      </c>
      <c r="H72" s="8" t="s">
        <v>67</v>
      </c>
      <c r="I72" s="30">
        <v>31.697853619863906</v>
      </c>
      <c r="J72" s="27">
        <v>4.2406328366443696E-4</v>
      </c>
      <c r="K72" s="27">
        <v>2.5166110130885943E-2</v>
      </c>
      <c r="L72" s="27">
        <v>3.0435693987669951E-4</v>
      </c>
      <c r="M72" s="27">
        <v>1.2258761729180947E-6</v>
      </c>
      <c r="N72" s="27">
        <v>1.1032885556262858E-6</v>
      </c>
      <c r="O72" s="27">
        <v>8.3359570325000032E-7</v>
      </c>
      <c r="P72" s="27">
        <v>9.8033668120079187E-2</v>
      </c>
      <c r="Q72" s="27">
        <v>1.0606865666522346E-5</v>
      </c>
      <c r="R72" s="27">
        <v>4.2668396203742434E-5</v>
      </c>
      <c r="S72" s="27">
        <v>3.6480105194951209E-5</v>
      </c>
      <c r="T72" s="27">
        <v>3.5320157128109949E-5</v>
      </c>
      <c r="U72" s="28">
        <f t="shared" si="5"/>
        <v>0.44952494487420691</v>
      </c>
      <c r="V72" s="29">
        <v>14.248975901100003</v>
      </c>
      <c r="W72" s="29">
        <f t="shared" si="6"/>
        <v>0.78481080471143883</v>
      </c>
      <c r="X72" s="22">
        <v>23.97</v>
      </c>
      <c r="Y72" s="22">
        <v>149</v>
      </c>
      <c r="Z72" s="22">
        <v>0.36</v>
      </c>
      <c r="AA72" s="22">
        <v>4</v>
      </c>
      <c r="AB72" s="22">
        <v>113</v>
      </c>
      <c r="AC72" s="22">
        <v>2.5950000000000002</v>
      </c>
      <c r="AD72" s="22">
        <v>8.7500000000000002E-4</v>
      </c>
      <c r="AE72" s="22">
        <v>179.7</v>
      </c>
      <c r="AF72" s="22">
        <v>0</v>
      </c>
      <c r="AG72" s="22">
        <v>1.8919999999999999</v>
      </c>
      <c r="AH72" s="22">
        <v>6.38E-4</v>
      </c>
      <c r="AI72" s="22">
        <v>9.9426670000000005E-3</v>
      </c>
      <c r="AJ72" s="22">
        <v>0</v>
      </c>
      <c r="AK72" s="22">
        <v>797.2</v>
      </c>
      <c r="AL72" s="22">
        <v>0</v>
      </c>
      <c r="AM72" s="22">
        <v>0.378</v>
      </c>
      <c r="AN72" s="22">
        <v>5.9684211000000001E-2</v>
      </c>
      <c r="AO72" s="22">
        <v>5.9684211000000001E-2</v>
      </c>
      <c r="AP72" s="22">
        <v>2.2942999999999998</v>
      </c>
      <c r="AQ72" s="22">
        <v>9.7546769000000005E-2</v>
      </c>
      <c r="AR72" s="22">
        <v>9.7546769000000005E-2</v>
      </c>
      <c r="AS72" s="22">
        <v>0.98326000000000002</v>
      </c>
      <c r="AT72" s="22">
        <v>3.9018254000000002E-2</v>
      </c>
      <c r="AU72" s="22">
        <v>3.9018254000000002E-2</v>
      </c>
      <c r="AV72" s="22">
        <v>0.34200000000000003</v>
      </c>
      <c r="AW72" s="22">
        <v>0.379</v>
      </c>
      <c r="AX72" s="25">
        <v>0.379</v>
      </c>
      <c r="AY72" s="21">
        <f t="shared" si="7"/>
        <v>2.7213067898191277</v>
      </c>
      <c r="AZ72" s="17">
        <f t="shared" si="8"/>
        <v>2.4304894423580214</v>
      </c>
      <c r="BA72" s="91">
        <f t="shared" si="9"/>
        <v>0.93660479474297542</v>
      </c>
    </row>
    <row r="73" spans="3:53" x14ac:dyDescent="0.35">
      <c r="C73" s="89">
        <v>2025</v>
      </c>
      <c r="D73" s="8" t="s">
        <v>56</v>
      </c>
      <c r="E73" s="8" t="s">
        <v>63</v>
      </c>
      <c r="F73" s="8">
        <v>25</v>
      </c>
      <c r="G73" s="8" t="s">
        <v>64</v>
      </c>
      <c r="H73" s="8" t="s">
        <v>67</v>
      </c>
      <c r="I73" s="30">
        <v>10.972342129146499</v>
      </c>
      <c r="J73" s="27">
        <v>5.9193592213290994E-5</v>
      </c>
      <c r="K73" s="27">
        <v>9.2200942551252038E-3</v>
      </c>
      <c r="L73" s="27">
        <v>2.1834415445958627E-4</v>
      </c>
      <c r="M73" s="27">
        <v>4.772356773660439E-7</v>
      </c>
      <c r="N73" s="27">
        <v>4.2951210962943914E-7</v>
      </c>
      <c r="O73" s="27">
        <v>3.245202596800001E-7</v>
      </c>
      <c r="P73" s="27">
        <v>3.2283139403750188E-2</v>
      </c>
      <c r="Q73" s="27">
        <v>3.6716101022687302E-6</v>
      </c>
      <c r="R73" s="27">
        <v>1.4769840492110333E-5</v>
      </c>
      <c r="S73" s="27">
        <v>1.2627738153341837E-5</v>
      </c>
      <c r="T73" s="27">
        <v>1.2226217499941258E-5</v>
      </c>
      <c r="U73" s="28">
        <f t="shared" si="5"/>
        <v>0.43877046448555196</v>
      </c>
      <c r="V73" s="29">
        <v>4.8143396524999993</v>
      </c>
      <c r="W73" s="29">
        <f t="shared" si="6"/>
        <v>0.7660349113949162</v>
      </c>
      <c r="X73" s="22">
        <v>23.97</v>
      </c>
      <c r="Y73" s="22">
        <v>149</v>
      </c>
      <c r="Z73" s="22">
        <v>0.36</v>
      </c>
      <c r="AA73" s="22">
        <v>4</v>
      </c>
      <c r="AB73" s="22">
        <v>113</v>
      </c>
      <c r="AC73" s="22">
        <v>1.2190000000000001</v>
      </c>
      <c r="AD73" s="22">
        <v>4.35E-5</v>
      </c>
      <c r="AE73" s="22">
        <v>190.2</v>
      </c>
      <c r="AF73" s="22">
        <v>0</v>
      </c>
      <c r="AG73" s="22">
        <v>4.5739999999999998</v>
      </c>
      <c r="AH73" s="22">
        <v>1.63E-4</v>
      </c>
      <c r="AI73" s="22">
        <v>1.1185499999999999E-2</v>
      </c>
      <c r="AJ73" s="22">
        <v>0</v>
      </c>
      <c r="AK73" s="22">
        <v>758.4</v>
      </c>
      <c r="AL73" s="22">
        <v>0</v>
      </c>
      <c r="AM73" s="22">
        <v>0.378</v>
      </c>
      <c r="AN73" s="22">
        <v>5.9684211000000001E-2</v>
      </c>
      <c r="AO73" s="22">
        <v>5.9684211000000001E-2</v>
      </c>
      <c r="AP73" s="22">
        <v>2.2942999999999998</v>
      </c>
      <c r="AQ73" s="22">
        <v>9.7546769000000005E-2</v>
      </c>
      <c r="AR73" s="22">
        <v>9.7546769000000005E-2</v>
      </c>
      <c r="AS73" s="22">
        <v>0.98326000000000002</v>
      </c>
      <c r="AT73" s="22">
        <v>3.9018254000000002E-2</v>
      </c>
      <c r="AU73" s="22">
        <v>3.9018254000000002E-2</v>
      </c>
      <c r="AV73" s="22">
        <v>0.34200000000000003</v>
      </c>
      <c r="AW73" s="22">
        <v>0.379</v>
      </c>
      <c r="AX73" s="25">
        <v>0.379</v>
      </c>
      <c r="AY73" s="21">
        <f t="shared" si="7"/>
        <v>1.28247563128286</v>
      </c>
      <c r="AZ73" s="17">
        <f t="shared" si="8"/>
        <v>1.1109928701742</v>
      </c>
      <c r="BA73" s="91">
        <f t="shared" si="9"/>
        <v>0.9113969402577522</v>
      </c>
    </row>
    <row r="74" spans="3:53" x14ac:dyDescent="0.35">
      <c r="C74" s="89">
        <v>2025</v>
      </c>
      <c r="D74" s="8" t="s">
        <v>56</v>
      </c>
      <c r="E74" s="8" t="s">
        <v>68</v>
      </c>
      <c r="F74" s="8">
        <v>5</v>
      </c>
      <c r="G74" s="8" t="s">
        <v>62</v>
      </c>
      <c r="H74" s="8" t="s">
        <v>67</v>
      </c>
      <c r="I74" s="30">
        <v>83.508801488712606</v>
      </c>
      <c r="J74" s="27">
        <v>0</v>
      </c>
      <c r="K74" s="27">
        <v>0</v>
      </c>
      <c r="L74" s="27">
        <v>0</v>
      </c>
      <c r="M74" s="27">
        <v>0</v>
      </c>
      <c r="N74" s="27">
        <v>0</v>
      </c>
      <c r="O74" s="27">
        <v>0</v>
      </c>
      <c r="P74" s="27">
        <v>0</v>
      </c>
      <c r="Q74" s="27">
        <v>0</v>
      </c>
      <c r="R74" s="27">
        <v>4.8606847409656906E-5</v>
      </c>
      <c r="S74" s="27">
        <v>4.5791926633757555E-5</v>
      </c>
      <c r="T74" s="27">
        <v>0</v>
      </c>
      <c r="U74" s="28">
        <f t="shared" si="5"/>
        <v>3.6641980591633713E-4</v>
      </c>
      <c r="V74" s="31">
        <v>3.0599278833799998E-2</v>
      </c>
      <c r="W74" s="31" t="e">
        <f t="shared" si="6"/>
        <v>#DIV/0!</v>
      </c>
      <c r="X74" s="22">
        <v>3.58</v>
      </c>
      <c r="Y74" s="32">
        <v>0</v>
      </c>
      <c r="Z74" s="22">
        <v>0.38</v>
      </c>
      <c r="AA74" s="22">
        <v>8</v>
      </c>
      <c r="AB74" s="22">
        <v>0</v>
      </c>
      <c r="AC74" s="22">
        <v>4.0940000000000003</v>
      </c>
      <c r="AD74" s="22">
        <v>2.5340100000000002E-3</v>
      </c>
      <c r="AE74" s="22">
        <v>244.6</v>
      </c>
      <c r="AF74" s="22">
        <v>0</v>
      </c>
      <c r="AG74" s="22">
        <v>1.633</v>
      </c>
      <c r="AH74" s="22">
        <v>1.01092E-3</v>
      </c>
      <c r="AI74" s="22">
        <v>1.1185499999999999E-2</v>
      </c>
      <c r="AJ74" s="22">
        <v>0</v>
      </c>
      <c r="AK74" s="22">
        <v>644.6</v>
      </c>
      <c r="AL74" s="22">
        <v>0</v>
      </c>
      <c r="AM74" s="22">
        <v>0.13500000000000001</v>
      </c>
      <c r="AN74" s="22">
        <v>1.3302919999999999E-2</v>
      </c>
      <c r="AO74" s="22">
        <v>1.3302919999999999E-2</v>
      </c>
      <c r="AP74" s="22">
        <v>0.67564999999999997</v>
      </c>
      <c r="AQ74" s="22">
        <v>2.3878308000000001E-2</v>
      </c>
      <c r="AR74" s="22">
        <v>2.3878308000000001E-2</v>
      </c>
      <c r="AS74" s="22">
        <v>0.28960000000000002</v>
      </c>
      <c r="AT74" s="22">
        <v>1.0083196000000001E-2</v>
      </c>
      <c r="AU74" s="22">
        <v>1.0083196000000001E-2</v>
      </c>
      <c r="AV74" s="22">
        <v>0.34200000000000003</v>
      </c>
      <c r="AW74" s="22">
        <v>0.379</v>
      </c>
      <c r="AX74" s="25">
        <v>0.379</v>
      </c>
      <c r="AY74" s="21">
        <f t="shared" si="7"/>
        <v>4.288901279460819</v>
      </c>
      <c r="AZ74" s="17">
        <f t="shared" si="8"/>
        <v>3.8666971224155255</v>
      </c>
      <c r="BA74" s="91">
        <f t="shared" si="9"/>
        <v>0.94447902355044588</v>
      </c>
    </row>
    <row r="75" spans="3:53" x14ac:dyDescent="0.35">
      <c r="C75" s="89">
        <v>2025</v>
      </c>
      <c r="D75" s="8" t="s">
        <v>56</v>
      </c>
      <c r="E75" s="8" t="s">
        <v>68</v>
      </c>
      <c r="F75" s="8">
        <v>15</v>
      </c>
      <c r="G75" s="8" t="s">
        <v>62</v>
      </c>
      <c r="H75" s="8" t="s">
        <v>67</v>
      </c>
      <c r="I75" s="30">
        <v>513.0449317919406</v>
      </c>
      <c r="J75" s="27">
        <v>0</v>
      </c>
      <c r="K75" s="27">
        <v>0</v>
      </c>
      <c r="L75" s="27">
        <v>0</v>
      </c>
      <c r="M75" s="27">
        <v>0</v>
      </c>
      <c r="N75" s="27">
        <v>0</v>
      </c>
      <c r="O75" s="27">
        <v>0</v>
      </c>
      <c r="P75" s="27">
        <v>0</v>
      </c>
      <c r="Q75" s="27">
        <v>0</v>
      </c>
      <c r="R75" s="27">
        <v>2.98621178478766E-4</v>
      </c>
      <c r="S75" s="27">
        <v>2.8132742247070967E-4</v>
      </c>
      <c r="T75" s="27">
        <v>0</v>
      </c>
      <c r="U75" s="28">
        <f t="shared" si="5"/>
        <v>3.6641979596484378E-4</v>
      </c>
      <c r="V75" s="31">
        <v>0.18798981922800007</v>
      </c>
      <c r="W75" s="31" t="e">
        <f t="shared" si="6"/>
        <v>#DIV/0!</v>
      </c>
      <c r="X75" s="22">
        <v>9.16</v>
      </c>
      <c r="Y75" s="32">
        <v>0</v>
      </c>
      <c r="Z75" s="22">
        <v>0.38</v>
      </c>
      <c r="AA75" s="22">
        <v>8</v>
      </c>
      <c r="AB75" s="22">
        <v>0</v>
      </c>
      <c r="AC75" s="22">
        <v>2.738</v>
      </c>
      <c r="AD75" s="22">
        <v>5.4354999999999996E-4</v>
      </c>
      <c r="AE75" s="22">
        <v>208.7</v>
      </c>
      <c r="AF75" s="22">
        <v>0</v>
      </c>
      <c r="AG75" s="22">
        <v>2.2679999999999998</v>
      </c>
      <c r="AH75" s="22">
        <v>4.50214E-4</v>
      </c>
      <c r="AI75" s="22">
        <v>1.1185499999999999E-2</v>
      </c>
      <c r="AJ75" s="22">
        <v>0</v>
      </c>
      <c r="AK75" s="22">
        <v>693.7</v>
      </c>
      <c r="AL75" s="22">
        <v>0</v>
      </c>
      <c r="AM75" s="22">
        <v>0.13500000000000001</v>
      </c>
      <c r="AN75" s="22">
        <v>1.3302919999999999E-2</v>
      </c>
      <c r="AO75" s="22">
        <v>1.3302919999999999E-2</v>
      </c>
      <c r="AP75" s="22">
        <v>0.67564999999999997</v>
      </c>
      <c r="AQ75" s="22">
        <v>2.3878308000000001E-2</v>
      </c>
      <c r="AR75" s="22">
        <v>2.3878308000000001E-2</v>
      </c>
      <c r="AS75" s="22">
        <v>0.28960000000000002</v>
      </c>
      <c r="AT75" s="22">
        <v>1.0083196000000001E-2</v>
      </c>
      <c r="AU75" s="22">
        <v>1.0083196000000001E-2</v>
      </c>
      <c r="AV75" s="22">
        <v>0.34200000000000003</v>
      </c>
      <c r="AW75" s="22">
        <v>0.379</v>
      </c>
      <c r="AX75" s="25">
        <v>0.379</v>
      </c>
      <c r="AY75" s="21">
        <f t="shared" si="7"/>
        <v>2.8708472256652442</v>
      </c>
      <c r="AZ75" s="17">
        <f t="shared" si="8"/>
        <v>2.5675262884638572</v>
      </c>
      <c r="BA75" s="91">
        <f t="shared" si="9"/>
        <v>0.93773787014750076</v>
      </c>
    </row>
    <row r="76" spans="3:53" x14ac:dyDescent="0.35">
      <c r="C76" s="89">
        <v>2025</v>
      </c>
      <c r="D76" s="8" t="s">
        <v>56</v>
      </c>
      <c r="E76" s="8" t="s">
        <v>68</v>
      </c>
      <c r="F76" s="8">
        <v>25</v>
      </c>
      <c r="G76" s="8" t="s">
        <v>62</v>
      </c>
      <c r="H76" s="8" t="s">
        <v>67</v>
      </c>
      <c r="I76" s="30">
        <v>5860.2246621812956</v>
      </c>
      <c r="J76" s="27">
        <v>0</v>
      </c>
      <c r="K76" s="27">
        <v>0</v>
      </c>
      <c r="L76" s="27">
        <v>0</v>
      </c>
      <c r="M76" s="27">
        <v>0</v>
      </c>
      <c r="N76" s="27">
        <v>0</v>
      </c>
      <c r="O76" s="27">
        <v>0</v>
      </c>
      <c r="P76" s="27">
        <v>0</v>
      </c>
      <c r="Q76" s="27">
        <v>0</v>
      </c>
      <c r="R76" s="27">
        <v>5.8227021978486454E-3</v>
      </c>
      <c r="S76" s="27">
        <v>5.2845726398135047E-3</v>
      </c>
      <c r="T76" s="27">
        <v>0</v>
      </c>
      <c r="U76" s="28">
        <f t="shared" si="5"/>
        <v>6.1438138361402921E-4</v>
      </c>
      <c r="V76" s="31">
        <v>3.600412936240001</v>
      </c>
      <c r="W76" s="31" t="e">
        <f t="shared" si="6"/>
        <v>#DIV/0!</v>
      </c>
      <c r="X76" s="22">
        <v>22.65</v>
      </c>
      <c r="Y76" s="32">
        <v>0</v>
      </c>
      <c r="Z76" s="22">
        <v>0.38</v>
      </c>
      <c r="AA76" s="22">
        <v>8</v>
      </c>
      <c r="AB76" s="22">
        <v>0</v>
      </c>
      <c r="AC76" s="22">
        <v>2.8420000000000001</v>
      </c>
      <c r="AD76" s="22">
        <v>1.16223E-3</v>
      </c>
      <c r="AE76" s="22">
        <v>269.98500000000001</v>
      </c>
      <c r="AF76" s="22">
        <v>0</v>
      </c>
      <c r="AG76" s="22">
        <v>1.4159999999999999</v>
      </c>
      <c r="AH76" s="22">
        <v>5.7921199999999996E-4</v>
      </c>
      <c r="AI76" s="22">
        <v>9.9426670000000005E-3</v>
      </c>
      <c r="AJ76" s="22">
        <v>0</v>
      </c>
      <c r="AK76" s="22">
        <v>621.61500000000001</v>
      </c>
      <c r="AL76" s="22">
        <v>0</v>
      </c>
      <c r="AM76" s="22">
        <v>0.48</v>
      </c>
      <c r="AN76" s="22">
        <v>4.7299269999999997E-2</v>
      </c>
      <c r="AO76" s="22">
        <v>4.7299269999999997E-2</v>
      </c>
      <c r="AP76" s="22">
        <v>1.3617999999999999</v>
      </c>
      <c r="AQ76" s="22">
        <v>4.8127700000000002E-2</v>
      </c>
      <c r="AR76" s="22">
        <v>4.8127700000000002E-2</v>
      </c>
      <c r="AS76" s="22">
        <v>0.58360000000000001</v>
      </c>
      <c r="AT76" s="22">
        <v>2.0319589999999998E-2</v>
      </c>
      <c r="AU76" s="22">
        <v>2.0319589999999998E-2</v>
      </c>
      <c r="AV76" s="22">
        <v>0.34200000000000003</v>
      </c>
      <c r="AW76" s="22">
        <v>0.379</v>
      </c>
      <c r="AX76" s="25">
        <v>0.379</v>
      </c>
      <c r="AY76" s="21">
        <f t="shared" si="7"/>
        <v>2.9796045152331194</v>
      </c>
      <c r="AZ76" s="17">
        <f t="shared" si="8"/>
        <v>2.6671843892623563</v>
      </c>
      <c r="BA76" s="91">
        <f t="shared" si="9"/>
        <v>0.93848852542658556</v>
      </c>
    </row>
    <row r="77" spans="3:53" x14ac:dyDescent="0.35">
      <c r="C77" s="89">
        <v>2025</v>
      </c>
      <c r="D77" s="8" t="s">
        <v>56</v>
      </c>
      <c r="E77" s="8" t="s">
        <v>68</v>
      </c>
      <c r="F77" s="8">
        <v>25</v>
      </c>
      <c r="G77" s="8" t="s">
        <v>64</v>
      </c>
      <c r="H77" s="8" t="s">
        <v>67</v>
      </c>
      <c r="I77" s="30">
        <v>119.48517815972011</v>
      </c>
      <c r="J77" s="27">
        <v>0</v>
      </c>
      <c r="K77" s="27">
        <v>0</v>
      </c>
      <c r="L77" s="27">
        <v>0</v>
      </c>
      <c r="M77" s="27">
        <v>0</v>
      </c>
      <c r="N77" s="27">
        <v>0</v>
      </c>
      <c r="O77" s="27">
        <v>0</v>
      </c>
      <c r="P77" s="27">
        <v>0</v>
      </c>
      <c r="Q77" s="27">
        <v>0</v>
      </c>
      <c r="R77" s="27">
        <v>1.1887527369434632E-4</v>
      </c>
      <c r="S77" s="27">
        <v>1.0792463362984211E-4</v>
      </c>
      <c r="T77" s="27">
        <v>0</v>
      </c>
      <c r="U77" s="28">
        <f t="shared" si="5"/>
        <v>6.1528120404546918E-4</v>
      </c>
      <c r="V77" s="31">
        <v>7.3516984283699988E-2</v>
      </c>
      <c r="W77" s="31" t="e">
        <f t="shared" si="6"/>
        <v>#DIV/0!</v>
      </c>
      <c r="X77" s="22">
        <v>22.65</v>
      </c>
      <c r="Y77" s="32">
        <v>0</v>
      </c>
      <c r="Z77" s="22">
        <v>0.38</v>
      </c>
      <c r="AA77" s="22">
        <v>8</v>
      </c>
      <c r="AB77" s="22">
        <v>0</v>
      </c>
      <c r="AC77" s="22">
        <v>2.282</v>
      </c>
      <c r="AD77" s="22">
        <v>2.9444999999999997E-4</v>
      </c>
      <c r="AE77" s="22">
        <v>190.2</v>
      </c>
      <c r="AF77" s="22">
        <v>0</v>
      </c>
      <c r="AG77" s="22">
        <v>3.0329999999999999</v>
      </c>
      <c r="AH77" s="22">
        <v>3.9135999999999999E-4</v>
      </c>
      <c r="AI77" s="22">
        <v>0.01</v>
      </c>
      <c r="AJ77" s="22">
        <v>0</v>
      </c>
      <c r="AK77" s="22">
        <v>758.4</v>
      </c>
      <c r="AL77" s="22">
        <v>0</v>
      </c>
      <c r="AM77" s="22">
        <v>0.48</v>
      </c>
      <c r="AN77" s="22">
        <v>4.6829268E-2</v>
      </c>
      <c r="AO77" s="22">
        <v>4.6829268E-2</v>
      </c>
      <c r="AP77" s="22">
        <v>1.3617999999999999</v>
      </c>
      <c r="AQ77" s="22">
        <v>4.8635713999999997E-2</v>
      </c>
      <c r="AR77" s="22">
        <v>4.8635713999999997E-2</v>
      </c>
      <c r="AS77" s="22">
        <v>0.58360000000000001</v>
      </c>
      <c r="AT77" s="22">
        <v>2.0607344999999999E-2</v>
      </c>
      <c r="AU77" s="22">
        <v>2.0607344999999999E-2</v>
      </c>
      <c r="AV77" s="22">
        <v>0.34200000000000003</v>
      </c>
      <c r="AW77" s="22">
        <v>0.379</v>
      </c>
      <c r="AX77" s="25">
        <v>0.379</v>
      </c>
      <c r="AY77" s="21">
        <f t="shared" si="7"/>
        <v>2.3939951428554838</v>
      </c>
      <c r="AZ77" s="17">
        <f t="shared" si="8"/>
        <v>2.1305072052529224</v>
      </c>
      <c r="BA77" s="91">
        <f t="shared" si="9"/>
        <v>0.93361402508892299</v>
      </c>
    </row>
    <row r="78" spans="3:53" x14ac:dyDescent="0.35">
      <c r="C78" s="89">
        <v>2025</v>
      </c>
      <c r="D78" s="8" t="s">
        <v>56</v>
      </c>
      <c r="E78" s="8" t="s">
        <v>66</v>
      </c>
      <c r="F78" s="8">
        <v>2</v>
      </c>
      <c r="G78" s="8" t="s">
        <v>58</v>
      </c>
      <c r="H78" s="8" t="s">
        <v>67</v>
      </c>
      <c r="I78" s="30">
        <v>145163.3962925431</v>
      </c>
      <c r="J78" s="27">
        <v>0.97452737157406366</v>
      </c>
      <c r="K78" s="27">
        <v>3.819713883770631</v>
      </c>
      <c r="L78" s="27">
        <v>2.4959372242763699E-2</v>
      </c>
      <c r="M78" s="27">
        <v>1.0145760724216014E-2</v>
      </c>
      <c r="N78" s="27">
        <v>9.1311846517944176E-3</v>
      </c>
      <c r="O78" s="27">
        <v>6.8991160810000013E-3</v>
      </c>
      <c r="P78" s="27">
        <v>26.719452589944559</v>
      </c>
      <c r="Q78" s="27">
        <v>3.3084884227134212E-3</v>
      </c>
      <c r="R78" s="27">
        <v>2.2907108999657106E-2</v>
      </c>
      <c r="S78" s="27">
        <v>1.9714979087001691E-2</v>
      </c>
      <c r="T78" s="27">
        <v>1.1160736824076452E-2</v>
      </c>
      <c r="U78" s="28">
        <f t="shared" si="5"/>
        <v>2.5531437401278178E-2</v>
      </c>
      <c r="V78" s="29">
        <v>3706.2301654000007</v>
      </c>
      <c r="W78" s="29">
        <f t="shared" si="6"/>
        <v>0.90061323657282366</v>
      </c>
      <c r="X78" s="22">
        <v>1.1100000000000001</v>
      </c>
      <c r="Y78" s="22">
        <v>63</v>
      </c>
      <c r="Z78" s="22">
        <v>0.91</v>
      </c>
      <c r="AA78" s="22">
        <v>3</v>
      </c>
      <c r="AB78" s="22">
        <v>49</v>
      </c>
      <c r="AC78" s="22">
        <v>31.175000000000001</v>
      </c>
      <c r="AD78" s="22">
        <v>1.7406060000000001E-2</v>
      </c>
      <c r="AE78" s="22">
        <v>137.04</v>
      </c>
      <c r="AF78" s="22">
        <v>0</v>
      </c>
      <c r="AG78" s="22">
        <v>0.77300000000000002</v>
      </c>
      <c r="AH78" s="22">
        <v>4.31829E-4</v>
      </c>
      <c r="AI78" s="22">
        <v>0.36399999999999999</v>
      </c>
      <c r="AJ78" s="22">
        <v>0</v>
      </c>
      <c r="AK78" s="22">
        <v>958.61500000000001</v>
      </c>
      <c r="AL78" s="22">
        <v>0</v>
      </c>
      <c r="AM78" s="22">
        <v>8.5999999999999993E-2</v>
      </c>
      <c r="AN78" s="22">
        <v>0</v>
      </c>
      <c r="AO78" s="22">
        <v>0</v>
      </c>
      <c r="AP78" s="22">
        <v>0.30154999999999998</v>
      </c>
      <c r="AQ78" s="22">
        <v>0</v>
      </c>
      <c r="AR78" s="22">
        <v>0</v>
      </c>
      <c r="AS78" s="22">
        <v>0.12920000000000001</v>
      </c>
      <c r="AT78" s="22">
        <v>0</v>
      </c>
      <c r="AU78" s="22">
        <v>0</v>
      </c>
      <c r="AV78" s="22">
        <v>0.23200000000000001</v>
      </c>
      <c r="AW78" s="22">
        <v>0</v>
      </c>
      <c r="AX78" s="25">
        <v>0</v>
      </c>
      <c r="AY78" s="21">
        <f t="shared" si="7"/>
        <v>32.61036150943962</v>
      </c>
      <c r="AZ78" s="17">
        <f t="shared" si="8"/>
        <v>29.803241123059728</v>
      </c>
      <c r="BA78" s="91">
        <f t="shared" si="9"/>
        <v>0.9559981114052839</v>
      </c>
    </row>
    <row r="79" spans="3:53" x14ac:dyDescent="0.35">
      <c r="C79" s="89">
        <v>2025</v>
      </c>
      <c r="D79" s="8" t="s">
        <v>56</v>
      </c>
      <c r="E79" s="8" t="s">
        <v>66</v>
      </c>
      <c r="F79" s="8">
        <v>2</v>
      </c>
      <c r="G79" s="8" t="s">
        <v>62</v>
      </c>
      <c r="H79" s="8" t="s">
        <v>67</v>
      </c>
      <c r="I79" s="30">
        <v>32778.790668881025</v>
      </c>
      <c r="J79" s="27">
        <v>0.11248327645664918</v>
      </c>
      <c r="K79" s="27">
        <v>2.6091028139673575</v>
      </c>
      <c r="L79" s="27">
        <v>4.0456888355867471E-2</v>
      </c>
      <c r="M79" s="27">
        <v>9.5770051720730262E-4</v>
      </c>
      <c r="N79" s="27">
        <v>8.6193046548657269E-4</v>
      </c>
      <c r="O79" s="27">
        <v>6.5123631576999991E-4</v>
      </c>
      <c r="P79" s="27">
        <v>6.9291925530904992</v>
      </c>
      <c r="Q79" s="27">
        <v>6.7758416918637992E-4</v>
      </c>
      <c r="R79" s="27">
        <v>7.7653778512524569E-3</v>
      </c>
      <c r="S79" s="27">
        <v>6.6983202229659745E-3</v>
      </c>
      <c r="T79" s="27">
        <v>2.5201632352548965E-3</v>
      </c>
      <c r="U79" s="28">
        <f t="shared" si="5"/>
        <v>3.5768840138543888E-2</v>
      </c>
      <c r="V79" s="29">
        <v>1172.4593233699995</v>
      </c>
      <c r="W79" s="29">
        <f t="shared" si="6"/>
        <v>0.92750006527789497</v>
      </c>
      <c r="X79" s="22">
        <v>1.51</v>
      </c>
      <c r="Y79" s="22">
        <v>63</v>
      </c>
      <c r="Z79" s="22">
        <v>0.91</v>
      </c>
      <c r="AA79" s="22">
        <v>3</v>
      </c>
      <c r="AB79" s="22">
        <v>49</v>
      </c>
      <c r="AC79" s="22">
        <v>11.233000000000001</v>
      </c>
      <c r="AD79" s="22">
        <v>2.6933999999999999E-3</v>
      </c>
      <c r="AE79" s="22">
        <v>267.60000000000002</v>
      </c>
      <c r="AF79" s="22">
        <v>0</v>
      </c>
      <c r="AG79" s="22">
        <v>4.1040000000000001</v>
      </c>
      <c r="AH79" s="22">
        <v>9.8413800000000007E-4</v>
      </c>
      <c r="AI79" s="22">
        <v>0.111855</v>
      </c>
      <c r="AJ79" s="22">
        <v>0</v>
      </c>
      <c r="AK79" s="22">
        <v>809.3</v>
      </c>
      <c r="AL79" s="22">
        <v>0</v>
      </c>
      <c r="AM79" s="22">
        <v>7.8E-2</v>
      </c>
      <c r="AN79" s="22">
        <v>0</v>
      </c>
      <c r="AO79" s="22">
        <v>0</v>
      </c>
      <c r="AP79" s="22">
        <v>0.41499999999999998</v>
      </c>
      <c r="AQ79" s="22">
        <v>1.7278168E-2</v>
      </c>
      <c r="AR79" s="22">
        <v>1.7278168E-2</v>
      </c>
      <c r="AS79" s="22">
        <v>0.1779</v>
      </c>
      <c r="AT79" s="22">
        <v>7.5610199999999999E-3</v>
      </c>
      <c r="AU79" s="22">
        <v>7.5610199999999999E-3</v>
      </c>
      <c r="AV79" s="22">
        <v>0.23200000000000001</v>
      </c>
      <c r="AW79" s="22">
        <v>0</v>
      </c>
      <c r="AX79" s="25">
        <v>0</v>
      </c>
      <c r="AY79" s="21">
        <f t="shared" si="7"/>
        <v>11.754851746189468</v>
      </c>
      <c r="AZ79" s="17">
        <f t="shared" si="8"/>
        <v>10.704447888381321</v>
      </c>
      <c r="BA79" s="91">
        <f t="shared" si="9"/>
        <v>0.95294648699201634</v>
      </c>
    </row>
    <row r="80" spans="3:53" x14ac:dyDescent="0.35">
      <c r="C80" s="89">
        <v>2025</v>
      </c>
      <c r="D80" s="8" t="s">
        <v>56</v>
      </c>
      <c r="E80" s="8" t="s">
        <v>66</v>
      </c>
      <c r="F80" s="8">
        <v>5</v>
      </c>
      <c r="G80" s="8" t="s">
        <v>58</v>
      </c>
      <c r="H80" s="8" t="s">
        <v>67</v>
      </c>
      <c r="I80" s="30">
        <v>2340.530206534303</v>
      </c>
      <c r="J80" s="27">
        <v>2.9125805513599706E-2</v>
      </c>
      <c r="K80" s="27">
        <v>0.10958710154357537</v>
      </c>
      <c r="L80" s="27">
        <v>7.9332683052027442E-4</v>
      </c>
      <c r="M80" s="27">
        <v>3.2616460713411196E-4</v>
      </c>
      <c r="N80" s="27">
        <v>2.9354814642070068E-4</v>
      </c>
      <c r="O80" s="27">
        <v>2.2179190558099985E-4</v>
      </c>
      <c r="P80" s="27">
        <v>0.83989125409909104</v>
      </c>
      <c r="Q80" s="27">
        <v>5.3344143834471429E-5</v>
      </c>
      <c r="R80" s="27">
        <v>3.6934090774524948E-4</v>
      </c>
      <c r="S80" s="27">
        <v>3.1787286087828925E-4</v>
      </c>
      <c r="T80" s="27">
        <v>1.7994923081826687E-4</v>
      </c>
      <c r="U80" s="28">
        <f t="shared" si="5"/>
        <v>4.8707845475238119E-2</v>
      </c>
      <c r="V80" s="29">
        <v>114.00218362999999</v>
      </c>
      <c r="W80" s="29">
        <f t="shared" si="6"/>
        <v>0.89959927571376541</v>
      </c>
      <c r="X80" s="22">
        <v>2.12</v>
      </c>
      <c r="Y80" s="22">
        <v>63</v>
      </c>
      <c r="Z80" s="22">
        <v>0.91</v>
      </c>
      <c r="AA80" s="22">
        <v>3</v>
      </c>
      <c r="AB80" s="22">
        <v>49</v>
      </c>
      <c r="AC80" s="22">
        <v>28.289000000000001</v>
      </c>
      <c r="AD80" s="22">
        <v>2.6844E-2</v>
      </c>
      <c r="AE80" s="22">
        <v>127.675</v>
      </c>
      <c r="AF80" s="22">
        <v>0</v>
      </c>
      <c r="AG80" s="22">
        <v>0.746</v>
      </c>
      <c r="AH80" s="22">
        <v>7.0799999999999997E-4</v>
      </c>
      <c r="AI80" s="22">
        <v>0.38</v>
      </c>
      <c r="AJ80" s="22">
        <v>0</v>
      </c>
      <c r="AK80" s="22">
        <v>978.52</v>
      </c>
      <c r="AL80" s="22">
        <v>0</v>
      </c>
      <c r="AM80" s="22">
        <v>8.5999999999999993E-2</v>
      </c>
      <c r="AN80" s="22">
        <v>0</v>
      </c>
      <c r="AO80" s="22">
        <v>0</v>
      </c>
      <c r="AP80" s="22">
        <v>0.30154999999999998</v>
      </c>
      <c r="AQ80" s="22">
        <v>0</v>
      </c>
      <c r="AR80" s="22">
        <v>0</v>
      </c>
      <c r="AS80" s="22">
        <v>0.12920000000000001</v>
      </c>
      <c r="AT80" s="22">
        <v>0</v>
      </c>
      <c r="AU80" s="22">
        <v>0</v>
      </c>
      <c r="AV80" s="22">
        <v>0.23200000000000001</v>
      </c>
      <c r="AW80" s="22">
        <v>0</v>
      </c>
      <c r="AX80" s="25">
        <v>0</v>
      </c>
      <c r="AY80" s="21">
        <f t="shared" si="7"/>
        <v>29.592155779399224</v>
      </c>
      <c r="AZ80" s="17">
        <f t="shared" si="8"/>
        <v>27.039292925515465</v>
      </c>
      <c r="BA80" s="91">
        <f t="shared" si="9"/>
        <v>0.95582356836634252</v>
      </c>
    </row>
    <row r="81" spans="3:53" x14ac:dyDescent="0.35">
      <c r="C81" s="89">
        <v>2025</v>
      </c>
      <c r="D81" s="8" t="s">
        <v>56</v>
      </c>
      <c r="E81" s="8" t="s">
        <v>66</v>
      </c>
      <c r="F81" s="8">
        <v>5</v>
      </c>
      <c r="G81" s="8" t="s">
        <v>62</v>
      </c>
      <c r="H81" s="8" t="s">
        <v>67</v>
      </c>
      <c r="I81" s="30">
        <v>3397.1160102592416</v>
      </c>
      <c r="J81" s="27">
        <v>1.2065885314376679E-2</v>
      </c>
      <c r="K81" s="27">
        <v>0.66257197443114557</v>
      </c>
      <c r="L81" s="27">
        <v>3.6293090378906457E-3</v>
      </c>
      <c r="M81" s="27">
        <v>2.4320469244687042E-4</v>
      </c>
      <c r="N81" s="27">
        <v>2.188842232021833E-4</v>
      </c>
      <c r="O81" s="27">
        <v>1.6537918768099998E-4</v>
      </c>
      <c r="P81" s="27">
        <v>1.7596441826027962</v>
      </c>
      <c r="Q81" s="27">
        <v>7.3824255185274228E-5</v>
      </c>
      <c r="R81" s="27">
        <v>7.3943388581071076E-4</v>
      </c>
      <c r="S81" s="27">
        <v>6.3761734708011177E-4</v>
      </c>
      <c r="T81" s="27">
        <v>2.6118373238705319E-4</v>
      </c>
      <c r="U81" s="28">
        <f t="shared" si="5"/>
        <v>8.5666384848538543E-2</v>
      </c>
      <c r="V81" s="29">
        <v>291.01864750999999</v>
      </c>
      <c r="W81" s="29">
        <f t="shared" si="6"/>
        <v>0.90655624567467086</v>
      </c>
      <c r="X81" s="22">
        <v>3.7</v>
      </c>
      <c r="Y81" s="22">
        <v>63</v>
      </c>
      <c r="Z81" s="22">
        <v>0.91</v>
      </c>
      <c r="AA81" s="22">
        <v>3</v>
      </c>
      <c r="AB81" s="22">
        <v>49</v>
      </c>
      <c r="AC81" s="22">
        <v>4.4509999999999996</v>
      </c>
      <c r="AD81" s="22">
        <v>2.5866299999999999E-3</v>
      </c>
      <c r="AE81" s="22">
        <v>267.60000000000002</v>
      </c>
      <c r="AF81" s="22">
        <v>0</v>
      </c>
      <c r="AG81" s="22">
        <v>1.36</v>
      </c>
      <c r="AH81" s="22">
        <v>7.9063600000000005E-4</v>
      </c>
      <c r="AI81" s="22">
        <v>0.111855</v>
      </c>
      <c r="AJ81" s="22">
        <v>0</v>
      </c>
      <c r="AK81" s="22">
        <v>809.3</v>
      </c>
      <c r="AL81" s="22">
        <v>0</v>
      </c>
      <c r="AM81" s="22">
        <v>8.2000000000000003E-2</v>
      </c>
      <c r="AN81" s="22">
        <v>0</v>
      </c>
      <c r="AO81" s="22">
        <v>0</v>
      </c>
      <c r="AP81" s="22">
        <v>0.38129999999999997</v>
      </c>
      <c r="AQ81" s="22">
        <v>1.5875098000000001E-2</v>
      </c>
      <c r="AR81" s="22">
        <v>1.5875098000000001E-2</v>
      </c>
      <c r="AS81" s="22">
        <v>0.16339999999999999</v>
      </c>
      <c r="AT81" s="22">
        <v>6.9447479999999997E-3</v>
      </c>
      <c r="AU81" s="22">
        <v>6.9447479999999997E-3</v>
      </c>
      <c r="AV81" s="22">
        <v>0.23200000000000001</v>
      </c>
      <c r="AW81" s="22">
        <v>0</v>
      </c>
      <c r="AX81" s="25">
        <v>0</v>
      </c>
      <c r="AY81" s="21">
        <f t="shared" si="7"/>
        <v>4.6622447394560842</v>
      </c>
      <c r="AZ81" s="17">
        <f t="shared" si="8"/>
        <v>4.2086843011440846</v>
      </c>
      <c r="BA81" s="91">
        <f t="shared" si="9"/>
        <v>0.945559267837359</v>
      </c>
    </row>
    <row r="82" spans="3:53" x14ac:dyDescent="0.35">
      <c r="C82" s="89">
        <v>2025</v>
      </c>
      <c r="D82" s="8" t="s">
        <v>56</v>
      </c>
      <c r="E82" s="8" t="s">
        <v>66</v>
      </c>
      <c r="F82" s="8">
        <v>15</v>
      </c>
      <c r="G82" s="8" t="s">
        <v>62</v>
      </c>
      <c r="H82" s="8" t="s">
        <v>67</v>
      </c>
      <c r="I82" s="30">
        <v>79.575500539420091</v>
      </c>
      <c r="J82" s="27">
        <v>1.5778123530943075E-4</v>
      </c>
      <c r="K82" s="27">
        <v>8.7364285719110611E-3</v>
      </c>
      <c r="L82" s="27">
        <v>5.9674867471828702E-5</v>
      </c>
      <c r="M82" s="27">
        <v>3.789377220494515E-7</v>
      </c>
      <c r="N82" s="27">
        <v>3.4104394984450637E-7</v>
      </c>
      <c r="O82" s="27">
        <v>2.5767764963800005E-7</v>
      </c>
      <c r="P82" s="27">
        <v>2.2317916132963592E-2</v>
      </c>
      <c r="Q82" s="27">
        <v>7.9713636079710236E-6</v>
      </c>
      <c r="R82" s="27">
        <v>1.042050689554712E-4</v>
      </c>
      <c r="S82" s="27">
        <v>8.9878606897257258E-5</v>
      </c>
      <c r="T82" s="27">
        <v>6.1180796362310259E-6</v>
      </c>
      <c r="U82" s="28">
        <f t="shared" si="5"/>
        <v>4.7836575592939932E-2</v>
      </c>
      <c r="V82" s="29">
        <v>3.8066194469000014</v>
      </c>
      <c r="W82" s="29">
        <f t="shared" si="6"/>
        <v>0.7611927237494962</v>
      </c>
      <c r="X82" s="22">
        <v>6.22</v>
      </c>
      <c r="Y82" s="22">
        <v>63</v>
      </c>
      <c r="Z82" s="22">
        <v>0.36</v>
      </c>
      <c r="AA82" s="22">
        <v>3</v>
      </c>
      <c r="AB82" s="22">
        <v>49</v>
      </c>
      <c r="AC82" s="22">
        <v>4.1310000000000002</v>
      </c>
      <c r="AD82" s="22">
        <v>2.0327999999999999E-4</v>
      </c>
      <c r="AE82" s="22">
        <v>226.5</v>
      </c>
      <c r="AF82" s="22">
        <v>0</v>
      </c>
      <c r="AG82" s="22">
        <v>1.587</v>
      </c>
      <c r="AH82" s="22">
        <v>7.8100000000000001E-5</v>
      </c>
      <c r="AI82" s="22">
        <v>1.1185499999999999E-2</v>
      </c>
      <c r="AJ82" s="22">
        <v>0</v>
      </c>
      <c r="AK82" s="22">
        <v>658.9</v>
      </c>
      <c r="AL82" s="22">
        <v>0</v>
      </c>
      <c r="AM82" s="22">
        <v>0.378</v>
      </c>
      <c r="AN82" s="22">
        <v>0</v>
      </c>
      <c r="AO82" s="22">
        <v>0</v>
      </c>
      <c r="AP82" s="22">
        <v>2.294</v>
      </c>
      <c r="AQ82" s="22">
        <v>9.5508717000000007E-2</v>
      </c>
      <c r="AR82" s="22">
        <v>9.5508717000000007E-2</v>
      </c>
      <c r="AS82" s="22">
        <v>0.98329999999999995</v>
      </c>
      <c r="AT82" s="22">
        <v>4.1791742999999999E-2</v>
      </c>
      <c r="AU82" s="22">
        <v>4.1791742999999999E-2</v>
      </c>
      <c r="AV82" s="22">
        <v>0.23200000000000001</v>
      </c>
      <c r="AW82" s="22">
        <v>0</v>
      </c>
      <c r="AX82" s="25">
        <v>0</v>
      </c>
      <c r="AY82" s="21">
        <f t="shared" si="7"/>
        <v>4.3275950575623998</v>
      </c>
      <c r="AZ82" s="17">
        <f t="shared" si="8"/>
        <v>3.9021418423947174</v>
      </c>
      <c r="BA82" s="91">
        <f t="shared" si="9"/>
        <v>0.9445998166048698</v>
      </c>
    </row>
    <row r="83" spans="3:53" x14ac:dyDescent="0.35">
      <c r="C83" s="89">
        <v>2025</v>
      </c>
      <c r="D83" s="8" t="s">
        <v>56</v>
      </c>
      <c r="E83" s="8" t="s">
        <v>66</v>
      </c>
      <c r="F83" s="8">
        <v>25</v>
      </c>
      <c r="G83" s="8" t="s">
        <v>62</v>
      </c>
      <c r="H83" s="8" t="s">
        <v>67</v>
      </c>
      <c r="I83" s="30">
        <v>36.629991735731295</v>
      </c>
      <c r="J83" s="27">
        <v>1.7242618110211791E-4</v>
      </c>
      <c r="K83" s="27">
        <v>8.8331633697991511E-3</v>
      </c>
      <c r="L83" s="27">
        <v>7.087403166801184E-5</v>
      </c>
      <c r="M83" s="27">
        <v>4.292657100545263E-7</v>
      </c>
      <c r="N83" s="27">
        <v>3.8633913904907349E-7</v>
      </c>
      <c r="O83" s="27">
        <v>2.9190066145899988E-7</v>
      </c>
      <c r="P83" s="27">
        <v>3.4411341895433864E-2</v>
      </c>
      <c r="Q83" s="27">
        <v>3.6693577935817262E-6</v>
      </c>
      <c r="R83" s="27">
        <v>4.7967411939424036E-5</v>
      </c>
      <c r="S83" s="27">
        <v>4.1372691413164992E-5</v>
      </c>
      <c r="T83" s="27">
        <v>2.8162588133655744E-6</v>
      </c>
      <c r="U83" s="28">
        <f t="shared" si="5"/>
        <v>0.13722851315297041</v>
      </c>
      <c r="V83" s="29">
        <v>5.0266793026999999</v>
      </c>
      <c r="W83" s="29">
        <f t="shared" si="6"/>
        <v>0.78874413109149355</v>
      </c>
      <c r="X83" s="22">
        <v>17.22</v>
      </c>
      <c r="Y83" s="22">
        <v>63</v>
      </c>
      <c r="Z83" s="22">
        <v>0.36</v>
      </c>
      <c r="AA83" s="22">
        <v>3</v>
      </c>
      <c r="AB83" s="22">
        <v>49</v>
      </c>
      <c r="AC83" s="22">
        <v>3.4129999999999998</v>
      </c>
      <c r="AD83" s="22">
        <v>8.1979999999999998E-4</v>
      </c>
      <c r="AE83" s="22">
        <v>179.7</v>
      </c>
      <c r="AF83" s="22">
        <v>0</v>
      </c>
      <c r="AG83" s="22">
        <v>1.425</v>
      </c>
      <c r="AH83" s="22">
        <v>3.4220000000000002E-4</v>
      </c>
      <c r="AI83" s="22">
        <v>9.9426670000000005E-3</v>
      </c>
      <c r="AJ83" s="22">
        <v>0</v>
      </c>
      <c r="AK83" s="22">
        <v>797.2</v>
      </c>
      <c r="AL83" s="22">
        <v>0</v>
      </c>
      <c r="AM83" s="22">
        <v>0.378</v>
      </c>
      <c r="AN83" s="22">
        <v>0</v>
      </c>
      <c r="AO83" s="22">
        <v>0</v>
      </c>
      <c r="AP83" s="22">
        <v>2.294</v>
      </c>
      <c r="AQ83" s="22">
        <v>9.5508717000000007E-2</v>
      </c>
      <c r="AR83" s="22">
        <v>9.5508717000000007E-2</v>
      </c>
      <c r="AS83" s="22">
        <v>0.98329999999999995</v>
      </c>
      <c r="AT83" s="22">
        <v>4.1791742999999999E-2</v>
      </c>
      <c r="AU83" s="22">
        <v>4.1791742999999999E-2</v>
      </c>
      <c r="AV83" s="22">
        <v>0.23200000000000001</v>
      </c>
      <c r="AW83" s="22">
        <v>0</v>
      </c>
      <c r="AX83" s="25">
        <v>0</v>
      </c>
      <c r="AY83" s="21">
        <f t="shared" si="7"/>
        <v>3.5767309554837374</v>
      </c>
      <c r="AZ83" s="17">
        <f t="shared" si="8"/>
        <v>3.2142869850005877</v>
      </c>
      <c r="BA83" s="91">
        <f t="shared" si="9"/>
        <v>0.94177761060667675</v>
      </c>
    </row>
    <row r="84" spans="3:53" x14ac:dyDescent="0.35">
      <c r="C84" s="89">
        <v>2025</v>
      </c>
      <c r="D84" s="8" t="s">
        <v>56</v>
      </c>
      <c r="E84" s="8" t="s">
        <v>57</v>
      </c>
      <c r="F84" s="8">
        <v>2</v>
      </c>
      <c r="G84" s="8" t="s">
        <v>58</v>
      </c>
      <c r="H84" s="8" t="s">
        <v>69</v>
      </c>
      <c r="I84" s="30">
        <v>86409.503966863966</v>
      </c>
      <c r="J84" s="27">
        <v>1.9386632449271906</v>
      </c>
      <c r="K84" s="27">
        <v>5.442758576321129</v>
      </c>
      <c r="L84" s="27">
        <v>6.0956738470281262E-2</v>
      </c>
      <c r="M84" s="27">
        <v>2.571713828594132E-2</v>
      </c>
      <c r="N84" s="27">
        <v>2.3145424457347189E-2</v>
      </c>
      <c r="O84" s="27">
        <v>1.7487652245999998E-2</v>
      </c>
      <c r="P84" s="27">
        <v>29.144685679572081</v>
      </c>
      <c r="Q84" s="27">
        <v>1.4772462358194039E-2</v>
      </c>
      <c r="R84" s="27">
        <v>1.3014558887264041E-2</v>
      </c>
      <c r="S84" s="27">
        <v>1.1079043923261143E-2</v>
      </c>
      <c r="T84" s="27">
        <v>1.4763141223615776E-2</v>
      </c>
      <c r="U84" s="28">
        <f t="shared" si="5"/>
        <v>5.2701498608837292E-2</v>
      </c>
      <c r="V84" s="29">
        <v>4553.9103531000019</v>
      </c>
      <c r="W84" s="29">
        <f t="shared" si="6"/>
        <v>0.73161217688427671</v>
      </c>
      <c r="X84" s="22">
        <v>1.65</v>
      </c>
      <c r="Y84" s="22">
        <v>140</v>
      </c>
      <c r="Z84" s="22">
        <v>0.7</v>
      </c>
      <c r="AA84" s="22">
        <v>4</v>
      </c>
      <c r="AB84" s="22">
        <v>127</v>
      </c>
      <c r="AC84" s="22">
        <v>45.529000000000003</v>
      </c>
      <c r="AD84" s="22">
        <v>0</v>
      </c>
      <c r="AE84" s="22">
        <v>129.1</v>
      </c>
      <c r="AF84" s="22">
        <v>0</v>
      </c>
      <c r="AG84" s="22">
        <v>1.3859999999999999</v>
      </c>
      <c r="AH84" s="22">
        <v>0</v>
      </c>
      <c r="AI84" s="22">
        <v>0.61</v>
      </c>
      <c r="AJ84" s="22">
        <v>0</v>
      </c>
      <c r="AK84" s="22">
        <v>691.3</v>
      </c>
      <c r="AL84" s="22">
        <v>0</v>
      </c>
      <c r="AM84" s="22">
        <v>0.129</v>
      </c>
      <c r="AN84" s="22">
        <v>4.6992856999999999E-2</v>
      </c>
      <c r="AO84" s="22">
        <v>4.6992856999999999E-2</v>
      </c>
      <c r="AP84" s="22">
        <v>0.27289999999999998</v>
      </c>
      <c r="AQ84" s="22">
        <v>5.8478569999999997E-3</v>
      </c>
      <c r="AR84" s="22">
        <v>5.8478569999999997E-3</v>
      </c>
      <c r="AS84" s="22">
        <v>0.11700000000000001</v>
      </c>
      <c r="AT84" s="22">
        <v>1.9499999999999999E-3</v>
      </c>
      <c r="AU84" s="22">
        <v>1.9499999999999999E-3</v>
      </c>
      <c r="AV84" s="22">
        <v>0.23200000000000001</v>
      </c>
      <c r="AW84" s="22">
        <v>0</v>
      </c>
      <c r="AX84" s="25">
        <v>0</v>
      </c>
      <c r="AY84" s="21">
        <f t="shared" si="7"/>
        <v>47.62191227068314</v>
      </c>
      <c r="AZ84" s="17">
        <f t="shared" si="8"/>
        <v>43.550167172955128</v>
      </c>
      <c r="BA84" s="91">
        <f t="shared" si="9"/>
        <v>0.95653687041127911</v>
      </c>
    </row>
    <row r="85" spans="3:53" x14ac:dyDescent="0.35">
      <c r="C85" s="89">
        <v>2025</v>
      </c>
      <c r="D85" s="8" t="s">
        <v>56</v>
      </c>
      <c r="E85" s="8" t="s">
        <v>57</v>
      </c>
      <c r="F85" s="8">
        <v>5</v>
      </c>
      <c r="G85" s="8" t="s">
        <v>58</v>
      </c>
      <c r="H85" s="8" t="s">
        <v>69</v>
      </c>
      <c r="I85" s="30">
        <v>61479.436409665323</v>
      </c>
      <c r="J85" s="27">
        <v>1.4718260369737224</v>
      </c>
      <c r="K85" s="27">
        <v>5.0459384284329412</v>
      </c>
      <c r="L85" s="27">
        <v>5.1845927430601152E-2</v>
      </c>
      <c r="M85" s="27">
        <v>2.3842155787843124E-2</v>
      </c>
      <c r="N85" s="27">
        <v>2.1457940209058831E-2</v>
      </c>
      <c r="O85" s="27">
        <v>1.6212666423999999E-2</v>
      </c>
      <c r="P85" s="27">
        <v>27.019807905296425</v>
      </c>
      <c r="Q85" s="27">
        <v>1.0510448717690133E-2</v>
      </c>
      <c r="R85" s="27">
        <v>9.2597192296836398E-3</v>
      </c>
      <c r="S85" s="27">
        <v>7.8826210670208431E-3</v>
      </c>
      <c r="T85" s="27">
        <v>1.0503816787768544E-2</v>
      </c>
      <c r="U85" s="28">
        <f t="shared" si="5"/>
        <v>6.6741701608294526E-2</v>
      </c>
      <c r="V85" s="29">
        <v>4103.2421999000007</v>
      </c>
      <c r="W85" s="29">
        <f t="shared" si="6"/>
        <v>0.71105094772291944</v>
      </c>
      <c r="X85" s="22">
        <v>2.15</v>
      </c>
      <c r="Y85" s="22">
        <v>140</v>
      </c>
      <c r="Z85" s="22">
        <v>0.7</v>
      </c>
      <c r="AA85" s="22">
        <v>4</v>
      </c>
      <c r="AB85" s="22">
        <v>127</v>
      </c>
      <c r="AC85" s="22">
        <v>29.41</v>
      </c>
      <c r="AD85" s="22">
        <v>2.219844E-2</v>
      </c>
      <c r="AE85" s="22">
        <v>129.1</v>
      </c>
      <c r="AF85" s="22">
        <v>0</v>
      </c>
      <c r="AG85" s="22">
        <v>1.0029999999999999</v>
      </c>
      <c r="AH85" s="22">
        <v>7.5712299999999995E-4</v>
      </c>
      <c r="AI85" s="22">
        <v>0.61</v>
      </c>
      <c r="AJ85" s="22">
        <v>0</v>
      </c>
      <c r="AK85" s="22">
        <v>691.3</v>
      </c>
      <c r="AL85" s="22">
        <v>0</v>
      </c>
      <c r="AM85" s="22">
        <v>0.129</v>
      </c>
      <c r="AN85" s="22">
        <v>4.6992856999999999E-2</v>
      </c>
      <c r="AO85" s="22">
        <v>4.6992856999999999E-2</v>
      </c>
      <c r="AP85" s="22">
        <v>0.27289999999999998</v>
      </c>
      <c r="AQ85" s="22">
        <v>5.8478569999999997E-3</v>
      </c>
      <c r="AR85" s="22">
        <v>5.8478569999999997E-3</v>
      </c>
      <c r="AS85" s="22">
        <v>0.11700000000000001</v>
      </c>
      <c r="AT85" s="22">
        <v>1.9499999999999999E-3</v>
      </c>
      <c r="AU85" s="22">
        <v>1.9499999999999999E-3</v>
      </c>
      <c r="AV85" s="22">
        <v>0.23200000000000001</v>
      </c>
      <c r="AW85" s="22">
        <v>0</v>
      </c>
      <c r="AX85" s="25">
        <v>0</v>
      </c>
      <c r="AY85" s="21">
        <f t="shared" si="7"/>
        <v>30.764507995040294</v>
      </c>
      <c r="AZ85" s="17">
        <f t="shared" si="8"/>
        <v>28.112885082605573</v>
      </c>
      <c r="BA85" s="91">
        <f t="shared" si="9"/>
        <v>0.95589544653538161</v>
      </c>
    </row>
    <row r="86" spans="3:53" x14ac:dyDescent="0.35">
      <c r="C86" s="89">
        <v>2025</v>
      </c>
      <c r="D86" s="8" t="s">
        <v>56</v>
      </c>
      <c r="E86" s="8" t="s">
        <v>60</v>
      </c>
      <c r="F86" s="8">
        <v>2</v>
      </c>
      <c r="G86" s="8" t="s">
        <v>58</v>
      </c>
      <c r="H86" s="8" t="s">
        <v>69</v>
      </c>
      <c r="I86" s="30">
        <v>46528.194448362403</v>
      </c>
      <c r="J86" s="27">
        <v>1.5781155549490617</v>
      </c>
      <c r="K86" s="27">
        <v>2.9307161457977191</v>
      </c>
      <c r="L86" s="27">
        <v>5.5592461057496378E-2</v>
      </c>
      <c r="M86" s="27">
        <v>1.3847689847664909E-2</v>
      </c>
      <c r="N86" s="27">
        <v>1.2462920862898422E-2</v>
      </c>
      <c r="O86" s="27">
        <v>9.4164283344999981E-3</v>
      </c>
      <c r="P86" s="27">
        <v>15.693292290574272</v>
      </c>
      <c r="Q86" s="27">
        <v>7.9544028088443363E-3</v>
      </c>
      <c r="R86" s="27">
        <v>7.0078394015172431E-3</v>
      </c>
      <c r="S86" s="27">
        <v>5.9656390361870195E-3</v>
      </c>
      <c r="T86" s="27">
        <v>7.9493836658240564E-3</v>
      </c>
      <c r="U86" s="28">
        <f t="shared" si="5"/>
        <v>5.6754687284086995E-2</v>
      </c>
      <c r="V86" s="29">
        <v>2640.6931258100008</v>
      </c>
      <c r="W86" s="29">
        <f t="shared" si="6"/>
        <v>0.78787930909681081</v>
      </c>
      <c r="X86" s="22">
        <v>1.65</v>
      </c>
      <c r="Y86" s="22">
        <v>140</v>
      </c>
      <c r="Z86" s="22">
        <v>0.7</v>
      </c>
      <c r="AA86" s="22">
        <v>4</v>
      </c>
      <c r="AB86" s="22">
        <v>127</v>
      </c>
      <c r="AC86" s="22">
        <v>55.180999999999997</v>
      </c>
      <c r="AD86" s="22">
        <v>3.847718E-2</v>
      </c>
      <c r="AE86" s="22">
        <v>129.1</v>
      </c>
      <c r="AF86" s="22">
        <v>0</v>
      </c>
      <c r="AG86" s="22">
        <v>1.8819999999999999</v>
      </c>
      <c r="AH86" s="22">
        <v>1.3123430000000001E-3</v>
      </c>
      <c r="AI86" s="22">
        <v>0.61</v>
      </c>
      <c r="AJ86" s="22">
        <v>0</v>
      </c>
      <c r="AK86" s="22">
        <v>691.3</v>
      </c>
      <c r="AL86" s="22">
        <v>0</v>
      </c>
      <c r="AM86" s="22">
        <v>0.129</v>
      </c>
      <c r="AN86" s="22">
        <v>4.6992856999999999E-2</v>
      </c>
      <c r="AO86" s="22">
        <v>4.6992856999999999E-2</v>
      </c>
      <c r="AP86" s="22">
        <v>0.27289999999999998</v>
      </c>
      <c r="AQ86" s="22">
        <v>5.8478569999999997E-3</v>
      </c>
      <c r="AR86" s="22">
        <v>5.8478569999999997E-3</v>
      </c>
      <c r="AS86" s="22">
        <v>0.11700000000000001</v>
      </c>
      <c r="AT86" s="22">
        <v>1.9499999999999999E-3</v>
      </c>
      <c r="AU86" s="22">
        <v>1.9499999999999999E-3</v>
      </c>
      <c r="AV86" s="22">
        <v>0.23200000000000001</v>
      </c>
      <c r="AW86" s="22">
        <v>0</v>
      </c>
      <c r="AX86" s="25">
        <v>0</v>
      </c>
      <c r="AY86" s="21">
        <f t="shared" si="7"/>
        <v>57.716068113641931</v>
      </c>
      <c r="AZ86" s="17">
        <f t="shared" si="8"/>
        <v>52.793941000893916</v>
      </c>
      <c r="BA86" s="91">
        <f t="shared" si="9"/>
        <v>0.95674128777829182</v>
      </c>
    </row>
    <row r="87" spans="3:53" x14ac:dyDescent="0.35">
      <c r="C87" s="89">
        <v>2025</v>
      </c>
      <c r="D87" s="8" t="s">
        <v>56</v>
      </c>
      <c r="E87" s="8" t="s">
        <v>60</v>
      </c>
      <c r="F87" s="8">
        <v>5</v>
      </c>
      <c r="G87" s="8" t="s">
        <v>58</v>
      </c>
      <c r="H87" s="8" t="s">
        <v>69</v>
      </c>
      <c r="I87" s="30">
        <v>33104.311916216808</v>
      </c>
      <c r="J87" s="27">
        <v>1.4630584963109066</v>
      </c>
      <c r="K87" s="27">
        <v>2.7170438044560332</v>
      </c>
      <c r="L87" s="27">
        <v>5.1539330246450181E-2</v>
      </c>
      <c r="M87" s="27">
        <v>1.2838083887049245E-2</v>
      </c>
      <c r="N87" s="27">
        <v>1.1554275498344323E-2</v>
      </c>
      <c r="O87" s="27">
        <v>8.7298965946999967E-3</v>
      </c>
      <c r="P87" s="27">
        <v>14.549127335080327</v>
      </c>
      <c r="Q87" s="27">
        <v>5.6594723868654733E-3</v>
      </c>
      <c r="R87" s="27">
        <v>4.9860026626231116E-3</v>
      </c>
      <c r="S87" s="27">
        <v>4.244488267273497E-3</v>
      </c>
      <c r="T87" s="27">
        <v>5.6559013632024027E-3</v>
      </c>
      <c r="U87" s="28">
        <f t="shared" si="5"/>
        <v>7.3892105912695488E-2</v>
      </c>
      <c r="V87" s="29">
        <v>2446.1473222799996</v>
      </c>
      <c r="W87" s="29">
        <f t="shared" si="6"/>
        <v>0.78722973302099297</v>
      </c>
      <c r="X87" s="22">
        <v>2.15</v>
      </c>
      <c r="Y87" s="22">
        <v>140</v>
      </c>
      <c r="Z87" s="22">
        <v>0.7</v>
      </c>
      <c r="AA87" s="22">
        <v>4</v>
      </c>
      <c r="AB87" s="22">
        <v>127</v>
      </c>
      <c r="AC87" s="22">
        <v>55.180999999999997</v>
      </c>
      <c r="AD87" s="22">
        <v>3.847718E-2</v>
      </c>
      <c r="AE87" s="22">
        <v>129.1</v>
      </c>
      <c r="AF87" s="22">
        <v>0</v>
      </c>
      <c r="AG87" s="22">
        <v>1.8819999999999999</v>
      </c>
      <c r="AH87" s="22">
        <v>1.3123430000000001E-3</v>
      </c>
      <c r="AI87" s="22">
        <v>0.61</v>
      </c>
      <c r="AJ87" s="22">
        <v>0</v>
      </c>
      <c r="AK87" s="22">
        <v>691.3</v>
      </c>
      <c r="AL87" s="22">
        <v>0</v>
      </c>
      <c r="AM87" s="22">
        <v>0.129</v>
      </c>
      <c r="AN87" s="22">
        <v>4.6992856999999999E-2</v>
      </c>
      <c r="AO87" s="22">
        <v>4.6992856999999999E-2</v>
      </c>
      <c r="AP87" s="22">
        <v>0.27289999999999998</v>
      </c>
      <c r="AQ87" s="22">
        <v>5.8478569999999997E-3</v>
      </c>
      <c r="AR87" s="22">
        <v>5.8478569999999997E-3</v>
      </c>
      <c r="AS87" s="22">
        <v>0.11700000000000001</v>
      </c>
      <c r="AT87" s="22">
        <v>1.9499999999999999E-3</v>
      </c>
      <c r="AU87" s="22">
        <v>1.9499999999999999E-3</v>
      </c>
      <c r="AV87" s="22">
        <v>0.23200000000000001</v>
      </c>
      <c r="AW87" s="22">
        <v>0</v>
      </c>
      <c r="AX87" s="25">
        <v>0</v>
      </c>
      <c r="AY87" s="21">
        <f t="shared" si="7"/>
        <v>57.716068113641931</v>
      </c>
      <c r="AZ87" s="17">
        <f t="shared" si="8"/>
        <v>52.793941000893916</v>
      </c>
      <c r="BA87" s="91">
        <f t="shared" si="9"/>
        <v>0.95674128777829182</v>
      </c>
    </row>
    <row r="88" spans="3:53" x14ac:dyDescent="0.35">
      <c r="C88" s="89">
        <v>2025</v>
      </c>
      <c r="D88" s="8" t="s">
        <v>56</v>
      </c>
      <c r="E88" s="8" t="s">
        <v>61</v>
      </c>
      <c r="F88" s="8">
        <v>2</v>
      </c>
      <c r="G88" s="8" t="s">
        <v>62</v>
      </c>
      <c r="H88" s="8" t="s">
        <v>69</v>
      </c>
      <c r="I88" s="30">
        <v>29.631905460888287</v>
      </c>
      <c r="J88" s="27">
        <v>2.218369640249364E-4</v>
      </c>
      <c r="K88" s="27">
        <v>4.2211534254226416E-3</v>
      </c>
      <c r="L88" s="27">
        <v>1.0566192979851419E-4</v>
      </c>
      <c r="M88" s="27">
        <v>1.7908371558742292E-5</v>
      </c>
      <c r="N88" s="27">
        <v>1.6117534402868066E-5</v>
      </c>
      <c r="O88" s="27">
        <v>1.2177692787400002E-5</v>
      </c>
      <c r="P88" s="27">
        <v>1.1254584141765422E-2</v>
      </c>
      <c r="Q88" s="27">
        <v>6.7891456285482013E-6</v>
      </c>
      <c r="R88" s="27">
        <v>1.5629791246003467E-5</v>
      </c>
      <c r="S88" s="27">
        <v>1.341314328981228E-5</v>
      </c>
      <c r="T88" s="27">
        <v>9.8212534307162548E-5</v>
      </c>
      <c r="U88" s="28">
        <f t="shared" si="5"/>
        <v>6.5795286625538366E-2</v>
      </c>
      <c r="V88" s="29">
        <v>1.9496397130600003</v>
      </c>
      <c r="W88" s="29">
        <f t="shared" si="6"/>
        <v>0.81400997383530249</v>
      </c>
      <c r="X88" s="22">
        <v>2.1</v>
      </c>
      <c r="Y88" s="22">
        <v>240</v>
      </c>
      <c r="Z88" s="22">
        <v>0.36</v>
      </c>
      <c r="AA88" s="22">
        <v>4</v>
      </c>
      <c r="AB88" s="22">
        <v>210</v>
      </c>
      <c r="AC88" s="22">
        <v>8.0879999999999992</v>
      </c>
      <c r="AD88" s="22">
        <v>9.972E-3</v>
      </c>
      <c r="AE88" s="22">
        <v>228.5</v>
      </c>
      <c r="AF88" s="22">
        <v>0</v>
      </c>
      <c r="AG88" s="22">
        <v>3.9129999999999998</v>
      </c>
      <c r="AH88" s="22">
        <v>4.8250000000000003E-3</v>
      </c>
      <c r="AI88" s="22">
        <v>1.9574624999999998E-2</v>
      </c>
      <c r="AJ88" s="22">
        <v>2.5999999999999999E-3</v>
      </c>
      <c r="AK88" s="22">
        <v>693.77</v>
      </c>
      <c r="AL88" s="22">
        <v>0</v>
      </c>
      <c r="AM88" s="22">
        <v>0.157</v>
      </c>
      <c r="AN88" s="22">
        <v>1.7464045000000001E-2</v>
      </c>
      <c r="AO88" s="22">
        <v>1.7464045000000001E-2</v>
      </c>
      <c r="AP88" s="22">
        <v>0.57589999999999997</v>
      </c>
      <c r="AQ88" s="22">
        <v>2.0567856999999998E-2</v>
      </c>
      <c r="AR88" s="22">
        <v>0.99856946400000002</v>
      </c>
      <c r="AS88" s="22">
        <v>0.24679999999999999</v>
      </c>
      <c r="AT88" s="22">
        <v>8.226667E-3</v>
      </c>
      <c r="AU88" s="22">
        <v>0.42778666700000001</v>
      </c>
      <c r="AV88" s="22">
        <v>0.68400000000000005</v>
      </c>
      <c r="AW88" s="22">
        <v>0.75800000000000001</v>
      </c>
      <c r="AX88" s="25">
        <v>0.75800000000000001</v>
      </c>
      <c r="AY88" s="21">
        <f t="shared" si="7"/>
        <v>8.4657991721170962</v>
      </c>
      <c r="AZ88" s="17">
        <f t="shared" si="8"/>
        <v>7.6923098182765104</v>
      </c>
      <c r="BA88" s="91">
        <f t="shared" si="9"/>
        <v>0.95107688158710568</v>
      </c>
    </row>
    <row r="89" spans="3:53" x14ac:dyDescent="0.35">
      <c r="C89" s="89">
        <v>2025</v>
      </c>
      <c r="D89" s="8" t="s">
        <v>56</v>
      </c>
      <c r="E89" s="8" t="s">
        <v>61</v>
      </c>
      <c r="F89" s="8">
        <v>5</v>
      </c>
      <c r="G89" s="8" t="s">
        <v>62</v>
      </c>
      <c r="H89" s="8" t="s">
        <v>69</v>
      </c>
      <c r="I89" s="30">
        <v>121701.85170748284</v>
      </c>
      <c r="J89" s="27">
        <v>0.64775732746342518</v>
      </c>
      <c r="K89" s="27">
        <v>31.299207748453679</v>
      </c>
      <c r="L89" s="27">
        <v>0.39798134803047169</v>
      </c>
      <c r="M89" s="27">
        <v>2.0717565918109853E-3</v>
      </c>
      <c r="N89" s="27">
        <v>1.8645809326298867E-3</v>
      </c>
      <c r="O89" s="27">
        <v>1.4087943937899998E-3</v>
      </c>
      <c r="P89" s="27">
        <v>84.556680416983667</v>
      </c>
      <c r="Q89" s="27">
        <v>2.7883849575474091E-2</v>
      </c>
      <c r="R89" s="27">
        <v>6.4193459949807852E-2</v>
      </c>
      <c r="S89" s="27">
        <v>5.5089416296315925E-2</v>
      </c>
      <c r="T89" s="27">
        <v>0.40337086202709649</v>
      </c>
      <c r="U89" s="28">
        <f t="shared" si="5"/>
        <v>0.11563948581921774</v>
      </c>
      <c r="V89" s="29">
        <v>14073.539554700003</v>
      </c>
      <c r="W89" s="29">
        <f t="shared" si="6"/>
        <v>0.78240058290138248</v>
      </c>
      <c r="X89" s="22">
        <v>3.84</v>
      </c>
      <c r="Y89" s="22">
        <v>240</v>
      </c>
      <c r="Z89" s="22">
        <v>0.36</v>
      </c>
      <c r="AA89" s="22">
        <v>4</v>
      </c>
      <c r="AB89" s="22">
        <v>210</v>
      </c>
      <c r="AC89" s="22">
        <v>3.9079999999999999</v>
      </c>
      <c r="AD89" s="22">
        <v>1.4196739999999999E-3</v>
      </c>
      <c r="AE89" s="22">
        <v>225.6</v>
      </c>
      <c r="AF89" s="22">
        <v>0</v>
      </c>
      <c r="AG89" s="22">
        <v>2.4390000000000001</v>
      </c>
      <c r="AH89" s="22">
        <v>8.8595299999999998E-4</v>
      </c>
      <c r="AI89" s="22">
        <v>1.7000000000000001E-2</v>
      </c>
      <c r="AJ89" s="22">
        <v>0</v>
      </c>
      <c r="AK89" s="22">
        <v>694.04</v>
      </c>
      <c r="AL89" s="22">
        <v>0</v>
      </c>
      <c r="AM89" s="22">
        <v>0.157</v>
      </c>
      <c r="AN89" s="22">
        <v>1.7464045000000001E-2</v>
      </c>
      <c r="AO89" s="22">
        <v>1.7464045000000001E-2</v>
      </c>
      <c r="AP89" s="22">
        <v>0.57589999999999997</v>
      </c>
      <c r="AQ89" s="22">
        <v>2.0567856999999998E-2</v>
      </c>
      <c r="AR89" s="22">
        <v>0.99856946400000002</v>
      </c>
      <c r="AS89" s="22">
        <v>0.24679999999999999</v>
      </c>
      <c r="AT89" s="22">
        <v>8.226667E-3</v>
      </c>
      <c r="AU89" s="22">
        <v>0.42778666700000001</v>
      </c>
      <c r="AV89" s="22">
        <v>0.68400000000000005</v>
      </c>
      <c r="AW89" s="22">
        <v>0.75800000000000001</v>
      </c>
      <c r="AX89" s="25">
        <v>0.75800000000000001</v>
      </c>
      <c r="AY89" s="21">
        <f t="shared" si="7"/>
        <v>4.0943869358338505</v>
      </c>
      <c r="AZ89" s="17">
        <f t="shared" si="8"/>
        <v>3.6885128955480231</v>
      </c>
      <c r="BA89" s="91">
        <f t="shared" si="9"/>
        <v>0.94383646252508269</v>
      </c>
    </row>
    <row r="90" spans="3:53" x14ac:dyDescent="0.35">
      <c r="C90" s="89">
        <v>2025</v>
      </c>
      <c r="D90" s="8" t="s">
        <v>56</v>
      </c>
      <c r="E90" s="8" t="s">
        <v>61</v>
      </c>
      <c r="F90" s="9">
        <v>15</v>
      </c>
      <c r="G90" s="8" t="s">
        <v>62</v>
      </c>
      <c r="H90" s="8" t="s">
        <v>69</v>
      </c>
      <c r="I90" s="22">
        <v>445.14424894218382</v>
      </c>
      <c r="J90" s="27">
        <v>2.8725284588578489E-3</v>
      </c>
      <c r="K90" s="27">
        <v>0.19976270315453187</v>
      </c>
      <c r="L90" s="27">
        <v>1.2957949500690396E-3</v>
      </c>
      <c r="M90" s="27">
        <v>1.231737569132273E-5</v>
      </c>
      <c r="N90" s="27">
        <v>1.1085638122190464E-5</v>
      </c>
      <c r="O90" s="27">
        <v>8.3758157512000018E-6</v>
      </c>
      <c r="P90" s="27">
        <v>0.41399296467929908</v>
      </c>
      <c r="Q90" s="27">
        <v>1.2529464261955368E-4</v>
      </c>
      <c r="R90" s="27">
        <v>2.2634394055400726E-4</v>
      </c>
      <c r="S90" s="27">
        <v>1.9563699265392551E-4</v>
      </c>
      <c r="T90" s="27">
        <v>1.4753943142050761E-3</v>
      </c>
      <c r="U90" s="28">
        <f t="shared" si="5"/>
        <v>0.1708461134940501</v>
      </c>
      <c r="V90" s="29">
        <v>76.05116487600003</v>
      </c>
      <c r="W90" s="29">
        <f t="shared" si="6"/>
        <v>0.81895503037824802</v>
      </c>
      <c r="X90" s="22">
        <v>5.42</v>
      </c>
      <c r="Y90" s="22">
        <v>240</v>
      </c>
      <c r="Z90" s="22">
        <v>0.36</v>
      </c>
      <c r="AA90" s="22">
        <v>4</v>
      </c>
      <c r="AB90" s="22">
        <v>210</v>
      </c>
      <c r="AC90" s="22">
        <v>3.9849999999999999</v>
      </c>
      <c r="AD90" s="22">
        <v>1.2964000000000001E-4</v>
      </c>
      <c r="AE90" s="22">
        <v>278.89999999999998</v>
      </c>
      <c r="AF90" s="22">
        <v>0</v>
      </c>
      <c r="AG90" s="22">
        <v>1.8260000000000001</v>
      </c>
      <c r="AH90" s="22">
        <v>5.94E-5</v>
      </c>
      <c r="AI90" s="22">
        <v>1.9574624999999998E-2</v>
      </c>
      <c r="AJ90" s="22">
        <v>0</v>
      </c>
      <c r="AK90" s="22">
        <v>658.2</v>
      </c>
      <c r="AL90" s="22">
        <v>0</v>
      </c>
      <c r="AM90" s="22">
        <v>0.19500000000000001</v>
      </c>
      <c r="AN90" s="22">
        <v>2.0625000000000001E-2</v>
      </c>
      <c r="AO90" s="22">
        <v>2.0625000000000001E-2</v>
      </c>
      <c r="AP90" s="22">
        <v>0.55568499999999998</v>
      </c>
      <c r="AQ90" s="22">
        <v>1.9338263000000001E-2</v>
      </c>
      <c r="AR90" s="22">
        <v>0.96401243299999995</v>
      </c>
      <c r="AS90" s="22">
        <v>0.23865</v>
      </c>
      <c r="AT90" s="22">
        <v>8.7204629999999995E-3</v>
      </c>
      <c r="AU90" s="22">
        <v>0.413737515</v>
      </c>
      <c r="AV90" s="22">
        <v>0.68400000000000005</v>
      </c>
      <c r="AW90" s="22">
        <v>0.75800000000000001</v>
      </c>
      <c r="AX90" s="25">
        <v>0.75800000000000001</v>
      </c>
      <c r="AY90" s="21">
        <f t="shared" si="7"/>
        <v>4.174911623013732</v>
      </c>
      <c r="AZ90" s="17">
        <f t="shared" si="8"/>
        <v>3.7622778909960579</v>
      </c>
      <c r="BA90" s="91">
        <f t="shared" si="9"/>
        <v>0.94410988481707858</v>
      </c>
    </row>
    <row r="91" spans="3:53" x14ac:dyDescent="0.35">
      <c r="C91" s="89">
        <v>2025</v>
      </c>
      <c r="D91" s="8" t="s">
        <v>56</v>
      </c>
      <c r="E91" s="8" t="s">
        <v>61</v>
      </c>
      <c r="F91" s="9">
        <v>25</v>
      </c>
      <c r="G91" s="8" t="s">
        <v>62</v>
      </c>
      <c r="H91" s="8" t="s">
        <v>69</v>
      </c>
      <c r="I91" s="22">
        <v>121.19114604372673</v>
      </c>
      <c r="J91" s="27">
        <v>2.5306080248629517E-3</v>
      </c>
      <c r="K91" s="27">
        <v>0.16827449956124013</v>
      </c>
      <c r="L91" s="27">
        <v>8.5185541930167758E-4</v>
      </c>
      <c r="M91" s="27">
        <v>1.0375811891809823E-5</v>
      </c>
      <c r="N91" s="27">
        <v>9.338230702628836E-6</v>
      </c>
      <c r="O91" s="27">
        <v>7.0555515292000019E-6</v>
      </c>
      <c r="P91" s="27">
        <v>0.3487360647017651</v>
      </c>
      <c r="Q91" s="27">
        <v>3.4111642166076986E-5</v>
      </c>
      <c r="R91" s="27">
        <v>6.1622455240022817E-5</v>
      </c>
      <c r="S91" s="27">
        <v>5.3262445610876058E-5</v>
      </c>
      <c r="T91" s="27">
        <v>4.0167817112199042E-4</v>
      </c>
      <c r="U91" s="28">
        <f t="shared" si="5"/>
        <v>0.52585279961793718</v>
      </c>
      <c r="V91" s="29">
        <v>63.728703435999989</v>
      </c>
      <c r="W91" s="29">
        <f t="shared" si="6"/>
        <v>0.81467683138317748</v>
      </c>
      <c r="X91" s="22">
        <v>16.77</v>
      </c>
      <c r="Y91" s="22">
        <v>240</v>
      </c>
      <c r="Z91" s="22">
        <v>0.36</v>
      </c>
      <c r="AA91" s="22">
        <v>4</v>
      </c>
      <c r="AB91" s="22">
        <v>210</v>
      </c>
      <c r="AC91" s="22">
        <v>3.448</v>
      </c>
      <c r="AD91" s="22">
        <v>1.0233799999999999E-3</v>
      </c>
      <c r="AE91" s="22">
        <v>278.89999999999998</v>
      </c>
      <c r="AF91" s="22">
        <v>0</v>
      </c>
      <c r="AG91" s="22">
        <v>1.179</v>
      </c>
      <c r="AH91" s="22">
        <v>3.4990100000000001E-4</v>
      </c>
      <c r="AI91" s="22">
        <v>1.9574624999999998E-2</v>
      </c>
      <c r="AJ91" s="22">
        <v>0</v>
      </c>
      <c r="AK91" s="22">
        <v>658.2</v>
      </c>
      <c r="AL91" s="22">
        <v>0</v>
      </c>
      <c r="AM91" s="22">
        <v>0.19500000000000001</v>
      </c>
      <c r="AN91" s="22">
        <v>2.0625000000000001E-2</v>
      </c>
      <c r="AO91" s="22">
        <v>2.0625000000000001E-2</v>
      </c>
      <c r="AP91" s="22">
        <v>0.55568499999999998</v>
      </c>
      <c r="AQ91" s="22">
        <v>1.9338263000000001E-2</v>
      </c>
      <c r="AR91" s="22">
        <v>0.96401243299999995</v>
      </c>
      <c r="AS91" s="22">
        <v>0.23865</v>
      </c>
      <c r="AT91" s="22">
        <v>8.7204629999999995E-3</v>
      </c>
      <c r="AU91" s="22">
        <v>0.413737515</v>
      </c>
      <c r="AV91" s="22">
        <v>0.68400000000000005</v>
      </c>
      <c r="AW91" s="22">
        <v>0.75800000000000001</v>
      </c>
      <c r="AX91" s="25">
        <v>0.75800000000000001</v>
      </c>
      <c r="AY91" s="21">
        <f t="shared" si="7"/>
        <v>3.6133327160092805</v>
      </c>
      <c r="AZ91" s="17">
        <f t="shared" si="8"/>
        <v>3.2478195700103094</v>
      </c>
      <c r="BA91" s="91">
        <f t="shared" si="9"/>
        <v>0.94194303074544938</v>
      </c>
    </row>
    <row r="92" spans="3:53" x14ac:dyDescent="0.35">
      <c r="C92" s="89">
        <v>2025</v>
      </c>
      <c r="D92" s="8" t="s">
        <v>56</v>
      </c>
      <c r="E92" s="8" t="s">
        <v>63</v>
      </c>
      <c r="F92" s="9">
        <v>2</v>
      </c>
      <c r="G92" s="8" t="s">
        <v>58</v>
      </c>
      <c r="H92" s="8" t="s">
        <v>69</v>
      </c>
      <c r="I92" s="22">
        <v>84334.820557524785</v>
      </c>
      <c r="J92" s="27">
        <v>2.0797919423530842</v>
      </c>
      <c r="K92" s="27">
        <v>7.1840587512794229</v>
      </c>
      <c r="L92" s="27">
        <v>3.4165324430731135E-2</v>
      </c>
      <c r="M92" s="27">
        <v>3.3907061075575944E-2</v>
      </c>
      <c r="N92" s="27">
        <v>3.0516354968018369E-2</v>
      </c>
      <c r="O92" s="27">
        <v>2.3056801093000002E-2</v>
      </c>
      <c r="P92" s="27">
        <v>47.96790025488157</v>
      </c>
      <c r="Q92" s="27">
        <v>1.447705871935989E-2</v>
      </c>
      <c r="R92" s="27">
        <v>1.4210566092924553E-2</v>
      </c>
      <c r="S92" s="27">
        <v>1.2233657805564561E-2</v>
      </c>
      <c r="T92" s="27">
        <v>2.1304199671390221E-2</v>
      </c>
      <c r="U92" s="28">
        <f t="shared" si="5"/>
        <v>8.0744715923776411E-2</v>
      </c>
      <c r="V92" s="29">
        <v>6809.5911283999976</v>
      </c>
      <c r="W92" s="29">
        <f t="shared" si="6"/>
        <v>0.87056281811818559</v>
      </c>
      <c r="X92" s="22">
        <v>1.07</v>
      </c>
      <c r="Y92" s="22">
        <v>207</v>
      </c>
      <c r="Z92" s="22">
        <v>0.94</v>
      </c>
      <c r="AA92" s="22">
        <v>3</v>
      </c>
      <c r="AB92" s="22">
        <v>230</v>
      </c>
      <c r="AC92" s="22">
        <v>30.437999999999999</v>
      </c>
      <c r="AD92" s="22">
        <v>2.092685E-2</v>
      </c>
      <c r="AE92" s="22">
        <v>135.6</v>
      </c>
      <c r="AF92" s="22">
        <v>0</v>
      </c>
      <c r="AG92" s="22">
        <v>0.48399999999999999</v>
      </c>
      <c r="AH92" s="22">
        <v>3.3308699999999998E-4</v>
      </c>
      <c r="AI92" s="22">
        <v>0.64</v>
      </c>
      <c r="AJ92" s="22">
        <v>0</v>
      </c>
      <c r="AK92" s="22">
        <v>905.4</v>
      </c>
      <c r="AL92" s="22">
        <v>0</v>
      </c>
      <c r="AM92" s="22">
        <v>0.13800000000000001</v>
      </c>
      <c r="AN92" s="22">
        <v>0</v>
      </c>
      <c r="AO92" s="22">
        <v>0</v>
      </c>
      <c r="AP92" s="22">
        <v>0.32200000000000001</v>
      </c>
      <c r="AQ92" s="22">
        <v>0</v>
      </c>
      <c r="AR92" s="22">
        <v>0</v>
      </c>
      <c r="AS92" s="22">
        <v>0.13800000000000001</v>
      </c>
      <c r="AT92" s="22">
        <v>0</v>
      </c>
      <c r="AU92" s="22">
        <v>0</v>
      </c>
      <c r="AV92" s="22">
        <v>0.23200000000000001</v>
      </c>
      <c r="AW92" s="22">
        <v>0</v>
      </c>
      <c r="AX92" s="25">
        <v>0</v>
      </c>
      <c r="AY92" s="21">
        <f t="shared" si="7"/>
        <v>31.839599997706056</v>
      </c>
      <c r="AZ92" s="17">
        <f t="shared" si="8"/>
        <v>29.097409861722099</v>
      </c>
      <c r="BA92" s="91">
        <f t="shared" si="9"/>
        <v>0.95595669432032659</v>
      </c>
    </row>
    <row r="93" spans="3:53" x14ac:dyDescent="0.35">
      <c r="C93" s="89">
        <v>2025</v>
      </c>
      <c r="D93" s="8" t="s">
        <v>56</v>
      </c>
      <c r="E93" s="8" t="s">
        <v>63</v>
      </c>
      <c r="F93" s="9">
        <v>2</v>
      </c>
      <c r="G93" s="8" t="s">
        <v>62</v>
      </c>
      <c r="H93" s="8" t="s">
        <v>69</v>
      </c>
      <c r="I93" s="22">
        <v>10070.428928061965</v>
      </c>
      <c r="J93" s="27">
        <v>0.31857481086784034</v>
      </c>
      <c r="K93" s="27">
        <v>7.1330525827487268</v>
      </c>
      <c r="L93" s="27">
        <v>7.2377792405004485E-2</v>
      </c>
      <c r="M93" s="27">
        <v>2.1361193298316669E-3</v>
      </c>
      <c r="N93" s="27">
        <v>1.9225073968484998E-3</v>
      </c>
      <c r="O93" s="27">
        <v>1.45256105106E-3</v>
      </c>
      <c r="P93" s="27">
        <v>12.101904041690771</v>
      </c>
      <c r="Q93" s="27">
        <v>1.5783846158356756E-3</v>
      </c>
      <c r="R93" s="27">
        <v>2.3146994848083076E-3</v>
      </c>
      <c r="S93" s="27">
        <v>2.0861362976942774E-3</v>
      </c>
      <c r="T93" s="27">
        <v>2.5439365031678643E-3</v>
      </c>
      <c r="U93" s="28">
        <f t="shared" si="5"/>
        <v>0.247980573713318</v>
      </c>
      <c r="V93" s="29">
        <v>2497.2707431200001</v>
      </c>
      <c r="W93" s="29">
        <f t="shared" si="6"/>
        <v>0.88569648120882538</v>
      </c>
      <c r="X93" s="22">
        <v>3.23</v>
      </c>
      <c r="Y93" s="22">
        <v>207</v>
      </c>
      <c r="Z93" s="22">
        <v>0.94</v>
      </c>
      <c r="AA93" s="22">
        <v>3</v>
      </c>
      <c r="AB93" s="22">
        <v>230</v>
      </c>
      <c r="AC93" s="22">
        <v>8.7409999999999997</v>
      </c>
      <c r="AD93" s="22">
        <v>1.5389E-2</v>
      </c>
      <c r="AE93" s="22">
        <v>328</v>
      </c>
      <c r="AF93" s="22">
        <v>0</v>
      </c>
      <c r="AG93" s="22">
        <v>2.0169999999999999</v>
      </c>
      <c r="AH93" s="22">
        <v>3.552E-3</v>
      </c>
      <c r="AI93" s="22">
        <v>0.111855</v>
      </c>
      <c r="AJ93" s="22">
        <v>0</v>
      </c>
      <c r="AK93" s="22">
        <v>633.70000000000005</v>
      </c>
      <c r="AL93" s="22">
        <v>0</v>
      </c>
      <c r="AM93" s="22">
        <v>0.126</v>
      </c>
      <c r="AN93" s="22">
        <v>0</v>
      </c>
      <c r="AO93" s="22">
        <v>0</v>
      </c>
      <c r="AP93" s="22">
        <v>0.37</v>
      </c>
      <c r="AQ93" s="22">
        <v>2.9184926E-2</v>
      </c>
      <c r="AR93" s="22">
        <v>2.9184926E-2</v>
      </c>
      <c r="AS93" s="22">
        <v>0.15859999999999999</v>
      </c>
      <c r="AT93" s="22">
        <v>1.6216768999999999E-2</v>
      </c>
      <c r="AU93" s="22">
        <v>1.6216768999999999E-2</v>
      </c>
      <c r="AV93" s="22">
        <v>0.23200000000000001</v>
      </c>
      <c r="AW93" s="22">
        <v>0</v>
      </c>
      <c r="AX93" s="25">
        <v>0</v>
      </c>
      <c r="AY93" s="21">
        <f t="shared" si="7"/>
        <v>9.1487078238728952</v>
      </c>
      <c r="AZ93" s="17">
        <f t="shared" si="8"/>
        <v>8.3177328496714029</v>
      </c>
      <c r="BA93" s="91">
        <f t="shared" si="9"/>
        <v>0.95157680467582695</v>
      </c>
    </row>
    <row r="94" spans="3:53" x14ac:dyDescent="0.35">
      <c r="C94" s="89">
        <v>2025</v>
      </c>
      <c r="D94" s="8" t="s">
        <v>56</v>
      </c>
      <c r="E94" s="8" t="s">
        <v>63</v>
      </c>
      <c r="F94" s="9">
        <v>5</v>
      </c>
      <c r="G94" s="8" t="s">
        <v>58</v>
      </c>
      <c r="H94" s="8" t="s">
        <v>69</v>
      </c>
      <c r="I94" s="22">
        <v>45383.749269096705</v>
      </c>
      <c r="J94" s="27">
        <v>3.1832315718376001</v>
      </c>
      <c r="K94" s="27">
        <v>11.345122684419779</v>
      </c>
      <c r="L94" s="27">
        <v>7.5342543847112697E-2</v>
      </c>
      <c r="M94" s="27">
        <v>5.3546299766393371E-2</v>
      </c>
      <c r="N94" s="27">
        <v>4.8191669789753998E-2</v>
      </c>
      <c r="O94" s="27">
        <v>3.6411481704999998E-2</v>
      </c>
      <c r="P94" s="27">
        <v>75.751288514429703</v>
      </c>
      <c r="Q94" s="27">
        <v>7.7906515805682463E-3</v>
      </c>
      <c r="R94" s="27">
        <v>7.6472418423337877E-3</v>
      </c>
      <c r="S94" s="27">
        <v>6.5833928953813589E-3</v>
      </c>
      <c r="T94" s="27">
        <v>1.1464593736296474E-2</v>
      </c>
      <c r="U94" s="28">
        <f t="shared" si="5"/>
        <v>0.23570197984025906</v>
      </c>
      <c r="V94" s="29">
        <v>10697.039555300003</v>
      </c>
      <c r="W94" s="29">
        <f t="shared" si="6"/>
        <v>0.86597103028116351</v>
      </c>
      <c r="X94" s="22">
        <v>3.14</v>
      </c>
      <c r="Y94" s="22">
        <v>207</v>
      </c>
      <c r="Z94" s="22">
        <v>0.94</v>
      </c>
      <c r="AA94" s="22">
        <v>3</v>
      </c>
      <c r="AB94" s="22">
        <v>230</v>
      </c>
      <c r="AC94" s="22">
        <v>32.947000000000003</v>
      </c>
      <c r="AD94" s="22">
        <v>1.1725350000000001E-2</v>
      </c>
      <c r="AE94" s="22">
        <v>135.6</v>
      </c>
      <c r="AF94" s="22">
        <v>0</v>
      </c>
      <c r="AG94" s="22">
        <v>0.755</v>
      </c>
      <c r="AH94" s="22">
        <v>2.6867699999999999E-4</v>
      </c>
      <c r="AI94" s="22">
        <v>0.64</v>
      </c>
      <c r="AJ94" s="22">
        <v>0</v>
      </c>
      <c r="AK94" s="22">
        <v>905.4</v>
      </c>
      <c r="AL94" s="22">
        <v>0</v>
      </c>
      <c r="AM94" s="22">
        <v>0.13800000000000001</v>
      </c>
      <c r="AN94" s="22">
        <v>0</v>
      </c>
      <c r="AO94" s="22">
        <v>0</v>
      </c>
      <c r="AP94" s="22">
        <v>0.32200000000000001</v>
      </c>
      <c r="AQ94" s="22">
        <v>0</v>
      </c>
      <c r="AR94" s="22">
        <v>0</v>
      </c>
      <c r="AS94" s="22">
        <v>0.13800000000000001</v>
      </c>
      <c r="AT94" s="22">
        <v>0</v>
      </c>
      <c r="AU94" s="22">
        <v>0</v>
      </c>
      <c r="AV94" s="22">
        <v>0.23200000000000001</v>
      </c>
      <c r="AW94" s="22">
        <v>0</v>
      </c>
      <c r="AX94" s="25">
        <v>0</v>
      </c>
      <c r="AY94" s="21">
        <f t="shared" si="7"/>
        <v>34.463535811054349</v>
      </c>
      <c r="AZ94" s="17">
        <f t="shared" si="8"/>
        <v>31.500300148112522</v>
      </c>
      <c r="BA94" s="91">
        <f t="shared" si="9"/>
        <v>0.95609008856990074</v>
      </c>
    </row>
    <row r="95" spans="3:53" x14ac:dyDescent="0.35">
      <c r="C95" s="89">
        <v>2025</v>
      </c>
      <c r="D95" s="8" t="s">
        <v>56</v>
      </c>
      <c r="E95" s="8" t="s">
        <v>63</v>
      </c>
      <c r="F95" s="9">
        <v>5</v>
      </c>
      <c r="G95" s="8" t="s">
        <v>62</v>
      </c>
      <c r="H95" s="8" t="s">
        <v>69</v>
      </c>
      <c r="I95" s="22">
        <v>450.10710026801701</v>
      </c>
      <c r="J95" s="27">
        <v>5.9786162087228176E-3</v>
      </c>
      <c r="K95" s="27">
        <v>0.3474429157086843</v>
      </c>
      <c r="L95" s="27">
        <v>1.8163078248328566E-3</v>
      </c>
      <c r="M95" s="27">
        <v>1.0404797188187579E-4</v>
      </c>
      <c r="N95" s="27">
        <v>9.3643174693688224E-5</v>
      </c>
      <c r="O95" s="27">
        <v>7.0752623120000005E-5</v>
      </c>
      <c r="P95" s="27">
        <v>0.58947004591618724</v>
      </c>
      <c r="Q95" s="27">
        <v>7.0547354796551649E-5</v>
      </c>
      <c r="R95" s="27">
        <v>9.5605687451376481E-5</v>
      </c>
      <c r="S95" s="27">
        <v>8.2320296317642825E-5</v>
      </c>
      <c r="T95" s="27">
        <v>1.1370358560805657E-4</v>
      </c>
      <c r="U95" s="28">
        <f t="shared" si="5"/>
        <v>0.26272577258964591</v>
      </c>
      <c r="V95" s="29">
        <v>118.25473566599999</v>
      </c>
      <c r="W95" s="29">
        <f t="shared" si="6"/>
        <v>0.86105282417813611</v>
      </c>
      <c r="X95" s="22">
        <v>3.52</v>
      </c>
      <c r="Y95" s="22">
        <v>207</v>
      </c>
      <c r="Z95" s="22">
        <v>0.94</v>
      </c>
      <c r="AA95" s="22">
        <v>3</v>
      </c>
      <c r="AB95" s="22">
        <v>230</v>
      </c>
      <c r="AC95" s="22">
        <v>5.5380000000000003</v>
      </c>
      <c r="AD95" s="22">
        <v>3.8664E-4</v>
      </c>
      <c r="AE95" s="22">
        <v>328</v>
      </c>
      <c r="AF95" s="22">
        <v>0</v>
      </c>
      <c r="AG95" s="22">
        <v>1.7090000000000001</v>
      </c>
      <c r="AH95" s="22">
        <v>1.19311E-4</v>
      </c>
      <c r="AI95" s="22">
        <v>0.111855</v>
      </c>
      <c r="AJ95" s="22">
        <v>0</v>
      </c>
      <c r="AK95" s="22">
        <v>633.70000000000005</v>
      </c>
      <c r="AL95" s="22">
        <v>0</v>
      </c>
      <c r="AM95" s="22">
        <v>0.126</v>
      </c>
      <c r="AN95" s="22">
        <v>0</v>
      </c>
      <c r="AO95" s="22">
        <v>0</v>
      </c>
      <c r="AP95" s="22">
        <v>0.37</v>
      </c>
      <c r="AQ95" s="22">
        <v>1.5132924000000001E-2</v>
      </c>
      <c r="AR95" s="22">
        <v>1.5132924000000001E-2</v>
      </c>
      <c r="AS95" s="22">
        <v>0.15859999999999999</v>
      </c>
      <c r="AT95" s="22">
        <v>6.4867079999999999E-3</v>
      </c>
      <c r="AU95" s="22">
        <v>6.4867079999999999E-3</v>
      </c>
      <c r="AV95" s="22">
        <v>0.23200000000000001</v>
      </c>
      <c r="AW95" s="22">
        <v>0</v>
      </c>
      <c r="AX95" s="25">
        <v>0</v>
      </c>
      <c r="AY95" s="21">
        <f t="shared" si="7"/>
        <v>5.79901580089264</v>
      </c>
      <c r="AZ95" s="17">
        <f t="shared" si="8"/>
        <v>5.2499059783277335</v>
      </c>
      <c r="BA95" s="91">
        <f t="shared" si="9"/>
        <v>0.94797868875545921</v>
      </c>
    </row>
    <row r="96" spans="3:53" x14ac:dyDescent="0.35">
      <c r="C96" s="89">
        <v>2025</v>
      </c>
      <c r="D96" s="8" t="s">
        <v>56</v>
      </c>
      <c r="E96" s="8" t="s">
        <v>63</v>
      </c>
      <c r="F96" s="9">
        <v>15</v>
      </c>
      <c r="G96" s="8" t="s">
        <v>62</v>
      </c>
      <c r="H96" s="8" t="s">
        <v>69</v>
      </c>
      <c r="I96" s="22">
        <v>2845.7590773467946</v>
      </c>
      <c r="J96" s="27">
        <v>2.1116237104862656E-2</v>
      </c>
      <c r="K96" s="27">
        <v>1.4771177570567504</v>
      </c>
      <c r="L96" s="27">
        <v>1.5553234010551654E-2</v>
      </c>
      <c r="M96" s="27">
        <v>6.4057637564798102E-5</v>
      </c>
      <c r="N96" s="27">
        <v>5.7651873808318306E-5</v>
      </c>
      <c r="O96" s="27">
        <v>4.3559198959999999E-5</v>
      </c>
      <c r="P96" s="27">
        <v>3.7734173826483728</v>
      </c>
      <c r="Q96" s="27">
        <v>1.8393045791822557E-3</v>
      </c>
      <c r="R96" s="27">
        <v>3.7612370425682776E-3</v>
      </c>
      <c r="S96" s="27">
        <v>3.2181756801697606E-3</v>
      </c>
      <c r="T96" s="27">
        <v>3.8457383589712928E-3</v>
      </c>
      <c r="U96" s="28">
        <f t="shared" si="5"/>
        <v>0.22290709384696702</v>
      </c>
      <c r="V96" s="29">
        <v>634.33988572000021</v>
      </c>
      <c r="W96" s="29">
        <f t="shared" si="6"/>
        <v>0.75023269807659787</v>
      </c>
      <c r="X96" s="22">
        <v>8.9499999999999993</v>
      </c>
      <c r="Y96" s="22">
        <v>207</v>
      </c>
      <c r="Z96" s="22">
        <v>0.36</v>
      </c>
      <c r="AA96" s="22">
        <v>3</v>
      </c>
      <c r="AB96" s="22">
        <v>230</v>
      </c>
      <c r="AC96" s="22">
        <v>3.01</v>
      </c>
      <c r="AD96" s="22">
        <v>4.2213E-4</v>
      </c>
      <c r="AE96" s="22">
        <v>226.5</v>
      </c>
      <c r="AF96" s="22">
        <v>0</v>
      </c>
      <c r="AG96" s="22">
        <v>2.2519999999999998</v>
      </c>
      <c r="AH96" s="22">
        <v>3.15843E-4</v>
      </c>
      <c r="AI96" s="22">
        <v>1.1185499999999999E-2</v>
      </c>
      <c r="AJ96" s="22">
        <v>0</v>
      </c>
      <c r="AK96" s="22">
        <v>658.9</v>
      </c>
      <c r="AL96" s="22">
        <v>0</v>
      </c>
      <c r="AM96" s="22">
        <v>0.378</v>
      </c>
      <c r="AN96" s="22">
        <v>5.9684211000000001E-2</v>
      </c>
      <c r="AO96" s="22">
        <v>5.9684211000000001E-2</v>
      </c>
      <c r="AP96" s="22">
        <v>2.2942999999999998</v>
      </c>
      <c r="AQ96" s="22">
        <v>9.7546769000000005E-2</v>
      </c>
      <c r="AR96" s="22">
        <v>9.7546769000000005E-2</v>
      </c>
      <c r="AS96" s="22">
        <v>0.98326000000000002</v>
      </c>
      <c r="AT96" s="22">
        <v>3.9018254000000002E-2</v>
      </c>
      <c r="AU96" s="22">
        <v>3.9018254000000002E-2</v>
      </c>
      <c r="AV96" s="22">
        <v>0.34200000000000003</v>
      </c>
      <c r="AW96" s="22">
        <v>0.379</v>
      </c>
      <c r="AX96" s="25">
        <v>0.379</v>
      </c>
      <c r="AY96" s="21">
        <f t="shared" si="7"/>
        <v>3.1552903126402572</v>
      </c>
      <c r="AZ96" s="17">
        <f t="shared" si="8"/>
        <v>2.8281627158835283</v>
      </c>
      <c r="BA96" s="91">
        <f t="shared" si="9"/>
        <v>0.93958894215399613</v>
      </c>
    </row>
    <row r="97" spans="3:53" x14ac:dyDescent="0.35">
      <c r="C97" s="89">
        <v>2025</v>
      </c>
      <c r="D97" s="8" t="s">
        <v>56</v>
      </c>
      <c r="E97" s="8" t="s">
        <v>63</v>
      </c>
      <c r="F97" s="9">
        <v>25</v>
      </c>
      <c r="G97" s="8" t="s">
        <v>62</v>
      </c>
      <c r="H97" s="8" t="s">
        <v>69</v>
      </c>
      <c r="I97" s="22">
        <v>21.3165451395171</v>
      </c>
      <c r="J97" s="27">
        <v>4.1060504726716179E-4</v>
      </c>
      <c r="K97" s="27">
        <v>2.3510327424735286E-2</v>
      </c>
      <c r="L97" s="27">
        <v>2.9472280819086804E-4</v>
      </c>
      <c r="M97" s="27">
        <v>1.1423050785260412E-6</v>
      </c>
      <c r="N97" s="27">
        <v>1.0280745706734367E-6</v>
      </c>
      <c r="O97" s="27">
        <v>7.7676747951000013E-7</v>
      </c>
      <c r="P97" s="27">
        <v>9.158962732976407E-2</v>
      </c>
      <c r="Q97" s="27">
        <v>1.3777560932534661E-5</v>
      </c>
      <c r="R97" s="27">
        <v>2.8174057261755963E-5</v>
      </c>
      <c r="S97" s="27">
        <v>2.4106182318565599E-5</v>
      </c>
      <c r="T97" s="27">
        <v>2.8807025759659905E-5</v>
      </c>
      <c r="U97" s="28">
        <f t="shared" si="5"/>
        <v>0.62440062174641509</v>
      </c>
      <c r="V97" s="29">
        <v>13.3100640386</v>
      </c>
      <c r="W97" s="29">
        <f t="shared" si="6"/>
        <v>0.78467610348576355</v>
      </c>
      <c r="X97" s="22">
        <v>23.97</v>
      </c>
      <c r="Y97" s="22">
        <v>207</v>
      </c>
      <c r="Z97" s="22">
        <v>0.36</v>
      </c>
      <c r="AA97" s="22">
        <v>3</v>
      </c>
      <c r="AB97" s="22">
        <v>230</v>
      </c>
      <c r="AC97" s="22">
        <v>2.5950000000000002</v>
      </c>
      <c r="AD97" s="22">
        <v>8.7500000000000002E-4</v>
      </c>
      <c r="AE97" s="22">
        <v>179.7</v>
      </c>
      <c r="AF97" s="22">
        <v>0</v>
      </c>
      <c r="AG97" s="22">
        <v>1.8919999999999999</v>
      </c>
      <c r="AH97" s="22">
        <v>6.38E-4</v>
      </c>
      <c r="AI97" s="22">
        <v>9.9426670000000005E-3</v>
      </c>
      <c r="AJ97" s="22">
        <v>0</v>
      </c>
      <c r="AK97" s="22">
        <v>797.2</v>
      </c>
      <c r="AL97" s="22">
        <v>0</v>
      </c>
      <c r="AM97" s="22">
        <v>0.378</v>
      </c>
      <c r="AN97" s="22">
        <v>5.9684211000000001E-2</v>
      </c>
      <c r="AO97" s="22">
        <v>5.9684211000000001E-2</v>
      </c>
      <c r="AP97" s="22">
        <v>2.2942999999999998</v>
      </c>
      <c r="AQ97" s="22">
        <v>9.7546769000000005E-2</v>
      </c>
      <c r="AR97" s="22">
        <v>9.7546769000000005E-2</v>
      </c>
      <c r="AS97" s="22">
        <v>0.98326000000000002</v>
      </c>
      <c r="AT97" s="22">
        <v>3.9018254000000002E-2</v>
      </c>
      <c r="AU97" s="22">
        <v>3.9018254000000002E-2</v>
      </c>
      <c r="AV97" s="22">
        <v>0.34200000000000003</v>
      </c>
      <c r="AW97" s="22">
        <v>0.379</v>
      </c>
      <c r="AX97" s="25">
        <v>0.379</v>
      </c>
      <c r="AY97" s="21">
        <f t="shared" si="7"/>
        <v>2.7213067898191277</v>
      </c>
      <c r="AZ97" s="17">
        <f t="shared" si="8"/>
        <v>2.4304894423580214</v>
      </c>
      <c r="BA97" s="91">
        <f t="shared" si="9"/>
        <v>0.93660479474297542</v>
      </c>
    </row>
    <row r="98" spans="3:53" x14ac:dyDescent="0.35">
      <c r="C98" s="89">
        <v>2025</v>
      </c>
      <c r="D98" s="8" t="s">
        <v>56</v>
      </c>
      <c r="E98" s="8" t="s">
        <v>63</v>
      </c>
      <c r="F98" s="9">
        <v>25</v>
      </c>
      <c r="G98" s="8" t="s">
        <v>64</v>
      </c>
      <c r="H98" s="8" t="s">
        <v>69</v>
      </c>
      <c r="I98" s="22">
        <v>7.3788098076079596</v>
      </c>
      <c r="J98" s="27">
        <v>5.5468189697923282E-5</v>
      </c>
      <c r="K98" s="27">
        <v>8.6137172452782386E-3</v>
      </c>
      <c r="L98" s="27">
        <v>2.0489069758671268E-4</v>
      </c>
      <c r="M98" s="27">
        <v>4.4484027764650791E-7</v>
      </c>
      <c r="N98" s="27">
        <v>4.0035624988185745E-7</v>
      </c>
      <c r="O98" s="27">
        <v>3.0249139564200003E-7</v>
      </c>
      <c r="P98" s="27">
        <v>3.0161076801952069E-2</v>
      </c>
      <c r="Q98" s="27">
        <v>4.7691592068705267E-6</v>
      </c>
      <c r="R98" s="27">
        <v>9.7525657079452971E-6</v>
      </c>
      <c r="S98" s="27">
        <v>8.3444540857345577E-6</v>
      </c>
      <c r="T98" s="27">
        <v>9.971669376086801E-6</v>
      </c>
      <c r="U98" s="28">
        <f t="shared" ref="U98:U108" si="10">V98/I98</f>
        <v>0.60923369124719462</v>
      </c>
      <c r="V98" s="29">
        <v>4.4954195360999991</v>
      </c>
      <c r="W98" s="29">
        <f t="shared" ref="W98:W108" si="11">V98*365*6.15/Z98/X98/Y98/I98</f>
        <v>0.76561602008501228</v>
      </c>
      <c r="X98" s="22">
        <v>23.97</v>
      </c>
      <c r="Y98" s="22">
        <v>207</v>
      </c>
      <c r="Z98" s="22">
        <v>0.36</v>
      </c>
      <c r="AA98" s="22">
        <v>3</v>
      </c>
      <c r="AB98" s="22">
        <v>230</v>
      </c>
      <c r="AC98" s="22">
        <v>1.2190000000000001</v>
      </c>
      <c r="AD98" s="22">
        <v>4.35E-5</v>
      </c>
      <c r="AE98" s="22">
        <v>190.2</v>
      </c>
      <c r="AF98" s="22">
        <v>0</v>
      </c>
      <c r="AG98" s="22">
        <v>4.5739999999999998</v>
      </c>
      <c r="AH98" s="22">
        <v>1.63E-4</v>
      </c>
      <c r="AI98" s="22">
        <v>1.1185499999999999E-2</v>
      </c>
      <c r="AJ98" s="22">
        <v>0</v>
      </c>
      <c r="AK98" s="22">
        <v>758.4</v>
      </c>
      <c r="AL98" s="22">
        <v>0</v>
      </c>
      <c r="AM98" s="22">
        <v>0.378</v>
      </c>
      <c r="AN98" s="22">
        <v>5.9684211000000001E-2</v>
      </c>
      <c r="AO98" s="22">
        <v>5.9684211000000001E-2</v>
      </c>
      <c r="AP98" s="22">
        <v>2.2942999999999998</v>
      </c>
      <c r="AQ98" s="22">
        <v>9.7546769000000005E-2</v>
      </c>
      <c r="AR98" s="22">
        <v>9.7546769000000005E-2</v>
      </c>
      <c r="AS98" s="22">
        <v>0.98326000000000002</v>
      </c>
      <c r="AT98" s="22">
        <v>3.9018254000000002E-2</v>
      </c>
      <c r="AU98" s="22">
        <v>3.9018254000000002E-2</v>
      </c>
      <c r="AV98" s="22">
        <v>0.34200000000000003</v>
      </c>
      <c r="AW98" s="22">
        <v>0.379</v>
      </c>
      <c r="AX98" s="25">
        <v>0.379</v>
      </c>
      <c r="AY98" s="21">
        <f t="shared" ref="AY98:AY108" si="12">0.00721572+(1.04581*AC98)+(0.000596997/AC98)+(-0.000107319/(AC98*AC98))</f>
        <v>1.28247563128286</v>
      </c>
      <c r="AZ98" s="17">
        <f t="shared" ref="AZ98:AZ108" si="13">AY98*(0.915753+(-0.0570135/AC98)+(-0.00469847/(AC98*AC98))+(0.0008465052/(AC98*AC98*AC98)))</f>
        <v>1.1109928701742</v>
      </c>
      <c r="BA98" s="91">
        <f t="shared" ref="BA98:BA108" si="14">AZ98/AC98</f>
        <v>0.9113969402577522</v>
      </c>
    </row>
    <row r="99" spans="3:53" x14ac:dyDescent="0.35">
      <c r="C99" s="89">
        <v>2025</v>
      </c>
      <c r="D99" s="8" t="s">
        <v>56</v>
      </c>
      <c r="E99" s="8" t="s">
        <v>68</v>
      </c>
      <c r="F99" s="9">
        <v>5</v>
      </c>
      <c r="G99" s="8" t="s">
        <v>62</v>
      </c>
      <c r="H99" s="8" t="s">
        <v>69</v>
      </c>
      <c r="I99" s="22">
        <v>183.86775511921118</v>
      </c>
      <c r="J99" s="27">
        <v>1.1896665264067999E-3</v>
      </c>
      <c r="K99" s="27">
        <v>5.1702172722347756E-2</v>
      </c>
      <c r="L99" s="27">
        <v>4.6884021833364607E-4</v>
      </c>
      <c r="M99" s="27">
        <v>2.1572544324941111E-6</v>
      </c>
      <c r="N99" s="27">
        <v>1.9415289892447006E-6</v>
      </c>
      <c r="O99" s="27">
        <v>1.4669329534799997E-6</v>
      </c>
      <c r="P99" s="27">
        <v>0.11967925447568377</v>
      </c>
      <c r="Q99" s="27">
        <v>3.2507535144589773E-5</v>
      </c>
      <c r="R99" s="27">
        <v>7.9480173951585915E-5</v>
      </c>
      <c r="S99" s="27">
        <v>6.980872022789812E-5</v>
      </c>
      <c r="T99" s="27">
        <v>4.8494326808051389E-4</v>
      </c>
      <c r="U99" s="28">
        <f t="shared" si="10"/>
        <v>0.11512503412453043</v>
      </c>
      <c r="V99" s="29">
        <v>21.167781582499991</v>
      </c>
      <c r="W99" s="29">
        <f t="shared" si="11"/>
        <v>0.77221106761712743</v>
      </c>
      <c r="X99" s="22">
        <v>3.58</v>
      </c>
      <c r="Y99" s="22">
        <v>246</v>
      </c>
      <c r="Z99" s="22">
        <v>0.38</v>
      </c>
      <c r="AA99" s="22">
        <v>4</v>
      </c>
      <c r="AB99" s="22">
        <v>160</v>
      </c>
      <c r="AC99" s="22">
        <v>4.0940000000000003</v>
      </c>
      <c r="AD99" s="22">
        <v>2.5340100000000002E-3</v>
      </c>
      <c r="AE99" s="22">
        <v>244.6</v>
      </c>
      <c r="AF99" s="22">
        <v>0</v>
      </c>
      <c r="AG99" s="22">
        <v>1.633</v>
      </c>
      <c r="AH99" s="22">
        <v>1.01092E-3</v>
      </c>
      <c r="AI99" s="22">
        <v>1.1185499999999999E-2</v>
      </c>
      <c r="AJ99" s="22">
        <v>0</v>
      </c>
      <c r="AK99" s="22">
        <v>644.6</v>
      </c>
      <c r="AL99" s="22">
        <v>0</v>
      </c>
      <c r="AM99" s="22">
        <v>0.13500000000000001</v>
      </c>
      <c r="AN99" s="22">
        <v>1.3302919999999999E-2</v>
      </c>
      <c r="AO99" s="22">
        <v>1.3302919999999999E-2</v>
      </c>
      <c r="AP99" s="22">
        <v>0.67564999999999997</v>
      </c>
      <c r="AQ99" s="22">
        <v>2.3878308000000001E-2</v>
      </c>
      <c r="AR99" s="22">
        <v>2.3878308000000001E-2</v>
      </c>
      <c r="AS99" s="22">
        <v>0.28960000000000002</v>
      </c>
      <c r="AT99" s="22">
        <v>1.0083196000000001E-2</v>
      </c>
      <c r="AU99" s="22">
        <v>1.0083196000000001E-2</v>
      </c>
      <c r="AV99" s="22">
        <v>0.34200000000000003</v>
      </c>
      <c r="AW99" s="22">
        <v>0.379</v>
      </c>
      <c r="AX99" s="25">
        <v>0.379</v>
      </c>
      <c r="AY99" s="21">
        <f t="shared" si="12"/>
        <v>4.288901279460819</v>
      </c>
      <c r="AZ99" s="17">
        <f t="shared" si="13"/>
        <v>3.8666971224155255</v>
      </c>
      <c r="BA99" s="91">
        <f t="shared" si="14"/>
        <v>0.94447902355044588</v>
      </c>
    </row>
    <row r="100" spans="3:53" x14ac:dyDescent="0.35">
      <c r="C100" s="89">
        <v>2025</v>
      </c>
      <c r="D100" s="8" t="s">
        <v>56</v>
      </c>
      <c r="E100" s="8" t="s">
        <v>68</v>
      </c>
      <c r="F100" s="9">
        <v>15</v>
      </c>
      <c r="G100" s="8" t="s">
        <v>62</v>
      </c>
      <c r="H100" s="8" t="s">
        <v>69</v>
      </c>
      <c r="I100" s="22">
        <v>1129.6105105355057</v>
      </c>
      <c r="J100" s="27">
        <v>1.0792125648676074E-2</v>
      </c>
      <c r="K100" s="27">
        <v>0.69389915474957253</v>
      </c>
      <c r="L100" s="27">
        <v>8.7815764627594845E-3</v>
      </c>
      <c r="M100" s="27">
        <v>3.4424625265888823E-5</v>
      </c>
      <c r="N100" s="27">
        <v>3.0982162739299971E-5</v>
      </c>
      <c r="O100" s="27">
        <v>2.34087445506E-5</v>
      </c>
      <c r="P100" s="27">
        <v>2.0245844249336979</v>
      </c>
      <c r="Q100" s="27">
        <v>1.9971339372215006E-4</v>
      </c>
      <c r="R100" s="27">
        <v>4.8829464316182925E-4</v>
      </c>
      <c r="S100" s="27">
        <v>4.2887707007321333E-4</v>
      </c>
      <c r="T100" s="27">
        <v>2.9792989668669737E-3</v>
      </c>
      <c r="U100" s="28">
        <f t="shared" si="10"/>
        <v>0.2863335228145733</v>
      </c>
      <c r="V100" s="29">
        <v>323.44535689000003</v>
      </c>
      <c r="W100" s="29">
        <f t="shared" si="11"/>
        <v>0.75063014125574057</v>
      </c>
      <c r="X100" s="22">
        <v>9.16</v>
      </c>
      <c r="Y100" s="22">
        <v>246</v>
      </c>
      <c r="Z100" s="22">
        <v>0.38</v>
      </c>
      <c r="AA100" s="22">
        <v>4</v>
      </c>
      <c r="AB100" s="22">
        <v>160</v>
      </c>
      <c r="AC100" s="22">
        <v>2.738</v>
      </c>
      <c r="AD100" s="22">
        <v>5.4354999999999996E-4</v>
      </c>
      <c r="AE100" s="22">
        <v>208.7</v>
      </c>
      <c r="AF100" s="22">
        <v>0</v>
      </c>
      <c r="AG100" s="22">
        <v>2.2679999999999998</v>
      </c>
      <c r="AH100" s="22">
        <v>4.50214E-4</v>
      </c>
      <c r="AI100" s="22">
        <v>1.1185499999999999E-2</v>
      </c>
      <c r="AJ100" s="22">
        <v>0</v>
      </c>
      <c r="AK100" s="22">
        <v>693.7</v>
      </c>
      <c r="AL100" s="22">
        <v>0</v>
      </c>
      <c r="AM100" s="22">
        <v>0.13500000000000001</v>
      </c>
      <c r="AN100" s="22">
        <v>1.3302919999999999E-2</v>
      </c>
      <c r="AO100" s="22">
        <v>1.3302919999999999E-2</v>
      </c>
      <c r="AP100" s="22">
        <v>0.67564999999999997</v>
      </c>
      <c r="AQ100" s="22">
        <v>2.3878308000000001E-2</v>
      </c>
      <c r="AR100" s="22">
        <v>2.3878308000000001E-2</v>
      </c>
      <c r="AS100" s="22">
        <v>0.28960000000000002</v>
      </c>
      <c r="AT100" s="22">
        <v>1.0083196000000001E-2</v>
      </c>
      <c r="AU100" s="22">
        <v>1.0083196000000001E-2</v>
      </c>
      <c r="AV100" s="22">
        <v>0.34200000000000003</v>
      </c>
      <c r="AW100" s="22">
        <v>0.379</v>
      </c>
      <c r="AX100" s="25">
        <v>0.379</v>
      </c>
      <c r="AY100" s="21">
        <f t="shared" si="12"/>
        <v>2.8708472256652442</v>
      </c>
      <c r="AZ100" s="17">
        <f t="shared" si="13"/>
        <v>2.5675262884638572</v>
      </c>
      <c r="BA100" s="91">
        <f t="shared" si="14"/>
        <v>0.93773787014750076</v>
      </c>
    </row>
    <row r="101" spans="3:53" x14ac:dyDescent="0.35">
      <c r="C101" s="89">
        <v>2025</v>
      </c>
      <c r="D101" s="8" t="s">
        <v>56</v>
      </c>
      <c r="E101" s="8" t="s">
        <v>68</v>
      </c>
      <c r="F101" s="9">
        <v>25</v>
      </c>
      <c r="G101" s="8" t="s">
        <v>62</v>
      </c>
      <c r="H101" s="8" t="s">
        <v>69</v>
      </c>
      <c r="I101" s="22">
        <v>12902.907644712781</v>
      </c>
      <c r="J101" s="27">
        <v>0.3704698382516568</v>
      </c>
      <c r="K101" s="27">
        <v>25.330019498145937</v>
      </c>
      <c r="L101" s="27">
        <v>0.18240558194675838</v>
      </c>
      <c r="M101" s="27">
        <v>8.7033686359681416E-4</v>
      </c>
      <c r="N101" s="27">
        <v>7.8330317723713236E-4</v>
      </c>
      <c r="O101" s="27">
        <v>5.9182907803999991E-4</v>
      </c>
      <c r="P101" s="27">
        <v>51.240958708722708</v>
      </c>
      <c r="Q101" s="27">
        <v>7.6456710900516906E-3</v>
      </c>
      <c r="R101" s="27">
        <v>1.0848750022517905E-2</v>
      </c>
      <c r="S101" s="27">
        <v>9.4273358664338953E-3</v>
      </c>
      <c r="T101" s="27">
        <v>3.4030862119178155E-2</v>
      </c>
      <c r="U101" s="28">
        <f t="shared" si="10"/>
        <v>0.73273228094243692</v>
      </c>
      <c r="V101" s="29">
        <v>9454.3769493000018</v>
      </c>
      <c r="W101" s="29">
        <f t="shared" si="11"/>
        <v>0.77683072657136476</v>
      </c>
      <c r="X101" s="22">
        <v>22.65</v>
      </c>
      <c r="Y101" s="22">
        <v>246</v>
      </c>
      <c r="Z101" s="22">
        <v>0.38</v>
      </c>
      <c r="AA101" s="22">
        <v>4</v>
      </c>
      <c r="AB101" s="22">
        <v>160</v>
      </c>
      <c r="AC101" s="22">
        <v>2.8420000000000001</v>
      </c>
      <c r="AD101" s="22">
        <v>1.16223E-3</v>
      </c>
      <c r="AE101" s="22">
        <v>269.98500000000001</v>
      </c>
      <c r="AF101" s="22">
        <v>0</v>
      </c>
      <c r="AG101" s="22">
        <v>1.4159999999999999</v>
      </c>
      <c r="AH101" s="22">
        <v>5.7921199999999996E-4</v>
      </c>
      <c r="AI101" s="22">
        <v>9.9426670000000005E-3</v>
      </c>
      <c r="AJ101" s="22">
        <v>0</v>
      </c>
      <c r="AK101" s="22">
        <v>621.61500000000001</v>
      </c>
      <c r="AL101" s="22">
        <v>0</v>
      </c>
      <c r="AM101" s="22">
        <v>0.48</v>
      </c>
      <c r="AN101" s="22">
        <v>4.7299269999999997E-2</v>
      </c>
      <c r="AO101" s="22">
        <v>4.7299269999999997E-2</v>
      </c>
      <c r="AP101" s="22">
        <v>1.3617999999999999</v>
      </c>
      <c r="AQ101" s="22">
        <v>4.8127700000000002E-2</v>
      </c>
      <c r="AR101" s="22">
        <v>4.8127700000000002E-2</v>
      </c>
      <c r="AS101" s="22">
        <v>0.58360000000000001</v>
      </c>
      <c r="AT101" s="22">
        <v>2.0319589999999998E-2</v>
      </c>
      <c r="AU101" s="22">
        <v>2.0319589999999998E-2</v>
      </c>
      <c r="AV101" s="22">
        <v>0.34200000000000003</v>
      </c>
      <c r="AW101" s="22">
        <v>0.379</v>
      </c>
      <c r="AX101" s="25">
        <v>0.379</v>
      </c>
      <c r="AY101" s="21">
        <f t="shared" si="12"/>
        <v>2.9796045152331194</v>
      </c>
      <c r="AZ101" s="17">
        <f t="shared" si="13"/>
        <v>2.6671843892623563</v>
      </c>
      <c r="BA101" s="91">
        <f t="shared" si="14"/>
        <v>0.93848852542658556</v>
      </c>
    </row>
    <row r="102" spans="3:53" x14ac:dyDescent="0.35">
      <c r="C102" s="89">
        <v>2025</v>
      </c>
      <c r="D102" s="8" t="s">
        <v>56</v>
      </c>
      <c r="E102" s="8" t="s">
        <v>68</v>
      </c>
      <c r="F102" s="9">
        <v>25</v>
      </c>
      <c r="G102" s="8" t="s">
        <v>64</v>
      </c>
      <c r="H102" s="8" t="s">
        <v>69</v>
      </c>
      <c r="I102" s="22">
        <v>263.07971249351203</v>
      </c>
      <c r="J102" s="27">
        <v>4.9090876562278658E-3</v>
      </c>
      <c r="K102" s="27">
        <v>0.36447780284612818</v>
      </c>
      <c r="L102" s="27">
        <v>6.3517344638691188E-3</v>
      </c>
      <c r="M102" s="27">
        <v>1.78413614799083E-5</v>
      </c>
      <c r="N102" s="27">
        <v>1.6057225331917464E-5</v>
      </c>
      <c r="O102" s="27">
        <v>1.2132125488899999E-5</v>
      </c>
      <c r="P102" s="27">
        <v>1.2746586413116918</v>
      </c>
      <c r="Q102" s="27">
        <v>1.5545751109722936E-4</v>
      </c>
      <c r="R102" s="27">
        <v>2.214791387086713E-4</v>
      </c>
      <c r="S102" s="27">
        <v>1.925365331077105E-4</v>
      </c>
      <c r="T102" s="27">
        <v>6.9386138476863778E-4</v>
      </c>
      <c r="U102" s="28">
        <f t="shared" si="10"/>
        <v>0.72571566838210078</v>
      </c>
      <c r="V102" s="29">
        <v>190.92106938999999</v>
      </c>
      <c r="W102" s="29">
        <f t="shared" si="11"/>
        <v>0.76939182920723481</v>
      </c>
      <c r="X102" s="22">
        <v>22.65</v>
      </c>
      <c r="Y102" s="22">
        <v>246</v>
      </c>
      <c r="Z102" s="22">
        <v>0.38</v>
      </c>
      <c r="AA102" s="22">
        <v>4</v>
      </c>
      <c r="AB102" s="22">
        <v>160</v>
      </c>
      <c r="AC102" s="22">
        <v>2.282</v>
      </c>
      <c r="AD102" s="22">
        <v>2.9444999999999997E-4</v>
      </c>
      <c r="AE102" s="22">
        <v>190.2</v>
      </c>
      <c r="AF102" s="22">
        <v>0</v>
      </c>
      <c r="AG102" s="22">
        <v>3.0329999999999999</v>
      </c>
      <c r="AH102" s="22">
        <v>3.9135999999999999E-4</v>
      </c>
      <c r="AI102" s="22">
        <v>0.01</v>
      </c>
      <c r="AJ102" s="22">
        <v>0</v>
      </c>
      <c r="AK102" s="22">
        <v>758.4</v>
      </c>
      <c r="AL102" s="22">
        <v>0</v>
      </c>
      <c r="AM102" s="22">
        <v>0.48</v>
      </c>
      <c r="AN102" s="22">
        <v>4.6829268E-2</v>
      </c>
      <c r="AO102" s="22">
        <v>4.6829268E-2</v>
      </c>
      <c r="AP102" s="22">
        <v>1.3617999999999999</v>
      </c>
      <c r="AQ102" s="22">
        <v>4.8635713999999997E-2</v>
      </c>
      <c r="AR102" s="22">
        <v>4.8635713999999997E-2</v>
      </c>
      <c r="AS102" s="22">
        <v>0.58360000000000001</v>
      </c>
      <c r="AT102" s="22">
        <v>2.0607344999999999E-2</v>
      </c>
      <c r="AU102" s="22">
        <v>2.0607344999999999E-2</v>
      </c>
      <c r="AV102" s="22">
        <v>0.34200000000000003</v>
      </c>
      <c r="AW102" s="22">
        <v>0.379</v>
      </c>
      <c r="AX102" s="25">
        <v>0.379</v>
      </c>
      <c r="AY102" s="21">
        <f t="shared" si="12"/>
        <v>2.3939951428554838</v>
      </c>
      <c r="AZ102" s="17">
        <f t="shared" si="13"/>
        <v>2.1305072052529224</v>
      </c>
      <c r="BA102" s="91">
        <f t="shared" si="14"/>
        <v>0.93361402508892299</v>
      </c>
    </row>
    <row r="103" spans="3:53" x14ac:dyDescent="0.35">
      <c r="C103" s="89">
        <v>2025</v>
      </c>
      <c r="D103" s="8" t="s">
        <v>56</v>
      </c>
      <c r="E103" s="8" t="s">
        <v>66</v>
      </c>
      <c r="F103" s="9">
        <v>2</v>
      </c>
      <c r="G103" s="8" t="s">
        <v>58</v>
      </c>
      <c r="H103" s="8" t="s">
        <v>69</v>
      </c>
      <c r="I103" s="22">
        <v>202725.44513923698</v>
      </c>
      <c r="J103" s="27">
        <v>3.7968449606491852</v>
      </c>
      <c r="K103" s="27">
        <v>13.716913692193719</v>
      </c>
      <c r="L103" s="27">
        <v>9.7247775096235584E-2</v>
      </c>
      <c r="M103" s="27">
        <v>3.6434284367810259E-2</v>
      </c>
      <c r="N103" s="27">
        <v>3.2790855931029227E-2</v>
      </c>
      <c r="O103" s="27">
        <v>2.4775310755399998E-2</v>
      </c>
      <c r="P103" s="27">
        <v>95.951803424158598</v>
      </c>
      <c r="Q103" s="27">
        <v>1.7350025326413131E-2</v>
      </c>
      <c r="R103" s="27">
        <v>3.1990448323225285E-2</v>
      </c>
      <c r="S103" s="27">
        <v>2.7532530573980873E-2</v>
      </c>
      <c r="T103" s="27">
        <v>4.0079007685045138E-2</v>
      </c>
      <c r="U103" s="28">
        <f t="shared" si="10"/>
        <v>6.6029035206736461E-2</v>
      </c>
      <c r="V103" s="29">
        <v>13385.765554400001</v>
      </c>
      <c r="W103" s="29">
        <f t="shared" si="11"/>
        <v>0.90578170832811866</v>
      </c>
      <c r="X103" s="22">
        <v>1.1100000000000001</v>
      </c>
      <c r="Y103" s="22">
        <v>162</v>
      </c>
      <c r="Z103" s="22">
        <v>0.91</v>
      </c>
      <c r="AA103" s="22">
        <v>4</v>
      </c>
      <c r="AB103" s="22">
        <v>184</v>
      </c>
      <c r="AC103" s="22">
        <v>31.175000000000001</v>
      </c>
      <c r="AD103" s="22">
        <v>1.7406060000000001E-2</v>
      </c>
      <c r="AE103" s="22">
        <v>137.04</v>
      </c>
      <c r="AF103" s="22">
        <v>0</v>
      </c>
      <c r="AG103" s="22">
        <v>0.77300000000000002</v>
      </c>
      <c r="AH103" s="22">
        <v>4.31829E-4</v>
      </c>
      <c r="AI103" s="22">
        <v>0.36399999999999999</v>
      </c>
      <c r="AJ103" s="22">
        <v>0</v>
      </c>
      <c r="AK103" s="22">
        <v>958.61500000000001</v>
      </c>
      <c r="AL103" s="22">
        <v>0</v>
      </c>
      <c r="AM103" s="22">
        <v>8.5999999999999993E-2</v>
      </c>
      <c r="AN103" s="22">
        <v>0</v>
      </c>
      <c r="AO103" s="22">
        <v>0</v>
      </c>
      <c r="AP103" s="22">
        <v>0.30154999999999998</v>
      </c>
      <c r="AQ103" s="22">
        <v>0</v>
      </c>
      <c r="AR103" s="22">
        <v>0</v>
      </c>
      <c r="AS103" s="22">
        <v>0.12920000000000001</v>
      </c>
      <c r="AT103" s="22">
        <v>0</v>
      </c>
      <c r="AU103" s="22">
        <v>0</v>
      </c>
      <c r="AV103" s="22">
        <v>0.23200000000000001</v>
      </c>
      <c r="AW103" s="22">
        <v>0</v>
      </c>
      <c r="AX103" s="25">
        <v>0</v>
      </c>
      <c r="AY103" s="21">
        <f t="shared" si="12"/>
        <v>32.61036150943962</v>
      </c>
      <c r="AZ103" s="17">
        <f t="shared" si="13"/>
        <v>29.803241123059728</v>
      </c>
      <c r="BA103" s="91">
        <f t="shared" si="14"/>
        <v>0.9559981114052839</v>
      </c>
    </row>
    <row r="104" spans="3:53" x14ac:dyDescent="0.35">
      <c r="C104" s="89">
        <v>2025</v>
      </c>
      <c r="D104" s="8" t="s">
        <v>56</v>
      </c>
      <c r="E104" s="8" t="s">
        <v>66</v>
      </c>
      <c r="F104" s="9">
        <v>2</v>
      </c>
      <c r="G104" s="8" t="s">
        <v>62</v>
      </c>
      <c r="H104" s="8" t="s">
        <v>69</v>
      </c>
      <c r="I104" s="22">
        <v>45776.656494191004</v>
      </c>
      <c r="J104" s="27">
        <v>0.41955482829997603</v>
      </c>
      <c r="K104" s="27">
        <v>9.3695066340282462</v>
      </c>
      <c r="L104" s="27">
        <v>0.15090269766524708</v>
      </c>
      <c r="M104" s="27">
        <v>3.4391813631489149E-3</v>
      </c>
      <c r="N104" s="27">
        <v>3.0952632268340234E-3</v>
      </c>
      <c r="O104" s="27">
        <v>2.3386429186799998E-3</v>
      </c>
      <c r="P104" s="27">
        <v>24.883314560657329</v>
      </c>
      <c r="Q104" s="27">
        <v>3.553312435493772E-3</v>
      </c>
      <c r="R104" s="27">
        <v>1.0840682172625271E-2</v>
      </c>
      <c r="S104" s="27">
        <v>9.3509725886803709E-3</v>
      </c>
      <c r="T104" s="27">
        <v>9.0500873242721023E-3</v>
      </c>
      <c r="U104" s="28">
        <f t="shared" si="10"/>
        <v>9.1880574736464951E-2</v>
      </c>
      <c r="V104" s="29">
        <v>4205.9855082000004</v>
      </c>
      <c r="W104" s="29">
        <f t="shared" si="11"/>
        <v>0.92652753245302522</v>
      </c>
      <c r="X104" s="22">
        <v>1.51</v>
      </c>
      <c r="Y104" s="22">
        <v>162</v>
      </c>
      <c r="Z104" s="22">
        <v>0.91</v>
      </c>
      <c r="AA104" s="22">
        <v>4</v>
      </c>
      <c r="AB104" s="22">
        <v>184</v>
      </c>
      <c r="AC104" s="22">
        <v>11.233000000000001</v>
      </c>
      <c r="AD104" s="22">
        <v>2.6933999999999999E-3</v>
      </c>
      <c r="AE104" s="22">
        <v>267.60000000000002</v>
      </c>
      <c r="AF104" s="22">
        <v>0</v>
      </c>
      <c r="AG104" s="22">
        <v>4.1040000000000001</v>
      </c>
      <c r="AH104" s="22">
        <v>9.8413800000000007E-4</v>
      </c>
      <c r="AI104" s="22">
        <v>0.111855</v>
      </c>
      <c r="AJ104" s="22">
        <v>0</v>
      </c>
      <c r="AK104" s="22">
        <v>809.3</v>
      </c>
      <c r="AL104" s="22">
        <v>0</v>
      </c>
      <c r="AM104" s="22">
        <v>7.8E-2</v>
      </c>
      <c r="AN104" s="22">
        <v>0</v>
      </c>
      <c r="AO104" s="22">
        <v>0</v>
      </c>
      <c r="AP104" s="22">
        <v>0.41499999999999998</v>
      </c>
      <c r="AQ104" s="22">
        <v>1.7278168E-2</v>
      </c>
      <c r="AR104" s="22">
        <v>1.7278168E-2</v>
      </c>
      <c r="AS104" s="22">
        <v>0.1779</v>
      </c>
      <c r="AT104" s="22">
        <v>7.5610199999999999E-3</v>
      </c>
      <c r="AU104" s="22">
        <v>7.5610199999999999E-3</v>
      </c>
      <c r="AV104" s="22">
        <v>0.23200000000000001</v>
      </c>
      <c r="AW104" s="22">
        <v>0</v>
      </c>
      <c r="AX104" s="25">
        <v>0</v>
      </c>
      <c r="AY104" s="21">
        <f t="shared" si="12"/>
        <v>11.754851746189468</v>
      </c>
      <c r="AZ104" s="17">
        <f t="shared" si="13"/>
        <v>10.704447888381321</v>
      </c>
      <c r="BA104" s="91">
        <f t="shared" si="14"/>
        <v>0.95294648699201634</v>
      </c>
    </row>
    <row r="105" spans="3:53" x14ac:dyDescent="0.35">
      <c r="C105" s="89">
        <v>2025</v>
      </c>
      <c r="D105" s="8" t="s">
        <v>56</v>
      </c>
      <c r="E105" s="8" t="s">
        <v>66</v>
      </c>
      <c r="F105" s="9">
        <v>5</v>
      </c>
      <c r="G105" s="8" t="s">
        <v>58</v>
      </c>
      <c r="H105" s="8" t="s">
        <v>69</v>
      </c>
      <c r="I105" s="22">
        <v>3268.6272166385716</v>
      </c>
      <c r="J105" s="27">
        <v>0.1187094614942209</v>
      </c>
      <c r="K105" s="27">
        <v>0.39353647843587403</v>
      </c>
      <c r="L105" s="27">
        <v>3.2334525147976767E-3</v>
      </c>
      <c r="M105" s="27">
        <v>1.171284609357231E-3</v>
      </c>
      <c r="N105" s="27">
        <v>1.0541561484215074E-3</v>
      </c>
      <c r="O105" s="27">
        <v>7.9647344698000001E-4</v>
      </c>
      <c r="P105" s="27">
        <v>3.0161204512286095</v>
      </c>
      <c r="Q105" s="27">
        <v>2.797417213824938E-4</v>
      </c>
      <c r="R105" s="27">
        <v>5.1579539011467471E-4</v>
      </c>
      <c r="S105" s="27">
        <v>4.4391851607595521E-4</v>
      </c>
      <c r="T105" s="27">
        <v>6.4621062088780952E-4</v>
      </c>
      <c r="U105" s="28">
        <f t="shared" si="10"/>
        <v>0.12663249911859512</v>
      </c>
      <c r="V105" s="29">
        <v>413.91443312999991</v>
      </c>
      <c r="W105" s="29">
        <f t="shared" si="11"/>
        <v>0.90953808780351075</v>
      </c>
      <c r="X105" s="22">
        <v>2.12</v>
      </c>
      <c r="Y105" s="22">
        <v>162</v>
      </c>
      <c r="Z105" s="22">
        <v>0.91</v>
      </c>
      <c r="AA105" s="22">
        <v>4</v>
      </c>
      <c r="AB105" s="22">
        <v>184</v>
      </c>
      <c r="AC105" s="22">
        <v>28.289000000000001</v>
      </c>
      <c r="AD105" s="22">
        <v>2.6844E-2</v>
      </c>
      <c r="AE105" s="22">
        <v>127.675</v>
      </c>
      <c r="AF105" s="22">
        <v>0</v>
      </c>
      <c r="AG105" s="22">
        <v>0.746</v>
      </c>
      <c r="AH105" s="22">
        <v>7.0799999999999997E-4</v>
      </c>
      <c r="AI105" s="22">
        <v>0.38</v>
      </c>
      <c r="AJ105" s="22">
        <v>0</v>
      </c>
      <c r="AK105" s="22">
        <v>978.52</v>
      </c>
      <c r="AL105" s="22">
        <v>0</v>
      </c>
      <c r="AM105" s="22">
        <v>8.5999999999999993E-2</v>
      </c>
      <c r="AN105" s="22">
        <v>0</v>
      </c>
      <c r="AO105" s="22">
        <v>0</v>
      </c>
      <c r="AP105" s="22">
        <v>0.30154999999999998</v>
      </c>
      <c r="AQ105" s="22">
        <v>0</v>
      </c>
      <c r="AR105" s="22">
        <v>0</v>
      </c>
      <c r="AS105" s="22">
        <v>0.12920000000000001</v>
      </c>
      <c r="AT105" s="22">
        <v>0</v>
      </c>
      <c r="AU105" s="22">
        <v>0</v>
      </c>
      <c r="AV105" s="22">
        <v>0.23200000000000001</v>
      </c>
      <c r="AW105" s="22">
        <v>0</v>
      </c>
      <c r="AX105" s="25">
        <v>0</v>
      </c>
      <c r="AY105" s="21">
        <f t="shared" si="12"/>
        <v>29.592155779399224</v>
      </c>
      <c r="AZ105" s="17">
        <f t="shared" si="13"/>
        <v>27.039292925515465</v>
      </c>
      <c r="BA105" s="91">
        <f t="shared" si="14"/>
        <v>0.95582356836634252</v>
      </c>
    </row>
    <row r="106" spans="3:53" x14ac:dyDescent="0.35">
      <c r="C106" s="89">
        <v>2025</v>
      </c>
      <c r="D106" s="8" t="s">
        <v>56</v>
      </c>
      <c r="E106" s="8" t="s">
        <v>66</v>
      </c>
      <c r="F106" s="9">
        <v>5</v>
      </c>
      <c r="G106" s="8" t="s">
        <v>62</v>
      </c>
      <c r="H106" s="8" t="s">
        <v>69</v>
      </c>
      <c r="I106" s="22">
        <v>4744.1839524661946</v>
      </c>
      <c r="J106" s="27">
        <v>4.94043296116757E-2</v>
      </c>
      <c r="K106" s="27">
        <v>2.3793518362887278</v>
      </c>
      <c r="L106" s="27">
        <v>1.4861332670562902E-2</v>
      </c>
      <c r="M106" s="27">
        <v>8.7336806304824112E-4</v>
      </c>
      <c r="N106" s="27">
        <v>7.8603125674341719E-4</v>
      </c>
      <c r="O106" s="27">
        <v>5.9389027552999999E-4</v>
      </c>
      <c r="P106" s="27">
        <v>6.3190305905133481</v>
      </c>
      <c r="Q106" s="27">
        <v>3.8714120894692966E-4</v>
      </c>
      <c r="R106" s="27">
        <v>1.0322698536697498E-3</v>
      </c>
      <c r="S106" s="27">
        <v>8.9012472433075635E-4</v>
      </c>
      <c r="T106" s="27">
        <v>9.3792954849137363E-4</v>
      </c>
      <c r="U106" s="28">
        <f t="shared" si="10"/>
        <v>0.22053881910209416</v>
      </c>
      <c r="V106" s="29">
        <v>1046.2767264800002</v>
      </c>
      <c r="W106" s="29">
        <f t="shared" si="11"/>
        <v>0.90760085026313098</v>
      </c>
      <c r="X106" s="22">
        <v>3.7</v>
      </c>
      <c r="Y106" s="22">
        <v>162</v>
      </c>
      <c r="Z106" s="22">
        <v>0.91</v>
      </c>
      <c r="AA106" s="22">
        <v>4</v>
      </c>
      <c r="AB106" s="22">
        <v>184</v>
      </c>
      <c r="AC106" s="22">
        <v>4.4509999999999996</v>
      </c>
      <c r="AD106" s="22">
        <v>2.5866299999999999E-3</v>
      </c>
      <c r="AE106" s="22">
        <v>267.60000000000002</v>
      </c>
      <c r="AF106" s="22">
        <v>0</v>
      </c>
      <c r="AG106" s="22">
        <v>1.36</v>
      </c>
      <c r="AH106" s="22">
        <v>7.9063600000000005E-4</v>
      </c>
      <c r="AI106" s="22">
        <v>0.111855</v>
      </c>
      <c r="AJ106" s="22">
        <v>0</v>
      </c>
      <c r="AK106" s="22">
        <v>809.3</v>
      </c>
      <c r="AL106" s="22">
        <v>0</v>
      </c>
      <c r="AM106" s="22">
        <v>8.2000000000000003E-2</v>
      </c>
      <c r="AN106" s="22">
        <v>0</v>
      </c>
      <c r="AO106" s="22">
        <v>0</v>
      </c>
      <c r="AP106" s="22">
        <v>0.38129999999999997</v>
      </c>
      <c r="AQ106" s="22">
        <v>1.5875098000000001E-2</v>
      </c>
      <c r="AR106" s="22">
        <v>1.5875098000000001E-2</v>
      </c>
      <c r="AS106" s="22">
        <v>0.16339999999999999</v>
      </c>
      <c r="AT106" s="22">
        <v>6.9447479999999997E-3</v>
      </c>
      <c r="AU106" s="22">
        <v>6.9447479999999997E-3</v>
      </c>
      <c r="AV106" s="22">
        <v>0.23200000000000001</v>
      </c>
      <c r="AW106" s="22">
        <v>0</v>
      </c>
      <c r="AX106" s="25">
        <v>0</v>
      </c>
      <c r="AY106" s="21">
        <f t="shared" si="12"/>
        <v>4.6622447394560842</v>
      </c>
      <c r="AZ106" s="17">
        <f t="shared" si="13"/>
        <v>4.2086843011440846</v>
      </c>
      <c r="BA106" s="91">
        <f t="shared" si="14"/>
        <v>0.945559267837359</v>
      </c>
    </row>
    <row r="107" spans="3:53" x14ac:dyDescent="0.35">
      <c r="C107" s="89">
        <v>2025</v>
      </c>
      <c r="D107" s="8" t="s">
        <v>56</v>
      </c>
      <c r="E107" s="8" t="s">
        <v>66</v>
      </c>
      <c r="F107" s="9">
        <v>15</v>
      </c>
      <c r="G107" s="8" t="s">
        <v>62</v>
      </c>
      <c r="H107" s="8" t="s">
        <v>69</v>
      </c>
      <c r="I107" s="22">
        <v>111.12979701855183</v>
      </c>
      <c r="J107" s="27">
        <v>5.7522045365772032E-4</v>
      </c>
      <c r="K107" s="27">
        <v>3.1373251768448483E-2</v>
      </c>
      <c r="L107" s="27">
        <v>2.1755521299256109E-4</v>
      </c>
      <c r="M107" s="27">
        <v>1.3607462118201388E-6</v>
      </c>
      <c r="N107" s="27">
        <v>1.2246715906381254E-6</v>
      </c>
      <c r="O107" s="27">
        <v>9.2530744419999979E-7</v>
      </c>
      <c r="P107" s="27">
        <v>8.0145516992808807E-2</v>
      </c>
      <c r="Q107" s="27">
        <v>4.1802835327698353E-5</v>
      </c>
      <c r="R107" s="27">
        <v>1.4547354165126913E-4</v>
      </c>
      <c r="S107" s="27">
        <v>1.2547248026094745E-4</v>
      </c>
      <c r="T107" s="27">
        <v>2.1970463392032386E-5</v>
      </c>
      <c r="U107" s="28">
        <f t="shared" si="10"/>
        <v>0.12183148098470657</v>
      </c>
      <c r="V107" s="29">
        <v>13.539107752299998</v>
      </c>
      <c r="W107" s="29">
        <f t="shared" si="11"/>
        <v>0.75391017333246257</v>
      </c>
      <c r="X107" s="22">
        <v>6.22</v>
      </c>
      <c r="Y107" s="22">
        <v>162</v>
      </c>
      <c r="Z107" s="22">
        <v>0.36</v>
      </c>
      <c r="AA107" s="22">
        <v>4</v>
      </c>
      <c r="AB107" s="22">
        <v>184</v>
      </c>
      <c r="AC107" s="22">
        <v>4.1310000000000002</v>
      </c>
      <c r="AD107" s="22">
        <v>2.0327999999999999E-4</v>
      </c>
      <c r="AE107" s="22">
        <v>226.5</v>
      </c>
      <c r="AF107" s="22">
        <v>0</v>
      </c>
      <c r="AG107" s="22">
        <v>1.587</v>
      </c>
      <c r="AH107" s="22">
        <v>7.8100000000000001E-5</v>
      </c>
      <c r="AI107" s="22">
        <v>1.1185499999999999E-2</v>
      </c>
      <c r="AJ107" s="22">
        <v>0</v>
      </c>
      <c r="AK107" s="22">
        <v>658.9</v>
      </c>
      <c r="AL107" s="22">
        <v>0</v>
      </c>
      <c r="AM107" s="22">
        <v>0.378</v>
      </c>
      <c r="AN107" s="22">
        <v>0</v>
      </c>
      <c r="AO107" s="22">
        <v>0</v>
      </c>
      <c r="AP107" s="22">
        <v>2.294</v>
      </c>
      <c r="AQ107" s="22">
        <v>9.5508717000000007E-2</v>
      </c>
      <c r="AR107" s="22">
        <v>9.5508717000000007E-2</v>
      </c>
      <c r="AS107" s="22">
        <v>0.98329999999999995</v>
      </c>
      <c r="AT107" s="22">
        <v>4.1791742999999999E-2</v>
      </c>
      <c r="AU107" s="22">
        <v>4.1791742999999999E-2</v>
      </c>
      <c r="AV107" s="22">
        <v>0.23200000000000001</v>
      </c>
      <c r="AW107" s="22">
        <v>0</v>
      </c>
      <c r="AX107" s="25">
        <v>0</v>
      </c>
      <c r="AY107" s="21">
        <f t="shared" si="12"/>
        <v>4.3275950575623998</v>
      </c>
      <c r="AZ107" s="17">
        <f t="shared" si="13"/>
        <v>3.9021418423947174</v>
      </c>
      <c r="BA107" s="91">
        <f t="shared" si="14"/>
        <v>0.9445998166048698</v>
      </c>
    </row>
    <row r="108" spans="3:53" x14ac:dyDescent="0.35">
      <c r="C108" s="90">
        <v>2025</v>
      </c>
      <c r="D108" s="10" t="s">
        <v>56</v>
      </c>
      <c r="E108" s="10" t="s">
        <v>66</v>
      </c>
      <c r="F108" s="11">
        <v>25</v>
      </c>
      <c r="G108" s="10" t="s">
        <v>62</v>
      </c>
      <c r="H108" s="10" t="s">
        <v>69</v>
      </c>
      <c r="I108" s="33">
        <v>51.154985124680579</v>
      </c>
      <c r="J108" s="34">
        <v>6.6347204023723338E-4</v>
      </c>
      <c r="K108" s="34">
        <v>3.1720600216071565E-2</v>
      </c>
      <c r="L108" s="34">
        <v>2.7270825185187202E-4</v>
      </c>
      <c r="M108" s="34">
        <v>1.5414635922988174E-6</v>
      </c>
      <c r="N108" s="34">
        <v>1.3873172330689349E-6</v>
      </c>
      <c r="O108" s="34">
        <v>1.0481951969900006E-6</v>
      </c>
      <c r="P108" s="34">
        <v>0.12357402624579313</v>
      </c>
      <c r="Q108" s="34">
        <v>1.9242574689494777E-5</v>
      </c>
      <c r="R108" s="34">
        <v>6.6964010183182251E-5</v>
      </c>
      <c r="S108" s="34">
        <v>5.7757172545127982E-5</v>
      </c>
      <c r="T108" s="34">
        <v>1.0113387792627499E-5</v>
      </c>
      <c r="U108" s="35">
        <f t="shared" si="10"/>
        <v>0.35197451412634789</v>
      </c>
      <c r="V108" s="36">
        <v>18.005251034400001</v>
      </c>
      <c r="W108" s="36">
        <f t="shared" si="11"/>
        <v>0.7867351169417317</v>
      </c>
      <c r="X108" s="33">
        <v>17.22</v>
      </c>
      <c r="Y108" s="33">
        <v>162</v>
      </c>
      <c r="Z108" s="33">
        <v>0.36</v>
      </c>
      <c r="AA108" s="33">
        <v>4</v>
      </c>
      <c r="AB108" s="33">
        <v>184</v>
      </c>
      <c r="AC108" s="33">
        <v>3.4129999999999998</v>
      </c>
      <c r="AD108" s="33">
        <v>8.1979999999999998E-4</v>
      </c>
      <c r="AE108" s="33">
        <v>179.7</v>
      </c>
      <c r="AF108" s="33">
        <v>0</v>
      </c>
      <c r="AG108" s="33">
        <v>1.425</v>
      </c>
      <c r="AH108" s="33">
        <v>3.4220000000000002E-4</v>
      </c>
      <c r="AI108" s="33">
        <v>9.9426670000000005E-3</v>
      </c>
      <c r="AJ108" s="33">
        <v>0</v>
      </c>
      <c r="AK108" s="33">
        <v>797.2</v>
      </c>
      <c r="AL108" s="33">
        <v>0</v>
      </c>
      <c r="AM108" s="33">
        <v>0.378</v>
      </c>
      <c r="AN108" s="33">
        <v>0</v>
      </c>
      <c r="AO108" s="33">
        <v>0</v>
      </c>
      <c r="AP108" s="33">
        <v>2.294</v>
      </c>
      <c r="AQ108" s="33">
        <v>9.5508717000000007E-2</v>
      </c>
      <c r="AR108" s="33">
        <v>9.5508717000000007E-2</v>
      </c>
      <c r="AS108" s="33">
        <v>0.98329999999999995</v>
      </c>
      <c r="AT108" s="33">
        <v>4.1791742999999999E-2</v>
      </c>
      <c r="AU108" s="33">
        <v>4.1791742999999999E-2</v>
      </c>
      <c r="AV108" s="33">
        <v>0.23200000000000001</v>
      </c>
      <c r="AW108" s="33">
        <v>0</v>
      </c>
      <c r="AX108" s="37">
        <v>0</v>
      </c>
      <c r="AY108" s="38">
        <f t="shared" si="12"/>
        <v>3.5767309554837374</v>
      </c>
      <c r="AZ108" s="33">
        <f t="shared" si="13"/>
        <v>3.2142869850005877</v>
      </c>
      <c r="BA108" s="92">
        <f t="shared" si="14"/>
        <v>0.94177761060667675</v>
      </c>
    </row>
    <row r="109" spans="3:53" x14ac:dyDescent="0.35">
      <c r="C109" s="69" t="s">
        <v>71</v>
      </c>
      <c r="D109" s="12"/>
      <c r="E109" s="12"/>
      <c r="F109" s="12"/>
      <c r="G109" s="12"/>
      <c r="H109" s="12"/>
      <c r="I109" s="12"/>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row>
    <row r="110" spans="3:53" x14ac:dyDescent="0.35">
      <c r="C110" s="16" t="s">
        <v>97</v>
      </c>
      <c r="D110" s="14"/>
      <c r="E110" s="12"/>
      <c r="F110" s="12"/>
      <c r="G110" s="12"/>
      <c r="H110" s="12"/>
      <c r="I110" s="14"/>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row>
    <row r="111" spans="3:53" x14ac:dyDescent="0.35">
      <c r="C111" s="16" t="s">
        <v>98</v>
      </c>
      <c r="D111" s="12"/>
      <c r="E111" s="12"/>
      <c r="F111" s="12"/>
      <c r="G111" s="12"/>
      <c r="H111" s="12"/>
      <c r="I111" s="12"/>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row>
    <row r="112" spans="3:53" x14ac:dyDescent="0.35">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row>
  </sheetData>
  <hyperlinks>
    <hyperlink ref="C19" r:id="rId1" tooltip="SORE 2020 Technical Documentation" xr:uid="{97C98C4A-49D5-4CE6-96EE-B07885E5B194}"/>
    <hyperlink ref="C18" r:id="rId2" tooltip="SORE 2020 Model" xr:uid="{264C7D7E-BFAC-4A20-B148-269473D98A6A}"/>
    <hyperlink ref="C110" r:id="rId3" tooltip="SORE2020 Model Documentation" xr:uid="{A5993701-F7D7-4C49-AFE1-9CCE9FAE7698}"/>
    <hyperlink ref="C111" r:id="rId4" tooltip="Download SORE2020 Model" xr:uid="{8DED640A-C768-4116-AD32-C95E28F150D7}"/>
    <hyperlink ref="C31" r:id="rId5" xr:uid="{B6727062-7ABE-472D-A83B-0BE2C9B402E8}"/>
    <hyperlink ref="C26" r:id="rId6" xr:uid="{1D5F3E45-DC22-4F09-BC90-95725C59C90A}"/>
  </hyperlinks>
  <pageMargins left="0.7" right="0.7" top="0.98479166666666695" bottom="0.75" header="0.3" footer="0.3"/>
  <pageSetup scale="32" fitToHeight="0" orientation="landscape" r:id="rId7"/>
  <headerFooter>
    <oddHeader>&amp;C&amp;G</oddHeader>
    <oddFooter>&amp;L&amp;"Avenir LT Std 55 Roman,Regular"&amp;12&amp;K000000FINAL May 1, 2020&amp;C&amp;"Avenir LT Std 55 Roman,Regular"&amp;12Page &amp;P of &amp;N&amp;R&amp;"Avenir LT Std 55 Roman,Regular"&amp;12&amp;K000000&amp;A</oddFooter>
  </headerFooter>
  <tableParts count="2">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EC98B8FA5450A44AB239B6B6C17B2BE" ma:contentTypeVersion="11" ma:contentTypeDescription="Create a new document." ma:contentTypeScope="" ma:versionID="177bdb04c97ba8ba42b6b0f6b25c1737">
  <xsd:schema xmlns:xsd="http://www.w3.org/2001/XMLSchema" xmlns:xs="http://www.w3.org/2001/XMLSchema" xmlns:p="http://schemas.microsoft.com/office/2006/metadata/properties" xmlns:ns3="b9178b7f-00e1-471a-be2e-4749dd861f8c" xmlns:ns4="1fb02e3c-1abd-4f4a-9f6e-bbad079655c5" targetNamespace="http://schemas.microsoft.com/office/2006/metadata/properties" ma:root="true" ma:fieldsID="771c427d3a1cbcabefe7d6180a06db2f" ns3:_="" ns4:_="">
    <xsd:import namespace="b9178b7f-00e1-471a-be2e-4749dd861f8c"/>
    <xsd:import namespace="1fb02e3c-1abd-4f4a-9f6e-bbad079655c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78b7f-00e1-471a-be2e-4749dd861f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b02e3c-1abd-4f4a-9f6e-bbad079655c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F1552B-6E5B-47C9-8DA0-85793DF63C8E}">
  <ds:schemaRefs>
    <ds:schemaRef ds:uri="b9178b7f-00e1-471a-be2e-4749dd861f8c"/>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elements/1.1/"/>
    <ds:schemaRef ds:uri="1fb02e3c-1abd-4f4a-9f6e-bbad079655c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6510053-0D2B-43D2-91FD-A98A6D452B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178b7f-00e1-471a-be2e-4749dd861f8c"/>
    <ds:schemaRef ds:uri="1fb02e3c-1abd-4f4a-9f6e-bbad079655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A3AECF-D798-49D0-AEDB-98781DB93C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Lawn &amp; Garden EF</vt:lpstr>
      <vt:lpstr>'Lawn &amp; Garden EF'!Print_Area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dc:creator>
  <cp:lastModifiedBy>Simmons, Joshua@ARB</cp:lastModifiedBy>
  <dcterms:created xsi:type="dcterms:W3CDTF">2021-03-30T22:55:13Z</dcterms:created>
  <dcterms:modified xsi:type="dcterms:W3CDTF">2021-04-22T20:29:26Z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0x010100BEC98B8FA5450A44AB239B6B6C17B2BE</vt:lpwstr>
  </property>
</Properties>
</file>