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https://carb.sharepoint.com/sites/GHGInventory_PRS/Shared Documents/2025 Edition GHGEI/7 Public Release Data Package/Final Versions to Post/"/>
    </mc:Choice>
  </mc:AlternateContent>
  <xr:revisionPtr revIDLastSave="5180" documentId="8_{D0483CD2-4A6E-4A67-992C-7410D09EC2B5}" xr6:coauthVersionLast="47" xr6:coauthVersionMax="47" xr10:uidLastSave="{005B2B09-D6FC-4ED5-A4D3-E006D8C4274D}"/>
  <bookViews>
    <workbookView xWindow="-120" yWindow="-120" windowWidth="29040" windowHeight="15720" tabRatio="845" xr2:uid="{BF110B5F-5EB5-4EFC-B015-F723B004E378}"/>
  </bookViews>
  <sheets>
    <sheet name="Background" sheetId="5" r:id="rId1"/>
    <sheet name="Included emissions" sheetId="1" r:id="rId2"/>
    <sheet name="Excluded emissions" sheetId="6" r:id="rId3"/>
    <sheet name="CO2 from biogenic materials" sheetId="7" r:id="rId4"/>
    <sheet name="Other Emissions" sheetId="9" r:id="rId5"/>
  </sheets>
  <definedNames>
    <definedName name="_xlnm._FilterDatabase" localSheetId="3" hidden="1">'CO2 from biogenic materials'!$A$4:$H$4</definedName>
    <definedName name="_xlnm._FilterDatabase" localSheetId="2" hidden="1">'Excluded emissions'!$A$1:$A$2</definedName>
    <definedName name="_xlnm._FilterDatabase" localSheetId="1" hidden="1">'Included emissions'!$AH$5:$AH$1474</definedName>
    <definedName name="_xlnm._FilterDatabase" localSheetId="4" hidden="1">'Other Emissions'!$A$4:$AE$4</definedName>
    <definedName name="Biogenic">#REF!</definedName>
    <definedName name="Excluded">#REF!</definedName>
    <definedName name="GrossAndSinks">'Included emissions'!$A$4:$T$4</definedName>
    <definedName name="Out___Inventory_by_IPCC_All__1_">#REF!</definedName>
    <definedName name="Out___Inventory_by_Scoping_Plan_All">#REF!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5" l="1"/>
  <c r="AG3" i="9" l="1"/>
  <c r="AF3" i="7"/>
  <c r="AG3" i="6"/>
  <c r="AG3" i="1"/>
  <c r="AF3" i="9"/>
  <c r="AF3" i="6"/>
  <c r="AE3" i="7"/>
  <c r="AD3" i="7"/>
  <c r="AF3" i="1"/>
  <c r="K3" i="9"/>
  <c r="L3" i="9"/>
  <c r="M3" i="9"/>
  <c r="N3" i="9"/>
  <c r="O3" i="9"/>
  <c r="P3" i="9"/>
  <c r="Q3" i="9"/>
  <c r="R3" i="9"/>
  <c r="S3" i="9"/>
  <c r="T3" i="9"/>
  <c r="U3" i="9"/>
  <c r="V3" i="9"/>
  <c r="W3" i="9"/>
  <c r="X3" i="9"/>
  <c r="Y3" i="9"/>
  <c r="Z3" i="9"/>
  <c r="AA3" i="9"/>
  <c r="AB3" i="9"/>
  <c r="AC3" i="9"/>
  <c r="AD3" i="9"/>
  <c r="AE3" i="9"/>
  <c r="J3" i="9"/>
  <c r="I3" i="7"/>
  <c r="J3" i="7"/>
  <c r="K3" i="7"/>
  <c r="L3" i="7"/>
  <c r="M3" i="7"/>
  <c r="N3" i="7"/>
  <c r="O3" i="7"/>
  <c r="P3" i="7"/>
  <c r="Q3" i="7"/>
  <c r="R3" i="7"/>
  <c r="S3" i="7"/>
  <c r="T3" i="7"/>
  <c r="U3" i="7"/>
  <c r="V3" i="7"/>
  <c r="W3" i="7"/>
  <c r="X3" i="7"/>
  <c r="Y3" i="7"/>
  <c r="Z3" i="7"/>
  <c r="AA3" i="7"/>
  <c r="AB3" i="7"/>
  <c r="AC3" i="7"/>
  <c r="K3" i="6"/>
  <c r="L3" i="6"/>
  <c r="M3" i="6"/>
  <c r="N3" i="6"/>
  <c r="O3" i="6"/>
  <c r="P3" i="6"/>
  <c r="Q3" i="6"/>
  <c r="R3" i="6"/>
  <c r="S3" i="6"/>
  <c r="T3" i="6"/>
  <c r="U3" i="6"/>
  <c r="V3" i="6"/>
  <c r="W3" i="6"/>
  <c r="X3" i="6"/>
  <c r="Y3" i="6"/>
  <c r="Z3" i="6"/>
  <c r="AA3" i="6"/>
  <c r="AB3" i="6"/>
  <c r="AC3" i="6"/>
  <c r="AD3" i="6"/>
  <c r="AE3" i="6"/>
  <c r="J3" i="6"/>
  <c r="K3" i="1"/>
  <c r="L3" i="1"/>
  <c r="M3" i="1"/>
  <c r="N3" i="1"/>
  <c r="O3" i="1"/>
  <c r="P3" i="1"/>
  <c r="Q3" i="1"/>
  <c r="R3" i="1"/>
  <c r="S3" i="1"/>
  <c r="T3" i="1"/>
  <c r="U3" i="1"/>
  <c r="V3" i="1"/>
  <c r="W3" i="1"/>
  <c r="X3" i="1"/>
  <c r="Y3" i="1"/>
  <c r="Z3" i="1"/>
  <c r="AA3" i="1"/>
  <c r="AB3" i="1"/>
  <c r="AC3" i="1"/>
  <c r="AD3" i="1"/>
  <c r="AE3" i="1"/>
  <c r="J3" i="1"/>
</calcChain>
</file>

<file path=xl/sharedStrings.xml><?xml version="1.0" encoding="utf-8"?>
<sst xmlns="http://schemas.openxmlformats.org/spreadsheetml/2006/main" count="13279" uniqueCount="809">
  <si>
    <t>IMPORTANT NOTE</t>
  </si>
  <si>
    <t>https://ww2.arb.ca.gov/our-work/programs/mandatory-greenhouse-gas-emissions-reporting</t>
  </si>
  <si>
    <t>Type of emission</t>
  </si>
  <si>
    <t>IPCC Level 1</t>
  </si>
  <si>
    <t>IPCC Level 2</t>
  </si>
  <si>
    <t>IPCC Level 3</t>
  </si>
  <si>
    <t>IPCC Level 4</t>
  </si>
  <si>
    <t>IPCC Level 5</t>
  </si>
  <si>
    <t>Sector &amp; Activity Details</t>
  </si>
  <si>
    <t>GHG</t>
  </si>
  <si>
    <t>Included Emissions</t>
  </si>
  <si>
    <t>1 - Energy</t>
  </si>
  <si>
    <t>1A - Fuel Combustion Activities</t>
  </si>
  <si>
    <t>1A1 - Energy Industries</t>
  </si>
  <si>
    <t>1A1a - Main Activity Electricity and Heat Production</t>
  </si>
  <si>
    <t>1A1ai - Electricity Generation</t>
  </si>
  <si>
    <t>CH4</t>
  </si>
  <si>
    <t>CO2</t>
  </si>
  <si>
    <t>N2O</t>
  </si>
  <si>
    <t>Imported Electricity : Specified Imports : Arizona : Aligned Microgrid (AZ) - Distillate</t>
  </si>
  <si>
    <t>Imported Electricity : Specified Imports : Arizona : MCAS Yuma Microgrid MCGX02 (AZ) - Distillate</t>
  </si>
  <si>
    <t>Imported Electricity : Unspecified Imports : CAISO EIM Outstanding Emissions - Unspecified sources</t>
  </si>
  <si>
    <t>Imported Electricity : Unspecified Imports : Other - Unspecified sources</t>
  </si>
  <si>
    <t>In State Generation : Merchant Owned - Associated gas</t>
  </si>
  <si>
    <t>In State Generation : Merchant Owned - Biodiesel</t>
  </si>
  <si>
    <t>In State Generation : Merchant Owned - Biomass</t>
  </si>
  <si>
    <t>In State Generation : Merchant Owned - Biomethane</t>
  </si>
  <si>
    <t>In State Generation : Merchant Owned - Crude oil</t>
  </si>
  <si>
    <t>In State Generation : Merchant Owned - Digester gas</t>
  </si>
  <si>
    <t>In State Generation : Merchant Owned - Distillate</t>
  </si>
  <si>
    <t>In State Generation : Merchant Owned - Jet fuel</t>
  </si>
  <si>
    <t>In State Generation : Merchant Owned - Kerosene</t>
  </si>
  <si>
    <t>In State Generation : Merchant Owned - Landfill gas</t>
  </si>
  <si>
    <t>In State Generation : Merchant Owned - MSW</t>
  </si>
  <si>
    <t>In State Generation : Merchant Owned - Natural gas</t>
  </si>
  <si>
    <t>In State Generation : Merchant Owned - Petroleum coke</t>
  </si>
  <si>
    <t>In State Generation : Merchant Owned - Propane</t>
  </si>
  <si>
    <t>In State Generation : Merchant Owned - Refinery gas</t>
  </si>
  <si>
    <t>In State Generation : Merchant Owned - Residual fuel oil</t>
  </si>
  <si>
    <t>In State Generation : Merchant Owned - Waste oil</t>
  </si>
  <si>
    <t>In State Generation : Utility Owned - Biodiesel</t>
  </si>
  <si>
    <t>In State Generation : Utility Owned - Biomass</t>
  </si>
  <si>
    <t>In State Generation : Utility Owned - Biomethane</t>
  </si>
  <si>
    <t>In State Generation : Utility Owned - Digester gas</t>
  </si>
  <si>
    <t>In State Generation : Utility Owned - Distillate</t>
  </si>
  <si>
    <t>In State Generation : Utility Owned - Landfill gas</t>
  </si>
  <si>
    <t>In State Generation : Utility Owned - Natural gas</t>
  </si>
  <si>
    <t>In State Generation : Utility Owned - Propane</t>
  </si>
  <si>
    <t>In State Generation : Utility Owned - Refinery gas</t>
  </si>
  <si>
    <t>In State Generation : Utility Owned - Residual fuel oil</t>
  </si>
  <si>
    <t>1A1aii - Combined Heat and Power Generation (CHP)</t>
  </si>
  <si>
    <t>CHP: Commercial : Useful Thermal Output - Biodiesel</t>
  </si>
  <si>
    <t>CHP: Commercial : Useful Thermal Output - Biomethane</t>
  </si>
  <si>
    <t>CHP: Commercial : Useful Thermal Output - Crude oil</t>
  </si>
  <si>
    <t>CHP: Commercial : Useful Thermal Output - Digester gas</t>
  </si>
  <si>
    <t>CHP: Commercial : Useful Thermal Output - Distillate</t>
  </si>
  <si>
    <t>CHP: Commercial : Useful Thermal Output - Jet fuel</t>
  </si>
  <si>
    <t>CHP: Commercial : Useful Thermal Output - Kerosene</t>
  </si>
  <si>
    <t>CHP: Commercial : Useful Thermal Output - Landfill gas</t>
  </si>
  <si>
    <t>CHP: Commercial : Useful Thermal Output - Natural gas</t>
  </si>
  <si>
    <t>CHP: Commercial : Useful Thermal Output - Propane</t>
  </si>
  <si>
    <t>CHP: Industrial : Useful Thermal Output - Associated gas</t>
  </si>
  <si>
    <t>CHP: Industrial : Useful Thermal Output - Biodiesel</t>
  </si>
  <si>
    <t>CHP: Industrial : Useful Thermal Output - Biomass</t>
  </si>
  <si>
    <t>CHP: Industrial : Useful Thermal Output - Biomethane</t>
  </si>
  <si>
    <t>CHP: Industrial : Useful Thermal Output - Coal</t>
  </si>
  <si>
    <t>CHP: Industrial : Useful Thermal Output - Crude oil</t>
  </si>
  <si>
    <t>CHP: Industrial : Useful Thermal Output - Digester gas</t>
  </si>
  <si>
    <t>CHP: Industrial : Useful Thermal Output - Distillate</t>
  </si>
  <si>
    <t>CHP: Industrial : Useful Thermal Output - Kerosene</t>
  </si>
  <si>
    <t>CHP: Industrial : Useful Thermal Output - Landfill gas</t>
  </si>
  <si>
    <t>CHP: Industrial : Useful Thermal Output - MSW</t>
  </si>
  <si>
    <t>CHP: Industrial : Useful Thermal Output - Natural gas</t>
  </si>
  <si>
    <t>CHP: Industrial : Useful Thermal Output - Petroleum coke</t>
  </si>
  <si>
    <t>CHP: Industrial : Useful Thermal Output - Propane</t>
  </si>
  <si>
    <t>CHP: Industrial : Useful Thermal Output - Refinery gas</t>
  </si>
  <si>
    <t>CHP: Industrial : Useful Thermal Output - Residual fuel oil</t>
  </si>
  <si>
    <t>CHP: Industrial : Useful Thermal Output - Tires</t>
  </si>
  <si>
    <t>CHP: Industrial : Useful Thermal Output - Waste oil</t>
  </si>
  <si>
    <t>In State Generation : CHP: Commercial - Biodiesel</t>
  </si>
  <si>
    <t>In State Generation : CHP: Commercial - Biomethane</t>
  </si>
  <si>
    <t>In State Generation : CHP: Commercial - Crude oil</t>
  </si>
  <si>
    <t>In State Generation : CHP: Commercial - Digester gas</t>
  </si>
  <si>
    <t>In State Generation : CHP: Commercial - Distillate</t>
  </si>
  <si>
    <t>In State Generation : CHP: Commercial - Jet fuel</t>
  </si>
  <si>
    <t>In State Generation : CHP: Commercial - Kerosene</t>
  </si>
  <si>
    <t>In State Generation : CHP: Commercial - Landfill gas</t>
  </si>
  <si>
    <t>In State Generation : CHP: Commercial - Natural gas</t>
  </si>
  <si>
    <t>In State Generation : CHP: Commercial - Propane</t>
  </si>
  <si>
    <t>In State Generation : CHP: Industrial - Associated gas</t>
  </si>
  <si>
    <t>In State Generation : CHP: Industrial - Biodiesel</t>
  </si>
  <si>
    <t>In State Generation : CHP: Industrial - Biomass</t>
  </si>
  <si>
    <t>In State Generation : CHP: Industrial - Biomethane</t>
  </si>
  <si>
    <t>In State Generation : CHP: Industrial - Coal</t>
  </si>
  <si>
    <t>In State Generation : CHP: Industrial - Crude oil</t>
  </si>
  <si>
    <t>In State Generation : CHP: Industrial - Digester gas</t>
  </si>
  <si>
    <t>In State Generation : CHP: Industrial - Distillate</t>
  </si>
  <si>
    <t>In State Generation : CHP: Industrial - Kerosene</t>
  </si>
  <si>
    <t>In State Generation : CHP: Industrial - Landfill gas</t>
  </si>
  <si>
    <t>In State Generation : CHP: Industrial - MSW</t>
  </si>
  <si>
    <t>In State Generation : CHP: Industrial - Natural gas</t>
  </si>
  <si>
    <t>In State Generation : CHP: Industrial - Petroleum coke</t>
  </si>
  <si>
    <t>In State Generation : CHP: Industrial - Propane</t>
  </si>
  <si>
    <t>In State Generation : CHP: Industrial - Refinery gas</t>
  </si>
  <si>
    <t>In State Generation : CHP: Industrial - Residual fuel oil</t>
  </si>
  <si>
    <t>In State Generation : CHP: Industrial - Tires</t>
  </si>
  <si>
    <t>In State Generation : CHP: Industrial - Waste oil</t>
  </si>
  <si>
    <t>1A1b - Petroleum Refining</t>
  </si>
  <si>
    <t/>
  </si>
  <si>
    <t>1A1c - Manufacture of Solid Fuels and Other Energy Industries</t>
  </si>
  <si>
    <t>1A1cii - Other Energy Industries</t>
  </si>
  <si>
    <t>Oil &amp; Gas: Production &amp; Processing - Associated gas</t>
  </si>
  <si>
    <t>Oil &amp; Gas: Production &amp; Processing - Biodiesel</t>
  </si>
  <si>
    <t>Oil &amp; Gas: Production &amp; Processing - Distillate</t>
  </si>
  <si>
    <t>Oil &amp; Gas: Production &amp; Processing - Natural gas</t>
  </si>
  <si>
    <t>Oil &amp; Gas: Production &amp; Processing - Residual fuel oil</t>
  </si>
  <si>
    <t>Transmission and Distribution : Natural Gas Pipelines - Natural gas</t>
  </si>
  <si>
    <t>Transmission and Distribution : Non Natural Gas Pipelines - Natural gas</t>
  </si>
  <si>
    <t>1A2 - Manufacturing Industries and Construction</t>
  </si>
  <si>
    <t>Manufacturing : Primary Metals - Natural gas</t>
  </si>
  <si>
    <t>1A2d - Pulp, Paper and Print</t>
  </si>
  <si>
    <t>Manufacturing : Printing &amp; Publishing - Natural gas</t>
  </si>
  <si>
    <t>Manufacturing : Pulp &amp; Paper - Natural gas</t>
  </si>
  <si>
    <t>1A2e - Food Processing, Beverages and Tobacco</t>
  </si>
  <si>
    <t>Manufacturing : Food Products - Natural gas</t>
  </si>
  <si>
    <t>Manufacturing : Food Products : Food Processing - Natural gas</t>
  </si>
  <si>
    <t>Manufacturing : Food Products : Sugar &amp; Confections - Natural gas</t>
  </si>
  <si>
    <t>Manufacturing : Tobacco - Natural gas</t>
  </si>
  <si>
    <t>1A2f - Non-Metallic Minerals</t>
  </si>
  <si>
    <t>Manufacturing : Stone, Clay, Glass &amp; Cement - Natural gas</t>
  </si>
  <si>
    <t>Manufacturing : Stone, Clay, Glass &amp; Cement : Cement - Biodiesel</t>
  </si>
  <si>
    <t>Manufacturing : Stone, Clay, Glass &amp; Cement : Cement - Biomass waste fuel</t>
  </si>
  <si>
    <t>Manufacturing : Stone, Clay, Glass &amp; Cement : Cement - Coal</t>
  </si>
  <si>
    <t>Manufacturing : Stone, Clay, Glass &amp; Cement : Cement - Distillate</t>
  </si>
  <si>
    <t>Manufacturing : Stone, Clay, Glass &amp; Cement : Cement - LPG</t>
  </si>
  <si>
    <t>Manufacturing : Stone, Clay, Glass &amp; Cement : Cement - MSW</t>
  </si>
  <si>
    <t>Manufacturing : Stone, Clay, Glass &amp; Cement : Cement - Natural gas</t>
  </si>
  <si>
    <t>Manufacturing : Stone, Clay, Glass &amp; Cement : Cement - Petroleum coke</t>
  </si>
  <si>
    <t>Manufacturing : Stone, Clay, Glass &amp; Cement : Cement - Residual fuel oil</t>
  </si>
  <si>
    <t>Manufacturing : Stone, Clay, Glass &amp; Cement : Cement - Tires</t>
  </si>
  <si>
    <t>Manufacturing : Stone, Clay, Glass &amp; Cement : Flat Glass - Natural gas</t>
  </si>
  <si>
    <t>Manufacturing : Stone, Clay, Glass &amp; Cement : Glass Containers - Natural gas</t>
  </si>
  <si>
    <t>1A2g - Transport Equipment</t>
  </si>
  <si>
    <t>Manufacturing : Transportation Equip. - Natural gas</t>
  </si>
  <si>
    <t>1A2h - Machinery</t>
  </si>
  <si>
    <t>Manufacturing : Electric &amp; Electronic Equip. - Natural gas</t>
  </si>
  <si>
    <t>Manufacturing : Metal Durables : Computers &amp; Office Machines - Natural gas</t>
  </si>
  <si>
    <t>Manufacturing : Metal Durables : Fabricated Metal Products - Natural gas</t>
  </si>
  <si>
    <t>Manufacturing : Metal Durables : Industrial Machinery &amp; Equip. - Natural gas</t>
  </si>
  <si>
    <t>1A2i - Mining (excluding fuels) and Quarrying</t>
  </si>
  <si>
    <t>Mining : Coal - Natural gas</t>
  </si>
  <si>
    <t>Mining : Metals - Natural gas</t>
  </si>
  <si>
    <t>Mining : Non Metals - Natural gas</t>
  </si>
  <si>
    <t>1A2j - Wood and Wood Products</t>
  </si>
  <si>
    <t>Manufacturing : Wood &amp; Furniture : Furniture &amp; Fixtures - Natural gas</t>
  </si>
  <si>
    <t>Manufacturing : Wood &amp; Furniture : Lumber &amp; Wood Products - Natural gas</t>
  </si>
  <si>
    <t>1A2k - Construction</t>
  </si>
  <si>
    <t>Manufacturing : Construction - Ethanol</t>
  </si>
  <si>
    <t>Manufacturing : Construction - Gasoline</t>
  </si>
  <si>
    <t>Manufacturing : Construction - Natural gas</t>
  </si>
  <si>
    <t>1A2l - Textile and Leather</t>
  </si>
  <si>
    <t>Manufacturing : Textiles : Apparel - Natural gas</t>
  </si>
  <si>
    <t>Manufacturing : Textiles : Leather - Natural gas</t>
  </si>
  <si>
    <t>Manufacturing : Textiles : Textile Mills - Natural gas</t>
  </si>
  <si>
    <t>1A2m - Non-specified Industry.</t>
  </si>
  <si>
    <t>Manufacturing - Biodiesel</t>
  </si>
  <si>
    <t>Manufacturing - Coal</t>
  </si>
  <si>
    <t>Manufacturing - Distillate</t>
  </si>
  <si>
    <t>Manufacturing - Ethanol</t>
  </si>
  <si>
    <t>Manufacturing - Gasoline</t>
  </si>
  <si>
    <t>Manufacturing - Kerosene</t>
  </si>
  <si>
    <t>Manufacturing - LPG</t>
  </si>
  <si>
    <t>Manufacturing - Natural gas</t>
  </si>
  <si>
    <t>Manufacturing - Petroleum coke</t>
  </si>
  <si>
    <t>Manufacturing - Residual fuel oil</t>
  </si>
  <si>
    <t>Manufacturing : Plastics &amp; Rubber - Natural gas</t>
  </si>
  <si>
    <t>Manufacturing : Plastics &amp; Rubber : Plastics - Natural gas</t>
  </si>
  <si>
    <t>Not Specified Industrial - Other petroleum products</t>
  </si>
  <si>
    <t>Not Specified Industrial - Wood (wet)</t>
  </si>
  <si>
    <t>1A3 - Transport</t>
  </si>
  <si>
    <t>Not Specified Transportation - Biodiesel</t>
  </si>
  <si>
    <t>Not Specified Transportation - Distillate</t>
  </si>
  <si>
    <t>Not Specified Transportation - LPG</t>
  </si>
  <si>
    <t>1A3a - Civil Aviation</t>
  </si>
  <si>
    <t>Aviation - Ethanol</t>
  </si>
  <si>
    <t>Aviation - Gasoline</t>
  </si>
  <si>
    <t>1A3aii - Domestic Aviation</t>
  </si>
  <si>
    <t>Aviation : Domestic Air transport - Aviation gasoline</t>
  </si>
  <si>
    <t>Aviation : Domestic Air transport : Intrastate - Jet fuel</t>
  </si>
  <si>
    <t>1A3b - Road Transportation</t>
  </si>
  <si>
    <t>On Road - Natural gas</t>
  </si>
  <si>
    <t>1A3bi - Cars</t>
  </si>
  <si>
    <t>On Road : Light-duty Vehicles : Passenger Cars - Biodiesel</t>
  </si>
  <si>
    <t>On Road : Light-duty Vehicles : Passenger Cars - Distillate</t>
  </si>
  <si>
    <t>On Road : Light-duty Vehicles : Passenger Cars - Ethanol</t>
  </si>
  <si>
    <t>On Road : Light-duty Vehicles : Passenger Cars - Gasoline</t>
  </si>
  <si>
    <t>1A3bii - Light-duty Trucks</t>
  </si>
  <si>
    <t>On Road : Light-duty Vehicles : Light-duty Trucks &amp; SUVs - Biodiesel</t>
  </si>
  <si>
    <t>On Road : Light-duty Vehicles : Light-duty Trucks &amp; SUVs - Distillate</t>
  </si>
  <si>
    <t>On Road : Light-duty Vehicles : Light-duty Trucks &amp; SUVs - Ethanol</t>
  </si>
  <si>
    <t>On Road : Light-duty Vehicles : Light-duty Trucks &amp; SUVs - Gasoline</t>
  </si>
  <si>
    <t>1A3biii - Heavy-duty Trucks and Buses</t>
  </si>
  <si>
    <t>On Road - Biomethane</t>
  </si>
  <si>
    <t>On Road : Heavy-duty Vehicles : Buses - Biodiesel</t>
  </si>
  <si>
    <t>On Road : Heavy-duty Vehicles : Buses - Distillate</t>
  </si>
  <si>
    <t>On Road : Heavy-duty Vehicles : Buses - Ethanol</t>
  </si>
  <si>
    <t>On Road : Heavy-duty Vehicles : Buses - Gasoline</t>
  </si>
  <si>
    <t>On Road : Heavy-duty Vehicles : Heavy-duty Trucks - Biodiesel</t>
  </si>
  <si>
    <t>On Road : Heavy-duty Vehicles : Heavy-duty Trucks - Distillate</t>
  </si>
  <si>
    <t>On Road : Heavy-duty Vehicles : Heavy-duty Trucks - Ethanol</t>
  </si>
  <si>
    <t>On Road : Heavy-duty Vehicles : Heavy-duty Trucks - Gasoline</t>
  </si>
  <si>
    <t>On Road : Heavy-duty Vehicles : Motorhomes - Biodiesel</t>
  </si>
  <si>
    <t>On Road : Heavy-duty Vehicles : Motorhomes - Distillate</t>
  </si>
  <si>
    <t>On Road : Heavy-duty Vehicles : Motorhomes - Ethanol</t>
  </si>
  <si>
    <t>On Road : Heavy-duty Vehicles : Motorhomes - Gasoline</t>
  </si>
  <si>
    <t>1A3biv - Motorcycles</t>
  </si>
  <si>
    <t>On Road : Light-duty Vehicles : Motorcycles - Ethanol</t>
  </si>
  <si>
    <t>On Road : Light-duty Vehicles : Motorcycles - Gasoline</t>
  </si>
  <si>
    <t>1A3c - Railways</t>
  </si>
  <si>
    <t>Rail - Biodiesel</t>
  </si>
  <si>
    <t>Rail - Distillate</t>
  </si>
  <si>
    <t>1A3d - Water-borne Navigation</t>
  </si>
  <si>
    <t>1A3di - International Water-borne Navigation (International Bunkers)</t>
  </si>
  <si>
    <t>1A3dii - Domestic Water-borne Navigation</t>
  </si>
  <si>
    <t>Water-borne - Ethanol</t>
  </si>
  <si>
    <t>Water-borne - Gasoline</t>
  </si>
  <si>
    <t>Water-borne : Intrastate : Harbor craft - Biodiesel</t>
  </si>
  <si>
    <t>Water-borne : Intrastate : Harbor craft - Distillate</t>
  </si>
  <si>
    <t>1A3e - Other Transportation</t>
  </si>
  <si>
    <t>1A3eii - Off-road</t>
  </si>
  <si>
    <t>Off Road : Airport Ground Support Equipment - Biodiesel</t>
  </si>
  <si>
    <t>Off Road : Airport Ground Support Equipment - Distillate</t>
  </si>
  <si>
    <t>Off Road : Construction and Mining Equipment - Biodiesel</t>
  </si>
  <si>
    <t>Off Road : Construction and Mining Equipment - Distillate</t>
  </si>
  <si>
    <t>Off Road : Industrial Equipment - Biodiesel</t>
  </si>
  <si>
    <t>Off Road : Industrial Equipment - Distillate</t>
  </si>
  <si>
    <t>Off Road : Oil Drilling Equipment - Biodiesel</t>
  </si>
  <si>
    <t>Off Road : Oil Drilling Equipment - Distillate</t>
  </si>
  <si>
    <t>1A4 - Other Sectors</t>
  </si>
  <si>
    <t>1A4a - Commercial/Institutional</t>
  </si>
  <si>
    <t>Communication : Other Message Communications - Natural gas</t>
  </si>
  <si>
    <t>Communication : Radio Broadcasting Stations - Natural gas</t>
  </si>
  <si>
    <t>Communication : Telephone &amp; Cell Phone Services - Natural gas</t>
  </si>
  <si>
    <t>Communication : U.S. Postal Service - Natural gas</t>
  </si>
  <si>
    <t>Domestic Utilities : Sewerage Systems - Natural gas</t>
  </si>
  <si>
    <t>Domestic Utilities : Water Supply - Natural gas</t>
  </si>
  <si>
    <t>Education : College - Natural gas</t>
  </si>
  <si>
    <t>Education : School - Natural gas</t>
  </si>
  <si>
    <t>Food Services : Food &amp; Liquor - Natural gas</t>
  </si>
  <si>
    <t>Food Services : Restaurant - Natural gas</t>
  </si>
  <si>
    <t>Health Care - Natural gas</t>
  </si>
  <si>
    <t>Hotels - Natural gas</t>
  </si>
  <si>
    <t>National Security - Natural gas</t>
  </si>
  <si>
    <t>Not Specified Commercial - Biodiesel</t>
  </si>
  <si>
    <t>Not Specified Commercial - Coal</t>
  </si>
  <si>
    <t>Not Specified Commercial - Distillate</t>
  </si>
  <si>
    <t>Not Specified Commercial - Ethanol</t>
  </si>
  <si>
    <t>Not Specified Commercial - Gasoline</t>
  </si>
  <si>
    <t>Not Specified Commercial - Kerosene</t>
  </si>
  <si>
    <t>Not Specified Commercial - LPG</t>
  </si>
  <si>
    <t>Not Specified Commercial - Natural gas</t>
  </si>
  <si>
    <t>Not Specified Commercial - Residual fuel oil</t>
  </si>
  <si>
    <t>Not Specified Commercial - Wood (wet)</t>
  </si>
  <si>
    <t>Offices - Natural gas</t>
  </si>
  <si>
    <t>Retail &amp; Wholesale : Refrigerated Warehousing - Natural gas</t>
  </si>
  <si>
    <t>Retail &amp; Wholesale : Retail - Natural gas</t>
  </si>
  <si>
    <t>Retail &amp; Wholesale : Warehousing - Natural gas</t>
  </si>
  <si>
    <t>Transportation Services : Airports - Natural gas</t>
  </si>
  <si>
    <t>Transportation Services : Transportation - Natural gas</t>
  </si>
  <si>
    <t>Transportation Services : Water Transportation - Natural gas</t>
  </si>
  <si>
    <t>1A4b - Residential</t>
  </si>
  <si>
    <t>Household Use - Biodiesel</t>
  </si>
  <si>
    <t>Household Use - Coal</t>
  </si>
  <si>
    <t>Household Use - Distillate</t>
  </si>
  <si>
    <t>Household Use - Kerosene</t>
  </si>
  <si>
    <t>Household Use - LPG</t>
  </si>
  <si>
    <t>Household Use - Natural gas</t>
  </si>
  <si>
    <t>Household Use - Wood (wet)</t>
  </si>
  <si>
    <t>1A4c - Agriculture/Forestry/Fishing/Fish Farms</t>
  </si>
  <si>
    <t>Ag Energy Use - Biodiesel</t>
  </si>
  <si>
    <t>Ag Energy Use - Distillate</t>
  </si>
  <si>
    <t>Ag Energy Use - Ethanol</t>
  </si>
  <si>
    <t>Ag Energy Use - Gasoline</t>
  </si>
  <si>
    <t>Ag Energy Use - Kerosene</t>
  </si>
  <si>
    <t>Ag Energy Use - Natural gas</t>
  </si>
  <si>
    <t>Ag Energy Use : Crop Production - Natural gas</t>
  </si>
  <si>
    <t>Ag Energy Use : Livestock - Natural gas</t>
  </si>
  <si>
    <t>1B - Fugitive Emissions from Fuels</t>
  </si>
  <si>
    <t>1B1 - Solid Fuels</t>
  </si>
  <si>
    <t>CHP: Industrial : Useful Thermal Output &gt; Fuel storage - Coal</t>
  </si>
  <si>
    <t>Household Use &gt; Fuel storage - Coal</t>
  </si>
  <si>
    <t>In State Generation : CHP: Industrial &gt; Fuel storage - Coal</t>
  </si>
  <si>
    <t>Manufacturing : Stone, Clay, Glass &amp; Cement : Cement &gt; Fuel storage - Coal</t>
  </si>
  <si>
    <t>Manufacturing &gt; Fuel storage - Coal</t>
  </si>
  <si>
    <t>Not Specified Commercial &gt; Fuel storage - Coal</t>
  </si>
  <si>
    <t>1B2 - Oil and Natural Gas</t>
  </si>
  <si>
    <t>Manufacturing : Construction : Fugitives &gt; Fugitive emissions</t>
  </si>
  <si>
    <t>Manufacturing : Electric &amp; Electronic Equip. : Fugitives &gt; Fugitive emissions</t>
  </si>
  <si>
    <t>Manufacturing : Food Products : Fugitives &gt; Fugitive emissions</t>
  </si>
  <si>
    <t>Manufacturing : Fugitives &gt; Fugitive emissions</t>
  </si>
  <si>
    <t>Manufacturing : Plastics &amp; Rubber : Fugitives &gt; Fugitive emissions</t>
  </si>
  <si>
    <t>Manufacturing : Primary Metals : Fugitives &gt; Fugitive emissions</t>
  </si>
  <si>
    <t>Manufacturing : Pulp &amp; Paper : Fugitives &gt; Fugitive emissions</t>
  </si>
  <si>
    <t>Manufacturing : Storage Tanks : Fugitives &gt; Fugitive emissions</t>
  </si>
  <si>
    <t>Not Specified Industrial : Fugitives &gt; Fugitive emissions</t>
  </si>
  <si>
    <t>Oil &amp; Gas: Production &amp; Processing : Processing : Fugitives &gt; Fugitive emissions</t>
  </si>
  <si>
    <t>Oil &amp; Gas: Production &amp; Processing : Production : Fugitives &gt; Fugitive emissions</t>
  </si>
  <si>
    <t>Oil &amp; Gas: Production &amp; Processing : Storage : Fugitives &gt; Fugitive emissions</t>
  </si>
  <si>
    <t>Petroleum Marketing : Process Losses : Fugitives &gt; Fugitive emissions</t>
  </si>
  <si>
    <t>Petroleum Marketing : Storage Tanks : Fugitives &gt; Fugitive emissions</t>
  </si>
  <si>
    <t>1B2a - Oil</t>
  </si>
  <si>
    <t>1B2ai - Venting</t>
  </si>
  <si>
    <t>1B2aii - Flaring</t>
  </si>
  <si>
    <t>1B2aiii - All Other</t>
  </si>
  <si>
    <t>1B2b - Natural Gas</t>
  </si>
  <si>
    <t>Transmission and Distribution : Natural Gas Pipelines : Fugitives &gt; Fugitive emissions</t>
  </si>
  <si>
    <t>1B3 - Geothermal Energy Production</t>
  </si>
  <si>
    <t>In State Generation : Merchant Owned &gt; Geothermal power - Geothermal</t>
  </si>
  <si>
    <t>In State Generation : Utility Owned &gt; Geothermal power - Geothermal</t>
  </si>
  <si>
    <t>1B4 - Pollution control devices</t>
  </si>
  <si>
    <t>In State Generation : CHP: Commercial &gt; Acid gas control</t>
  </si>
  <si>
    <t>In State Generation : CHP: Industrial &gt; Acid gas control</t>
  </si>
  <si>
    <t>In State Generation : Merchant Owned &gt; Acid gas control</t>
  </si>
  <si>
    <t>In State Generation : Utility Owned &gt; Acid gas control</t>
  </si>
  <si>
    <t>Manufacturing &gt; Acid gas control</t>
  </si>
  <si>
    <t>2 - Industrial Processes and Product Use</t>
  </si>
  <si>
    <t>2A - Mineral Industry</t>
  </si>
  <si>
    <t>2A1 - Cement Production</t>
  </si>
  <si>
    <t>Manufacturing : Stone, Clay, Glass &amp; Cement : Cement &gt; Clinker production</t>
  </si>
  <si>
    <t>2A2 - Lime Production</t>
  </si>
  <si>
    <t>Manufacturing : Stone, Clay, Glass &amp; Cement : Lime &gt; Lime production</t>
  </si>
  <si>
    <t>2B - Chemical Industry</t>
  </si>
  <si>
    <t>2B2 - Nitric Acid Production</t>
  </si>
  <si>
    <t>Manufacturing : Chemicals &amp; Allied Products : Nitric Acid &gt; Nitric acid production</t>
  </si>
  <si>
    <t>2C - Metal Industry</t>
  </si>
  <si>
    <t>2C5 - Lead Production</t>
  </si>
  <si>
    <t>Manufacturing : Primary Metals : Lead Smelting &gt; Process emissions</t>
  </si>
  <si>
    <t>2D - Non-Energy Products from Fuels and Solvent Use</t>
  </si>
  <si>
    <t>2D1 - Lubricant Use</t>
  </si>
  <si>
    <t>Not Specified Industrial &gt; Fuel consumption - Lubricants</t>
  </si>
  <si>
    <t>Not Specified Transportation &gt; Fuel consumption - Lubricants</t>
  </si>
  <si>
    <t>2D3 - Solvent Use</t>
  </si>
  <si>
    <t>Solvents &amp; Chemicals : Evaporative losses : Fugitives &gt; Fugitive emissions</t>
  </si>
  <si>
    <t>2E - Electronics Industry</t>
  </si>
  <si>
    <t>Manufacturing : Electric &amp; Electronic Equip. : Semiconductors &amp; Related Products &gt; Semiconductor manufacture</t>
  </si>
  <si>
    <t>C2F6</t>
  </si>
  <si>
    <t>C3F8</t>
  </si>
  <si>
    <t>C4F8</t>
  </si>
  <si>
    <t>CF4</t>
  </si>
  <si>
    <t>HFC-23</t>
  </si>
  <si>
    <t>NF3</t>
  </si>
  <si>
    <t>SF6</t>
  </si>
  <si>
    <t>2F - Product Uses as Substitutes for Ozone Depleting Substances</t>
  </si>
  <si>
    <t>Not Specified Commercial &gt; Use of substitutes for ozone depleting substances - Aerosols</t>
  </si>
  <si>
    <t>HFC-134a</t>
  </si>
  <si>
    <t>HFC-152a</t>
  </si>
  <si>
    <t>HFC-43-10mee</t>
  </si>
  <si>
    <t>HFC-125</t>
  </si>
  <si>
    <t>HFC-227ea</t>
  </si>
  <si>
    <t>HFC-236fa</t>
  </si>
  <si>
    <t>Not Specified Commercial &gt; Use of substitutes for ozone depleting substances - Foams</t>
  </si>
  <si>
    <t>HFC-245fa</t>
  </si>
  <si>
    <t>HFC-143a</t>
  </si>
  <si>
    <t>HFC-32</t>
  </si>
  <si>
    <t>Not Specified Industrial &gt; Use of substitutes for ozone depleting substances - Aerosols</t>
  </si>
  <si>
    <t>Not Specified Industrial &gt; Use of substitutes for ozone depleting substances - Foams</t>
  </si>
  <si>
    <t>Not Specified Industrial &gt; Use of substitutes for ozone depleting substances - Solvents</t>
  </si>
  <si>
    <t>HFC-365mfc</t>
  </si>
  <si>
    <t>Other PFC and PFE</t>
  </si>
  <si>
    <t>Not Specified Residential &gt; Use of substitutes for ozone depleting substances - Aerosols</t>
  </si>
  <si>
    <t>Not Specified Residential &gt; Use of substitutes for ozone depleting substances - Foams</t>
  </si>
  <si>
    <t>Not Specified Transportation &gt; Use of substitutes for ozone depleting substances - Aerosols</t>
  </si>
  <si>
    <t>2G - Other Product Manufacture and Use</t>
  </si>
  <si>
    <t>2G1 - Electrical Equipment</t>
  </si>
  <si>
    <t>2G1b - Use of Electrical Equipment</t>
  </si>
  <si>
    <t>In State Generation : Transmission and Distribution &gt; Electricity transmitted</t>
  </si>
  <si>
    <t>2G4 - CO2, Limestone or Soda Ash consumption</t>
  </si>
  <si>
    <t>Not Specified Industrial &gt; CO2 consumption</t>
  </si>
  <si>
    <t>Not Specified Industrial &gt; Limestone and dolomite consumption</t>
  </si>
  <si>
    <t>Not Specified Industrial &gt; Soda ash consumption</t>
  </si>
  <si>
    <t>2H - Other</t>
  </si>
  <si>
    <t>2H3 - Hydrogen Production</t>
  </si>
  <si>
    <t>3 - Agriculture, Forestry and Other Land Use</t>
  </si>
  <si>
    <t>3A - Livestock</t>
  </si>
  <si>
    <t>3A1 - Enteric Fermentation</t>
  </si>
  <si>
    <t>3A1a - Cattle</t>
  </si>
  <si>
    <t>3A1ai - Dairy Cows</t>
  </si>
  <si>
    <t>Livestock population - Dairy calves</t>
  </si>
  <si>
    <t>Livestock population - Dairy cows</t>
  </si>
  <si>
    <t>Livestock population - Dairy replacements 0-12 months</t>
  </si>
  <si>
    <t>Livestock population - Dairy replacements 12-24 months</t>
  </si>
  <si>
    <t>3A1aii - Other Cattle</t>
  </si>
  <si>
    <t>Livestock population - Beef calves</t>
  </si>
  <si>
    <t>Livestock population - Beef cows</t>
  </si>
  <si>
    <t>Livestock population - Beef replacements 0-12 months</t>
  </si>
  <si>
    <t>Livestock population - Beef replacements 12-24 months</t>
  </si>
  <si>
    <t>Livestock population - Bulls</t>
  </si>
  <si>
    <t>Livestock population - Heifer feedlot</t>
  </si>
  <si>
    <t>Livestock population - Heifer stockers</t>
  </si>
  <si>
    <t>Livestock population - Steer feedlot</t>
  </si>
  <si>
    <t>Livestock population - Steer stockers</t>
  </si>
  <si>
    <t>3A1c - Sheep</t>
  </si>
  <si>
    <t>Livestock population - Sheep</t>
  </si>
  <si>
    <t>3A1d - Goats</t>
  </si>
  <si>
    <t>Livestock population - Goats</t>
  </si>
  <si>
    <t>3A1f - Horses</t>
  </si>
  <si>
    <t>Livestock population - Horses</t>
  </si>
  <si>
    <t>3A1h - Swine</t>
  </si>
  <si>
    <t>Livestock population - Swine</t>
  </si>
  <si>
    <t>3A2 - Manure Management</t>
  </si>
  <si>
    <t>3A2a - Cattle</t>
  </si>
  <si>
    <t>3A2ai - Dairy Cows</t>
  </si>
  <si>
    <t>Anaerobic digester &gt; Livestock population - Dairy cows</t>
  </si>
  <si>
    <t>Anaerobic lagoon &gt; Livestock population - Dairy cows</t>
  </si>
  <si>
    <t>Daily spread &gt; Livestock population - Dairy cows</t>
  </si>
  <si>
    <t>Daily spread &gt; Livestock population - Dairy heifers</t>
  </si>
  <si>
    <t>Deep pit &gt; Livestock population - Dairy cows</t>
  </si>
  <si>
    <t>Dry lot &gt; Livestock population - Dairy heifers</t>
  </si>
  <si>
    <t>Liquid/slurry &gt; Livestock population - Dairy cows</t>
  </si>
  <si>
    <t>Liquid/slurry &gt; Livestock population - Dairy heifers</t>
  </si>
  <si>
    <t>Pasture &gt; Livestock population - Dairy cows</t>
  </si>
  <si>
    <t>Pasture &gt; Livestock population - Dairy heifers</t>
  </si>
  <si>
    <t>Solid storage &gt; Livestock population - Dairy cows</t>
  </si>
  <si>
    <t>3A2aii - Other Cattle</t>
  </si>
  <si>
    <t>Dry lot &gt; Livestock population - Feedlot - heifers 500+ lbs</t>
  </si>
  <si>
    <t>Dry lot &gt; Livestock population - Feedlot - steers 500+ lbs</t>
  </si>
  <si>
    <t>Liquid/slurry &gt; Livestock population - Feedlot - heifers 500+ lbs</t>
  </si>
  <si>
    <t>Liquid/slurry &gt; Livestock population - Feedlot - steers 500+ lbs</t>
  </si>
  <si>
    <t>Pasture &gt; Livestock population - Not on feed - beef cows</t>
  </si>
  <si>
    <t>Pasture &gt; Livestock population - Not on feed - bulls 500+ lbs</t>
  </si>
  <si>
    <t>Pasture &gt; Livestock population - Not on feed - calves &lt;500 lbs</t>
  </si>
  <si>
    <t>Pasture &gt; Livestock population - Not on feed - heifers 500+ lbs</t>
  </si>
  <si>
    <t>Pasture &gt; Livestock population - Not on feed - steers 500+ lbs</t>
  </si>
  <si>
    <t>3A2c - Sheep</t>
  </si>
  <si>
    <t>Dry lot &gt; Livestock population - Sheep</t>
  </si>
  <si>
    <t>Pasture &gt; Livestock population - Sheep</t>
  </si>
  <si>
    <t>3A2d - Goats</t>
  </si>
  <si>
    <t>Dry lot &gt; Livestock population - Goats</t>
  </si>
  <si>
    <t>Pasture &gt; Livestock population - Goats</t>
  </si>
  <si>
    <t>3A2f - Horses</t>
  </si>
  <si>
    <t>Dry lot &gt; Livestock population - Horses</t>
  </si>
  <si>
    <t>Pasture &gt; Livestock population - Horses</t>
  </si>
  <si>
    <t>3A2h - Swine</t>
  </si>
  <si>
    <t>Anaerobic digester &gt; Livestock population - Swine - breeding</t>
  </si>
  <si>
    <t>Anaerobic digester &gt; Livestock population - Swine - market &lt; 50 lbs</t>
  </si>
  <si>
    <t>Anaerobic digester &gt; Livestock population - Swine - market 120-179 lbs</t>
  </si>
  <si>
    <t>Anaerobic digester &gt; Livestock population - Swine - market 180+ lbs</t>
  </si>
  <si>
    <t>Anaerobic digester &gt; Livestock population - Swine - market 50-119 lbs</t>
  </si>
  <si>
    <t>Anaerobic lagoon &gt; Livestock population - Swine - breeding</t>
  </si>
  <si>
    <t>Anaerobic lagoon &gt; Livestock population - Swine - market &lt; 50 lbs</t>
  </si>
  <si>
    <t>Anaerobic lagoon &gt; Livestock population - Swine - market 120-179 lbs</t>
  </si>
  <si>
    <t>Anaerobic lagoon &gt; Livestock population - Swine - market 180+ lbs</t>
  </si>
  <si>
    <t>Anaerobic lagoon &gt; Livestock population - Swine - market 50-119 lbs</t>
  </si>
  <si>
    <t>Deep pit &gt; Livestock population - Swine - breeding</t>
  </si>
  <si>
    <t>Deep pit &gt; Livestock population - Swine - market &lt; 50 lbs</t>
  </si>
  <si>
    <t>Deep pit &gt; Livestock population - Swine - market 120-179 lbs</t>
  </si>
  <si>
    <t>Deep pit &gt; Livestock population - Swine - market 180+ lbs</t>
  </si>
  <si>
    <t>Deep pit &gt; Livestock population - Swine - market 50-119 lbs</t>
  </si>
  <si>
    <t>Liquid/slurry &gt; Livestock population - Swine - breeding</t>
  </si>
  <si>
    <t>Liquid/slurry &gt; Livestock population - Swine - market &lt; 50 lbs</t>
  </si>
  <si>
    <t>Liquid/slurry &gt; Livestock population - Swine - market 120-179 lbs</t>
  </si>
  <si>
    <t>Liquid/slurry &gt; Livestock population - Swine - market 180+ lbs</t>
  </si>
  <si>
    <t>Liquid/slurry &gt; Livestock population - Swine - market 50-119 lbs</t>
  </si>
  <si>
    <t>Pasture &gt; Livestock population - Swine - breeding</t>
  </si>
  <si>
    <t>Pasture &gt; Livestock population - Swine - market &lt; 50 lbs</t>
  </si>
  <si>
    <t>Pasture &gt; Livestock population - Swine - market 120-179 lbs</t>
  </si>
  <si>
    <t>Pasture &gt; Livestock population - Swine - market 180+ lbs</t>
  </si>
  <si>
    <t>Pasture &gt; Livestock population - Swine - market 50-119 lbs</t>
  </si>
  <si>
    <t>Solid storage &gt; Livestock population - Swine - breeding</t>
  </si>
  <si>
    <t>Solid storage &gt; Livestock population - Swine - market &lt; 50 lbs</t>
  </si>
  <si>
    <t>Solid storage &gt; Livestock population - Swine - market 120-179 lbs</t>
  </si>
  <si>
    <t>Solid storage &gt; Livestock population - Swine - market 180+ lbs</t>
  </si>
  <si>
    <t>Solid storage &gt; Livestock population - Swine - market 50-119 lbs</t>
  </si>
  <si>
    <t>3A2i - Poultry</t>
  </si>
  <si>
    <t>Anaerobic lagoon &gt; Livestock population - Hens 1+ yr</t>
  </si>
  <si>
    <t>Anaerobic lagoon &gt; Livestock population - Other chickens</t>
  </si>
  <si>
    <t>Anaerobic lagoon &gt; Livestock population - Pullets</t>
  </si>
  <si>
    <t>Pasture &gt; Livestock population - Broilers</t>
  </si>
  <si>
    <t>Pasture &gt; Livestock population - Turkeys</t>
  </si>
  <si>
    <t>Poultry with bedding &gt; Livestock population - Broilers</t>
  </si>
  <si>
    <t>Poultry with bedding &gt; Livestock population - Turkeys</t>
  </si>
  <si>
    <t>Poultry without bedding &gt; Livestock population - Hens 1+ yr</t>
  </si>
  <si>
    <t>Poultry without bedding &gt; Livestock population - Other chickens</t>
  </si>
  <si>
    <t>Poultry without bedding &gt; Livestock population - Pullets</t>
  </si>
  <si>
    <t>3C - Aggregate Sources and Non-CO2 Emissions Sources on Land</t>
  </si>
  <si>
    <t>3C1 - Emissions from Biomass Burning</t>
  </si>
  <si>
    <t>3C1b - Biomass Burning in Croplands</t>
  </si>
  <si>
    <t>Crop acreage burned - Almond</t>
  </si>
  <si>
    <t>Crop acreage burned - Barley</t>
  </si>
  <si>
    <t>Crop acreage burned - Corn</t>
  </si>
  <si>
    <t>Crop acreage burned - Rice</t>
  </si>
  <si>
    <t>Crop acreage burned - Walnut</t>
  </si>
  <si>
    <t>Crop acreage burned - Wheat</t>
  </si>
  <si>
    <t>3C2 - Liming</t>
  </si>
  <si>
    <t>Dolomite applied to soils</t>
  </si>
  <si>
    <t>Limestone applied to soils</t>
  </si>
  <si>
    <t>3C4 - Direct N2O Emissions from Managed Soils</t>
  </si>
  <si>
    <t>Commercial use of nitrogen fertilizer on turf - Synthetic fertilizers</t>
  </si>
  <si>
    <t>Drained histosols</t>
  </si>
  <si>
    <t>Nitrogen applied in fertilizer - Organic fertilizers</t>
  </si>
  <si>
    <t>Nitrogen applied in fertilizer - Synthetic fertilizers</t>
  </si>
  <si>
    <t>Nitrogen in crop residues</t>
  </si>
  <si>
    <t>Nitrogen in managed manure - Beef cattle</t>
  </si>
  <si>
    <t>Nitrogen in managed manure - Dairy cows</t>
  </si>
  <si>
    <t>Nitrogen in managed manure - Dairy heifers</t>
  </si>
  <si>
    <t>Nitrogen in managed manure - Poultry</t>
  </si>
  <si>
    <t>Nitrogen in managed manure - Sheep, goat, horse</t>
  </si>
  <si>
    <t>Nitrogen in managed manure - Swine</t>
  </si>
  <si>
    <t>Nitrogen in unmanaged manure - Beef cattle</t>
  </si>
  <si>
    <t>Nitrogen in unmanaged manure - Dairy cows</t>
  </si>
  <si>
    <t>Nitrogen in unmanaged manure - Dairy heifers</t>
  </si>
  <si>
    <t>Nitrogen in unmanaged manure - Poultry</t>
  </si>
  <si>
    <t>Nitrogen in unmanaged manure - Sheep, goat, horse</t>
  </si>
  <si>
    <t>Nitrogen in unmanaged manure - Swine</t>
  </si>
  <si>
    <t>Residential use of nitrogen fertilizer on turf - Synthetic fertilizers</t>
  </si>
  <si>
    <t>3C5 - Indirect N2O Emissions from Managed Soils</t>
  </si>
  <si>
    <t>3C7 - Rice Cultivations</t>
  </si>
  <si>
    <t>Rice crop area</t>
  </si>
  <si>
    <t>4 - Waste</t>
  </si>
  <si>
    <t>4A - Solid Waste Disposal</t>
  </si>
  <si>
    <t>4A1 - Managed Waste Disposal Sites</t>
  </si>
  <si>
    <t>Landfills &gt; Landfill gas generation - Landfill gas</t>
  </si>
  <si>
    <t>4B - Biological Treatment of Solid Waste</t>
  </si>
  <si>
    <t>Solid Waste Treatment : Composting &gt; Feedstock processed</t>
  </si>
  <si>
    <t>4D - Wastewater Treatment and Discharge</t>
  </si>
  <si>
    <t>4D1 - Domestic Wastewater Treatment and Discharge</t>
  </si>
  <si>
    <t>Wastewater Treatment : Domestic Wastewater : Anaerobic Digesters &gt; Biogas production</t>
  </si>
  <si>
    <t>Wastewater Treatment : Domestic Wastewater : Centralized Anaerobic &gt; California population</t>
  </si>
  <si>
    <t>Wastewater Treatment : Domestic Wastewater : Effluent Emissions &gt; California population</t>
  </si>
  <si>
    <t>Wastewater Treatment : Domestic Wastewater : Plant Emissions &gt; California population</t>
  </si>
  <si>
    <t>Wastewater Treatment : Domestic Wastewater : Septic Systems &gt; California population</t>
  </si>
  <si>
    <t>4D2 - Industrial Wastewater Treatment and Discharge</t>
  </si>
  <si>
    <t>Manufacturing : Wastewater Treatment : Fugitives &gt; Fugitive emissions</t>
  </si>
  <si>
    <t>Oil &amp; Gas: Production &amp; Processing : Wastewater Treatment : Fugitives &gt; Fugitive emissions</t>
  </si>
  <si>
    <t>Petroleum Marketing : Wastewater Treatment : Fugitives &gt; Fugitive emissions</t>
  </si>
  <si>
    <t>Wastewater Treatment : Industrial Wastewater &gt; Production processed - Apples</t>
  </si>
  <si>
    <t>Wastewater Treatment : Industrial Wastewater &gt; Production processed - Citrus fruit</t>
  </si>
  <si>
    <t>Wastewater Treatment : Industrial Wastewater &gt; Production processed - Non-citrus fruit</t>
  </si>
  <si>
    <t>Wastewater Treatment : Industrial Wastewater &gt; Production processed - Other vegetables</t>
  </si>
  <si>
    <t>Wastewater Treatment : Industrial Wastewater &gt; Production processed - Potatoes</t>
  </si>
  <si>
    <t>Wastewater Treatment : Industrial Wastewater &gt; Production processed - Poultry</t>
  </si>
  <si>
    <t>Wastewater Treatment : Industrial Wastewater &gt; Production processed - Red meat</t>
  </si>
  <si>
    <t>Wastewater Treatment : Industrial Wastewater &gt; Production processed - Wine grapes</t>
  </si>
  <si>
    <t>Sum of selected categories:</t>
  </si>
  <si>
    <t>Excluded Emissions</t>
  </si>
  <si>
    <t>Not Specified Military - Residual fuel oil</t>
  </si>
  <si>
    <t>1A3ai - International Aviation (International Bunkers)</t>
  </si>
  <si>
    <t>Aviation : International Civil Aviation - Jet fuel</t>
  </si>
  <si>
    <t>Aviation : Domestic Air transport : Interstate - Jet fuel</t>
  </si>
  <si>
    <t>Water-borne : International Marine Bunker Fuel - Distillate</t>
  </si>
  <si>
    <t>Water-borne : International Marine Bunker Fuel - Residual fuel oil</t>
  </si>
  <si>
    <t>1A5 - Non-Specified</t>
  </si>
  <si>
    <t>Not Specified Military - Distillate</t>
  </si>
  <si>
    <t>1A5b - Mobile</t>
  </si>
  <si>
    <t>1A5bi - Mobile (Aviation Component)</t>
  </si>
  <si>
    <t>Not Specified Military - Jet fuel</t>
  </si>
  <si>
    <t>CO2 from biogenic materials</t>
  </si>
  <si>
    <t>GWP</t>
  </si>
  <si>
    <t>Transmission and Distribution : Natural Gas : Accidental release &gt; Fugitive emissions</t>
  </si>
  <si>
    <t>3C6 - Indirect N2O Emissions from Manure Management</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</si>
  <si>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</si>
  <si>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</si>
  <si>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</si>
  <si>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</si>
  <si>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</si>
  <si>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</si>
  <si>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</si>
  <si>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</si>
  <si>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</si>
  <si>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</si>
  <si>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</si>
  <si>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</si>
  <si>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</si>
  <si>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</si>
  <si>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</si>
  <si>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</si>
  <si>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</si>
  <si>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</si>
  <si>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</si>
  <si>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</si>
  <si>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</si>
  <si>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</si>
  <si>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</si>
  <si>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Imported Electricity : Specified Imports : Idaho : Kettle Butte Dairy Biofactory [Digester Gas] (ID) - Digester gas</t>
  </si>
  <si>
    <t>California's AB 32 GHG Emissions Inventory by IPCC Category</t>
  </si>
  <si>
    <t>https://ww2.arb.ca.gov/ghg-inventory-data#documentation</t>
  </si>
  <si>
    <r>
      <t>Spreadsheet columns can be filtered to select a subset of IPCC Category and Greenhouse Gas. It also has formula cells on the first line that calculate the total of the currently selected categories.
All values are in million metric tons (MMT) of CO</t>
    </r>
    <r>
      <rPr>
        <vertAlign val="subscript"/>
        <sz val="10.5"/>
        <color indexed="8"/>
        <rFont val="Avenir Next LT Pro"/>
        <family val="2"/>
      </rPr>
      <t>2</t>
    </r>
    <r>
      <rPr>
        <sz val="10.5"/>
        <color indexed="8"/>
        <rFont val="Avenir Next LT Pro"/>
        <family val="2"/>
      </rPr>
      <t xml:space="preserve"> equivalent. CO</t>
    </r>
    <r>
      <rPr>
        <vertAlign val="subscript"/>
        <sz val="10.5"/>
        <color indexed="8"/>
        <rFont val="Avenir Next LT Pro"/>
        <family val="2"/>
      </rPr>
      <t>2</t>
    </r>
    <r>
      <rPr>
        <sz val="10.5"/>
        <color indexed="8"/>
        <rFont val="Avenir Next LT Pro"/>
        <family val="2"/>
      </rPr>
      <t xml:space="preserve"> equivalence is based upon IPCC Fourth Assessment Report's 100-yr Global Warming Potentials.</t>
    </r>
  </si>
  <si>
    <t>All emissions from shipping activities occurring further than 24 nautical miles from California's coast are excluded regardless of trip origin or destination (in accordance with CARB's pre-existing regulatory approach for criteria pollutants emitted from ocean going vessels). Emissions from international bunker fuels used for navigation (in excess of the amount combusted within 24 nautical miles from the coast) are estimated, but excluded from the Inventory in accordance with international convention.</t>
  </si>
  <si>
    <t>Oil &amp; Gas: Production &amp; Processing</t>
  </si>
  <si>
    <t>2023</t>
  </si>
  <si>
    <t>Imported Electricity : Specified Imports : Arizona : Agua Fria Generating Station (AZ) - Primary fuel: natural gas</t>
  </si>
  <si>
    <t>Imported Electricity : Specified Imports : Arizona : Apache Generating Station (AZ) - Primary fuel: coal</t>
  </si>
  <si>
    <t>Imported Electricity : Specified Imports : Arizona : Apache Generating Station (AZ) - Primary fuel: natural gas</t>
  </si>
  <si>
    <t>Imported Electricity : Specified Imports : Arizona : Arlington Valley Energy Facility (AZ) - Primary fuel: natural gas</t>
  </si>
  <si>
    <t>Imported Electricity : Specified Imports : Arizona : Black Mountain Generating Station (AZ) - Primary fuel: natural gas</t>
  </si>
  <si>
    <t>Imported Electricity : Specified Imports : Arizona : Cholla Power Station (AZ) - Primary fuel: coal</t>
  </si>
  <si>
    <t>Imported Electricity : Specified Imports : Arizona : Coolidge Generation Station (AZ) - Primary fuel: natural gas</t>
  </si>
  <si>
    <t>Imported Electricity : Specified Imports : Arizona : Coronado Generating Station (AZ) - Primary fuel: coal</t>
  </si>
  <si>
    <t>Imported Electricity : Specified Imports : Arizona : CSE Arizona Facility (AZ) - Primary fuel: digester gas</t>
  </si>
  <si>
    <t>Imported Electricity : Specified Imports : Arizona : Desert Basin Generating Station (AZ) - Primary fuel: natural gas</t>
  </si>
  <si>
    <t>Imported Electricity : Specified Imports : Arizona : Gila River Power Station - All Blocks (AZ) - Primary fuel: natural gas</t>
  </si>
  <si>
    <t>Imported Electricity : Specified Imports : Arizona : Gila River Power Station - Block 1 (AZ) - Primary fuel: natural gas</t>
  </si>
  <si>
    <t>Imported Electricity : Specified Imports : Arizona : Gila River Power Station - Block 2 (AZ) - Primary fuel: natural gas</t>
  </si>
  <si>
    <t>Imported Electricity : Specified Imports : Arizona : Gila River Power Station - Block 3 (AZ) - Primary fuel: natural gas</t>
  </si>
  <si>
    <t>Imported Electricity : Specified Imports : Arizona : Gila River Power Station - Block 4 (AZ) - Primary fuel: natural gas</t>
  </si>
  <si>
    <t>Imported Electricity : Specified Imports : Arizona : Griffith Energy (AZ) - Primary fuel: natural gas</t>
  </si>
  <si>
    <t>Imported Electricity : Specified Imports : Arizona : H. Wilson Sundt Generating Station (fka Irvington Generating Station) (AZ) - Primary fuel: natural gas</t>
  </si>
  <si>
    <t>Imported Electricity : Specified Imports : Arizona : Harquahala Generating Project (AZ) - Primary fuel: natural gas</t>
  </si>
  <si>
    <t>Imported Electricity : Specified Imports : Arizona : Kyrene Generating Station (AZ) - Primary fuel: natural gas</t>
  </si>
  <si>
    <t>Imported Electricity : Specified Imports : Arizona : Mesquite Generating Station - All Blocks (AZ) - Primary fuel: natural gas</t>
  </si>
  <si>
    <t>Imported Electricity : Specified Imports : Arizona : Mesquite Generating Station - Block 1 (AZ) - Primary fuel: natural gas</t>
  </si>
  <si>
    <t>Imported Electricity : Specified Imports : Arizona : Mesquite Generating Station - Block 2 (AZ) - Primary fuel: natural gas</t>
  </si>
  <si>
    <t>Imported Electricity : Specified Imports : Arizona : Navajo Generating Station (AZ) - Primary fuel: coal</t>
  </si>
  <si>
    <t>Imported Electricity : Specified Imports : Arizona : North Loop Generating Station (AZ) - Primary fuel: natural gas</t>
  </si>
  <si>
    <t>Imported Electricity : Specified Imports : Arizona : Ocotillo (AZ) - Primary fuel: natural gas</t>
  </si>
  <si>
    <t>Imported Electricity : Specified Imports : Arizona : Red Hawk Power Station CC Natural Gas (AZ) - Primary fuel: natural gas</t>
  </si>
  <si>
    <t>Imported Electricity : Specified Imports : Arizona : Saguaro (AZ) - Primary fuel: natural gas</t>
  </si>
  <si>
    <t>Imported Electricity : Specified Imports : Arizona : Santan Generating Station (AZ) - Primary fuel: natural gas</t>
  </si>
  <si>
    <t>Imported Electricity : Specified Imports : Arizona : South Point Energy Center (AZ) - Primary fuel: natural gas</t>
  </si>
  <si>
    <t>Imported Electricity : Specified Imports : Arizona : Springerville Generating Station (AZ) - Primary fuel: coal</t>
  </si>
  <si>
    <t>Imported Electricity : Specified Imports : Arizona : Stotz Southern Generation (AZ) - Primary fuel: digester gas</t>
  </si>
  <si>
    <t>Imported Electricity : Specified Imports : Arizona : Sundance (AZ) - Primary fuel: natural gas</t>
  </si>
  <si>
    <t>Imported Electricity : Specified Imports : Arizona : Valencia Power Plant (AZ) - Primary fuel: natural gas</t>
  </si>
  <si>
    <t>Imported Electricity : Specified Imports : Arizona : West Phoenix (AZ) - Primary fuel: natural gas</t>
  </si>
  <si>
    <t>Imported Electricity : Specified Imports : Arizona : Yucca (AZ) - Primary fuel: natural gas</t>
  </si>
  <si>
    <t>Imported Electricity : Specified Imports : Arizona : Yuma Cogen Associates (AZ) - Primary fuel: natural gas</t>
  </si>
  <si>
    <t>Imported Electricity : Specified Imports : California Tribal : Desert View Power (CA Tribal) - Primary fuel: biomass</t>
  </si>
  <si>
    <t>Imported Electricity : Specified Imports : Canada : Armstrong Woodwaste Cogeneration (CAN) - Primary fuel: biomass</t>
  </si>
  <si>
    <t>Imported Electricity : Specified Imports : Canada : Powell River Generation (Catalyst Paper) (CAN) - Primary fuel: biomass</t>
  </si>
  <si>
    <t>Imported Electricity : Specified Imports : Canada : Prince George Pulp &amp; Paper (CAN) - Primary fuel: biomass</t>
  </si>
  <si>
    <t>Imported Electricity : Specified Imports : Colorado : Craig (CO) - Primary fuel: coal</t>
  </si>
  <si>
    <t>Imported Electricity : Specified Imports : Colorado : Rawhide Unit (CO) - Primary fuel: coal</t>
  </si>
  <si>
    <t>Imported Electricity : Specified Imports : Idaho : Bennett Mountain Power (ID) - Primary fuel: natural gas</t>
  </si>
  <si>
    <t>Imported Electricity : Specified Imports : Idaho : Big Sky Dairy Digester (ID) - Primary fuel: biomass</t>
  </si>
  <si>
    <t>Imported Electricity : Specified Imports : Idaho : Clearwater Paper Corp. - Lewiston (ID) - Primary fuel: biomass</t>
  </si>
  <si>
    <t>Imported Electricity : Specified Imports : Idaho : Evander Andrews Power Complex (ID) - Primary fuel: natural gas</t>
  </si>
  <si>
    <t>Imported Electricity : Specified Imports : Idaho : Lancaster (ID) - Primary fuel: natural gas</t>
  </si>
  <si>
    <t>Imported Electricity : Specified Imports : Idaho : Langley Gulch Power Plant (ID) - Primary fuel: natural gas</t>
  </si>
  <si>
    <t>Imported Electricity : Specified Imports : Idaho : Rathdrum (ID) - Primary fuel: natural gas</t>
  </si>
  <si>
    <t>Imported Electricity : Specified Imports : Idaho : Rock Creek Dairy (New Energy One) (ID) - Primary fuel: digester gas</t>
  </si>
  <si>
    <t>Imported Electricity : Specified Imports : Mexico : La Rosita Power Project (MEX) - Primary fuel: natural gas</t>
  </si>
  <si>
    <t>Imported Electricity : Specified Imports : Mexico : Termoelectrica de Mexicali (MEX) - Primary fuel: natural gas</t>
  </si>
  <si>
    <t>Imported Electricity : Specified Imports : Montana : Centennial Hardin (MT) - Primary fuel: coal</t>
  </si>
  <si>
    <t>Imported Electricity : Specified Imports : Montana : Colstrip (MT) - Primary fuel: coal</t>
  </si>
  <si>
    <t>Imported Electricity : Specified Imports : Multi-Jurisdictional : PacifiCorp (MJRP) - Primary fuel: coal</t>
  </si>
  <si>
    <t>Imported Electricity : Specified Imports : Nebraska : Whelan Energy Center (NE) - Primary fuel: coal</t>
  </si>
  <si>
    <t>Imported Electricity : Specified Imports : Nevada : Apex Generating Station (NV) - Primary fuel: natural gas</t>
  </si>
  <si>
    <t>Imported Electricity : Specified Imports : Nevada : Chuck Lenzie Station (NV) - Primary fuel: natural gas</t>
  </si>
  <si>
    <t>Imported Electricity : Specified Imports : Nevada : Clark Station (NV) - Primary fuel: natural gas</t>
  </si>
  <si>
    <t>Imported Electricity : Specified Imports : Nevada : Desert Star Energy Center (fka Eldorado Energy) (NV) - Primary fuel: natural gas</t>
  </si>
  <si>
    <t>Imported Electricity : Specified Imports : Nevada : Fort Churchill Station (NV) - Primary fuel: natural gas</t>
  </si>
  <si>
    <t>Imported Electricity : Specified Imports : Nevada : Frank Tracy Station (NV) - Primary fuel: natural gas</t>
  </si>
  <si>
    <t>Imported Electricity : Specified Imports : Nevada : Harry Allen Station (NV) - Primary fuel: natural gas</t>
  </si>
  <si>
    <t>Imported Electricity : Specified Imports : Nevada : Higgins Generating Station (NV) - Primary fuel: natural gas</t>
  </si>
  <si>
    <t>Imported Electricity : Specified Imports : Nevada : Las Vegas Generating Station (NV) - Primary fuel: natural gas</t>
  </si>
  <si>
    <t>Imported Electricity : Specified Imports : Nevada : Mohave (NV) - Primary fuel: coal</t>
  </si>
  <si>
    <t>Imported Electricity : Specified Imports : Nevada : Nevada Cogeneration Associates #2 GP (NV) - Primary fuel: natural gas</t>
  </si>
  <si>
    <t>Imported Electricity : Specified Imports : Nevada : Reid Gardner Station (NV) - Primary fuel: coal</t>
  </si>
  <si>
    <t>Imported Electricity : Specified Imports : Nevada : Silverhawk Station (NV) - Primary fuel: natural gas</t>
  </si>
  <si>
    <t>Imported Electricity : Specified Imports : Nevada : Sun Peak Generating Station (NV) - Primary fuel: natural gas</t>
  </si>
  <si>
    <t>Imported Electricity : Specified Imports : Nevada : TS Power Plant (NV) - Primary fuel: coal</t>
  </si>
  <si>
    <t>Imported Electricity : Specified Imports : New Mexico : Afton Generating Station (NM) - Primary fuel: natural gas</t>
  </si>
  <si>
    <t>Imported Electricity : Specified Imports : New Mexico : Four Corners Power Plant (NM) - Primary fuel: coal</t>
  </si>
  <si>
    <t>Imported Electricity : Specified Imports : New Mexico : La Luz Generating Station (NM) - Primary fuel: natural gas</t>
  </si>
  <si>
    <t>Imported Electricity : Specified Imports : New Mexico : Lordsburg Generating Station (NM) - Primary fuel: natural gas</t>
  </si>
  <si>
    <t>Imported Electricity : Specified Imports : New Mexico : Luna Energy Facility (NM) - Primary fuel: natural gas</t>
  </si>
  <si>
    <t>Imported Electricity : Specified Imports : New Mexico : Reeves Generating Station (NM) - Primary fuel: natural gas</t>
  </si>
  <si>
    <t>Imported Electricity : Specified Imports : New Mexico : Rio Bravo Generating Station (NM) - Primary fuel: natural gas</t>
  </si>
  <si>
    <t>Imported Electricity : Specified Imports : New Mexico : San Juan (NM) - Primary fuel: coal</t>
  </si>
  <si>
    <t>Imported Electricity : Specified Imports : New Mexico : Valencia Energy Center (NM) - Primary fuel: natural gas</t>
  </si>
  <si>
    <t>Imported Electricity : Specified Imports : Oregon : Beaver (OR) - Primary fuel: natural gas</t>
  </si>
  <si>
    <t>Imported Electricity : Specified Imports : Oregon : Boardman Power Plant (OR) - Primary fuel: coal</t>
  </si>
  <si>
    <t>Imported Electricity : Specified Imports : Oregon : Carty Generating Station (OR) - Primary fuel: natural gas</t>
  </si>
  <si>
    <t>Imported Electricity : Specified Imports : Oregon : Coyote Springs I (OR) - Primary fuel: natural gas</t>
  </si>
  <si>
    <t>Imported Electricity : Specified Imports : Oregon : Coyote Springs II (OR) - Primary fuel: natural gas</t>
  </si>
  <si>
    <t>Imported Electricity : Specified Imports : Oregon : Hermiston (OR) - Primary fuel: natural gas</t>
  </si>
  <si>
    <t>Imported Electricity : Specified Imports : Oregon : Hermiston Power (OR) - Primary fuel: natural gas</t>
  </si>
  <si>
    <t>Imported Electricity : Specified Imports : Oregon : Klamath Expansion Project (OR) - Primary fuel: natural gas</t>
  </si>
  <si>
    <t>Imported Electricity : Specified Imports : Oregon : Klamath Falls Cogen (OR) - Primary fuel: natural gas</t>
  </si>
  <si>
    <t>Imported Electricity : Specified Imports : Oregon : Klamath Falls Peakers (OR) - Primary fuel: natural gas</t>
  </si>
  <si>
    <t>Imported Electricity : Specified Imports : Oregon : Port Westward 1 (OR) - Primary fuel: natural gas</t>
  </si>
  <si>
    <t>Imported Electricity : Specified Imports : Oregon : Port Westward 2 (OR) - Primary fuel: natural gas</t>
  </si>
  <si>
    <t>Imported Electricity : Specified Imports : Oregon : Seneca Sustainability Energy (OR) - Primary fuel: biomass</t>
  </si>
  <si>
    <t>Imported Electricity : Specified Imports : Pacific Northwest : Bonneville Power Administration (PNW) - Primarily hydropower</t>
  </si>
  <si>
    <t>Imported Electricity : Specified Imports : Pacific Northwest : Powerex (PNW) - Primarily hydropower</t>
  </si>
  <si>
    <t>Imported Electricity : Specified Imports : Pacific Northwest : Tacoma Power (PNW) - Primarily hydropower</t>
  </si>
  <si>
    <t>Imported Electricity : Specified Imports : Utah : Bonanza Power Plant (UT) - Primary fuel: coal</t>
  </si>
  <si>
    <t>Imported Electricity : Specified Imports : Utah : Currant Creek (UT) - Primary fuel: natural gas</t>
  </si>
  <si>
    <t>Imported Electricity : Specified Imports : Utah : Gadsby (UT) - Primary fuel: natural gas</t>
  </si>
  <si>
    <t>Imported Electricity : Specified Imports : Utah : Hunter (UT) - Primary fuel: coal</t>
  </si>
  <si>
    <t>Imported Electricity : Specified Imports : Utah : Huntington (UT) - Primary fuel: coal</t>
  </si>
  <si>
    <t>Imported Electricity : Specified Imports : Utah : Intermountain Power Project (IPP) (UT) - Primary fuel: coal</t>
  </si>
  <si>
    <t>Imported Electricity : Specified Imports : Utah : Lake Side (UT) - Primary fuel: natural gas</t>
  </si>
  <si>
    <t>Imported Electricity : Specified Imports : Utah : Nebo Power Station (UT) - Primary fuel: natural gas</t>
  </si>
  <si>
    <t>Imported Electricity : Specified Imports : Utah : Trans-Jordan Generating Station (Landfill Gas) (UT) - Primary fuel: biomass</t>
  </si>
  <si>
    <t>Imported Electricity : Specified Imports : Utah : West Valley Generation Project (UT) - Primary fuel: natural gas</t>
  </si>
  <si>
    <t>Imported Electricity : Specified Imports : Washington : Boulder Park (WA) - Primary fuel: natural gas</t>
  </si>
  <si>
    <t>Imported Electricity : Specified Imports : Washington : Chehalis (WA) - Primary fuel: natural gas</t>
  </si>
  <si>
    <t>Imported Electricity : Specified Imports : Washington : Encogen Generating Station (WA) - Primary fuel: natural gas</t>
  </si>
  <si>
    <t>Imported Electricity : Specified Imports : Washington : Ferndale Generating Station (WA) - Primary fuel: natural gas</t>
  </si>
  <si>
    <t>Imported Electricity : Specified Imports : Washington : Frederickson PSE (WA) - Primary fuel: natural gas</t>
  </si>
  <si>
    <t>Imported Electricity : Specified Imports : Washington : Fredonia Generating Station (WA) - Primary fuel: natural gas</t>
  </si>
  <si>
    <t>Imported Electricity : Specified Imports : Washington : Goldendale Generating Station (WA) - Primary fuel: natural gas</t>
  </si>
  <si>
    <t>Imported Electricity : Specified Imports : Washington : Grays Harbor Energy (WA) - Primary fuel: natural gas</t>
  </si>
  <si>
    <t>Imported Electricity : Specified Imports : Washington : HW Hill Landfill Gas (aka Roosevelt Biogas 1) (WA) - Primary fuel: biomass</t>
  </si>
  <si>
    <t>Imported Electricity : Specified Imports : Washington : Kettle Falls Woodwaste Plant (WA) - Primary fuel: biomass</t>
  </si>
  <si>
    <t>Imported Electricity : Specified Imports : Washington : Longview Washington Pulp &amp; Paper Mill (WA) - Primary fuel: biomass</t>
  </si>
  <si>
    <t>Imported Electricity : Specified Imports : Washington : McKinley Paper - Washington Mill (WA) - Primary fuel: biomass</t>
  </si>
  <si>
    <t>Imported Electricity : Specified Imports : Washington : Mint Farm Generation Station (WA) - Primary fuel: natural gas</t>
  </si>
  <si>
    <t>Imported Electricity : Specified Imports : Washington : Nippon Paper Cogen (WA) - Primary fuel: biomass</t>
  </si>
  <si>
    <t>Imported Electricity : Specified Imports : Washington : River Road Generating Plant (Clark County PUD) (WA) - Primary fuel: natural gas</t>
  </si>
  <si>
    <t>Imported Electricity : Specified Imports : Washington : Sierra Pacific Burlington (WA) - Primary fuel: biomass</t>
  </si>
  <si>
    <t>Imported Electricity : Specified Imports : Washington : Sumas Power Plant (WA) - Primary fuel: natural gas</t>
  </si>
  <si>
    <t>Imported Electricity : Specified Imports : Washington : Transalta Centralia Generation (WA) - Primary fuel: coal</t>
  </si>
  <si>
    <t>Imported Electricity : Specified Imports : Washington : WestRock - Tacoma (fka Simpson Biomass) (WA) - Primary fuel: biomass</t>
  </si>
  <si>
    <t>Imported Electricity : Specified Imports : Washington : Weyerhaeuser Longview (WA) - Primary fuel: biomass</t>
  </si>
  <si>
    <t>Imported Electricity : Specified Imports : Washington : Whitehorn Generating Station (WA) - Primary fuel: natural gas</t>
  </si>
  <si>
    <t>Imported Electricity : Specified Imports : Wyoming : Dave Johnston (WY) - Primary fuel: coal</t>
  </si>
  <si>
    <t>Imported Electricity : Specified Imports : Wyoming : Jim Bridger Total Plant (WY) - Primary fuel: coal</t>
  </si>
  <si>
    <t>Imported Electricity : Specified Imports : Wyoming : Laramie River Station (WY) - Primary fuel: coal</t>
  </si>
  <si>
    <t>Imported Electricity : Specified Imports : Wyoming : Naughton (WY) - Primary fuel: coal</t>
  </si>
  <si>
    <t>Imported Electricity : Specified Imports : Wyoming : Wyodak (WY) - Primary fuel: coal</t>
  </si>
  <si>
    <t>In State Generation : Merchant Owned - Renewable diesel</t>
  </si>
  <si>
    <t>In State Generation : Utility Owned - Renewable diesel</t>
  </si>
  <si>
    <t>CHP: Commercial : Useful Thermal Output - Renewable diesel</t>
  </si>
  <si>
    <t>CHP: Industrial : Useful Thermal Output - Renewable diesel</t>
  </si>
  <si>
    <t>In State Generation : CHP: Commercial - Renewable diesel</t>
  </si>
  <si>
    <t>In State Generation : CHP: Industrial - Renewable diesel</t>
  </si>
  <si>
    <t>Liquid Fuels Refining and Hydrogen Production - Associated gas</t>
  </si>
  <si>
    <t>Liquid Fuels Refining and Hydrogen Production - Biodiesel</t>
  </si>
  <si>
    <t>Liquid Fuels Refining and Hydrogen Production - Catalyst coke</t>
  </si>
  <si>
    <t>Liquid Fuels Refining and Hydrogen Production - Digester gas</t>
  </si>
  <si>
    <t>Liquid Fuels Refining and Hydrogen Production - Distillate</t>
  </si>
  <si>
    <t>Liquid Fuels Refining and Hydrogen Production - Ethanol</t>
  </si>
  <si>
    <t>Liquid Fuels Refining and Hydrogen Production - Gasoline</t>
  </si>
  <si>
    <t>Liquid Fuels Refining and Hydrogen Production - LPG</t>
  </si>
  <si>
    <t>Liquid Fuels Refining and Hydrogen Production - Natural gas</t>
  </si>
  <si>
    <t>Liquid Fuels Refining and Hydrogen Production - Petroleum coke</t>
  </si>
  <si>
    <t>Liquid Fuels Refining and Hydrogen Production - Process gas</t>
  </si>
  <si>
    <t>Liquid Fuels Refining and Hydrogen Production - Refinery gas</t>
  </si>
  <si>
    <t>Liquid Fuels Refining and Hydrogen Production - Renewable diesel</t>
  </si>
  <si>
    <t>Liquid Fuels Refining and Hydrogen Production - Residual fuel oil</t>
  </si>
  <si>
    <t>Oil &amp; Gas: Production &amp; Processing - Biomethane</t>
  </si>
  <si>
    <t>Oil &amp; Gas: Production &amp; Processing - Gasoline</t>
  </si>
  <si>
    <t>Oil &amp; Gas: Production &amp; Processing - Propane</t>
  </si>
  <si>
    <t>Oil &amp; Gas: Production &amp; Processing - Renewable diesel</t>
  </si>
  <si>
    <t>1A2c - Chemicals</t>
  </si>
  <si>
    <t>Manufacturing : Chemicals &amp; Allied Products : Fuel Use - Natural gas</t>
  </si>
  <si>
    <t>Manufacturing : Stone, Clay, Glass &amp; Cement : Cement - Renewable diesel</t>
  </si>
  <si>
    <t>Manufacturing - Renewable diesel</t>
  </si>
  <si>
    <t>Not Specified Transportation - Renewable diesel</t>
  </si>
  <si>
    <t>Aviation : Domestic Air transport : Intrastate - Alternative jet fuel</t>
  </si>
  <si>
    <t>On Road : Light-duty Vehicles : Passenger Cars - Renewable diesel</t>
  </si>
  <si>
    <t>On Road : Light-duty Vehicles : Light-duty Trucks &amp; SUVs - Renewable diesel</t>
  </si>
  <si>
    <t>On Road : Heavy-duty Vehicles : Buses - Renewable diesel</t>
  </si>
  <si>
    <t>On Road : Heavy-duty Vehicles : Heavy-duty Trucks - Renewable diesel</t>
  </si>
  <si>
    <t>On Road : Heavy-duty Vehicles : Motorhomes - Renewable diesel</t>
  </si>
  <si>
    <t>Rail - Renewable diesel</t>
  </si>
  <si>
    <t>Water-borne : Intrastate : Harbor craft - Renewable diesel</t>
  </si>
  <si>
    <t>Water-borne : Port activities - Distillate</t>
  </si>
  <si>
    <t>Water-borne : Port activities - Residual fuel oil</t>
  </si>
  <si>
    <t>Water-borne : Transit (CA waters) - Distillate</t>
  </si>
  <si>
    <t>Water-borne : Transit (CA waters) - Residual fuel oil</t>
  </si>
  <si>
    <t>Off Road : Airport Ground Support Equipment - Renewable diesel</t>
  </si>
  <si>
    <t>Off Road : Construction and Mining Equipment - Renewable diesel</t>
  </si>
  <si>
    <t>Off Road : Industrial Equipment - Renewable diesel</t>
  </si>
  <si>
    <t>Off Road : Oil Drilling Equipment - Renewable diesel</t>
  </si>
  <si>
    <t>Not Specified Commercial - Renewable diesel</t>
  </si>
  <si>
    <t>Household Use - Renewable diesel</t>
  </si>
  <si>
    <t>Ag Energy Use - Renewable diesel</t>
  </si>
  <si>
    <t>Liquid Fuels Refining and Hydrogen Production &gt; Process emissions</t>
  </si>
  <si>
    <t>Liquid Fuels Refining and Hydrogen Production &gt; Flaring</t>
  </si>
  <si>
    <t>Liquid Fuels Refining and Hydrogen Production : Process Losses : Fugitives &gt; Fugitive emissions</t>
  </si>
  <si>
    <t>Liquid Fuels Refining and Hydrogen Production : Storage Tanks : Fugitives &gt; Fugitive emissions</t>
  </si>
  <si>
    <t>Liquid Fuels Refining and Hydrogen Production &gt; Acid gas control</t>
  </si>
  <si>
    <t>Imported Electricity : Specified Imports : Nevada : Steamboat Hills Geothermal (NV) &gt; Electricity generation - Primarily geothermal</t>
  </si>
  <si>
    <t>Imported Electricity : Specified Imports : Nevada : Terra-Gen Dixie Valley (NV) &gt; Electricity generation - Primarily geothermal</t>
  </si>
  <si>
    <t>Imported Electricity : Specified Imports : Utah : Blundell (UT) &gt; Electricity generation - Primarily geothermal</t>
  </si>
  <si>
    <t>2A3 - Glass Production</t>
  </si>
  <si>
    <t>Manufacturing : Stone, Clay, Glass &amp; Cement : Glass &gt; Limestone and dolomite consumption</t>
  </si>
  <si>
    <t>Manufacturing : Stone, Clay, Glass &amp; Cement : Glass &gt; Soda ash consumption</t>
  </si>
  <si>
    <t>Not Specified Commercial &gt; Use of substitutes for ozone depleting substances - Fire protection</t>
  </si>
  <si>
    <t>Not Specified Commercial &gt; Use of substitutes for ozone depleting substances - Refrigeration and air conditioning</t>
  </si>
  <si>
    <t>Not Specified Industrial &gt; Use of substitutes for ozone depleting substances - Fire protection</t>
  </si>
  <si>
    <t>Not Specified Industrial &gt; Use of substitutes for ozone depleting substances - Refrigeration and air conditioning</t>
  </si>
  <si>
    <t>Not Specified Residential &gt; Use of substitutes for ozone depleting substances - Refrigeration and air conditioning</t>
  </si>
  <si>
    <t>Not Specified Transportation &gt; Use of substitutes for ozone depleting substances - Refrigeration and air conditioning</t>
  </si>
  <si>
    <t>Liquid Fuels Refining and Hydrogen Production : Transformation &gt; Fuel consumption - Natural gas</t>
  </si>
  <si>
    <t>Liquid Fuels Refining and Hydrogen Production : Transformation &gt; Fuel consumption - Petroleum feedstocks</t>
  </si>
  <si>
    <t>Liquid Fuels Refining and Hydrogen Production : Transformation &gt; Fuel consumption - Refinery gas</t>
  </si>
  <si>
    <t>Wastewater Treatment : Industrial Wastewater &gt; Production processed - Pulp and paper</t>
  </si>
  <si>
    <t>Wastewater Treatment : Industrial Wastewater &gt; Wastewater flow - Petroleum refining</t>
  </si>
  <si>
    <t>Aviation : International Civil Aviation - Alternative jet fuel</t>
  </si>
  <si>
    <t>Aviation : Domestic Air transport : Interstate - Alternative jet fuel</t>
  </si>
  <si>
    <t>Not Specified Military - Aviation gasoline</t>
  </si>
  <si>
    <t>Exceptional Event</t>
  </si>
  <si>
    <r>
      <t xml:space="preserve">There are four spreadsheets accompanying this note, each containing a particular subset defined by an inventory accounting category (see tabs). These categories are: 
    </t>
    </r>
    <r>
      <rPr>
        <sz val="10.5"/>
        <color rgb="FF000000"/>
        <rFont val="Avenir Next LT Pro Demi"/>
        <family val="2"/>
      </rPr>
      <t>Table 1. Included Emissions:</t>
    </r>
    <r>
      <rPr>
        <sz val="10.5"/>
        <color indexed="8"/>
        <rFont val="Avenir Next LT Pro"/>
        <family val="2"/>
      </rPr>
      <t xml:space="preserve"> Emissions that sum up to make the AB 32 GHG Emissions Inventory (Inventory).</t>
    </r>
  </si>
  <si>
    <r>
      <t xml:space="preserve">    </t>
    </r>
    <r>
      <rPr>
        <sz val="10.5"/>
        <color rgb="FF000000"/>
        <rFont val="Avenir Next LT Pro Demi"/>
        <family val="2"/>
      </rPr>
      <t>Table 3. CO</t>
    </r>
    <r>
      <rPr>
        <vertAlign val="subscript"/>
        <sz val="10.5"/>
        <color rgb="FF000000"/>
        <rFont val="Avenir Next LT Pro Demi"/>
        <family val="2"/>
      </rPr>
      <t>2</t>
    </r>
    <r>
      <rPr>
        <sz val="10.5"/>
        <color rgb="FF000000"/>
        <rFont val="Avenir Next LT Pro Demi"/>
        <family val="2"/>
      </rPr>
      <t xml:space="preserve"> from Biogenic Materials</t>
    </r>
    <r>
      <rPr>
        <sz val="10.5"/>
        <color indexed="8"/>
        <rFont val="Avenir Next LT Pro"/>
        <family val="2"/>
      </rPr>
      <t>: Various fuels of biogenic origin (e.g., ethanol, biodiesel, etc.) are used in California for transportation or to produce heat or electricity. The CO</t>
    </r>
    <r>
      <rPr>
        <vertAlign val="subscript"/>
        <sz val="10.5"/>
        <color rgb="FF000000"/>
        <rFont val="Avenir Next LT Pro"/>
        <family val="2"/>
      </rPr>
      <t>2</t>
    </r>
    <r>
      <rPr>
        <sz val="10.5"/>
        <color indexed="8"/>
        <rFont val="Avenir Next LT Pro"/>
        <family val="2"/>
      </rPr>
      <t xml:space="preserve"> emissions from burning these fuels would have occurred anyway as the biomass decayed. These CO</t>
    </r>
    <r>
      <rPr>
        <vertAlign val="subscript"/>
        <sz val="10.5"/>
        <color rgb="FF000000"/>
        <rFont val="Avenir Next LT Pro"/>
        <family val="2"/>
      </rPr>
      <t>2</t>
    </r>
    <r>
      <rPr>
        <sz val="10.5"/>
        <color indexed="8"/>
        <rFont val="Avenir Next LT Pro"/>
        <family val="2"/>
      </rPr>
      <t xml:space="preserve"> emissions, labeled as being "from biogenic materials", are estimated but not </t>
    </r>
    <r>
      <rPr>
        <i/>
        <sz val="10.5"/>
        <color indexed="8"/>
        <rFont val="Avenir Next LT Pro"/>
        <family val="2"/>
      </rPr>
      <t>included</t>
    </r>
    <r>
      <rPr>
        <sz val="10.5"/>
        <color indexed="8"/>
        <rFont val="Avenir Next LT Pro"/>
        <family val="2"/>
      </rPr>
      <t xml:space="preserve"> in the Inventory totals. Other fuels, such as used tires, are made in part from renewable materials (e.g., natural rubber). In this case, two values for CO</t>
    </r>
    <r>
      <rPr>
        <vertAlign val="subscript"/>
        <sz val="10.5"/>
        <color rgb="FF000000"/>
        <rFont val="Avenir Next LT Pro"/>
        <family val="2"/>
      </rPr>
      <t>2</t>
    </r>
    <r>
      <rPr>
        <sz val="10.5"/>
        <color indexed="8"/>
        <rFont val="Avenir Next LT Pro"/>
        <family val="2"/>
      </rPr>
      <t xml:space="preserve"> emissions are estimated in proportion to the renewable and fossil components. Only the CO</t>
    </r>
    <r>
      <rPr>
        <vertAlign val="subscript"/>
        <sz val="10.5"/>
        <color rgb="FF000000"/>
        <rFont val="Avenir Next LT Pro"/>
        <family val="2"/>
      </rPr>
      <t>2</t>
    </r>
    <r>
      <rPr>
        <sz val="10.5"/>
        <color indexed="8"/>
        <rFont val="Avenir Next LT Pro"/>
        <family val="2"/>
      </rPr>
      <t xml:space="preserve"> from the fossil component is </t>
    </r>
    <r>
      <rPr>
        <i/>
        <sz val="10.5"/>
        <color indexed="8"/>
        <rFont val="Avenir Next LT Pro"/>
        <family val="2"/>
      </rPr>
      <t>included</t>
    </r>
    <r>
      <rPr>
        <sz val="10.5"/>
        <color indexed="8"/>
        <rFont val="Avenir Next LT Pro"/>
        <family val="2"/>
      </rPr>
      <t xml:space="preserve"> in the Inventory. All CH</t>
    </r>
    <r>
      <rPr>
        <vertAlign val="subscript"/>
        <sz val="10.5"/>
        <color rgb="FF000000"/>
        <rFont val="Avenir Next LT Pro"/>
        <family val="2"/>
      </rPr>
      <t>4</t>
    </r>
    <r>
      <rPr>
        <sz val="10.5"/>
        <color indexed="8"/>
        <rFont val="Avenir Next LT Pro"/>
        <family val="2"/>
      </rPr>
      <t xml:space="preserve"> and N</t>
    </r>
    <r>
      <rPr>
        <vertAlign val="subscript"/>
        <sz val="10.5"/>
        <color rgb="FF000000"/>
        <rFont val="Avenir Next LT Pro"/>
        <family val="2"/>
      </rPr>
      <t>2</t>
    </r>
    <r>
      <rPr>
        <sz val="10.5"/>
        <color indexed="8"/>
        <rFont val="Avenir Next LT Pro"/>
        <family val="2"/>
      </rPr>
      <t xml:space="preserve">O emissions from combustion of renewable fuels are </t>
    </r>
    <r>
      <rPr>
        <i/>
        <sz val="10.5"/>
        <color indexed="8"/>
        <rFont val="Avenir Next LT Pro"/>
        <family val="2"/>
      </rPr>
      <t>included</t>
    </r>
    <r>
      <rPr>
        <sz val="10.5"/>
        <color indexed="8"/>
        <rFont val="Avenir Next LT Pro"/>
        <family val="2"/>
      </rPr>
      <t xml:space="preserve"> in the Inventory.</t>
    </r>
  </si>
  <si>
    <r>
      <t xml:space="preserve">    </t>
    </r>
    <r>
      <rPr>
        <sz val="10.5"/>
        <color rgb="FF000000"/>
        <rFont val="Avenir Next LT Pro Demi"/>
        <family val="2"/>
      </rPr>
      <t>Table 2. Excluded Emissions:</t>
    </r>
    <r>
      <rPr>
        <sz val="10.5"/>
        <color indexed="8"/>
        <rFont val="Avenir Next LT Pro"/>
        <family val="2"/>
      </rPr>
      <t xml:space="preserve"> Emissions that are tracked for informational purposes, but not </t>
    </r>
    <r>
      <rPr>
        <i/>
        <sz val="10.5"/>
        <color indexed="8"/>
        <rFont val="Avenir Next LT Pro"/>
        <family val="2"/>
      </rPr>
      <t>included</t>
    </r>
    <r>
      <rPr>
        <sz val="10.5"/>
        <color indexed="8"/>
        <rFont val="Avenir Next LT Pro"/>
        <family val="2"/>
      </rPr>
      <t xml:space="preserve"> in the Inventory.  Following Intergovernmental Panel on Climate Change (IPCC) guidelines, emissions from international aviation and water-borne navigation should be reported in an excluded category.
In the case of a state-level rather than a national inventory, this raises the question of how to treat emissions from interstate flights. Based upon jurisdictional interpretation of IPCC protocols, CARB staff opted to estimate, but not include, emissions resulting from aviation fuel purchased in California and used for interstate flights, as is done for international flights.</t>
    </r>
  </si>
  <si>
    <r>
      <t xml:space="preserve">   </t>
    </r>
    <r>
      <rPr>
        <sz val="10.5"/>
        <rFont val="Avenir Next LT Pro Demi"/>
        <family val="2"/>
      </rPr>
      <t>Table 4. Other Emissions:</t>
    </r>
    <r>
      <rPr>
        <sz val="10.5"/>
        <rFont val="Avenir Next LT Pro"/>
        <family val="2"/>
      </rPr>
      <t xml:space="preserve"> This section lists additional emissions that are outside of the routine inventory framework that California is tracking. These include mitigation of exceptional releases required by legal settlement. </t>
    </r>
  </si>
  <si>
    <r>
      <rPr>
        <sz val="10.5"/>
        <color rgb="FF000000"/>
        <rFont val="Avenir Next LT Pro Demi"/>
        <family val="2"/>
      </rPr>
      <t>Data from the Mandatory Greenhouse Gas Emissions Reporting Program:</t>
    </r>
    <r>
      <rPr>
        <b/>
        <i/>
        <sz val="10.5"/>
        <color indexed="8"/>
        <rFont val="Avenir Next LT Pro"/>
        <family val="2"/>
      </rPr>
      <t xml:space="preserve"> </t>
    </r>
    <r>
      <rPr>
        <sz val="10.5"/>
        <color indexed="8"/>
        <rFont val="Avenir Next LT Pro"/>
        <family val="2"/>
      </rPr>
      <t>Statewide GHG emissions are calculated using several data sources. The primary data source is from reports submitted to CARB through the Regulation for the Mandatory Reporting of GHG Emissions (MRR). MRR requires facilities and entities with more than 10,000 metric tons CO</t>
    </r>
    <r>
      <rPr>
        <vertAlign val="subscript"/>
        <sz val="10.5"/>
        <color rgb="FF000000"/>
        <rFont val="Avenir Next LT Pro"/>
        <family val="2"/>
      </rPr>
      <t>2</t>
    </r>
    <r>
      <rPr>
        <sz val="10.5"/>
        <color indexed="8"/>
        <rFont val="Avenir Next LT Pro"/>
        <family val="2"/>
      </rPr>
      <t>e per year of combustion and process emissions, all facilities belonging to certain industries, and all electricity importers to submit an annual GHG emissions data report directly to CARB. Reports from facilities and entities that emit more than 25,000 metric tons of CO</t>
    </r>
    <r>
      <rPr>
        <vertAlign val="subscript"/>
        <sz val="10.5"/>
        <color rgb="FF000000"/>
        <rFont val="Avenir Next LT Pro"/>
        <family val="2"/>
      </rPr>
      <t>2</t>
    </r>
    <r>
      <rPr>
        <sz val="10.5"/>
        <color indexed="8"/>
        <rFont val="Avenir Next LT Pro"/>
        <family val="2"/>
      </rPr>
      <t>e per year are verified by a CARB-accredited third-party verification body. For additional information see:</t>
    </r>
  </si>
  <si>
    <r>
      <rPr>
        <sz val="10.5"/>
        <color rgb="FF000000"/>
        <rFont val="Avenir Next LT Pro Demi"/>
        <family val="2"/>
      </rPr>
      <t>Emission values of zero</t>
    </r>
    <r>
      <rPr>
        <sz val="10.5"/>
        <color indexed="8"/>
        <rFont val="Avenir Next LT Pro"/>
        <family val="2"/>
      </rPr>
      <t xml:space="preserve"> reflect different cases: 1) the category had no emissions related activity for that year, although such activity occurred sometime during the period covered by the Inventory; 2) In the case of imported electricity, no </t>
    </r>
    <r>
      <rPr>
        <i/>
        <sz val="10.5"/>
        <color indexed="8"/>
        <rFont val="Avenir Next LT Pro"/>
        <family val="2"/>
      </rPr>
      <t>specified</t>
    </r>
    <r>
      <rPr>
        <sz val="10.5"/>
        <color indexed="8"/>
        <rFont val="Avenir Next LT Pro"/>
        <family val="2"/>
      </rPr>
      <t xml:space="preserve"> imports from the particular source occurred, although </t>
    </r>
    <r>
      <rPr>
        <i/>
        <sz val="10.5"/>
        <color indexed="8"/>
        <rFont val="Avenir Next LT Pro"/>
        <family val="2"/>
      </rPr>
      <t>unspecified</t>
    </r>
    <r>
      <rPr>
        <sz val="10.5"/>
        <color indexed="8"/>
        <rFont val="Avenir Next LT Pro"/>
        <family val="2"/>
      </rPr>
      <t xml:space="preserve"> imports may or may not have occurred from the source; 3) the category had some activity but there was no emission resulting from such activity (for instance, manure deposited by livestock on pasture emits some methane but no nitrous oxide). For details see the Inventory documentation.
</t>
    </r>
    <r>
      <rPr>
        <sz val="10.5"/>
        <color rgb="FF000000"/>
        <rFont val="Avenir Next LT Pro Demi"/>
        <family val="2"/>
      </rPr>
      <t>Emission values marked as null</t>
    </r>
    <r>
      <rPr>
        <sz val="10.5"/>
        <color indexed="8"/>
        <rFont val="Avenir Next LT Pro"/>
        <family val="2"/>
      </rPr>
      <t xml:space="preserve"> occur when the data source and methodology changed over the period of time covered by the Inventory. Although the particular emission occurred (it was not zero), the data source used for a particular set of years did not provide any information about the amount emitted. For details on methods and sources see the Inventory documentation, available online at:</t>
    </r>
  </si>
  <si>
    <t>Table 1. Included Emissions</t>
  </si>
  <si>
    <r>
      <t>Units: million metirc tons (MMT) of CO</t>
    </r>
    <r>
      <rPr>
        <vertAlign val="subscript"/>
        <sz val="10.5"/>
        <color rgb="FF000000"/>
        <rFont val="Avenir Next LT Pro"/>
        <family val="2"/>
      </rPr>
      <t>2</t>
    </r>
    <r>
      <rPr>
        <sz val="10.5"/>
        <color indexed="8"/>
        <rFont val="Avenir Next LT Pro"/>
        <family val="2"/>
      </rPr>
      <t xml:space="preserve"> equivalent - based on IPCC 4th Assessment 100-yr GWPs</t>
    </r>
  </si>
  <si>
    <t>Table 2. Excluded Emissions</t>
  </si>
  <si>
    <r>
      <t>Table 3. CO</t>
    </r>
    <r>
      <rPr>
        <vertAlign val="subscript"/>
        <sz val="10.5"/>
        <color rgb="FF000000"/>
        <rFont val="Avenir Next LT Pro Demi"/>
        <family val="2"/>
      </rPr>
      <t>2</t>
    </r>
    <r>
      <rPr>
        <sz val="10.5"/>
        <color indexed="8"/>
        <rFont val="Avenir Next LT Pro Demi"/>
        <family val="2"/>
      </rPr>
      <t xml:space="preserve"> from Biogenic Materials</t>
    </r>
  </si>
  <si>
    <r>
      <t>Units: million metirc tons (MMT) of CO</t>
    </r>
    <r>
      <rPr>
        <vertAlign val="subscript"/>
        <sz val="10.5"/>
        <color rgb="FF000000"/>
        <rFont val="Avenir Next LT Pro"/>
        <family val="2"/>
      </rPr>
      <t>2</t>
    </r>
  </si>
  <si>
    <t>Table 4. Other Emissions</t>
  </si>
  <si>
    <t>2025 Edition: 2000 to 2023 - Last updated on 11/4/2025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</si>
</sst>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0000000"/>
  </numFmts>
  <fonts count="27" x14ac:knownFonts="1">
    <font>
      <sz val="10"/>
      <color indexed="8"/>
      <name val="Arial"/>
    </font>
    <font>
      <sz val="11"/>
      <color theme="1"/>
      <name val="Calibri"/>
      <family val="2"/>
      <scheme val="minor"/>
    </font>
    <font>
      <sz val="11"/>
      <color theme="1"/>
      <name val="Calibri"/>
      <family val="2"/>
      <scheme val="minor"/>
    </font>
    <font>
      <sz val="10"/>
      <color indexed="8"/>
      <name val="Arial"/>
      <family val="2"/>
    </font>
    <font>
      <sz val="8"/>
      <name val="Arial"/>
      <family val="2"/>
    </font>
    <font>
      <u/>
      <sz val="10"/>
      <color theme="10"/>
      <name val="Arial"/>
      <family val="2"/>
    </font>
    <font>
      <sz val="10.5"/>
      <color indexed="8"/>
      <name val="Avenir Next LT Pro"/>
      <family val="2"/>
    </font>
    <font>
      <b/>
      <i/>
      <sz val="10.5"/>
      <color indexed="8"/>
      <name val="Avenir Next LT Pro"/>
      <family val="2"/>
    </font>
    <font>
      <i/>
      <sz val="10.5"/>
      <color indexed="8"/>
      <name val="Avenir Next LT Pro"/>
      <family val="2"/>
    </font>
    <font>
      <sz val="10.5"/>
      <name val="Avenir Next LT Pro"/>
      <family val="2"/>
    </font>
    <font>
      <u/>
      <sz val="10.5"/>
      <color theme="10"/>
      <name val="Avenir Next LT Pro"/>
      <family val="2"/>
    </font>
    <font>
      <vertAlign val="subscript"/>
      <sz val="10.5"/>
      <color indexed="8"/>
      <name val="Avenir Next LT Pro"/>
      <family val="2"/>
    </font>
    <font>
      <b/>
      <sz val="10.5"/>
      <color rgb="FFC00000"/>
      <name val="Avenir Next LT Pro"/>
      <family val="2"/>
    </font>
    <font>
      <sz val="10"/>
      <color indexed="8"/>
      <name val="Avenir Next LT Pro"/>
      <family val="2"/>
    </font>
    <font>
      <vertAlign val="subscript"/>
      <sz val="10.5"/>
      <color rgb="FF000000"/>
      <name val="Avenir Next LT Pro"/>
      <family val="2"/>
    </font>
    <font>
      <sz val="10.5"/>
      <color rgb="FF000000"/>
      <name val="Avenir Next LT Pro"/>
      <family val="2"/>
    </font>
    <font>
      <sz val="8"/>
      <name val="Arial"/>
      <family val="2"/>
    </font>
    <font>
      <sz val="14"/>
      <color indexed="43"/>
      <name val="Avenir Next LT Pro Demi"/>
      <family val="2"/>
    </font>
    <font>
      <sz val="14"/>
      <color indexed="8"/>
      <name val="Avenir Next LT Pro Demi"/>
      <family val="2"/>
    </font>
    <font>
      <sz val="12"/>
      <color indexed="43"/>
      <name val="Avenir Next LT Pro Demi"/>
      <family val="2"/>
    </font>
    <font>
      <sz val="10.5"/>
      <color rgb="FF000000"/>
      <name val="Avenir Next LT Pro Demi"/>
      <family val="2"/>
    </font>
    <font>
      <vertAlign val="subscript"/>
      <sz val="10.5"/>
      <color rgb="FF000000"/>
      <name val="Avenir Next LT Pro Demi"/>
      <family val="2"/>
    </font>
    <font>
      <sz val="10.5"/>
      <name val="Avenir Next LT Pro Demi"/>
      <family val="2"/>
    </font>
    <font>
      <sz val="10.5"/>
      <color rgb="FFC00000"/>
      <name val="Avenir Next LT Pro Demi"/>
      <family val="2"/>
    </font>
    <font>
      <sz val="10.5"/>
      <color theme="1" tint="4.9989318521683403E-2"/>
      <name val="Avenir Next LT Pro Demi"/>
      <family val="2"/>
    </font>
    <font>
      <sz val="10.5"/>
      <color indexed="8"/>
      <name val="Avenir Next LT Pro Demi"/>
      <family val="2"/>
    </font>
    <font>
      <b/>
      <sz val="10.5"/>
      <color rgb="FFC00000"/>
      <name val="Avenir Next LT Pro Demi"/>
      <family val="2"/>
    </font>
  </fonts>
  <fills count="10">
    <fill>
      <patternFill patternType="none"/>
    </fill>
    <fill>
      <patternFill patternType="gray125"/>
    </fill>
    <fill>
      <patternFill patternType="solid">
        <fgColor indexed="47"/>
        <bgColor indexed="0"/>
      </patternFill>
    </fill>
    <fill>
      <patternFill patternType="solid">
        <fgColor indexed="44"/>
        <bgColor indexed="0"/>
      </patternFill>
    </fill>
    <fill>
      <patternFill patternType="solid">
        <fgColor indexed="42"/>
        <bgColor indexed="0"/>
      </patternFill>
    </fill>
    <fill>
      <patternFill patternType="solid">
        <fgColor indexed="45"/>
        <bgColor indexed="0"/>
      </patternFill>
    </fill>
    <fill>
      <patternFill patternType="solid">
        <fgColor indexed="43"/>
        <bgColor indexed="64"/>
      </patternFill>
    </fill>
    <fill>
      <patternFill patternType="solid">
        <fgColor indexed="9"/>
        <bgColor indexed="64"/>
      </patternFill>
    </fill>
    <fill>
      <patternFill patternType="solid">
        <fgColor theme="1" tint="4.9989318521683403E-2"/>
        <bgColor indexed="64"/>
      </patternFill>
    </fill>
    <fill>
      <patternFill patternType="solid">
        <fgColor theme="0"/>
        <bgColor indexed="64"/>
      </patternFill>
    </fill>
  </fills>
  <borders count="16">
    <border>
      <left/>
      <right/>
      <top/>
      <bottom/>
      <diagonal/>
    </border>
    <border>
      <left style="thin">
        <color indexed="22"/>
      </left>
      <right style="thin">
        <color indexed="22"/>
      </right>
      <top style="thin">
        <color indexed="22"/>
      </top>
      <bottom style="thin">
        <color indexed="22"/>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rgb="FFD0D7E5"/>
      </left>
      <right style="thin">
        <color rgb="FFD0D7E5"/>
      </right>
      <top/>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rgb="FFD0D7E5"/>
      </left>
      <right style="thin">
        <color rgb="FFD0D7E5"/>
      </right>
      <top/>
      <bottom style="thin">
        <color rgb="FFD0D7E5"/>
      </bottom>
      <diagonal/>
    </border>
    <border>
      <left style="thin">
        <color indexed="22"/>
      </left>
      <right style="thin">
        <color indexed="22"/>
      </right>
      <top/>
      <bottom/>
      <diagonal/>
    </border>
    <border>
      <left style="thin">
        <color indexed="22"/>
      </left>
      <right/>
      <top/>
      <bottom style="thin">
        <color indexed="22"/>
      </bottom>
      <diagonal/>
    </border>
    <border>
      <left style="thin">
        <color indexed="64"/>
      </left>
      <right style="thin">
        <color indexed="64"/>
      </right>
      <top style="thin">
        <color indexed="64"/>
      </top>
      <bottom/>
      <diagonal/>
    </border>
  </borders>
  <cellStyleXfs count="9">
    <xf numFmtId="0" fontId="0" fillId="0" borderId="0"/>
    <xf numFmtId="0" fontId="3" fillId="0" borderId="0"/>
    <xf numFmtId="0" fontId="3" fillId="0" borderId="0"/>
    <xf numFmtId="0" fontId="5" fillId="0" borderId="0" applyNumberFormat="0" applyFill="0" applyBorder="0" applyAlignment="0" applyProtection="0"/>
    <xf numFmtId="0" fontId="2" fillId="0" borderId="0"/>
    <xf numFmtId="0" fontId="3" fillId="0" borderId="0"/>
    <xf numFmtId="0" fontId="1" fillId="0" borderId="0"/>
    <xf numFmtId="0" fontId="3" fillId="0" borderId="0"/>
    <xf numFmtId="0" fontId="3" fillId="0" borderId="0"/>
  </cellStyleXfs>
  <cellXfs count="90">
    <xf numFmtId="0" fontId="0" fillId="0" borderId="0" xfId="0"/>
    <xf numFmtId="0" fontId="0" fillId="7" borderId="0" xfId="0" applyFill="1"/>
    <xf numFmtId="0" fontId="0" fillId="7" borderId="0" xfId="0" applyFill="1" applyAlignment="1">
      <alignment vertical="center" wrapText="1"/>
    </xf>
    <xf numFmtId="0" fontId="0" fillId="7" borderId="0" xfId="0" applyFill="1" applyAlignment="1">
      <alignment wrapText="1"/>
    </xf>
    <xf numFmtId="0" fontId="3" fillId="0" borderId="0" xfId="0" applyFont="1"/>
    <xf numFmtId="0" fontId="3" fillId="7" borderId="0" xfId="0" applyFont="1" applyFill="1"/>
    <xf numFmtId="0" fontId="0" fillId="0" borderId="0" xfId="0" applyAlignment="1">
      <alignment wrapText="1"/>
    </xf>
    <xf numFmtId="0" fontId="3" fillId="8" borderId="3" xfId="0" applyFont="1" applyFill="1" applyBorder="1"/>
    <xf numFmtId="0" fontId="3" fillId="7" borderId="0" xfId="0" applyFont="1" applyFill="1" applyAlignment="1">
      <alignment vertical="center" wrapText="1"/>
    </xf>
    <xf numFmtId="0" fontId="6" fillId="6" borderId="2" xfId="0" applyFont="1" applyFill="1" applyBorder="1" applyAlignment="1">
      <alignment vertical="top" wrapText="1" readingOrder="1"/>
    </xf>
    <xf numFmtId="0" fontId="9" fillId="6" borderId="4" xfId="0" applyFont="1" applyFill="1" applyBorder="1" applyAlignment="1">
      <alignment vertical="top" wrapText="1" readingOrder="1"/>
    </xf>
    <xf numFmtId="0" fontId="6" fillId="6" borderId="2" xfId="0" applyFont="1" applyFill="1" applyBorder="1" applyAlignment="1">
      <alignment wrapText="1" readingOrder="1"/>
    </xf>
    <xf numFmtId="0" fontId="10" fillId="6" borderId="2" xfId="3" applyNumberFormat="1" applyFont="1" applyFill="1" applyBorder="1" applyAlignment="1">
      <alignment wrapText="1" readingOrder="1"/>
    </xf>
    <xf numFmtId="0" fontId="6" fillId="6" borderId="5" xfId="0" applyFont="1" applyFill="1" applyBorder="1" applyAlignment="1">
      <alignment vertical="top" wrapText="1"/>
    </xf>
    <xf numFmtId="0" fontId="6" fillId="0" borderId="0" xfId="0" applyFont="1"/>
    <xf numFmtId="2" fontId="12" fillId="0" borderId="0" xfId="0" applyNumberFormat="1" applyFont="1"/>
    <xf numFmtId="0" fontId="8" fillId="0" borderId="0" xfId="0" applyFont="1"/>
    <xf numFmtId="0" fontId="6" fillId="0" borderId="0" xfId="0" applyFont="1" applyAlignment="1">
      <alignment horizontal="center"/>
    </xf>
    <xf numFmtId="0" fontId="6" fillId="0" borderId="1" xfId="1" applyFont="1" applyBorder="1"/>
    <xf numFmtId="0" fontId="6" fillId="0" borderId="1" xfId="1" applyFont="1" applyBorder="1" applyAlignment="1">
      <alignment horizontal="center"/>
    </xf>
    <xf numFmtId="11" fontId="6" fillId="0" borderId="1" xfId="1" applyNumberFormat="1" applyFont="1" applyBorder="1" applyAlignment="1">
      <alignment horizontal="right"/>
    </xf>
    <xf numFmtId="0" fontId="6" fillId="0" borderId="1" xfId="1" applyFont="1" applyBorder="1" applyAlignment="1">
      <alignment horizontal="right"/>
    </xf>
    <xf numFmtId="0" fontId="13" fillId="0" borderId="0" xfId="0" applyFont="1"/>
    <xf numFmtId="11" fontId="6" fillId="0" borderId="7" xfId="0" applyNumberFormat="1" applyFont="1" applyBorder="1" applyAlignment="1">
      <alignment horizontal="right"/>
    </xf>
    <xf numFmtId="11" fontId="6" fillId="0" borderId="7" xfId="1" applyNumberFormat="1" applyFont="1" applyBorder="1" applyAlignment="1">
      <alignment horizontal="right"/>
    </xf>
    <xf numFmtId="0" fontId="13" fillId="0" borderId="0" xfId="0" applyFont="1" applyAlignment="1">
      <alignment horizontal="center"/>
    </xf>
    <xf numFmtId="164" fontId="12" fillId="0" borderId="0" xfId="0" applyNumberFormat="1" applyFont="1"/>
    <xf numFmtId="1" fontId="6" fillId="9" borderId="8" xfId="0" applyNumberFormat="1" applyFont="1" applyFill="1" applyBorder="1" applyAlignment="1">
      <alignment horizontal="right"/>
    </xf>
    <xf numFmtId="0" fontId="6" fillId="0" borderId="10" xfId="0" applyFont="1" applyBorder="1"/>
    <xf numFmtId="0" fontId="6" fillId="0" borderId="10" xfId="1" applyFont="1" applyBorder="1"/>
    <xf numFmtId="0" fontId="6" fillId="0" borderId="10" xfId="1" applyFont="1" applyBorder="1" applyAlignment="1">
      <alignment horizontal="center"/>
    </xf>
    <xf numFmtId="0" fontId="6" fillId="9" borderId="0" xfId="0" applyFont="1" applyFill="1"/>
    <xf numFmtId="11" fontId="6" fillId="0" borderId="10" xfId="0" applyNumberFormat="1" applyFont="1" applyBorder="1" applyAlignment="1">
      <alignment horizontal="right"/>
    </xf>
    <xf numFmtId="11" fontId="6" fillId="0" borderId="11" xfId="0" applyNumberFormat="1" applyFont="1" applyBorder="1" applyAlignment="1">
      <alignment horizontal="right"/>
    </xf>
    <xf numFmtId="0" fontId="6" fillId="0" borderId="10" xfId="0" applyFont="1" applyBorder="1" applyAlignment="1">
      <alignment horizontal="center"/>
    </xf>
    <xf numFmtId="0" fontId="6" fillId="0" borderId="10" xfId="0" applyFont="1" applyBorder="1" applyAlignment="1">
      <alignment horizontal="right"/>
    </xf>
    <xf numFmtId="0" fontId="6" fillId="0" borderId="10" xfId="1" applyFont="1" applyBorder="1" applyAlignment="1">
      <alignment horizontal="right"/>
    </xf>
    <xf numFmtId="11" fontId="6" fillId="0" borderId="10" xfId="1" applyNumberFormat="1" applyFont="1" applyBorder="1" applyAlignment="1">
      <alignment horizontal="right"/>
    </xf>
    <xf numFmtId="11" fontId="6" fillId="0" borderId="11" xfId="1" applyNumberFormat="1" applyFont="1" applyBorder="1" applyAlignment="1">
      <alignment horizontal="right"/>
    </xf>
    <xf numFmtId="0" fontId="6" fillId="9" borderId="13" xfId="0" applyFont="1" applyFill="1" applyBorder="1"/>
    <xf numFmtId="0" fontId="6" fillId="9" borderId="13" xfId="0" applyFont="1" applyFill="1" applyBorder="1" applyAlignment="1">
      <alignment horizontal="center"/>
    </xf>
    <xf numFmtId="0" fontId="6" fillId="9" borderId="13" xfId="0" applyFont="1" applyFill="1" applyBorder="1" applyAlignment="1">
      <alignment horizontal="right"/>
    </xf>
    <xf numFmtId="11" fontId="6" fillId="9" borderId="13" xfId="0" applyNumberFormat="1" applyFont="1" applyFill="1" applyBorder="1" applyAlignment="1">
      <alignment horizontal="right"/>
    </xf>
    <xf numFmtId="0" fontId="6" fillId="5" borderId="9" xfId="0" applyFont="1" applyFill="1" applyBorder="1" applyAlignment="1">
      <alignment horizontal="center" vertical="top" wrapText="1"/>
    </xf>
    <xf numFmtId="0" fontId="6" fillId="4" borderId="9" xfId="0" applyFont="1" applyFill="1" applyBorder="1" applyAlignment="1">
      <alignment horizontal="center" vertical="top" wrapText="1"/>
    </xf>
    <xf numFmtId="0" fontId="6" fillId="3" borderId="9" xfId="0" applyFont="1" applyFill="1" applyBorder="1" applyAlignment="1">
      <alignment horizontal="center" vertical="top" wrapText="1"/>
    </xf>
    <xf numFmtId="0" fontId="6" fillId="2" borderId="9" xfId="0" applyFont="1" applyFill="1" applyBorder="1" applyAlignment="1">
      <alignment horizontal="center" vertical="top" wrapText="1"/>
    </xf>
    <xf numFmtId="1" fontId="6" fillId="2" borderId="9" xfId="0" applyNumberFormat="1" applyFont="1" applyFill="1" applyBorder="1" applyAlignment="1">
      <alignment horizontal="center" vertical="top" wrapText="1"/>
    </xf>
    <xf numFmtId="11" fontId="15" fillId="0" borderId="12" xfId="0" applyNumberFormat="1" applyFont="1" applyBorder="1" applyAlignment="1">
      <alignment horizontal="right" vertical="center" wrapText="1"/>
    </xf>
    <xf numFmtId="0" fontId="6" fillId="0" borderId="1" xfId="0" applyFont="1" applyBorder="1"/>
    <xf numFmtId="0" fontId="6" fillId="0" borderId="1" xfId="0" applyFont="1" applyBorder="1" applyAlignment="1">
      <alignment horizontal="center"/>
    </xf>
    <xf numFmtId="0" fontId="6" fillId="0" borderId="1" xfId="0" applyFont="1" applyBorder="1" applyAlignment="1">
      <alignment horizontal="right"/>
    </xf>
    <xf numFmtId="11" fontId="6" fillId="0" borderId="1" xfId="0" applyNumberFormat="1" applyFont="1" applyBorder="1" applyAlignment="1">
      <alignment horizontal="right"/>
    </xf>
    <xf numFmtId="11" fontId="6" fillId="0" borderId="0" xfId="0" applyNumberFormat="1" applyFont="1" applyAlignment="1">
      <alignment horizontal="right"/>
    </xf>
    <xf numFmtId="0" fontId="6" fillId="0" borderId="6" xfId="0" applyFont="1" applyBorder="1"/>
    <xf numFmtId="0" fontId="6" fillId="0" borderId="6" xfId="0" applyFont="1" applyBorder="1" applyAlignment="1">
      <alignment horizontal="center"/>
    </xf>
    <xf numFmtId="0" fontId="6" fillId="0" borderId="6" xfId="0" applyFont="1" applyBorder="1" applyAlignment="1">
      <alignment horizontal="right"/>
    </xf>
    <xf numFmtId="11" fontId="6" fillId="0" borderId="6" xfId="0" applyNumberFormat="1" applyFont="1" applyBorder="1" applyAlignment="1">
      <alignment horizontal="right"/>
    </xf>
    <xf numFmtId="0" fontId="6" fillId="0" borderId="7" xfId="0" applyFont="1" applyBorder="1"/>
    <xf numFmtId="0" fontId="6" fillId="0" borderId="7" xfId="0" applyFont="1" applyBorder="1" applyAlignment="1">
      <alignment horizontal="center"/>
    </xf>
    <xf numFmtId="0" fontId="6" fillId="0" borderId="7" xfId="0" applyFont="1" applyBorder="1" applyAlignment="1">
      <alignment horizontal="right"/>
    </xf>
    <xf numFmtId="11" fontId="6" fillId="0" borderId="14" xfId="0" applyNumberFormat="1" applyFont="1" applyBorder="1" applyAlignment="1">
      <alignment horizontal="right"/>
    </xf>
    <xf numFmtId="0" fontId="9" fillId="5" borderId="9" xfId="0" applyFont="1" applyFill="1" applyBorder="1" applyAlignment="1">
      <alignment horizontal="center" vertical="top" wrapText="1"/>
    </xf>
    <xf numFmtId="0" fontId="9" fillId="4" borderId="9" xfId="0" applyFont="1" applyFill="1" applyBorder="1" applyAlignment="1">
      <alignment horizontal="center" vertical="top" wrapText="1"/>
    </xf>
    <xf numFmtId="0" fontId="9" fillId="3" borderId="9" xfId="0" applyFont="1" applyFill="1" applyBorder="1" applyAlignment="1">
      <alignment horizontal="center" vertical="top" wrapText="1"/>
    </xf>
    <xf numFmtId="1" fontId="9" fillId="2" borderId="9" xfId="0" applyNumberFormat="1" applyFont="1" applyFill="1" applyBorder="1" applyAlignment="1">
      <alignment horizontal="center" vertical="top" wrapText="1"/>
    </xf>
    <xf numFmtId="0" fontId="6" fillId="0" borderId="7" xfId="1" applyFont="1" applyBorder="1"/>
    <xf numFmtId="0" fontId="6" fillId="0" borderId="7" xfId="1" applyFont="1" applyBorder="1" applyAlignment="1">
      <alignment horizontal="center"/>
    </xf>
    <xf numFmtId="0" fontId="6" fillId="0" borderId="7" xfId="1" applyFont="1" applyBorder="1" applyAlignment="1">
      <alignment horizontal="right"/>
    </xf>
    <xf numFmtId="0" fontId="9" fillId="2" borderId="9" xfId="0" applyFont="1" applyFill="1" applyBorder="1" applyAlignment="1">
      <alignment horizontal="center" vertical="top" wrapText="1"/>
    </xf>
    <xf numFmtId="0" fontId="17" fillId="8" borderId="2" xfId="0" applyFont="1" applyFill="1" applyBorder="1" applyAlignment="1">
      <alignment horizontal="center" vertical="center"/>
    </xf>
    <xf numFmtId="0" fontId="18" fillId="6" borderId="2" xfId="0" applyFont="1" applyFill="1" applyBorder="1" applyAlignment="1">
      <alignment horizontal="center" vertical="center"/>
    </xf>
    <xf numFmtId="0" fontId="19" fillId="8" borderId="2" xfId="0" applyFont="1" applyFill="1" applyBorder="1" applyAlignment="1">
      <alignment horizontal="center" vertical="top"/>
    </xf>
    <xf numFmtId="2" fontId="23" fillId="0" borderId="0" xfId="0" applyNumberFormat="1" applyFont="1" applyAlignment="1">
      <alignment horizontal="right"/>
    </xf>
    <xf numFmtId="2" fontId="23" fillId="0" borderId="0" xfId="0" applyNumberFormat="1" applyFont="1"/>
    <xf numFmtId="0" fontId="24" fillId="0" borderId="0" xfId="0" applyFont="1"/>
    <xf numFmtId="0" fontId="25" fillId="0" borderId="0" xfId="0" applyFont="1"/>
    <xf numFmtId="0" fontId="26" fillId="0" borderId="0" xfId="0" applyFont="1" applyAlignment="1">
      <alignment horizontal="right"/>
    </xf>
    <xf numFmtId="2" fontId="26" fillId="0" borderId="0" xfId="0" applyNumberFormat="1" applyFont="1"/>
    <xf numFmtId="0" fontId="23" fillId="0" borderId="0" xfId="0" applyFont="1" applyAlignment="1">
      <alignment horizontal="right"/>
    </xf>
    <xf numFmtId="0" fontId="9" fillId="2" borderId="15" xfId="0" applyFont="1" applyFill="1" applyBorder="1" applyAlignment="1">
      <alignment horizontal="center" vertical="top" wrapText="1"/>
    </xf>
    <xf numFmtId="1" fontId="9" fillId="2" borderId="15" xfId="0" applyNumberFormat="1" applyFont="1" applyFill="1" applyBorder="1" applyAlignment="1">
      <alignment horizontal="center" vertical="top" wrapText="1"/>
    </xf>
    <xf numFmtId="11" fontId="15" fillId="0" borderId="0" xfId="0" applyNumberFormat="1" applyFont="1" applyAlignment="1">
      <alignment horizontal="right" vertical="center"/>
    </xf>
    <xf numFmtId="11" fontId="15" fillId="0" borderId="0" xfId="2" applyNumberFormat="1" applyFont="1" applyAlignment="1">
      <alignment horizontal="right" vertical="center"/>
    </xf>
    <xf numFmtId="0" fontId="9" fillId="5" borderId="15" xfId="0" applyFont="1" applyFill="1" applyBorder="1" applyAlignment="1">
      <alignment horizontal="center" vertical="top" wrapText="1"/>
    </xf>
    <xf numFmtId="0" fontId="9" fillId="4" borderId="15" xfId="0" applyFont="1" applyFill="1" applyBorder="1" applyAlignment="1">
      <alignment horizontal="center" vertical="top" wrapText="1"/>
    </xf>
    <xf numFmtId="0" fontId="9" fillId="3" borderId="15" xfId="0" applyFont="1" applyFill="1" applyBorder="1" applyAlignment="1">
      <alignment horizontal="center" vertical="top" wrapText="1"/>
    </xf>
    <xf numFmtId="0" fontId="15" fillId="0" borderId="0" xfId="0" applyFont="1" applyAlignment="1">
      <alignment vertical="center"/>
    </xf>
    <xf numFmtId="0" fontId="15" fillId="0" borderId="0" xfId="0" applyFont="1" applyAlignment="1">
      <alignment horizontal="center" vertical="center"/>
    </xf>
    <xf numFmtId="0" fontId="15" fillId="0" borderId="0" xfId="2" applyFont="1" applyAlignment="1">
      <alignment vertical="center"/>
    </xf>
  </cellXfs>
  <cellStyles count="9">
    <cellStyle name="Hyperlink" xfId="3" builtinId="8"/>
    <cellStyle name="Normal" xfId="0" builtinId="0"/>
    <cellStyle name="Normal 2" xfId="4" xr:uid="{625B7F63-6B0D-411D-8144-11DFF38F37D4}"/>
    <cellStyle name="Normal 3" xfId="5" xr:uid="{A5DBB8B1-5177-40EA-844A-B7D98B35A3DA}"/>
    <cellStyle name="Normal 3 2" xfId="6" xr:uid="{8573DFEA-2CA9-4664-915C-8A24535E770D}"/>
    <cellStyle name="Normal 4" xfId="7" xr:uid="{E606519C-EBB5-4EDF-BFE3-C3AA6D2DAE2D}"/>
    <cellStyle name="Normal 5" xfId="8" xr:uid="{D80B3411-B1F6-4A24-8EA8-7E4DAF032123}"/>
    <cellStyle name="Normal_CO2 from biogenic materials" xfId="2" xr:uid="{00000000-0005-0000-0000-000002000000}"/>
    <cellStyle name="Normal_Excluded emissions" xfId="1" xr:uid="{00000000-0005-0000-0000-000003000000}"/>
  </cellStyles>
  <dxfs count="162">
    <dxf>
      <font>
        <b val="0"/>
        <i val="0"/>
        <strike val="0"/>
        <condense val="0"/>
        <extend val="0"/>
        <outline val="0"/>
        <shadow val="0"/>
        <u val="none"/>
        <vertAlign val="baseline"/>
        <sz val="10.5"/>
        <color indexed="8"/>
        <name val="Avenir Next LT Pro"/>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outline="0">
        <left style="thin">
          <color rgb="FFD0D7E5"/>
        </left>
        <right style="thin">
          <color rgb="FFD0D7E5"/>
        </right>
        <top style="thin">
          <color rgb="FFD0D7E5"/>
        </top>
        <bottom style="thin">
          <color rgb="FFD0D7E5"/>
        </bottom>
      </border>
    </dxf>
    <dxf>
      <font>
        <b val="0"/>
        <i val="0"/>
        <strike val="0"/>
        <condense val="0"/>
        <extend val="0"/>
        <outline val="0"/>
        <shadow val="0"/>
        <u val="none"/>
        <vertAlign val="baseline"/>
        <sz val="10.5"/>
        <color indexed="8"/>
        <name val="Avenir Next LT Pro"/>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outline="0">
        <left style="thin">
          <color rgb="FFD0D7E5"/>
        </left>
        <right style="thin">
          <color rgb="FFD0D7E5"/>
        </right>
        <top style="thin">
          <color rgb="FFD0D7E5"/>
        </top>
        <bottom style="thin">
          <color rgb="FFD0D7E5"/>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solid">
          <fgColor indexed="64"/>
          <bgColor theme="0"/>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rgb="FF000000"/>
        <name val="Avenir Next LT Pro"/>
        <family val="2"/>
        <scheme val="none"/>
      </font>
      <numFmt numFmtId="15" formatCode="0.00E+00"/>
      <fill>
        <patternFill patternType="solid">
          <fgColor indexed="64"/>
          <bgColor theme="0"/>
        </patternFill>
      </fill>
      <alignment horizontal="right" vertical="center" textRotation="0" wrapText="1" indent="0" justifyLastLine="0" shrinkToFit="0" readingOrder="0"/>
      <border diagonalUp="0" diagonalDown="0" outline="0">
        <left style="thin">
          <color rgb="FFD0D7E5"/>
        </left>
        <right style="thin">
          <color rgb="FFD0D7E5"/>
        </right>
        <top style="thin">
          <color rgb="FFD0D7E5"/>
        </top>
        <bottom style="thin">
          <color rgb="FFD0D7E5"/>
        </bottom>
      </border>
    </dxf>
    <dxf>
      <font>
        <b val="0"/>
        <i val="0"/>
        <strike val="0"/>
        <condense val="0"/>
        <extend val="0"/>
        <outline val="0"/>
        <shadow val="0"/>
        <u val="none"/>
        <vertAlign val="baseline"/>
        <sz val="10.5"/>
        <color rgb="FF000000"/>
        <name val="Avenir Next LT Pro"/>
        <family val="2"/>
        <scheme val="none"/>
      </font>
      <numFmt numFmtId="15" formatCode="0.00E+00"/>
      <fill>
        <patternFill patternType="solid">
          <fgColor indexed="64"/>
          <bgColor theme="0"/>
        </patternFill>
      </fill>
      <alignment horizontal="right" vertical="center" textRotation="0" wrapText="1" indent="0" justifyLastLine="0" shrinkToFit="0" readingOrder="0"/>
      <border diagonalUp="0" diagonalDown="0" outline="0">
        <left style="thin">
          <color rgb="FFD0D7E5"/>
        </left>
        <right style="thin">
          <color rgb="FFD0D7E5"/>
        </right>
        <top style="thin">
          <color rgb="FFD0D7E5"/>
        </top>
        <bottom style="thin">
          <color rgb="FFD0D7E5"/>
        </bottom>
      </border>
    </dxf>
    <dxf>
      <font>
        <b val="0"/>
        <i val="0"/>
        <strike val="0"/>
        <condense val="0"/>
        <extend val="0"/>
        <outline val="0"/>
        <shadow val="0"/>
        <u val="none"/>
        <vertAlign val="baseline"/>
        <sz val="10.5"/>
        <color rgb="FF000000"/>
        <name val="Avenir Next LT Pro"/>
        <family val="2"/>
        <scheme val="none"/>
      </font>
      <numFmt numFmtId="15" formatCode="0.00E+00"/>
      <fill>
        <patternFill patternType="solid">
          <fgColor indexed="64"/>
          <bgColor theme="0"/>
        </patternFill>
      </fill>
      <alignment horizontal="right" vertical="center" textRotation="0" wrapText="1" indent="0" justifyLastLine="0" shrinkToFit="0" readingOrder="0"/>
      <border diagonalUp="0" diagonalDown="0" outline="0">
        <left style="thin">
          <color rgb="FFD0D7E5"/>
        </left>
        <right style="thin">
          <color rgb="FFD0D7E5"/>
        </right>
        <top style="thin">
          <color rgb="FFD0D7E5"/>
        </top>
        <bottom style="thin">
          <color rgb="FFD0D7E5"/>
        </bottom>
      </border>
    </dxf>
    <dxf>
      <font>
        <b val="0"/>
        <i val="0"/>
        <strike val="0"/>
        <condense val="0"/>
        <extend val="0"/>
        <outline val="0"/>
        <shadow val="0"/>
        <u val="none"/>
        <vertAlign val="baseline"/>
        <sz val="10.5"/>
        <color rgb="FF000000"/>
        <name val="Avenir Next LT Pro"/>
        <family val="2"/>
        <scheme val="none"/>
      </font>
      <numFmt numFmtId="15" formatCode="0.00E+00"/>
      <fill>
        <patternFill patternType="solid">
          <fgColor indexed="64"/>
          <bgColor theme="0"/>
        </patternFill>
      </fill>
      <alignment horizontal="right" vertical="center" textRotation="0" wrapText="1" indent="0" justifyLastLine="0" shrinkToFit="0" readingOrder="0"/>
      <border diagonalUp="0" diagonalDown="0" outline="0">
        <left style="thin">
          <color rgb="FFD0D7E5"/>
        </left>
        <right style="thin">
          <color rgb="FFD0D7E5"/>
        </right>
        <top style="thin">
          <color rgb="FFD0D7E5"/>
        </top>
        <bottom style="thin">
          <color rgb="FFD0D7E5"/>
        </bottom>
      </border>
    </dxf>
    <dxf>
      <font>
        <b val="0"/>
        <i val="0"/>
        <strike val="0"/>
        <condense val="0"/>
        <extend val="0"/>
        <outline val="0"/>
        <shadow val="0"/>
        <u val="none"/>
        <vertAlign val="baseline"/>
        <sz val="10.5"/>
        <color rgb="FF000000"/>
        <name val="Avenir Next LT Pro"/>
        <family val="2"/>
        <scheme val="none"/>
      </font>
      <numFmt numFmtId="15" formatCode="0.00E+00"/>
      <fill>
        <patternFill patternType="solid">
          <fgColor indexed="64"/>
          <bgColor theme="0"/>
        </patternFill>
      </fill>
      <alignment horizontal="right" vertical="center" textRotation="0" wrapText="1" indent="0" justifyLastLine="0" shrinkToFit="0" readingOrder="0"/>
      <border diagonalUp="0" diagonalDown="0" outline="0">
        <left style="thin">
          <color rgb="FFD0D7E5"/>
        </left>
        <right style="thin">
          <color rgb="FFD0D7E5"/>
        </right>
        <top style="thin">
          <color rgb="FFD0D7E5"/>
        </top>
        <bottom style="thin">
          <color rgb="FFD0D7E5"/>
        </bottom>
      </border>
    </dxf>
    <dxf>
      <font>
        <b val="0"/>
        <i val="0"/>
        <strike val="0"/>
        <condense val="0"/>
        <extend val="0"/>
        <outline val="0"/>
        <shadow val="0"/>
        <u val="none"/>
        <vertAlign val="baseline"/>
        <sz val="10.5"/>
        <color rgb="FF000000"/>
        <name val="Avenir Next LT Pro"/>
        <family val="2"/>
        <scheme val="none"/>
      </font>
      <numFmt numFmtId="15" formatCode="0.00E+00"/>
      <fill>
        <patternFill patternType="solid">
          <fgColor indexed="64"/>
          <bgColor theme="0"/>
        </patternFill>
      </fill>
      <alignment horizontal="right" vertical="center" textRotation="0" wrapText="1" indent="0" justifyLastLine="0" shrinkToFit="0" readingOrder="0"/>
      <border diagonalUp="0" diagonalDown="0" outline="0">
        <left style="thin">
          <color rgb="FFD0D7E5"/>
        </left>
        <right style="thin">
          <color rgb="FFD0D7E5"/>
        </right>
        <top style="thin">
          <color rgb="FFD0D7E5"/>
        </top>
        <bottom style="thin">
          <color rgb="FFD0D7E5"/>
        </bottom>
      </border>
    </dxf>
    <dxf>
      <font>
        <b val="0"/>
        <i val="0"/>
        <strike val="0"/>
        <condense val="0"/>
        <extend val="0"/>
        <outline val="0"/>
        <shadow val="0"/>
        <u val="none"/>
        <vertAlign val="baseline"/>
        <sz val="10.5"/>
        <color indexed="8"/>
        <name val="Avenir Next LT Pro"/>
        <family val="2"/>
        <scheme val="none"/>
      </font>
      <fill>
        <patternFill patternType="solid">
          <fgColor indexed="64"/>
          <bgColor theme="0"/>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solid">
          <fgColor indexed="64"/>
          <bgColor theme="0"/>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solid">
          <fgColor indexed="64"/>
          <bgColor theme="0"/>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solid">
          <fgColor indexed="64"/>
          <bgColor theme="0"/>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solid">
          <fgColor indexed="64"/>
          <bgColor theme="0"/>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solid">
          <fgColor indexed="64"/>
          <bgColor theme="0"/>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solid">
          <fgColor indexed="64"/>
          <bgColor theme="0"/>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solid">
          <fgColor indexed="64"/>
          <bgColor theme="0"/>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solid">
          <fgColor indexed="64"/>
          <bgColor theme="0"/>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solid">
          <fgColor indexed="64"/>
          <bgColor theme="0"/>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solid">
          <fgColor indexed="64"/>
          <bgColor theme="0"/>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solid">
          <fgColor indexed="64"/>
          <bgColor theme="0"/>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solid">
          <fgColor indexed="64"/>
          <bgColor theme="0"/>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solid">
          <fgColor indexed="64"/>
          <bgColor theme="0"/>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solid">
          <fgColor indexed="64"/>
          <bgColor theme="0"/>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solid">
          <fgColor indexed="64"/>
          <bgColor theme="0"/>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solid">
          <fgColor indexed="64"/>
          <bgColor theme="0"/>
        </patternFill>
      </fill>
      <alignment horizontal="center" vertical="bottom" textRotation="0" wrapText="0"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solid">
          <fgColor indexed="64"/>
          <bgColor theme="0"/>
        </patternFill>
      </fill>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solid">
          <fgColor indexed="64"/>
          <bgColor theme="0"/>
        </patternFill>
      </fill>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solid">
          <fgColor indexed="64"/>
          <bgColor theme="0"/>
        </patternFill>
      </fill>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solid">
          <fgColor indexed="64"/>
          <bgColor theme="0"/>
        </patternFill>
      </fill>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solid">
          <fgColor indexed="64"/>
          <bgColor theme="0"/>
        </patternFill>
      </fill>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solid">
          <fgColor indexed="64"/>
          <bgColor theme="0"/>
        </patternFill>
      </fill>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solid">
          <fgColor indexed="64"/>
          <bgColor theme="0"/>
        </patternFill>
      </fill>
      <border diagonalUp="0" diagonalDown="0" outline="0">
        <left style="thin">
          <color indexed="22"/>
        </left>
        <right style="thin">
          <color indexed="22"/>
        </right>
        <top style="thin">
          <color indexed="22"/>
        </top>
        <bottom/>
      </border>
    </dxf>
    <dxf>
      <border outline="0">
        <bottom style="thin">
          <color indexed="22"/>
        </bottom>
      </border>
    </dxf>
    <dxf>
      <font>
        <b val="0"/>
        <i val="0"/>
        <strike val="0"/>
        <condense val="0"/>
        <extend val="0"/>
        <outline val="0"/>
        <shadow val="0"/>
        <u val="none"/>
        <vertAlign val="baseline"/>
        <sz val="10.5"/>
        <color indexed="8"/>
        <name val="Avenir Next LT Pro"/>
        <family val="2"/>
        <scheme val="none"/>
      </font>
      <numFmt numFmtId="1" formatCode="0"/>
      <fill>
        <patternFill patternType="solid">
          <fgColor indexed="64"/>
          <bgColor theme="0"/>
        </patternFill>
      </fill>
      <alignment horizontal="right" vertical="bottom" textRotation="0" wrapText="0" indent="0" justifyLastLine="0" shrinkToFit="0" readingOrder="0"/>
    </dxf>
    <dxf>
      <border>
        <bottom style="thin">
          <color indexed="64"/>
        </bottom>
      </border>
    </dxf>
    <dxf>
      <font>
        <b val="0"/>
        <i val="0"/>
        <strike val="0"/>
        <condense val="0"/>
        <extend val="0"/>
        <outline val="0"/>
        <shadow val="0"/>
        <u val="none"/>
        <vertAlign val="baseline"/>
        <sz val="10.5"/>
        <color indexed="8"/>
        <name val="Avenir Next LT Pro"/>
        <family val="2"/>
        <scheme val="none"/>
      </font>
      <numFmt numFmtId="1" formatCode="0"/>
      <fill>
        <patternFill patternType="solid">
          <fgColor indexed="0"/>
          <bgColor indexed="47"/>
        </patternFill>
      </fill>
      <alignment horizontal="center"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5"/>
        <color rgb="FF000000"/>
        <name val="Avenir Next LT Pro"/>
        <family val="2"/>
        <scheme val="none"/>
      </font>
      <numFmt numFmtId="15" formatCode="0.00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5"/>
        <color rgb="FF000000"/>
        <name val="Avenir Next LT Pro"/>
        <family val="2"/>
        <scheme val="none"/>
      </font>
      <numFmt numFmtId="15" formatCode="0.00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5"/>
        <color rgb="FF000000"/>
        <name val="Avenir Next LT Pro"/>
        <family val="2"/>
        <scheme val="none"/>
      </font>
      <numFmt numFmtId="15" formatCode="0.00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5"/>
        <color rgb="FF000000"/>
        <name val="Avenir Next LT Pro"/>
        <family val="2"/>
        <scheme val="none"/>
      </font>
      <numFmt numFmtId="15" formatCode="0.00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5"/>
        <color rgb="FF000000"/>
        <name val="Avenir Next LT Pro"/>
        <family val="2"/>
        <scheme val="none"/>
      </font>
      <numFmt numFmtId="15" formatCode="0.00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5"/>
        <color rgb="FF000000"/>
        <name val="Avenir Next LT Pro"/>
        <family val="2"/>
        <scheme val="none"/>
      </font>
      <numFmt numFmtId="15" formatCode="0.00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5"/>
        <color rgb="FF000000"/>
        <name val="Avenir Next LT Pro"/>
        <family val="2"/>
        <scheme val="none"/>
      </font>
      <numFmt numFmtId="15" formatCode="0.00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5"/>
        <color rgb="FF000000"/>
        <name val="Avenir Next LT Pro"/>
        <family val="2"/>
        <scheme val="none"/>
      </font>
      <numFmt numFmtId="15" formatCode="0.00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5"/>
        <color rgb="FF000000"/>
        <name val="Avenir Next LT Pro"/>
        <family val="2"/>
        <scheme val="none"/>
      </font>
      <numFmt numFmtId="15" formatCode="0.00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5"/>
        <color rgb="FF000000"/>
        <name val="Avenir Next LT Pro"/>
        <family val="2"/>
        <scheme val="none"/>
      </font>
      <numFmt numFmtId="15" formatCode="0.00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5"/>
        <color rgb="FF000000"/>
        <name val="Avenir Next LT Pro"/>
        <family val="2"/>
        <scheme val="none"/>
      </font>
      <numFmt numFmtId="15" formatCode="0.00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5"/>
        <color rgb="FF000000"/>
        <name val="Avenir Next LT Pro"/>
        <family val="2"/>
        <scheme val="none"/>
      </font>
      <numFmt numFmtId="15" formatCode="0.00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5"/>
        <color rgb="FF000000"/>
        <name val="Avenir Next LT Pro"/>
        <family val="2"/>
        <scheme val="none"/>
      </font>
      <numFmt numFmtId="15" formatCode="0.00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5"/>
        <color rgb="FF000000"/>
        <name val="Avenir Next LT Pro"/>
        <family val="2"/>
        <scheme val="none"/>
      </font>
      <numFmt numFmtId="15" formatCode="0.00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5"/>
        <color rgb="FF000000"/>
        <name val="Avenir Next LT Pro"/>
        <family val="2"/>
        <scheme val="none"/>
      </font>
      <numFmt numFmtId="15" formatCode="0.00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5"/>
        <color rgb="FF000000"/>
        <name val="Avenir Next LT Pro"/>
        <family val="2"/>
        <scheme val="none"/>
      </font>
      <numFmt numFmtId="15" formatCode="0.00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5"/>
        <color rgb="FF000000"/>
        <name val="Avenir Next LT Pro"/>
        <family val="2"/>
        <scheme val="none"/>
      </font>
      <numFmt numFmtId="15" formatCode="0.00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5"/>
        <color rgb="FF000000"/>
        <name val="Avenir Next LT Pro"/>
        <family val="2"/>
        <scheme val="none"/>
      </font>
      <numFmt numFmtId="15" formatCode="0.00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5"/>
        <color rgb="FF000000"/>
        <name val="Avenir Next LT Pro"/>
        <family val="2"/>
        <scheme val="none"/>
      </font>
      <numFmt numFmtId="15" formatCode="0.00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5"/>
        <color rgb="FF000000"/>
        <name val="Avenir Next LT Pro"/>
        <family val="2"/>
        <scheme val="none"/>
      </font>
      <numFmt numFmtId="15" formatCode="0.00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5"/>
        <color rgb="FF000000"/>
        <name val="Avenir Next LT Pro"/>
        <family val="2"/>
        <scheme val="none"/>
      </font>
      <numFmt numFmtId="15" formatCode="0.00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5"/>
        <color rgb="FF000000"/>
        <name val="Avenir Next LT Pro"/>
        <family val="2"/>
        <scheme val="none"/>
      </font>
      <numFmt numFmtId="15" formatCode="0.00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5"/>
        <color rgb="FF000000"/>
        <name val="Avenir Next LT Pro"/>
        <family val="2"/>
        <scheme val="none"/>
      </font>
      <numFmt numFmtId="15" formatCode="0.00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5"/>
        <color rgb="FF000000"/>
        <name val="Avenir Next LT Pro"/>
        <family val="2"/>
        <scheme val="none"/>
      </font>
      <numFmt numFmtId="15" formatCode="0.00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5"/>
        <color rgb="FF000000"/>
        <name val="Avenir Next LT Pro"/>
        <family val="2"/>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5"/>
        <color rgb="FF000000"/>
        <name val="Avenir Next LT Pro"/>
        <family val="2"/>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5"/>
        <color rgb="FF000000"/>
        <name val="Avenir Next LT Pro"/>
        <family val="2"/>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5"/>
        <color rgb="FF000000"/>
        <name val="Avenir Next LT Pro"/>
        <family val="2"/>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5"/>
        <color rgb="FF000000"/>
        <name val="Avenir Next LT Pro"/>
        <family val="2"/>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5"/>
        <color rgb="FF000000"/>
        <name val="Avenir Next LT Pro"/>
        <family val="2"/>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5"/>
        <color rgb="FF000000"/>
        <name val="Avenir Next LT Pro"/>
        <family val="2"/>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5"/>
        <color rgb="FF000000"/>
        <name val="Avenir Next LT Pro"/>
        <family val="2"/>
        <scheme val="none"/>
      </font>
      <fill>
        <patternFill patternType="none">
          <fgColor indexed="64"/>
          <bgColor indexed="65"/>
        </patternFill>
      </fill>
      <alignment horizontal="general" vertical="center" textRotation="0" wrapText="0" indent="0" justifyLastLine="0" shrinkToFit="0" readingOrder="0"/>
    </dxf>
    <dxf>
      <border outline="0">
        <bottom style="thin">
          <color indexed="22"/>
        </bottom>
      </border>
    </dxf>
    <dxf>
      <font>
        <b val="0"/>
        <i val="0"/>
        <strike val="0"/>
        <condense val="0"/>
        <extend val="0"/>
        <outline val="0"/>
        <shadow val="0"/>
        <u val="none"/>
        <vertAlign val="baseline"/>
        <sz val="10.5"/>
        <color rgb="FF000000"/>
        <name val="Avenir Next LT Pro"/>
        <family val="2"/>
        <scheme val="none"/>
      </font>
      <numFmt numFmtId="1" formatCode="0"/>
      <fill>
        <patternFill patternType="none">
          <fgColor indexed="64"/>
          <bgColor indexed="65"/>
        </patternFill>
      </fill>
      <alignment horizontal="right" vertical="center" textRotation="0" wrapText="0" indent="0" justifyLastLine="0" shrinkToFit="0" readingOrder="0"/>
    </dxf>
    <dxf>
      <border>
        <bottom style="thin">
          <color indexed="64"/>
        </bottom>
      </border>
    </dxf>
    <dxf>
      <font>
        <b val="0"/>
        <i val="0"/>
        <strike val="0"/>
        <condense val="0"/>
        <extend val="0"/>
        <outline val="0"/>
        <shadow val="0"/>
        <u val="none"/>
        <vertAlign val="baseline"/>
        <sz val="10.5"/>
        <color auto="1"/>
        <name val="Avenir Next LT Pro"/>
        <family val="2"/>
        <scheme val="none"/>
      </font>
      <numFmt numFmtId="1" formatCode="0"/>
      <fill>
        <patternFill patternType="solid">
          <fgColor indexed="0"/>
          <bgColor indexed="47"/>
        </patternFill>
      </fill>
      <alignment horizontal="center"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border diagonalUp="0" diagonalDown="0" outline="0">
        <left style="thin">
          <color indexed="22"/>
        </left>
        <right style="thin">
          <color indexed="22"/>
        </right>
        <top style="thin">
          <color indexed="22"/>
        </top>
        <bottom style="thin">
          <color indexed="22"/>
        </bottom>
      </border>
    </dxf>
    <dxf>
      <border outline="0">
        <bottom style="thin">
          <color indexed="22"/>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alignment horizontal="right" vertical="bottom" textRotation="0" wrapText="0" indent="0" justifyLastLine="0" shrinkToFit="0" readingOrder="0"/>
    </dxf>
    <dxf>
      <border>
        <bottom style="thin">
          <color indexed="64"/>
        </bottom>
      </border>
    </dxf>
    <dxf>
      <font>
        <b val="0"/>
        <i val="0"/>
        <strike val="0"/>
        <condense val="0"/>
        <extend val="0"/>
        <outline val="0"/>
        <shadow val="0"/>
        <u val="none"/>
        <vertAlign val="baseline"/>
        <sz val="10.5"/>
        <color auto="1"/>
        <name val="Avenir Next LT Pro"/>
        <family val="2"/>
        <scheme val="none"/>
      </font>
      <numFmt numFmtId="1" formatCode="0"/>
      <fill>
        <patternFill patternType="solid">
          <fgColor indexed="0"/>
          <bgColor indexed="47"/>
        </patternFill>
      </fill>
      <alignment horizontal="center"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border diagonalUp="0" diagonalDown="0" outline="0">
        <left style="thin">
          <color indexed="22"/>
        </left>
        <right style="thin">
          <color indexed="22"/>
        </right>
        <top style="thin">
          <color indexed="22"/>
        </top>
        <bottom style="thin">
          <color indexed="22"/>
        </bottom>
      </border>
    </dxf>
    <dxf>
      <border outline="0">
        <bottom style="thin">
          <color indexed="22"/>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alignment horizontal="right" vertical="bottom" textRotation="0" wrapText="0" indent="0" justifyLastLine="0" shrinkToFit="0" readingOrder="0"/>
    </dxf>
    <dxf>
      <border>
        <bottom style="thin">
          <color indexed="64"/>
        </bottom>
      </border>
    </dxf>
    <dxf>
      <font>
        <b val="0"/>
        <i val="0"/>
        <strike val="0"/>
        <condense val="0"/>
        <extend val="0"/>
        <outline val="0"/>
        <shadow val="0"/>
        <u val="none"/>
        <vertAlign val="baseline"/>
        <sz val="10.5"/>
        <color auto="1"/>
        <name val="Avenir Next LT Pro"/>
        <family val="2"/>
        <scheme val="none"/>
      </font>
      <numFmt numFmtId="1" formatCode="0"/>
      <fill>
        <patternFill patternType="solid">
          <fgColor indexed="0"/>
          <bgColor indexed="47"/>
        </patternFill>
      </fill>
      <alignment horizontal="center"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patternType="solid">
          <bgColor rgb="FFF9FECA"/>
        </patternFill>
      </fill>
    </dxf>
    <dxf>
      <fill>
        <patternFill patternType="none">
          <bgColor auto="1"/>
        </patternFill>
      </fill>
    </dxf>
    <dxf>
      <fill>
        <patternFill>
          <bgColor rgb="FFFFFFCC"/>
        </patternFill>
      </fill>
    </dxf>
    <dxf>
      <border>
        <left style="thin">
          <color theme="1"/>
        </left>
        <right style="thin">
          <color theme="1"/>
        </right>
        <top style="thin">
          <color theme="1"/>
        </top>
        <bottom style="thin">
          <color theme="1"/>
        </bottom>
        <vertical style="thin">
          <color theme="1"/>
        </vertical>
        <horizontal style="thin">
          <color theme="1"/>
        </horizontal>
      </border>
    </dxf>
    <dxf>
      <border>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ill>
        <patternFill>
          <bgColor rgb="FFE6FAE6"/>
        </patternFill>
      </fill>
    </dxf>
    <dxf>
      <border>
        <left style="thin">
          <color theme="1"/>
        </left>
        <right style="thin">
          <color theme="1"/>
        </right>
        <top style="thin">
          <color theme="1"/>
        </top>
        <bottom style="thin">
          <color theme="1"/>
        </bottom>
        <vertical style="thin">
          <color theme="1"/>
        </vertical>
        <horizontal style="thin">
          <color theme="1"/>
        </horizontal>
      </border>
    </dxf>
    <dxf>
      <border>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ill>
        <patternFill>
          <bgColor rgb="FFE2F3F6"/>
        </patternFill>
      </fill>
    </dxf>
    <dxf>
      <border>
        <left style="thin">
          <color theme="1"/>
        </left>
        <right style="thin">
          <color theme="1"/>
        </right>
        <top style="thin">
          <color theme="1"/>
        </top>
        <bottom style="thin">
          <color theme="1"/>
        </bottom>
        <vertical style="thin">
          <color theme="1"/>
        </vertical>
        <horizontal style="thin">
          <color theme="1"/>
        </horizontal>
      </border>
    </dxf>
    <dxf>
      <border>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ill>
        <patternFill patternType="none">
          <bgColor auto="1"/>
        </patternFill>
      </fill>
    </dxf>
    <dxf>
      <fill>
        <patternFill>
          <bgColor rgb="FFFEF2E8"/>
        </patternFill>
      </fill>
    </dxf>
    <dxf>
      <border>
        <left style="thin">
          <color theme="1"/>
        </left>
        <right style="thin">
          <color theme="1"/>
        </right>
        <top style="thin">
          <color theme="1"/>
        </top>
        <bottom style="thin">
          <color theme="1"/>
        </bottom>
        <vertical style="thin">
          <color theme="1"/>
        </vertical>
        <horizontal style="thin">
          <color theme="1"/>
        </horizontal>
      </border>
    </dxf>
    <dxf>
      <border>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s>
  <tableStyles count="4" defaultTableStyle="TableStyleMedium2" defaultPivotStyle="PivotStyleLight16">
    <tableStyle name="Excluded Emissions" pivot="0" count="4" xr9:uid="{00000000-0011-0000-FFFF-FFFF00000000}">
      <tableStyleElement type="wholeTable" dxfId="161"/>
      <tableStyleElement type="headerRow" dxfId="160"/>
      <tableStyleElement type="firstRowStripe" dxfId="159"/>
      <tableStyleElement type="secondRowStripe" dxfId="158"/>
    </tableStyle>
    <tableStyle name="Excluded_emissions" pivot="0" count="3" xr9:uid="{00000000-0011-0000-FFFF-FFFF01000000}">
      <tableStyleElement type="wholeTable" dxfId="157"/>
      <tableStyleElement type="headerRow" dxfId="156"/>
      <tableStyleElement type="firstRowStripe" dxfId="155"/>
    </tableStyle>
    <tableStyle name="Forest_Wood" pivot="0" count="3" xr9:uid="{00000000-0011-0000-FFFF-FFFF02000000}">
      <tableStyleElement type="wholeTable" dxfId="154"/>
      <tableStyleElement type="headerRow" dxfId="153"/>
      <tableStyleElement type="firstRowStripe" dxfId="152"/>
    </tableStyle>
    <tableStyle name="Gross_Emissions" pivot="0" count="5" xr9:uid="{00000000-0011-0000-FFFF-FFFF03000000}">
      <tableStyleElement type="wholeTable" dxfId="151"/>
      <tableStyleElement type="headerRow" dxfId="150"/>
      <tableStyleElement type="firstRowStripe" dxfId="149"/>
      <tableStyleElement type="secondRowStripe" dxfId="148"/>
      <tableStyleElement type="firstColumnStripe" dxfId="147"/>
    </tableStyle>
  </tableStyles>
  <colors>
    <mruColors>
      <color rgb="FF0F5A7C"/>
      <color rgb="FFFFFFCC"/>
      <color rgb="FFE2F3F6"/>
      <color rgb="FF44039B"/>
      <color rgb="FFFEF2E8"/>
      <color rgb="FFE5F4F7"/>
      <color rgb="FFFFFFE6"/>
      <color rgb="FFE6FAE6"/>
      <color rgb="FFD9F7DA"/>
      <color rgb="FFF9FE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130CA93-5DA9-4473-A1A6-15C61758288E}" name="Included2025ed" displayName="Included2025ed" ref="A4:AG1476" totalsRowShown="0" headerRowDxfId="146" dataDxfId="144" headerRowBorderDxfId="145" tableBorderDxfId="143">
  <autoFilter ref="A4:AG1476" xr:uid="{9130CA93-5DA9-4473-A1A6-15C61758288E}"/>
  <sortState xmlns:xlrd2="http://schemas.microsoft.com/office/spreadsheetml/2017/richdata2" ref="A5:AF1474">
    <sortCondition ref="B5:B1474"/>
    <sortCondition ref="C5:C1474"/>
    <sortCondition ref="D5:D1474"/>
    <sortCondition ref="E5:E1474"/>
    <sortCondition ref="F5:F1474"/>
    <sortCondition ref="G5:G1474"/>
    <sortCondition ref="H5:H1474"/>
  </sortState>
  <tableColumns count="33">
    <tableColumn id="1" xr3:uid="{9956E996-D5E0-43E7-B010-3A3EF931531D}" name="Type of emission" dataDxfId="142"/>
    <tableColumn id="2" xr3:uid="{F21E1CD2-A3F6-4E59-B0BA-7B4353E08B2D}" name="IPCC Level 1" dataDxfId="141"/>
    <tableColumn id="3" xr3:uid="{6EDB3CF5-69DC-42A4-8763-E771283027E7}" name="IPCC Level 2" dataDxfId="140"/>
    <tableColumn id="4" xr3:uid="{061B6BF2-745D-4DE3-8815-D3E27F9B95FA}" name="IPCC Level 3" dataDxfId="139"/>
    <tableColumn id="5" xr3:uid="{A9A08C5D-DA0C-4FC0-B779-ABE080CE8412}" name="IPCC Level 4" dataDxfId="138"/>
    <tableColumn id="6" xr3:uid="{6995F5D4-F3AB-4F73-989B-6CBD3C946230}" name="IPCC Level 5" dataDxfId="137"/>
    <tableColumn id="7" xr3:uid="{C77EF822-4090-4E6F-A622-38FA52B1CE83}" name="Sector &amp; Activity Details" dataDxfId="136"/>
    <tableColumn id="8" xr3:uid="{81ECA139-EEBB-45CB-B72C-044CF1C8476D}" name="GHG" dataDxfId="135"/>
    <tableColumn id="9" xr3:uid="{852A1D51-F656-47F9-8AF0-4F66D4F287F8}" name="GWP" dataDxfId="134"/>
    <tableColumn id="10" xr3:uid="{1ED714ED-362C-45E0-97E7-8B8817B7F294}" name="2000" dataDxfId="133"/>
    <tableColumn id="11" xr3:uid="{8D32E453-BD4F-4ED6-A2A5-49755900E6AE}" name="2001" dataDxfId="132"/>
    <tableColumn id="12" xr3:uid="{3F58BED7-4B77-4F36-89EF-050A2DF41581}" name="2002" dataDxfId="131"/>
    <tableColumn id="13" xr3:uid="{AC7C3B82-6C34-4E49-A4F1-25C487852C63}" name="2003" dataDxfId="130"/>
    <tableColumn id="14" xr3:uid="{DA79EFC8-E24B-4BBA-9FF3-A60A6CF3469B}" name="2004" dataDxfId="129"/>
    <tableColumn id="15" xr3:uid="{6F88F5E4-81F1-4611-B5EB-6618A0CB0915}" name="2005" dataDxfId="128"/>
    <tableColumn id="16" xr3:uid="{3B5B92F4-D547-4552-9FF7-4FD97BC4E5E2}" name="2006" dataDxfId="127"/>
    <tableColumn id="17" xr3:uid="{D5525743-30B6-48A9-8216-B6A55FDB2E88}" name="2007" dataDxfId="126"/>
    <tableColumn id="18" xr3:uid="{0626BECA-234D-4E9A-906C-27B158437FAF}" name="2008" dataDxfId="125"/>
    <tableColumn id="19" xr3:uid="{CE32FDF8-4CA8-46E3-BE2F-597627BEF2F7}" name="2009" dataDxfId="124"/>
    <tableColumn id="20" xr3:uid="{5E5958BD-9C8D-4655-921A-6B92789CCAB6}" name="2010" dataDxfId="123"/>
    <tableColumn id="21" xr3:uid="{D6B4B535-0555-4DDE-9790-C461A602F77A}" name="2011" dataDxfId="122"/>
    <tableColumn id="22" xr3:uid="{CF95BEF6-BB90-4088-9A75-9FBCF21DBC81}" name="2012" dataDxfId="121"/>
    <tableColumn id="23" xr3:uid="{EA614B82-02E5-484F-AA6B-2F1E857BEE20}" name="2013" dataDxfId="120"/>
    <tableColumn id="24" xr3:uid="{DA62ABFE-8544-4F4E-8041-12FBA0CFF462}" name="2014" dataDxfId="119"/>
    <tableColumn id="25" xr3:uid="{E6B8898E-5D74-4ED6-9B52-2869AB0E500B}" name="2015" dataDxfId="118"/>
    <tableColumn id="26" xr3:uid="{5E7A5052-DD8B-402C-BFFE-EE74D9D44C9C}" name="2016" dataDxfId="117"/>
    <tableColumn id="27" xr3:uid="{1473F78A-3BCF-43A7-8927-31FBD4D4B07C}" name="2017" dataDxfId="116"/>
    <tableColumn id="28" xr3:uid="{69CA18D9-6996-4AD7-B694-1650A0E83C6B}" name="2018" dataDxfId="115"/>
    <tableColumn id="29" xr3:uid="{7D9290FA-1AE4-48F5-BF83-395533017482}" name="2019" dataDxfId="114"/>
    <tableColumn id="30" xr3:uid="{8A829A2C-C946-4686-8D9C-2E6E61210BAF}" name="2020" dataDxfId="113"/>
    <tableColumn id="31" xr3:uid="{D7A58595-F3BA-4436-A7D0-9BDDBBAE86CF}" name="2021" dataDxfId="112"/>
    <tableColumn id="32" xr3:uid="{7598F7A1-6628-4124-B27C-A8D58813B6CA}" name="2022" dataDxfId="111"/>
    <tableColumn id="33" xr3:uid="{F046AADC-BB63-438C-A0E2-CF9BB9A38CFC}" name="2023" dataDxfId="110"/>
  </tableColumns>
  <tableStyleInfo name="Gross_Emissions"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0B7A1C4-1C93-49D1-8CDD-7EA90FF0464E}" name="Excluded2025ed" displayName="Excluded2025ed" ref="A4:AG32" totalsRowShown="0" headerRowDxfId="109" dataDxfId="107" headerRowBorderDxfId="108" tableBorderDxfId="106" dataCellStyle="Normal_Excluded emissions">
  <sortState xmlns:xlrd2="http://schemas.microsoft.com/office/spreadsheetml/2017/richdata2" ref="A5:AE23">
    <sortCondition ref="B5:B23"/>
    <sortCondition ref="C5:C23"/>
    <sortCondition ref="D5:D23"/>
    <sortCondition ref="E5:E23"/>
    <sortCondition ref="F5:F23"/>
    <sortCondition ref="G5:G23"/>
    <sortCondition ref="H5:H23"/>
  </sortState>
  <tableColumns count="33">
    <tableColumn id="1" xr3:uid="{4265A473-71A4-4B17-ACAB-9BBBB86EDB1F}" name="Type of emission" dataDxfId="105" dataCellStyle="Normal_Excluded emissions"/>
    <tableColumn id="2" xr3:uid="{D3622A2F-DD59-47B6-9612-9E5736397F26}" name="IPCC Level 1" dataDxfId="104" dataCellStyle="Normal_Excluded emissions"/>
    <tableColumn id="3" xr3:uid="{9D98DFF2-6C7C-4916-89B2-99E3DADAD990}" name="IPCC Level 2" dataDxfId="103" dataCellStyle="Normal_Excluded emissions"/>
    <tableColumn id="4" xr3:uid="{6A810C59-C7BC-41C5-ACEF-9872E9E06DC0}" name="IPCC Level 3" dataDxfId="102" dataCellStyle="Normal_Excluded emissions"/>
    <tableColumn id="5" xr3:uid="{EC7167DE-47CD-43D0-A4ED-B710E8E11D82}" name="IPCC Level 4" dataDxfId="101" dataCellStyle="Normal_Excluded emissions"/>
    <tableColumn id="6" xr3:uid="{6AD82663-F227-4594-B22D-860839F1F175}" name="IPCC Level 5" dataDxfId="100" dataCellStyle="Normal_Excluded emissions"/>
    <tableColumn id="7" xr3:uid="{F8B8B874-A8B4-46CE-9B18-50D7F13D28CB}" name="Sector &amp; Activity Details" dataDxfId="99" dataCellStyle="Normal_Excluded emissions"/>
    <tableColumn id="8" xr3:uid="{E7A351D0-206E-4834-AD18-0FBB456E96FC}" name="GHG" dataDxfId="98" dataCellStyle="Normal_Excluded emissions"/>
    <tableColumn id="9" xr3:uid="{3C364070-626D-400B-8AF2-6B54E3737161}" name="GWP" dataDxfId="97" dataCellStyle="Normal_Excluded emissions"/>
    <tableColumn id="10" xr3:uid="{D7158F84-088F-4A3C-A4C4-8B13C2543223}" name="2000" dataDxfId="96" dataCellStyle="Normal_Excluded emissions"/>
    <tableColumn id="11" xr3:uid="{1CC0CBFF-A647-4168-8995-40129BE24FE1}" name="2001" dataDxfId="95" dataCellStyle="Normal_Excluded emissions"/>
    <tableColumn id="12" xr3:uid="{F5E7352D-6606-43AE-8686-0B1F7703B6B3}" name="2002" dataDxfId="94" dataCellStyle="Normal_Excluded emissions"/>
    <tableColumn id="13" xr3:uid="{94AEF7C8-0F30-4FFB-AE26-DC81D53A1DA0}" name="2003" dataDxfId="93" dataCellStyle="Normal_Excluded emissions"/>
    <tableColumn id="14" xr3:uid="{F3F17A68-6452-4A85-BEA8-9BF0EE2FAF0E}" name="2004" dataDxfId="92" dataCellStyle="Normal_Excluded emissions"/>
    <tableColumn id="15" xr3:uid="{D81CDF46-E55C-4D22-9C19-12740B30E0BC}" name="2005" dataDxfId="91" dataCellStyle="Normal_Excluded emissions"/>
    <tableColumn id="16" xr3:uid="{0E9AE107-A017-4AD7-B1F9-57EBA7D5F0D4}" name="2006" dataDxfId="90" dataCellStyle="Normal_Excluded emissions"/>
    <tableColumn id="17" xr3:uid="{C61FF76A-9F9F-4763-95CF-30B07354A894}" name="2007" dataDxfId="89" dataCellStyle="Normal_Excluded emissions"/>
    <tableColumn id="18" xr3:uid="{2D1FB469-4906-4043-89BF-ACC9C9F9E85C}" name="2008" dataDxfId="88" dataCellStyle="Normal_Excluded emissions"/>
    <tableColumn id="19" xr3:uid="{7FACDF2C-603C-4A31-9FCB-11C35EF2F257}" name="2009" dataDxfId="87" dataCellStyle="Normal_Excluded emissions"/>
    <tableColumn id="20" xr3:uid="{C499BBE6-EA4B-4A24-AE6E-8853D4C122A5}" name="2010" dataDxfId="86" dataCellStyle="Normal_Excluded emissions"/>
    <tableColumn id="21" xr3:uid="{883A5DDF-9C63-426A-8786-F15243F476FB}" name="2011" dataDxfId="85" dataCellStyle="Normal_Excluded emissions"/>
    <tableColumn id="22" xr3:uid="{CAF31159-F249-4EF3-8FF9-30C4B99DE58D}" name="2012" dataDxfId="84" dataCellStyle="Normal_Excluded emissions"/>
    <tableColumn id="23" xr3:uid="{3FE36E46-90D4-438E-ACA5-DE941B7E183C}" name="2013" dataDxfId="83" dataCellStyle="Normal_Excluded emissions"/>
    <tableColumn id="24" xr3:uid="{6774C8E2-80E7-4393-8E46-E7306F7B114C}" name="2014" dataDxfId="82" dataCellStyle="Normal_Excluded emissions"/>
    <tableColumn id="25" xr3:uid="{29774512-BC4B-4FB1-B7F8-EEAF37B79845}" name="2015" dataDxfId="81" dataCellStyle="Normal_Excluded emissions"/>
    <tableColumn id="26" xr3:uid="{239FA0ED-D38A-4A4E-86AB-293F5330D92E}" name="2016" dataDxfId="80" dataCellStyle="Normal_Excluded emissions"/>
    <tableColumn id="27" xr3:uid="{B347F207-C0B1-4A9C-AA75-600439289CC9}" name="2017" dataDxfId="79" dataCellStyle="Normal_Excluded emissions"/>
    <tableColumn id="28" xr3:uid="{9FD2F504-8E98-4649-8DE4-198C910CBABF}" name="2018" dataDxfId="78" dataCellStyle="Normal_Excluded emissions"/>
    <tableColumn id="29" xr3:uid="{4B89021B-2652-44C9-BF1F-EDA3D1093FBD}" name="2019" dataDxfId="77" dataCellStyle="Normal_Excluded emissions"/>
    <tableColumn id="30" xr3:uid="{290E0012-4AB9-48C5-9C4C-1DBF7029A123}" name="2020" dataDxfId="76" dataCellStyle="Normal_Excluded emissions"/>
    <tableColumn id="31" xr3:uid="{91576D0E-B4BA-4874-ACEA-F047BEA1F26F}" name="2021" dataDxfId="75" dataCellStyle="Normal_Excluded emissions"/>
    <tableColumn id="32" xr3:uid="{EDC2CC23-33A6-4858-A6DF-33909C6D9184}" name="2022" dataDxfId="74" dataCellStyle="Normal_Excluded emissions"/>
    <tableColumn id="33" xr3:uid="{1FCD3681-7C6B-4DCB-AF54-B782C00BFF16}" name="2023" dataDxfId="73" dataCellStyle="Normal_Excluded emissions"/>
  </tableColumns>
  <tableStyleInfo name="Excluded_emissions"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1585DF1-D0CE-47D9-A7FC-0A682F10628A}" name="Biogenic2025ed" displayName="Biogenic2025ed" ref="A4:AF143" totalsRowShown="0" headerRowDxfId="72" dataDxfId="70" headerRowBorderDxfId="71" tableBorderDxfId="69" dataCellStyle="Normal_CO2 from biogenic materials">
  <autoFilter ref="A4:AF143" xr:uid="{41585DF1-D0CE-47D9-A7FC-0A682F10628A}"/>
  <sortState xmlns:xlrd2="http://schemas.microsoft.com/office/spreadsheetml/2017/richdata2" ref="A5:AE141">
    <sortCondition ref="B5:B141"/>
    <sortCondition ref="C5:C141"/>
    <sortCondition ref="D5:D141"/>
    <sortCondition ref="E5:E141"/>
    <sortCondition ref="F5:F141"/>
    <sortCondition ref="G5:G141"/>
    <sortCondition ref="H5:H141"/>
  </sortState>
  <tableColumns count="32">
    <tableColumn id="1" xr3:uid="{9E6AFFDF-DA6C-4154-9E57-07988DB0A48B}" name="Type of emission" dataDxfId="68" dataCellStyle="Normal_CO2 from biogenic materials"/>
    <tableColumn id="2" xr3:uid="{C9144101-8ACA-4197-B4FC-E40049032844}" name="IPCC Level 1" dataDxfId="67" dataCellStyle="Normal_CO2 from biogenic materials"/>
    <tableColumn id="3" xr3:uid="{F7F03B84-631A-4BB4-B85A-04503AECCF75}" name="IPCC Level 2" dataDxfId="66" dataCellStyle="Normal_CO2 from biogenic materials"/>
    <tableColumn id="4" xr3:uid="{042A20BA-27B1-4A8E-8F4D-CB5815997828}" name="IPCC Level 3" dataDxfId="65" dataCellStyle="Normal_CO2 from biogenic materials"/>
    <tableColumn id="5" xr3:uid="{5C6FC23D-5A91-47BB-9495-70538D698C56}" name="IPCC Level 4" dataDxfId="64" dataCellStyle="Normal_CO2 from biogenic materials"/>
    <tableColumn id="6" xr3:uid="{519FF97C-39C1-4BDC-AB64-93968279D4C5}" name="IPCC Level 5" dataDxfId="63" dataCellStyle="Normal_CO2 from biogenic materials"/>
    <tableColumn id="7" xr3:uid="{CBA1A4A7-068A-416B-9A97-4AB5C2877CCE}" name="Sector &amp; Activity Details" dataDxfId="62" dataCellStyle="Normal_CO2 from biogenic materials"/>
    <tableColumn id="8" xr3:uid="{43A1AECC-487F-4F1F-AB35-C7DFB55153AF}" name="GHG" dataDxfId="61" dataCellStyle="Normal_CO2 from biogenic materials"/>
    <tableColumn id="10" xr3:uid="{7D50EE53-B018-4283-9D0E-49A4395D0E03}" name="2000" dataDxfId="60" dataCellStyle="Normal_CO2 from biogenic materials"/>
    <tableColumn id="11" xr3:uid="{C27497A5-32A2-41F8-AF53-008BCFC4D2DC}" name="2001" dataDxfId="59" dataCellStyle="Normal_CO2 from biogenic materials"/>
    <tableColumn id="12" xr3:uid="{7C33E38D-65DD-48B8-8520-6D20BDC57397}" name="2002" dataDxfId="58" dataCellStyle="Normal_CO2 from biogenic materials"/>
    <tableColumn id="13" xr3:uid="{416485DE-3D73-4E5E-96D7-D106AC9434DE}" name="2003" dataDxfId="57" dataCellStyle="Normal_CO2 from biogenic materials"/>
    <tableColumn id="14" xr3:uid="{2217D1BA-0769-46F5-9959-DFF95416EFB5}" name="2004" dataDxfId="56" dataCellStyle="Normal_CO2 from biogenic materials"/>
    <tableColumn id="15" xr3:uid="{E2A6F4A4-4FB1-4CA0-A257-20B00D139DA5}" name="2005" dataDxfId="55" dataCellStyle="Normal_CO2 from biogenic materials"/>
    <tableColumn id="16" xr3:uid="{EECE21A8-9C4B-4738-A003-B21052CB2C69}" name="2006" dataDxfId="54" dataCellStyle="Normal_CO2 from biogenic materials"/>
    <tableColumn id="17" xr3:uid="{E2BBA7BC-0A39-4DB6-B161-E106CDE7F7AB}" name="2007" dataDxfId="53" dataCellStyle="Normal_CO2 from biogenic materials"/>
    <tableColumn id="18" xr3:uid="{D1FF91D4-D7A3-4EEC-9748-5C2032103946}" name="2008" dataDxfId="52" dataCellStyle="Normal_CO2 from biogenic materials"/>
    <tableColumn id="19" xr3:uid="{EE66583A-22E3-41AA-A766-A8BF44821C6A}" name="2009" dataDxfId="51" dataCellStyle="Normal_CO2 from biogenic materials"/>
    <tableColumn id="20" xr3:uid="{E5156C83-200F-48FB-A7C0-D73C841B0D89}" name="2010" dataDxfId="50" dataCellStyle="Normal_CO2 from biogenic materials"/>
    <tableColumn id="21" xr3:uid="{168079BE-6CCA-40D6-89DC-3BF8D85E95E5}" name="2011" dataDxfId="49" dataCellStyle="Normal_CO2 from biogenic materials"/>
    <tableColumn id="22" xr3:uid="{5EF1F794-C7C6-48B6-9BC7-3E0F3EA2DE56}" name="2012" dataDxfId="48" dataCellStyle="Normal_CO2 from biogenic materials"/>
    <tableColumn id="23" xr3:uid="{6A58A294-1311-4306-968C-D4EF13E32ABF}" name="2013" dataDxfId="47" dataCellStyle="Normal_CO2 from biogenic materials"/>
    <tableColumn id="24" xr3:uid="{3DC9BDFF-70BE-4448-99FC-CE9E300DF75D}" name="2014" dataDxfId="46" dataCellStyle="Normal_CO2 from biogenic materials"/>
    <tableColumn id="25" xr3:uid="{D0092966-368B-4D0C-B764-39953B9515DC}" name="2015" dataDxfId="45" dataCellStyle="Normal_CO2 from biogenic materials"/>
    <tableColumn id="26" xr3:uid="{48BE1375-16B5-41D0-97DA-52C58FF56282}" name="2016" dataDxfId="44" dataCellStyle="Normal_CO2 from biogenic materials"/>
    <tableColumn id="27" xr3:uid="{2FEDA618-F33F-48A0-9AB5-A078045BB28E}" name="2017" dataDxfId="43" dataCellStyle="Normal_CO2 from biogenic materials"/>
    <tableColumn id="28" xr3:uid="{C3C34BBC-855B-4BB7-AD28-437AE5E88FEF}" name="2018" dataDxfId="42" dataCellStyle="Normal_CO2 from biogenic materials"/>
    <tableColumn id="29" xr3:uid="{62B8F15E-52FC-43E1-9AE9-87135B34397E}" name="2019" dataDxfId="41" dataCellStyle="Normal_CO2 from biogenic materials"/>
    <tableColumn id="30" xr3:uid="{6B9B4D5F-5633-4B6A-BF66-3D9B2A6FD887}" name="2020" dataDxfId="40" dataCellStyle="Normal_CO2 from biogenic materials"/>
    <tableColumn id="31" xr3:uid="{431229A0-9411-4847-AA73-3068E8A02B6E}" name="2021" dataDxfId="39" dataCellStyle="Normal_CO2 from biogenic materials"/>
    <tableColumn id="32" xr3:uid="{F70DA35D-BD36-4F5F-9762-7B943828B813}" name="2022" dataDxfId="38" dataCellStyle="Normal_CO2 from biogenic materials"/>
    <tableColumn id="9" xr3:uid="{17CE3D6D-A14D-44F1-96AE-ABB6BDB56DAA}" name="2023" dataDxfId="37" dataCellStyle="Normal_CO2 from biogenic materials"/>
  </tableColumns>
  <tableStyleInfo name="Excluded Emissions"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6C801E8-4BA8-4FE1-BCFD-171A639B699E}" name="Other2025ed" displayName="Other2025ed" ref="A4:AG5" totalsRowShown="0" headerRowDxfId="36" dataDxfId="34" headerRowBorderDxfId="35" tableBorderDxfId="33">
  <tableColumns count="33">
    <tableColumn id="1" xr3:uid="{332826FB-5DE9-4362-AF40-F04790BBFFA1}" name="Type of emission" dataDxfId="32"/>
    <tableColumn id="2" xr3:uid="{2E6303A7-1F68-4550-9A8F-C73E72A45968}" name="IPCC Level 1" dataDxfId="31"/>
    <tableColumn id="3" xr3:uid="{0972BA2B-561E-4434-9641-E0C1939B0A9D}" name="IPCC Level 2" dataDxfId="30"/>
    <tableColumn id="4" xr3:uid="{43FE732E-A229-40D6-85DD-C74AC94CD478}" name="IPCC Level 3" dataDxfId="29"/>
    <tableColumn id="5" xr3:uid="{B1D1F785-297E-431E-B5FF-DA3FA8F5ED35}" name="IPCC Level 4" dataDxfId="28"/>
    <tableColumn id="6" xr3:uid="{365CB534-5DC5-407B-B327-FA9BCE92A7DD}" name="IPCC Level 5" dataDxfId="27"/>
    <tableColumn id="7" xr3:uid="{2531C27F-EAE5-4C38-8A42-7AA6B46DB541}" name="Sector &amp; Activity Details" dataDxfId="26"/>
    <tableColumn id="8" xr3:uid="{B3634DA2-59DB-48A4-82F6-0ABB82D7817C}" name="GHG" dataDxfId="25"/>
    <tableColumn id="9" xr3:uid="{FCE3F540-08EE-40E1-B369-E3783BCD4EE3}" name="GWP" dataDxfId="24"/>
    <tableColumn id="10" xr3:uid="{7E429006-4792-4A13-AE39-604614A92386}" name="2000" dataDxfId="23"/>
    <tableColumn id="11" xr3:uid="{412FEFAE-BB32-4F11-B220-4D68CBD41C83}" name="2001" dataDxfId="22"/>
    <tableColumn id="12" xr3:uid="{6E15FCA2-753C-41F8-8893-53CEDD083759}" name="2002" dataDxfId="21"/>
    <tableColumn id="13" xr3:uid="{D2D9B978-99CB-4334-8F5E-14D2247E2E2B}" name="2003" dataDxfId="20"/>
    <tableColumn id="14" xr3:uid="{3C750C14-7BE4-4838-9022-FA3852F8B453}" name="2004" dataDxfId="19"/>
    <tableColumn id="15" xr3:uid="{B9A97DB7-8643-49BD-A4B2-FDDC2102723B}" name="2005" dataDxfId="18"/>
    <tableColumn id="16" xr3:uid="{1A0FC1EC-0092-470C-BEFE-1EADAF213A3B}" name="2006" dataDxfId="17"/>
    <tableColumn id="17" xr3:uid="{5FA1D262-0DAE-419B-959D-502041505E91}" name="2007" dataDxfId="16"/>
    <tableColumn id="18" xr3:uid="{30D6D306-858B-4927-B546-355095B121B2}" name="2008" dataDxfId="15"/>
    <tableColumn id="19" xr3:uid="{D3462580-DEBC-49B0-BE12-EA968B09ED7B}" name="2009" dataDxfId="14"/>
    <tableColumn id="20" xr3:uid="{EB97C752-CF7E-44CD-9B98-4AA00F7EABF5}" name="2010" dataDxfId="13"/>
    <tableColumn id="21" xr3:uid="{BCBA6D58-CF6C-4C0D-B421-087848128638}" name="2011" dataDxfId="12"/>
    <tableColumn id="22" xr3:uid="{01A4F922-165C-445A-B1FB-E06D92FF0489}" name="2012" dataDxfId="11"/>
    <tableColumn id="23" xr3:uid="{72E08FAE-E691-484B-AC2F-0275C788F650}" name="2013" dataDxfId="10"/>
    <tableColumn id="24" xr3:uid="{8869F373-B604-40D1-9E31-E365BC4E2762}" name="2014" dataDxfId="9"/>
    <tableColumn id="25" xr3:uid="{F16DBFE0-5616-4051-AC5A-08928329B8D0}" name="2015" dataDxfId="8"/>
    <tableColumn id="26" xr3:uid="{67FC5862-7118-4415-8271-514EAA3EB147}" name="2016" dataDxfId="7"/>
    <tableColumn id="27" xr3:uid="{0DB8FB7D-DE9B-4D77-BD8D-624476FE6E91}" name="2017" dataDxfId="6"/>
    <tableColumn id="28" xr3:uid="{4F58C94D-CAB7-4179-8F3B-27F17E80369A}" name="2018" dataDxfId="5"/>
    <tableColumn id="29" xr3:uid="{41056E57-32A2-4168-91DD-D7F581CA67AA}" name="2019" dataDxfId="4"/>
    <tableColumn id="30" xr3:uid="{3563D8B0-15C0-4AA3-856A-6AB348524D21}" name="2020" dataDxfId="3"/>
    <tableColumn id="31" xr3:uid="{AF7877ED-32C0-417B-A99E-F4376361B702}" name="2021" dataDxfId="2"/>
    <tableColumn id="32" xr3:uid="{0A6717BA-D5B9-4750-87C6-F0B7BE18CA98}" name="2022" dataDxfId="1"/>
    <tableColumn id="33" xr3:uid="{A8137460-6C5F-4A76-B966-4BDF9586A726}" name="2023" dataDxfId="0"/>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2.arb.ca.gov/ghg-inventory-data" TargetMode="External"/><Relationship Id="rId1" Type="http://schemas.openxmlformats.org/officeDocument/2006/relationships/hyperlink" Target="https://ww2.arb.ca.gov/our-work/programs/mandatory-greenhouse-gas-emissions-reporting"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F5A7C"/>
  </sheetPr>
  <dimension ref="A1:L23"/>
  <sheetViews>
    <sheetView tabSelected="1" workbookViewId="0"/>
  </sheetViews>
  <sheetFormatPr defaultColWidth="9.140625" defaultRowHeight="12.75" x14ac:dyDescent="0.2"/>
  <cols>
    <col min="1" max="1" width="1.85546875" style="1" customWidth="1"/>
    <col min="2" max="2" width="107.85546875" style="1" customWidth="1"/>
    <col min="3" max="3" width="3.7109375" style="1" customWidth="1"/>
    <col min="4" max="16384" width="9.140625" style="1"/>
  </cols>
  <sheetData>
    <row r="1" spans="1:12" ht="11.25" customHeight="1" thickBot="1" x14ac:dyDescent="0.25"/>
    <row r="2" spans="1:12" ht="13.5" customHeight="1" x14ac:dyDescent="0.2">
      <c r="A2" s="5"/>
      <c r="B2" s="7"/>
      <c r="C2" s="5"/>
    </row>
    <row r="3" spans="1:12" ht="21" customHeight="1" x14ac:dyDescent="0.2">
      <c r="A3" s="5"/>
      <c r="B3" s="70" t="s">
        <v>584</v>
      </c>
      <c r="C3" s="5"/>
    </row>
    <row r="4" spans="1:12" ht="24" customHeight="1" x14ac:dyDescent="0.2">
      <c r="A4" s="5"/>
      <c r="B4" s="72" t="str">
        <f>'Included emissions'!A1</f>
        <v>2025 Edition: 2000 to 2023 - Last updated on 11/4/2025</v>
      </c>
      <c r="C4" s="5"/>
      <c r="D4" s="2"/>
      <c r="E4" s="2"/>
      <c r="F4" s="2"/>
      <c r="G4" s="2"/>
      <c r="H4" s="2"/>
      <c r="I4" s="2"/>
      <c r="J4" s="2"/>
      <c r="K4" s="2"/>
      <c r="L4" s="2"/>
    </row>
    <row r="5" spans="1:12" ht="18.75" x14ac:dyDescent="0.2">
      <c r="A5" s="5"/>
      <c r="B5" s="71" t="s">
        <v>0</v>
      </c>
      <c r="C5" s="5"/>
    </row>
    <row r="6" spans="1:12" ht="42.75" x14ac:dyDescent="0.2">
      <c r="A6" s="5"/>
      <c r="B6" s="9" t="s">
        <v>796</v>
      </c>
      <c r="C6" s="8"/>
    </row>
    <row r="7" spans="1:12" ht="99.75" x14ac:dyDescent="0.2">
      <c r="A7" s="5"/>
      <c r="B7" s="9" t="s">
        <v>798</v>
      </c>
      <c r="C7" s="8"/>
    </row>
    <row r="8" spans="1:12" ht="71.25" x14ac:dyDescent="0.2">
      <c r="A8" s="5"/>
      <c r="B8" s="9" t="s">
        <v>587</v>
      </c>
      <c r="C8" s="8"/>
    </row>
    <row r="9" spans="1:12" ht="101.25" customHeight="1" x14ac:dyDescent="0.2">
      <c r="A9" s="5"/>
      <c r="B9" s="9" t="s">
        <v>797</v>
      </c>
      <c r="C9" s="8"/>
    </row>
    <row r="10" spans="1:12" ht="31.5" customHeight="1" x14ac:dyDescent="0.2">
      <c r="B10" s="10" t="s">
        <v>799</v>
      </c>
    </row>
    <row r="11" spans="1:12" ht="99.75" x14ac:dyDescent="0.25">
      <c r="B11" s="11" t="s">
        <v>800</v>
      </c>
    </row>
    <row r="12" spans="1:12" ht="14.25" x14ac:dyDescent="0.25">
      <c r="A12" s="5"/>
      <c r="B12" s="12" t="s">
        <v>1</v>
      </c>
    </row>
    <row r="13" spans="1:12" ht="142.5" x14ac:dyDescent="0.25">
      <c r="B13" s="11" t="s">
        <v>801</v>
      </c>
    </row>
    <row r="14" spans="1:12" ht="14.25" x14ac:dyDescent="0.25">
      <c r="B14" s="12" t="s">
        <v>585</v>
      </c>
    </row>
    <row r="15" spans="1:12" ht="71.25" x14ac:dyDescent="0.2">
      <c r="B15" s="13" t="s">
        <v>586</v>
      </c>
    </row>
    <row r="16" spans="1:12" x14ac:dyDescent="0.2">
      <c r="B16" s="5"/>
    </row>
    <row r="23" spans="2:2" x14ac:dyDescent="0.2">
      <c r="B23" s="3"/>
    </row>
  </sheetData>
  <phoneticPr fontId="4" type="noConversion"/>
  <hyperlinks>
    <hyperlink ref="B12" r:id="rId1" xr:uid="{00000000-0004-0000-0000-000000000000}"/>
    <hyperlink ref="B14" r:id="rId2" location="documentation" xr:uid="{B9A1E294-BB54-491D-B255-5397D2DF3E67}"/>
  </hyperlinks>
  <pageMargins left="0.75" right="0.75" top="1" bottom="1" header="0.5" footer="0.5"/>
  <pageSetup orientation="portrait"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43"/>
  </sheetPr>
  <dimension ref="A1:AG1476"/>
  <sheetViews>
    <sheetView workbookViewId="0"/>
  </sheetViews>
  <sheetFormatPr defaultColWidth="42.28515625" defaultRowHeight="12.75" x14ac:dyDescent="0.2"/>
  <cols>
    <col min="1" max="1" width="19.7109375" style="4" customWidth="1"/>
    <col min="2" max="6" width="13.85546875" style="4" customWidth="1"/>
    <col min="7" max="7" width="67.85546875" style="4" customWidth="1"/>
    <col min="8" max="9" width="7.85546875" style="4" customWidth="1"/>
    <col min="10" max="31" width="10.140625" style="4" customWidth="1"/>
    <col min="32" max="33" width="10.140625" customWidth="1"/>
    <col min="34" max="34" width="7.7109375" customWidth="1"/>
  </cols>
  <sheetData>
    <row r="1" spans="1:33" ht="14.25" x14ac:dyDescent="0.25">
      <c r="A1" s="75" t="s">
        <v>808</v>
      </c>
      <c r="B1" s="14"/>
      <c r="C1" s="14"/>
      <c r="D1" s="14"/>
      <c r="E1" s="14"/>
      <c r="F1" s="14"/>
      <c r="G1" s="14"/>
      <c r="H1" s="14"/>
      <c r="I1" s="14"/>
      <c r="J1" s="15"/>
      <c r="K1" s="15"/>
      <c r="L1" s="15"/>
      <c r="M1" s="15"/>
      <c r="N1" s="15"/>
      <c r="O1" s="15"/>
      <c r="P1" s="15"/>
      <c r="Q1" s="15"/>
      <c r="R1" s="15"/>
      <c r="S1" s="15"/>
      <c r="T1" s="15"/>
      <c r="U1" s="15"/>
      <c r="V1" s="15"/>
      <c r="W1" s="15"/>
      <c r="X1" s="15"/>
      <c r="Y1" s="15"/>
      <c r="Z1" s="15"/>
      <c r="AA1" s="15"/>
      <c r="AB1" s="15"/>
      <c r="AC1" s="15"/>
      <c r="AD1" s="15"/>
      <c r="AE1" s="15"/>
    </row>
    <row r="2" spans="1:33" ht="14.25" x14ac:dyDescent="0.25">
      <c r="A2" s="76" t="s">
        <v>802</v>
      </c>
      <c r="B2" s="14"/>
      <c r="C2" s="14" t="s">
        <v>803</v>
      </c>
      <c r="E2" s="16"/>
      <c r="F2" s="16"/>
      <c r="G2" s="16"/>
      <c r="H2" s="14"/>
    </row>
    <row r="3" spans="1:33" ht="14.25" x14ac:dyDescent="0.25">
      <c r="A3" s="16"/>
      <c r="B3" s="14"/>
      <c r="C3" s="14"/>
      <c r="D3" s="16"/>
      <c r="E3" s="16"/>
      <c r="F3" s="16"/>
      <c r="G3" s="16"/>
      <c r="H3" s="14"/>
      <c r="I3" s="73" t="s">
        <v>543</v>
      </c>
      <c r="J3" s="74">
        <f>SUBTOTAL(9,Included2025ed[2000])</f>
        <v>458.7133806513171</v>
      </c>
      <c r="K3" s="74">
        <f>SUBTOTAL(9,Included2025ed[2001])</f>
        <v>474.04889096597572</v>
      </c>
      <c r="L3" s="74">
        <f>SUBTOTAL(9,Included2025ed[2002])</f>
        <v>470.71872712054039</v>
      </c>
      <c r="M3" s="74">
        <f>SUBTOTAL(9,Included2025ed[2003])</f>
        <v>471.29392381894843</v>
      </c>
      <c r="N3" s="74">
        <f>SUBTOTAL(9,Included2025ed[2004])</f>
        <v>481.04027226097674</v>
      </c>
      <c r="O3" s="74">
        <f>SUBTOTAL(9,Included2025ed[2005])</f>
        <v>471.49383737745455</v>
      </c>
      <c r="P3" s="74">
        <f>SUBTOTAL(9,Included2025ed[2006])</f>
        <v>469.88442479890728</v>
      </c>
      <c r="Q3" s="74">
        <f>SUBTOTAL(9,Included2025ed[2007])</f>
        <v>477.65781200207192</v>
      </c>
      <c r="R3" s="74">
        <f>SUBTOTAL(9,Included2025ed[2008])</f>
        <v>472.61212862298436</v>
      </c>
      <c r="S3" s="74">
        <f>SUBTOTAL(9,Included2025ed[2009])</f>
        <v>444.54541074524934</v>
      </c>
      <c r="T3" s="74">
        <f>SUBTOTAL(9,Included2025ed[2010])</f>
        <v>436.24508926436675</v>
      </c>
      <c r="U3" s="74">
        <f>SUBTOTAL(9,Included2025ed[2011])</f>
        <v>431.04740599062035</v>
      </c>
      <c r="V3" s="74">
        <f>SUBTOTAL(9,Included2025ed[2012])</f>
        <v>435.83547992912696</v>
      </c>
      <c r="W3" s="74">
        <f>SUBTOTAL(9,Included2025ed[2013])</f>
        <v>432.12376763710853</v>
      </c>
      <c r="X3" s="74">
        <f>SUBTOTAL(9,Included2025ed[2014])</f>
        <v>428.32726977338143</v>
      </c>
      <c r="Y3" s="74">
        <f>SUBTOTAL(9,Included2025ed[2015])</f>
        <v>426.93239395893255</v>
      </c>
      <c r="Z3" s="74">
        <f>SUBTOTAL(9,Included2025ed[2016])</f>
        <v>415.02085944614845</v>
      </c>
      <c r="AA3" s="74">
        <f>SUBTOTAL(9,Included2025ed[2017])</f>
        <v>409.88646064132428</v>
      </c>
      <c r="AB3" s="74">
        <f>SUBTOTAL(9,Included2025ed[2018])</f>
        <v>410.44444689436671</v>
      </c>
      <c r="AC3" s="74">
        <f>SUBTOTAL(9,Included2025ed[2019])</f>
        <v>403.90742328048714</v>
      </c>
      <c r="AD3" s="74">
        <f>SUBTOTAL(9,Included2025ed[2020])</f>
        <v>369.4124355832414</v>
      </c>
      <c r="AE3" s="74">
        <f>SUBTOTAL(9,Included2025ed[2021])</f>
        <v>380.84575933495097</v>
      </c>
      <c r="AF3" s="74">
        <f>SUBTOTAL(9,Included2025ed[2022])</f>
        <v>371.58325563654728</v>
      </c>
      <c r="AG3" s="74">
        <f>SUBTOTAL(9,Included2025ed[2023])</f>
        <v>360.41019031348083</v>
      </c>
    </row>
    <row r="4" spans="1:33" s="6" customFormat="1" ht="27.75" customHeight="1" x14ac:dyDescent="0.2">
      <c r="A4" s="62" t="s">
        <v>2</v>
      </c>
      <c r="B4" s="63" t="s">
        <v>3</v>
      </c>
      <c r="C4" s="63" t="s">
        <v>4</v>
      </c>
      <c r="D4" s="63" t="s">
        <v>5</v>
      </c>
      <c r="E4" s="63" t="s">
        <v>6</v>
      </c>
      <c r="F4" s="63" t="s">
        <v>7</v>
      </c>
      <c r="G4" s="63" t="s">
        <v>8</v>
      </c>
      <c r="H4" s="64" t="s">
        <v>9</v>
      </c>
      <c r="I4" s="64" t="s">
        <v>557</v>
      </c>
      <c r="J4" s="65" t="s">
        <v>560</v>
      </c>
      <c r="K4" s="65" t="s">
        <v>561</v>
      </c>
      <c r="L4" s="65" t="s">
        <v>562</v>
      </c>
      <c r="M4" s="65" t="s">
        <v>563</v>
      </c>
      <c r="N4" s="65" t="s">
        <v>564</v>
      </c>
      <c r="O4" s="65" t="s">
        <v>565</v>
      </c>
      <c r="P4" s="65" t="s">
        <v>566</v>
      </c>
      <c r="Q4" s="65" t="s">
        <v>567</v>
      </c>
      <c r="R4" s="65" t="s">
        <v>568</v>
      </c>
      <c r="S4" s="65" t="s">
        <v>569</v>
      </c>
      <c r="T4" s="65" t="s">
        <v>570</v>
      </c>
      <c r="U4" s="65" t="s">
        <v>571</v>
      </c>
      <c r="V4" s="65" t="s">
        <v>572</v>
      </c>
      <c r="W4" s="65" t="s">
        <v>573</v>
      </c>
      <c r="X4" s="65" t="s">
        <v>574</v>
      </c>
      <c r="Y4" s="65" t="s">
        <v>575</v>
      </c>
      <c r="Z4" s="65" t="s">
        <v>576</v>
      </c>
      <c r="AA4" s="65" t="s">
        <v>577</v>
      </c>
      <c r="AB4" s="65" t="s">
        <v>578</v>
      </c>
      <c r="AC4" s="65" t="s">
        <v>579</v>
      </c>
      <c r="AD4" s="65" t="s">
        <v>580</v>
      </c>
      <c r="AE4" s="65" t="s">
        <v>581</v>
      </c>
      <c r="AF4" s="65" t="s">
        <v>582</v>
      </c>
      <c r="AG4" s="65" t="s">
        <v>589</v>
      </c>
    </row>
    <row r="5" spans="1:33" ht="15" customHeight="1" x14ac:dyDescent="0.25">
      <c r="A5" s="58" t="s">
        <v>10</v>
      </c>
      <c r="B5" s="58" t="s">
        <v>11</v>
      </c>
      <c r="C5" s="58" t="s">
        <v>12</v>
      </c>
      <c r="D5" s="58" t="s">
        <v>13</v>
      </c>
      <c r="E5" s="58" t="s">
        <v>14</v>
      </c>
      <c r="F5" s="58" t="s">
        <v>15</v>
      </c>
      <c r="G5" s="58" t="s">
        <v>590</v>
      </c>
      <c r="H5" s="59" t="s">
        <v>16</v>
      </c>
      <c r="I5" s="60">
        <v>25</v>
      </c>
      <c r="J5" s="23"/>
      <c r="K5" s="23"/>
      <c r="L5" s="23"/>
      <c r="M5" s="23"/>
      <c r="N5" s="23"/>
      <c r="O5" s="23"/>
      <c r="P5" s="23"/>
      <c r="Q5" s="23"/>
      <c r="R5" s="23"/>
      <c r="S5" s="23"/>
      <c r="T5" s="23"/>
      <c r="U5" s="23"/>
      <c r="V5" s="23"/>
      <c r="W5" s="23"/>
      <c r="X5" s="23"/>
      <c r="Y5" s="23"/>
      <c r="Z5" s="23"/>
      <c r="AA5" s="23"/>
      <c r="AB5" s="23"/>
      <c r="AC5" s="23"/>
      <c r="AD5" s="23">
        <v>8.6253608544047495E-7</v>
      </c>
      <c r="AE5" s="61">
        <v>1.4663607634000001E-8</v>
      </c>
      <c r="AF5" s="53"/>
      <c r="AG5" s="23">
        <v>4.3730310246000002E-8</v>
      </c>
    </row>
    <row r="6" spans="1:33" ht="15" customHeight="1" x14ac:dyDescent="0.25">
      <c r="A6" s="49" t="s">
        <v>10</v>
      </c>
      <c r="B6" s="49" t="s">
        <v>11</v>
      </c>
      <c r="C6" s="49" t="s">
        <v>12</v>
      </c>
      <c r="D6" s="49" t="s">
        <v>13</v>
      </c>
      <c r="E6" s="49" t="s">
        <v>14</v>
      </c>
      <c r="F6" s="49" t="s">
        <v>15</v>
      </c>
      <c r="G6" s="49" t="s">
        <v>590</v>
      </c>
      <c r="H6" s="50" t="s">
        <v>17</v>
      </c>
      <c r="I6" s="51">
        <v>1</v>
      </c>
      <c r="J6" s="52"/>
      <c r="K6" s="52"/>
      <c r="L6" s="52"/>
      <c r="M6" s="52"/>
      <c r="N6" s="52"/>
      <c r="O6" s="52"/>
      <c r="P6" s="52"/>
      <c r="Q6" s="52"/>
      <c r="R6" s="52"/>
      <c r="S6" s="52"/>
      <c r="T6" s="52"/>
      <c r="U6" s="52"/>
      <c r="V6" s="52"/>
      <c r="W6" s="52"/>
      <c r="X6" s="52"/>
      <c r="Y6" s="52"/>
      <c r="Z6" s="52"/>
      <c r="AA6" s="52"/>
      <c r="AB6" s="52"/>
      <c r="AC6" s="52"/>
      <c r="AD6" s="52">
        <v>1.8557890606623101E-3</v>
      </c>
      <c r="AE6" s="52">
        <v>3.1650669793957002E-5</v>
      </c>
      <c r="AF6" s="23"/>
      <c r="AG6" s="32">
        <v>9.4877626347995001E-5</v>
      </c>
    </row>
    <row r="7" spans="1:33" ht="15" customHeight="1" x14ac:dyDescent="0.25">
      <c r="A7" s="49" t="s">
        <v>10</v>
      </c>
      <c r="B7" s="49" t="s">
        <v>11</v>
      </c>
      <c r="C7" s="49" t="s">
        <v>12</v>
      </c>
      <c r="D7" s="49" t="s">
        <v>13</v>
      </c>
      <c r="E7" s="49" t="s">
        <v>14</v>
      </c>
      <c r="F7" s="49" t="s">
        <v>15</v>
      </c>
      <c r="G7" s="49" t="s">
        <v>590</v>
      </c>
      <c r="H7" s="50" t="s">
        <v>18</v>
      </c>
      <c r="I7" s="51">
        <v>298</v>
      </c>
      <c r="J7" s="52"/>
      <c r="K7" s="52"/>
      <c r="L7" s="52"/>
      <c r="M7" s="52"/>
      <c r="N7" s="52"/>
      <c r="O7" s="52"/>
      <c r="P7" s="52"/>
      <c r="Q7" s="52"/>
      <c r="R7" s="52"/>
      <c r="S7" s="52"/>
      <c r="T7" s="52"/>
      <c r="U7" s="52"/>
      <c r="V7" s="52"/>
      <c r="W7" s="52"/>
      <c r="X7" s="52"/>
      <c r="Y7" s="52"/>
      <c r="Z7" s="52"/>
      <c r="AA7" s="52"/>
      <c r="AB7" s="52"/>
      <c r="AC7" s="52"/>
      <c r="AD7" s="52">
        <v>1.0281430138448599E-6</v>
      </c>
      <c r="AE7" s="52">
        <v>1.7479020299E-8</v>
      </c>
      <c r="AF7" s="52"/>
      <c r="AG7" s="32">
        <v>5.2812405204999903E-8</v>
      </c>
    </row>
    <row r="8" spans="1:33" ht="15" customHeight="1" x14ac:dyDescent="0.25">
      <c r="A8" s="49" t="s">
        <v>10</v>
      </c>
      <c r="B8" s="49" t="s">
        <v>11</v>
      </c>
      <c r="C8" s="49" t="s">
        <v>12</v>
      </c>
      <c r="D8" s="49" t="s">
        <v>13</v>
      </c>
      <c r="E8" s="49" t="s">
        <v>14</v>
      </c>
      <c r="F8" s="49" t="s">
        <v>15</v>
      </c>
      <c r="G8" s="49" t="s">
        <v>19</v>
      </c>
      <c r="H8" s="50" t="s">
        <v>16</v>
      </c>
      <c r="I8" s="51">
        <v>25</v>
      </c>
      <c r="J8" s="52"/>
      <c r="K8" s="52"/>
      <c r="L8" s="52"/>
      <c r="M8" s="52"/>
      <c r="N8" s="52"/>
      <c r="O8" s="52"/>
      <c r="P8" s="52"/>
      <c r="Q8" s="52"/>
      <c r="R8" s="52"/>
      <c r="S8" s="52"/>
      <c r="T8" s="52"/>
      <c r="U8" s="52"/>
      <c r="V8" s="52"/>
      <c r="W8" s="52"/>
      <c r="X8" s="52"/>
      <c r="Y8" s="52"/>
      <c r="Z8" s="52"/>
      <c r="AA8" s="52"/>
      <c r="AB8" s="52">
        <v>1.4458306794905599E-8</v>
      </c>
      <c r="AC8" s="52">
        <v>1.28451761122826E-8</v>
      </c>
      <c r="AD8" s="52">
        <v>1.13249472833333E-8</v>
      </c>
      <c r="AE8" s="52"/>
      <c r="AF8" s="52"/>
      <c r="AG8" s="32"/>
    </row>
    <row r="9" spans="1:33" ht="15" customHeight="1" x14ac:dyDescent="0.25">
      <c r="A9" s="49" t="s">
        <v>10</v>
      </c>
      <c r="B9" s="49" t="s">
        <v>11</v>
      </c>
      <c r="C9" s="49" t="s">
        <v>12</v>
      </c>
      <c r="D9" s="49" t="s">
        <v>13</v>
      </c>
      <c r="E9" s="49" t="s">
        <v>14</v>
      </c>
      <c r="F9" s="49" t="s">
        <v>15</v>
      </c>
      <c r="G9" s="49" t="s">
        <v>19</v>
      </c>
      <c r="H9" s="50" t="s">
        <v>17</v>
      </c>
      <c r="I9" s="51">
        <v>1</v>
      </c>
      <c r="J9" s="52"/>
      <c r="K9" s="52"/>
      <c r="L9" s="52"/>
      <c r="M9" s="52"/>
      <c r="N9" s="52"/>
      <c r="O9" s="52"/>
      <c r="P9" s="52"/>
      <c r="Q9" s="52"/>
      <c r="R9" s="52"/>
      <c r="S9" s="52"/>
      <c r="T9" s="52"/>
      <c r="U9" s="52"/>
      <c r="V9" s="52"/>
      <c r="W9" s="52"/>
      <c r="X9" s="52"/>
      <c r="Y9" s="52"/>
      <c r="Z9" s="52"/>
      <c r="AA9" s="52"/>
      <c r="AB9" s="52">
        <v>1.44775845372988E-5</v>
      </c>
      <c r="AC9" s="52">
        <v>1.28623030137657E-5</v>
      </c>
      <c r="AD9" s="52">
        <v>1.1340047213225999E-5</v>
      </c>
      <c r="AE9" s="52"/>
      <c r="AF9" s="52"/>
      <c r="AG9" s="32"/>
    </row>
    <row r="10" spans="1:33" ht="15" customHeight="1" x14ac:dyDescent="0.25">
      <c r="A10" s="49" t="s">
        <v>10</v>
      </c>
      <c r="B10" s="49" t="s">
        <v>11</v>
      </c>
      <c r="C10" s="49" t="s">
        <v>12</v>
      </c>
      <c r="D10" s="49" t="s">
        <v>13</v>
      </c>
      <c r="E10" s="49" t="s">
        <v>14</v>
      </c>
      <c r="F10" s="49" t="s">
        <v>15</v>
      </c>
      <c r="G10" s="49" t="s">
        <v>19</v>
      </c>
      <c r="H10" s="50" t="s">
        <v>18</v>
      </c>
      <c r="I10" s="51">
        <v>298</v>
      </c>
      <c r="J10" s="52"/>
      <c r="K10" s="52"/>
      <c r="L10" s="52"/>
      <c r="M10" s="52"/>
      <c r="N10" s="52"/>
      <c r="O10" s="52"/>
      <c r="P10" s="52"/>
      <c r="Q10" s="52"/>
      <c r="R10" s="52"/>
      <c r="S10" s="52"/>
      <c r="T10" s="52"/>
      <c r="U10" s="52"/>
      <c r="V10" s="52"/>
      <c r="W10" s="52"/>
      <c r="X10" s="52"/>
      <c r="Y10" s="52"/>
      <c r="Z10" s="52"/>
      <c r="AA10" s="52"/>
      <c r="AB10" s="52">
        <v>3.4468603399055001E-8</v>
      </c>
      <c r="AC10" s="52">
        <v>3.0622899851681801E-8</v>
      </c>
      <c r="AD10" s="52">
        <v>2.69986743237871E-8</v>
      </c>
      <c r="AE10" s="52"/>
      <c r="AF10" s="52"/>
      <c r="AG10" s="32"/>
    </row>
    <row r="11" spans="1:33" ht="15" customHeight="1" x14ac:dyDescent="0.25">
      <c r="A11" s="49" t="s">
        <v>10</v>
      </c>
      <c r="B11" s="49" t="s">
        <v>11</v>
      </c>
      <c r="C11" s="49" t="s">
        <v>12</v>
      </c>
      <c r="D11" s="49" t="s">
        <v>13</v>
      </c>
      <c r="E11" s="49" t="s">
        <v>14</v>
      </c>
      <c r="F11" s="49" t="s">
        <v>15</v>
      </c>
      <c r="G11" s="49" t="s">
        <v>591</v>
      </c>
      <c r="H11" s="50" t="s">
        <v>16</v>
      </c>
      <c r="I11" s="51">
        <v>25</v>
      </c>
      <c r="J11" s="52"/>
      <c r="K11" s="52"/>
      <c r="L11" s="52"/>
      <c r="M11" s="52"/>
      <c r="N11" s="52"/>
      <c r="O11" s="52"/>
      <c r="P11" s="52"/>
      <c r="Q11" s="52"/>
      <c r="R11" s="52"/>
      <c r="S11" s="52">
        <v>1.5495740630613499E-5</v>
      </c>
      <c r="T11" s="52">
        <v>1.49359788221131E-5</v>
      </c>
      <c r="U11" s="52">
        <v>1.53117956274378E-5</v>
      </c>
      <c r="V11" s="52">
        <v>1.46404987786559E-5</v>
      </c>
      <c r="W11" s="52">
        <v>2.9567961644236002E-6</v>
      </c>
      <c r="X11" s="52">
        <v>1.58457419881155E-4</v>
      </c>
      <c r="Y11" s="52">
        <v>1.4494599933813099E-4</v>
      </c>
      <c r="Z11" s="52">
        <v>1.5152426907112101E-4</v>
      </c>
      <c r="AA11" s="52">
        <v>5.6828726815050201E-5</v>
      </c>
      <c r="AB11" s="52">
        <v>2.4902101634332199E-5</v>
      </c>
      <c r="AC11" s="52">
        <v>2.0533169726705998E-5</v>
      </c>
      <c r="AD11" s="52"/>
      <c r="AE11" s="52"/>
      <c r="AF11" s="52"/>
      <c r="AG11" s="32">
        <v>6.669314352141E-5</v>
      </c>
    </row>
    <row r="12" spans="1:33" ht="15" customHeight="1" x14ac:dyDescent="0.25">
      <c r="A12" s="49" t="s">
        <v>10</v>
      </c>
      <c r="B12" s="49" t="s">
        <v>11</v>
      </c>
      <c r="C12" s="49" t="s">
        <v>12</v>
      </c>
      <c r="D12" s="49" t="s">
        <v>13</v>
      </c>
      <c r="E12" s="49" t="s">
        <v>14</v>
      </c>
      <c r="F12" s="49" t="s">
        <v>15</v>
      </c>
      <c r="G12" s="49" t="s">
        <v>591</v>
      </c>
      <c r="H12" s="50" t="s">
        <v>17</v>
      </c>
      <c r="I12" s="51">
        <v>1</v>
      </c>
      <c r="J12" s="52"/>
      <c r="K12" s="52"/>
      <c r="L12" s="52"/>
      <c r="M12" s="52"/>
      <c r="N12" s="52"/>
      <c r="O12" s="52"/>
      <c r="P12" s="52"/>
      <c r="Q12" s="52"/>
      <c r="R12" s="52"/>
      <c r="S12" s="52">
        <v>5.7986862546227903E-2</v>
      </c>
      <c r="T12" s="52">
        <v>5.6399548259750201E-2</v>
      </c>
      <c r="U12" s="52">
        <v>5.7818665031484799E-2</v>
      </c>
      <c r="V12" s="52">
        <v>5.5835092946278503E-2</v>
      </c>
      <c r="W12" s="52">
        <v>4.9232294421749999E-2</v>
      </c>
      <c r="X12" s="52">
        <v>5.4479647629246397E-2</v>
      </c>
      <c r="Y12" s="52">
        <v>4.9374844653392397E-2</v>
      </c>
      <c r="Z12" s="52">
        <v>5.2512128230470599E-2</v>
      </c>
      <c r="AA12" s="52">
        <v>2.0032005816037399E-2</v>
      </c>
      <c r="AB12" s="52">
        <v>8.9007412016812205E-3</v>
      </c>
      <c r="AC12" s="52">
        <v>1.20646817051656E-2</v>
      </c>
      <c r="AD12" s="52"/>
      <c r="AE12" s="52"/>
      <c r="AF12" s="52"/>
      <c r="AG12" s="32">
        <v>3.0338255419156902E-2</v>
      </c>
    </row>
    <row r="13" spans="1:33" ht="15" customHeight="1" x14ac:dyDescent="0.25">
      <c r="A13" s="49" t="s">
        <v>10</v>
      </c>
      <c r="B13" s="49" t="s">
        <v>11</v>
      </c>
      <c r="C13" s="49" t="s">
        <v>12</v>
      </c>
      <c r="D13" s="49" t="s">
        <v>13</v>
      </c>
      <c r="E13" s="49" t="s">
        <v>14</v>
      </c>
      <c r="F13" s="49" t="s">
        <v>15</v>
      </c>
      <c r="G13" s="49" t="s">
        <v>591</v>
      </c>
      <c r="H13" s="50" t="s">
        <v>18</v>
      </c>
      <c r="I13" s="51">
        <v>298</v>
      </c>
      <c r="J13" s="52"/>
      <c r="K13" s="52"/>
      <c r="L13" s="52"/>
      <c r="M13" s="52"/>
      <c r="N13" s="52"/>
      <c r="O13" s="52"/>
      <c r="P13" s="52"/>
      <c r="Q13" s="52"/>
      <c r="R13" s="52"/>
      <c r="S13" s="52">
        <v>2.56756571591037E-4</v>
      </c>
      <c r="T13" s="52">
        <v>2.6897018664446301E-4</v>
      </c>
      <c r="U13" s="52">
        <v>2.7573797317363599E-4</v>
      </c>
      <c r="V13" s="52">
        <v>2.6924985731728698E-4</v>
      </c>
      <c r="W13" s="52">
        <v>3.52450102799293E-6</v>
      </c>
      <c r="X13" s="52">
        <v>2.7447420262284301E-4</v>
      </c>
      <c r="Y13" s="52">
        <v>2.5122070003166298E-4</v>
      </c>
      <c r="Z13" s="52">
        <v>2.6233562307612801E-4</v>
      </c>
      <c r="AA13" s="52">
        <v>9.82923391267003E-5</v>
      </c>
      <c r="AB13" s="52">
        <v>4.3034576375748102E-5</v>
      </c>
      <c r="AC13" s="52">
        <v>3.4105874522035103E-5</v>
      </c>
      <c r="AD13" s="52"/>
      <c r="AE13" s="52"/>
      <c r="AF13" s="52"/>
      <c r="AG13" s="32">
        <v>1.1330654776676299E-4</v>
      </c>
    </row>
    <row r="14" spans="1:33" ht="15" customHeight="1" x14ac:dyDescent="0.25">
      <c r="A14" s="49" t="s">
        <v>10</v>
      </c>
      <c r="B14" s="49" t="s">
        <v>11</v>
      </c>
      <c r="C14" s="49" t="s">
        <v>12</v>
      </c>
      <c r="D14" s="49" t="s">
        <v>13</v>
      </c>
      <c r="E14" s="49" t="s">
        <v>14</v>
      </c>
      <c r="F14" s="49" t="s">
        <v>15</v>
      </c>
      <c r="G14" s="49" t="s">
        <v>592</v>
      </c>
      <c r="H14" s="50" t="s">
        <v>16</v>
      </c>
      <c r="I14" s="51">
        <v>25</v>
      </c>
      <c r="J14" s="52"/>
      <c r="K14" s="52"/>
      <c r="L14" s="52"/>
      <c r="M14" s="52"/>
      <c r="N14" s="52"/>
      <c r="O14" s="52"/>
      <c r="P14" s="52"/>
      <c r="Q14" s="52"/>
      <c r="R14" s="52"/>
      <c r="S14" s="52"/>
      <c r="T14" s="52"/>
      <c r="U14" s="52"/>
      <c r="V14" s="52"/>
      <c r="W14" s="52"/>
      <c r="X14" s="52"/>
      <c r="Y14" s="52"/>
      <c r="Z14" s="52"/>
      <c r="AA14" s="52"/>
      <c r="AB14" s="52"/>
      <c r="AC14" s="52"/>
      <c r="AD14" s="52">
        <v>1.84723378041607E-5</v>
      </c>
      <c r="AE14" s="52">
        <v>2.4075858655450001E-5</v>
      </c>
      <c r="AF14" s="52">
        <v>4.0057183066388999E-5</v>
      </c>
      <c r="AG14" s="32"/>
    </row>
    <row r="15" spans="1:33" ht="15" customHeight="1" x14ac:dyDescent="0.25">
      <c r="A15" s="49" t="s">
        <v>10</v>
      </c>
      <c r="B15" s="49" t="s">
        <v>11</v>
      </c>
      <c r="C15" s="49" t="s">
        <v>12</v>
      </c>
      <c r="D15" s="49" t="s">
        <v>13</v>
      </c>
      <c r="E15" s="49" t="s">
        <v>14</v>
      </c>
      <c r="F15" s="49" t="s">
        <v>15</v>
      </c>
      <c r="G15" s="49" t="s">
        <v>592</v>
      </c>
      <c r="H15" s="50" t="s">
        <v>17</v>
      </c>
      <c r="I15" s="51">
        <v>1</v>
      </c>
      <c r="J15" s="52"/>
      <c r="K15" s="52"/>
      <c r="L15" s="52"/>
      <c r="M15" s="52"/>
      <c r="N15" s="52"/>
      <c r="O15" s="52"/>
      <c r="P15" s="52"/>
      <c r="Q15" s="52"/>
      <c r="R15" s="52"/>
      <c r="S15" s="52"/>
      <c r="T15" s="52"/>
      <c r="U15" s="52"/>
      <c r="V15" s="52"/>
      <c r="W15" s="52"/>
      <c r="X15" s="52"/>
      <c r="Y15" s="52"/>
      <c r="Z15" s="52"/>
      <c r="AA15" s="52"/>
      <c r="AB15" s="52"/>
      <c r="AC15" s="52"/>
      <c r="AD15" s="52">
        <v>1.24896684171188E-2</v>
      </c>
      <c r="AE15" s="52">
        <v>1.8194244416073001E-2</v>
      </c>
      <c r="AF15" s="52">
        <v>2.0559933363354099E-2</v>
      </c>
      <c r="AG15" s="32"/>
    </row>
    <row r="16" spans="1:33" ht="15" customHeight="1" x14ac:dyDescent="0.25">
      <c r="A16" s="49" t="s">
        <v>10</v>
      </c>
      <c r="B16" s="49" t="s">
        <v>11</v>
      </c>
      <c r="C16" s="49" t="s">
        <v>12</v>
      </c>
      <c r="D16" s="49" t="s">
        <v>13</v>
      </c>
      <c r="E16" s="49" t="s">
        <v>14</v>
      </c>
      <c r="F16" s="49" t="s">
        <v>15</v>
      </c>
      <c r="G16" s="49" t="s">
        <v>592</v>
      </c>
      <c r="H16" s="50" t="s">
        <v>18</v>
      </c>
      <c r="I16" s="51">
        <v>298</v>
      </c>
      <c r="J16" s="52"/>
      <c r="K16" s="52"/>
      <c r="L16" s="52"/>
      <c r="M16" s="52"/>
      <c r="N16" s="52"/>
      <c r="O16" s="52"/>
      <c r="P16" s="52"/>
      <c r="Q16" s="52"/>
      <c r="R16" s="52"/>
      <c r="S16" s="52"/>
      <c r="T16" s="52"/>
      <c r="U16" s="52"/>
      <c r="V16" s="52"/>
      <c r="W16" s="52"/>
      <c r="X16" s="52"/>
      <c r="Y16" s="52"/>
      <c r="Z16" s="52"/>
      <c r="AA16" s="52"/>
      <c r="AB16" s="52"/>
      <c r="AC16" s="52"/>
      <c r="AD16" s="52">
        <v>3.01365459522051E-5</v>
      </c>
      <c r="AE16" s="52">
        <v>3.8731261248593002E-5</v>
      </c>
      <c r="AF16" s="52">
        <v>6.7341725045146999E-5</v>
      </c>
      <c r="AG16" s="32"/>
    </row>
    <row r="17" spans="1:33" ht="15" customHeight="1" x14ac:dyDescent="0.25">
      <c r="A17" s="49" t="s">
        <v>10</v>
      </c>
      <c r="B17" s="49" t="s">
        <v>11</v>
      </c>
      <c r="C17" s="49" t="s">
        <v>12</v>
      </c>
      <c r="D17" s="49" t="s">
        <v>13</v>
      </c>
      <c r="E17" s="49" t="s">
        <v>14</v>
      </c>
      <c r="F17" s="49" t="s">
        <v>15</v>
      </c>
      <c r="G17" s="49" t="s">
        <v>593</v>
      </c>
      <c r="H17" s="50" t="s">
        <v>16</v>
      </c>
      <c r="I17" s="51">
        <v>25</v>
      </c>
      <c r="J17" s="52"/>
      <c r="K17" s="52"/>
      <c r="L17" s="52"/>
      <c r="M17" s="52"/>
      <c r="N17" s="52"/>
      <c r="O17" s="52"/>
      <c r="P17" s="52"/>
      <c r="Q17" s="52"/>
      <c r="R17" s="52"/>
      <c r="S17" s="52">
        <v>5.9679364692966502E-5</v>
      </c>
      <c r="T17" s="52"/>
      <c r="U17" s="52">
        <v>3.57650952380953E-6</v>
      </c>
      <c r="V17" s="52">
        <v>5.3840997756103503E-6</v>
      </c>
      <c r="W17" s="52">
        <v>5.7151990937443996E-6</v>
      </c>
      <c r="X17" s="52">
        <v>9.0636699200513803E-7</v>
      </c>
      <c r="Y17" s="52">
        <v>6.53935070342677E-6</v>
      </c>
      <c r="Z17" s="52">
        <v>6.3459854393433297E-7</v>
      </c>
      <c r="AA17" s="52"/>
      <c r="AB17" s="52">
        <v>5.2040902967338001E-6</v>
      </c>
      <c r="AC17" s="52">
        <v>1.52566253322436E-5</v>
      </c>
      <c r="AD17" s="52">
        <v>1.67528335942143E-6</v>
      </c>
      <c r="AE17" s="52">
        <v>3.0336153345934999E-5</v>
      </c>
      <c r="AF17" s="52">
        <v>2.3537710360941001E-5</v>
      </c>
      <c r="AG17" s="32">
        <v>3.0640879903878998E-5</v>
      </c>
    </row>
    <row r="18" spans="1:33" ht="15" customHeight="1" x14ac:dyDescent="0.25">
      <c r="A18" s="49" t="s">
        <v>10</v>
      </c>
      <c r="B18" s="49" t="s">
        <v>11</v>
      </c>
      <c r="C18" s="49" t="s">
        <v>12</v>
      </c>
      <c r="D18" s="49" t="s">
        <v>13</v>
      </c>
      <c r="E18" s="49" t="s">
        <v>14</v>
      </c>
      <c r="F18" s="49" t="s">
        <v>15</v>
      </c>
      <c r="G18" s="49" t="s">
        <v>593</v>
      </c>
      <c r="H18" s="50" t="s">
        <v>17</v>
      </c>
      <c r="I18" s="51">
        <v>1</v>
      </c>
      <c r="J18" s="52"/>
      <c r="K18" s="52"/>
      <c r="L18" s="52"/>
      <c r="M18" s="52"/>
      <c r="N18" s="52"/>
      <c r="O18" s="52"/>
      <c r="P18" s="52"/>
      <c r="Q18" s="52"/>
      <c r="R18" s="52"/>
      <c r="S18" s="52">
        <v>0.12656799664084301</v>
      </c>
      <c r="T18" s="52"/>
      <c r="U18" s="52">
        <v>7.5861771239999999E-3</v>
      </c>
      <c r="V18" s="52">
        <v>1.1418598804114499E-2</v>
      </c>
      <c r="W18" s="52">
        <v>1.2238863845936501E-2</v>
      </c>
      <c r="X18" s="52">
        <v>1.9420186865222199E-3</v>
      </c>
      <c r="Y18" s="52">
        <v>1.40166633190404E-2</v>
      </c>
      <c r="Z18" s="52">
        <v>1.35939565357917E-3</v>
      </c>
      <c r="AA18" s="52"/>
      <c r="AB18" s="52">
        <v>1.1225804115269701E-2</v>
      </c>
      <c r="AC18" s="52">
        <v>3.2910899133767803E-2</v>
      </c>
      <c r="AD18" s="52">
        <v>3.6124171821311601E-3</v>
      </c>
      <c r="AE18" s="52">
        <v>6.5436572280109406E-2</v>
      </c>
      <c r="AF18" s="52">
        <v>5.0790792776111801E-2</v>
      </c>
      <c r="AG18" s="32">
        <v>6.6080665229219904E-2</v>
      </c>
    </row>
    <row r="19" spans="1:33" ht="15" customHeight="1" x14ac:dyDescent="0.25">
      <c r="A19" s="49" t="s">
        <v>10</v>
      </c>
      <c r="B19" s="49" t="s">
        <v>11</v>
      </c>
      <c r="C19" s="49" t="s">
        <v>12</v>
      </c>
      <c r="D19" s="49" t="s">
        <v>13</v>
      </c>
      <c r="E19" s="49" t="s">
        <v>14</v>
      </c>
      <c r="F19" s="49" t="s">
        <v>15</v>
      </c>
      <c r="G19" s="49" t="s">
        <v>593</v>
      </c>
      <c r="H19" s="50" t="s">
        <v>18</v>
      </c>
      <c r="I19" s="51">
        <v>298</v>
      </c>
      <c r="J19" s="52"/>
      <c r="K19" s="52"/>
      <c r="L19" s="52"/>
      <c r="M19" s="52"/>
      <c r="N19" s="52"/>
      <c r="O19" s="52"/>
      <c r="P19" s="52"/>
      <c r="Q19" s="52"/>
      <c r="R19" s="52"/>
      <c r="S19" s="52">
        <v>7.11378027140161E-5</v>
      </c>
      <c r="T19" s="52"/>
      <c r="U19" s="52">
        <v>4.2640195161290203E-6</v>
      </c>
      <c r="V19" s="52">
        <v>6.4178469325275399E-6</v>
      </c>
      <c r="W19" s="52">
        <v>6.8125173197433496E-6</v>
      </c>
      <c r="X19" s="52">
        <v>1.0803894544701199E-6</v>
      </c>
      <c r="Y19" s="52">
        <v>7.7949060384847203E-6</v>
      </c>
      <c r="Z19" s="52">
        <v>7.5644146436972398E-7</v>
      </c>
      <c r="AA19" s="52"/>
      <c r="AB19" s="52">
        <v>6.2032756337067198E-6</v>
      </c>
      <c r="AC19" s="52">
        <v>1.81858973960345E-5</v>
      </c>
      <c r="AD19" s="52">
        <v>1.99693776443076E-6</v>
      </c>
      <c r="AE19" s="52">
        <v>3.6160694788353897E-5</v>
      </c>
      <c r="AF19" s="52">
        <v>2.8056950750242E-5</v>
      </c>
      <c r="AG19" s="32">
        <v>3.6523928845422901E-5</v>
      </c>
    </row>
    <row r="20" spans="1:33" ht="15" customHeight="1" x14ac:dyDescent="0.25">
      <c r="A20" s="49" t="s">
        <v>10</v>
      </c>
      <c r="B20" s="49" t="s">
        <v>11</v>
      </c>
      <c r="C20" s="49" t="s">
        <v>12</v>
      </c>
      <c r="D20" s="49" t="s">
        <v>13</v>
      </c>
      <c r="E20" s="49" t="s">
        <v>14</v>
      </c>
      <c r="F20" s="49" t="s">
        <v>15</v>
      </c>
      <c r="G20" s="49" t="s">
        <v>594</v>
      </c>
      <c r="H20" s="50" t="s">
        <v>16</v>
      </c>
      <c r="I20" s="51">
        <v>25</v>
      </c>
      <c r="J20" s="52"/>
      <c r="K20" s="52"/>
      <c r="L20" s="52"/>
      <c r="M20" s="52"/>
      <c r="N20" s="52"/>
      <c r="O20" s="52"/>
      <c r="P20" s="52"/>
      <c r="Q20" s="52"/>
      <c r="R20" s="52"/>
      <c r="S20" s="52"/>
      <c r="T20" s="52"/>
      <c r="U20" s="52"/>
      <c r="V20" s="52"/>
      <c r="W20" s="52"/>
      <c r="X20" s="52"/>
      <c r="Y20" s="52"/>
      <c r="Z20" s="52"/>
      <c r="AA20" s="52"/>
      <c r="AB20" s="52"/>
      <c r="AC20" s="52"/>
      <c r="AD20" s="52"/>
      <c r="AE20" s="52"/>
      <c r="AF20" s="52">
        <v>3.0298586872600002E-7</v>
      </c>
      <c r="AG20" s="32">
        <v>9.8977165814000002E-8</v>
      </c>
    </row>
    <row r="21" spans="1:33" ht="15" customHeight="1" x14ac:dyDescent="0.25">
      <c r="A21" s="49" t="s">
        <v>10</v>
      </c>
      <c r="B21" s="49" t="s">
        <v>11</v>
      </c>
      <c r="C21" s="49" t="s">
        <v>12</v>
      </c>
      <c r="D21" s="49" t="s">
        <v>13</v>
      </c>
      <c r="E21" s="49" t="s">
        <v>14</v>
      </c>
      <c r="F21" s="49" t="s">
        <v>15</v>
      </c>
      <c r="G21" s="49" t="s">
        <v>594</v>
      </c>
      <c r="H21" s="50" t="s">
        <v>17</v>
      </c>
      <c r="I21" s="51">
        <v>1</v>
      </c>
      <c r="J21" s="52"/>
      <c r="K21" s="52"/>
      <c r="L21" s="52"/>
      <c r="M21" s="52"/>
      <c r="N21" s="52"/>
      <c r="O21" s="52"/>
      <c r="P21" s="52"/>
      <c r="Q21" s="52"/>
      <c r="R21" s="52"/>
      <c r="S21" s="52"/>
      <c r="T21" s="52"/>
      <c r="U21" s="52"/>
      <c r="V21" s="52"/>
      <c r="W21" s="52"/>
      <c r="X21" s="52"/>
      <c r="Y21" s="52"/>
      <c r="Z21" s="52"/>
      <c r="AA21" s="52"/>
      <c r="AB21" s="52"/>
      <c r="AC21" s="52"/>
      <c r="AD21" s="52"/>
      <c r="AE21" s="52"/>
      <c r="AF21" s="52">
        <v>6.5396378091891897E-4</v>
      </c>
      <c r="AG21" s="32">
        <v>2.1371674827552501E-4</v>
      </c>
    </row>
    <row r="22" spans="1:33" ht="15" customHeight="1" x14ac:dyDescent="0.25">
      <c r="A22" s="49" t="s">
        <v>10</v>
      </c>
      <c r="B22" s="49" t="s">
        <v>11</v>
      </c>
      <c r="C22" s="49" t="s">
        <v>12</v>
      </c>
      <c r="D22" s="49" t="s">
        <v>13</v>
      </c>
      <c r="E22" s="49" t="s">
        <v>14</v>
      </c>
      <c r="F22" s="49" t="s">
        <v>15</v>
      </c>
      <c r="G22" s="49" t="s">
        <v>594</v>
      </c>
      <c r="H22" s="50" t="s">
        <v>18</v>
      </c>
      <c r="I22" s="51">
        <v>298</v>
      </c>
      <c r="J22" s="52"/>
      <c r="K22" s="52"/>
      <c r="L22" s="52"/>
      <c r="M22" s="52"/>
      <c r="N22" s="52"/>
      <c r="O22" s="52"/>
      <c r="P22" s="52"/>
      <c r="Q22" s="52"/>
      <c r="R22" s="52"/>
      <c r="S22" s="52"/>
      <c r="T22" s="52"/>
      <c r="U22" s="52"/>
      <c r="V22" s="52"/>
      <c r="W22" s="52"/>
      <c r="X22" s="52"/>
      <c r="Y22" s="52"/>
      <c r="Z22" s="52"/>
      <c r="AA22" s="52"/>
      <c r="AB22" s="52"/>
      <c r="AC22" s="52"/>
      <c r="AD22" s="52"/>
      <c r="AE22" s="52"/>
      <c r="AF22" s="52">
        <v>3.61159155520999E-7</v>
      </c>
      <c r="AG22" s="32">
        <v>1.1798078165E-7</v>
      </c>
    </row>
    <row r="23" spans="1:33" ht="15" customHeight="1" x14ac:dyDescent="0.25">
      <c r="A23" s="49" t="s">
        <v>10</v>
      </c>
      <c r="B23" s="49" t="s">
        <v>11</v>
      </c>
      <c r="C23" s="49" t="s">
        <v>12</v>
      </c>
      <c r="D23" s="49" t="s">
        <v>13</v>
      </c>
      <c r="E23" s="49" t="s">
        <v>14</v>
      </c>
      <c r="F23" s="49" t="s">
        <v>15</v>
      </c>
      <c r="G23" s="49" t="s">
        <v>595</v>
      </c>
      <c r="H23" s="50" t="s">
        <v>16</v>
      </c>
      <c r="I23" s="51">
        <v>25</v>
      </c>
      <c r="J23" s="52"/>
      <c r="K23" s="52"/>
      <c r="L23" s="52"/>
      <c r="M23" s="52"/>
      <c r="N23" s="52"/>
      <c r="O23" s="52"/>
      <c r="P23" s="52"/>
      <c r="Q23" s="52"/>
      <c r="R23" s="52"/>
      <c r="S23" s="52"/>
      <c r="T23" s="52"/>
      <c r="U23" s="52"/>
      <c r="V23" s="52"/>
      <c r="W23" s="52"/>
      <c r="X23" s="52"/>
      <c r="Y23" s="52"/>
      <c r="Z23" s="52"/>
      <c r="AA23" s="52"/>
      <c r="AB23" s="52">
        <v>1.9341155796548899E-7</v>
      </c>
      <c r="AC23" s="52">
        <v>2.30252805502485E-6</v>
      </c>
      <c r="AD23" s="52">
        <v>4.7487481811547502E-7</v>
      </c>
      <c r="AE23" s="52">
        <v>2.5374208103599998E-7</v>
      </c>
      <c r="AF23" s="52"/>
      <c r="AG23" s="32">
        <v>6.9803511379999996E-9</v>
      </c>
    </row>
    <row r="24" spans="1:33" ht="15" customHeight="1" x14ac:dyDescent="0.25">
      <c r="A24" s="49" t="s">
        <v>10</v>
      </c>
      <c r="B24" s="49" t="s">
        <v>11</v>
      </c>
      <c r="C24" s="49" t="s">
        <v>12</v>
      </c>
      <c r="D24" s="49" t="s">
        <v>13</v>
      </c>
      <c r="E24" s="49" t="s">
        <v>14</v>
      </c>
      <c r="F24" s="49" t="s">
        <v>15</v>
      </c>
      <c r="G24" s="49" t="s">
        <v>595</v>
      </c>
      <c r="H24" s="50" t="s">
        <v>17</v>
      </c>
      <c r="I24" s="51">
        <v>1</v>
      </c>
      <c r="J24" s="52"/>
      <c r="K24" s="52"/>
      <c r="L24" s="52"/>
      <c r="M24" s="52"/>
      <c r="N24" s="52"/>
      <c r="O24" s="52"/>
      <c r="P24" s="52"/>
      <c r="Q24" s="52"/>
      <c r="R24" s="52"/>
      <c r="S24" s="52"/>
      <c r="T24" s="52"/>
      <c r="U24" s="52"/>
      <c r="V24" s="52"/>
      <c r="W24" s="52"/>
      <c r="X24" s="52"/>
      <c r="Y24" s="52"/>
      <c r="Z24" s="52"/>
      <c r="AA24" s="52"/>
      <c r="AB24" s="52">
        <v>6.5462430113459407E-5</v>
      </c>
      <c r="AC24" s="52">
        <v>7.7932954072850596E-4</v>
      </c>
      <c r="AD24" s="52">
        <v>1.60726117591089E-4</v>
      </c>
      <c r="AE24" s="52">
        <v>8.5884138495060993E-5</v>
      </c>
      <c r="AF24" s="52"/>
      <c r="AG24" s="32">
        <v>2.3625612009399998E-6</v>
      </c>
    </row>
    <row r="25" spans="1:33" ht="15" customHeight="1" x14ac:dyDescent="0.25">
      <c r="A25" s="49" t="s">
        <v>10</v>
      </c>
      <c r="B25" s="49" t="s">
        <v>11</v>
      </c>
      <c r="C25" s="49" t="s">
        <v>12</v>
      </c>
      <c r="D25" s="49" t="s">
        <v>13</v>
      </c>
      <c r="E25" s="49" t="s">
        <v>14</v>
      </c>
      <c r="F25" s="49" t="s">
        <v>15</v>
      </c>
      <c r="G25" s="49" t="s">
        <v>595</v>
      </c>
      <c r="H25" s="50" t="s">
        <v>18</v>
      </c>
      <c r="I25" s="51">
        <v>298</v>
      </c>
      <c r="J25" s="52"/>
      <c r="K25" s="52"/>
      <c r="L25" s="52"/>
      <c r="M25" s="52"/>
      <c r="N25" s="52"/>
      <c r="O25" s="52"/>
      <c r="P25" s="52"/>
      <c r="Q25" s="52"/>
      <c r="R25" s="52"/>
      <c r="S25" s="52"/>
      <c r="T25" s="52"/>
      <c r="U25" s="52"/>
      <c r="V25" s="52"/>
      <c r="W25" s="52"/>
      <c r="X25" s="52"/>
      <c r="Y25" s="52"/>
      <c r="Z25" s="52"/>
      <c r="AA25" s="52"/>
      <c r="AB25" s="52">
        <v>3.3534213485726399E-7</v>
      </c>
      <c r="AC25" s="52">
        <v>3.9921806400798504E-6</v>
      </c>
      <c r="AD25" s="52">
        <v>8.2334113546989804E-7</v>
      </c>
      <c r="AE25" s="52">
        <v>4.3995184450500002E-7</v>
      </c>
      <c r="AF25" s="52"/>
      <c r="AG25" s="32">
        <v>1.2102445004E-8</v>
      </c>
    </row>
    <row r="26" spans="1:33" ht="15" customHeight="1" x14ac:dyDescent="0.25">
      <c r="A26" s="49" t="s">
        <v>10</v>
      </c>
      <c r="B26" s="49" t="s">
        <v>11</v>
      </c>
      <c r="C26" s="49" t="s">
        <v>12</v>
      </c>
      <c r="D26" s="49" t="s">
        <v>13</v>
      </c>
      <c r="E26" s="49" t="s">
        <v>14</v>
      </c>
      <c r="F26" s="49" t="s">
        <v>15</v>
      </c>
      <c r="G26" s="49" t="s">
        <v>596</v>
      </c>
      <c r="H26" s="50" t="s">
        <v>16</v>
      </c>
      <c r="I26" s="51">
        <v>25</v>
      </c>
      <c r="J26" s="52"/>
      <c r="K26" s="52"/>
      <c r="L26" s="52"/>
      <c r="M26" s="52"/>
      <c r="N26" s="52"/>
      <c r="O26" s="52"/>
      <c r="P26" s="52"/>
      <c r="Q26" s="52"/>
      <c r="R26" s="52"/>
      <c r="S26" s="52"/>
      <c r="T26" s="52"/>
      <c r="U26" s="52"/>
      <c r="V26" s="52"/>
      <c r="W26" s="52"/>
      <c r="X26" s="52"/>
      <c r="Y26" s="52"/>
      <c r="Z26" s="52"/>
      <c r="AA26" s="52"/>
      <c r="AB26" s="52"/>
      <c r="AC26" s="52"/>
      <c r="AD26" s="52">
        <v>1.9509692540493999E-5</v>
      </c>
      <c r="AE26" s="52">
        <v>1.9934965936020002E-5</v>
      </c>
      <c r="AF26" s="52">
        <v>1.321412573624E-5</v>
      </c>
      <c r="AG26" s="32">
        <v>7.5841579105510002E-6</v>
      </c>
    </row>
    <row r="27" spans="1:33" ht="15" customHeight="1" x14ac:dyDescent="0.25">
      <c r="A27" s="49" t="s">
        <v>10</v>
      </c>
      <c r="B27" s="49" t="s">
        <v>11</v>
      </c>
      <c r="C27" s="49" t="s">
        <v>12</v>
      </c>
      <c r="D27" s="49" t="s">
        <v>13</v>
      </c>
      <c r="E27" s="49" t="s">
        <v>14</v>
      </c>
      <c r="F27" s="49" t="s">
        <v>15</v>
      </c>
      <c r="G27" s="49" t="s">
        <v>596</v>
      </c>
      <c r="H27" s="50" t="s">
        <v>17</v>
      </c>
      <c r="I27" s="51">
        <v>1</v>
      </c>
      <c r="J27" s="52"/>
      <c r="K27" s="52"/>
      <c r="L27" s="52"/>
      <c r="M27" s="52"/>
      <c r="N27" s="52"/>
      <c r="O27" s="52"/>
      <c r="P27" s="52"/>
      <c r="Q27" s="52"/>
      <c r="R27" s="52"/>
      <c r="S27" s="52"/>
      <c r="T27" s="52"/>
      <c r="U27" s="52"/>
      <c r="V27" s="52"/>
      <c r="W27" s="52"/>
      <c r="X27" s="52"/>
      <c r="Y27" s="52"/>
      <c r="Z27" s="52"/>
      <c r="AA27" s="52"/>
      <c r="AB27" s="52"/>
      <c r="AC27" s="52"/>
      <c r="AD27" s="52">
        <v>4.21231049359133E-2</v>
      </c>
      <c r="AE27" s="52">
        <v>4.2942284380761503E-2</v>
      </c>
      <c r="AF27" s="52">
        <v>2.84194522062741E-2</v>
      </c>
      <c r="AG27" s="32">
        <v>1.6272146913176199E-2</v>
      </c>
    </row>
    <row r="28" spans="1:33" ht="15" customHeight="1" x14ac:dyDescent="0.25">
      <c r="A28" s="49" t="s">
        <v>10</v>
      </c>
      <c r="B28" s="49" t="s">
        <v>11</v>
      </c>
      <c r="C28" s="49" t="s">
        <v>12</v>
      </c>
      <c r="D28" s="49" t="s">
        <v>13</v>
      </c>
      <c r="E28" s="49" t="s">
        <v>14</v>
      </c>
      <c r="F28" s="49" t="s">
        <v>15</v>
      </c>
      <c r="G28" s="49" t="s">
        <v>596</v>
      </c>
      <c r="H28" s="50" t="s">
        <v>18</v>
      </c>
      <c r="I28" s="51">
        <v>298</v>
      </c>
      <c r="J28" s="52"/>
      <c r="K28" s="52"/>
      <c r="L28" s="52"/>
      <c r="M28" s="52"/>
      <c r="N28" s="52"/>
      <c r="O28" s="52"/>
      <c r="P28" s="52"/>
      <c r="Q28" s="52"/>
      <c r="R28" s="52"/>
      <c r="S28" s="52"/>
      <c r="T28" s="52"/>
      <c r="U28" s="52"/>
      <c r="V28" s="52"/>
      <c r="W28" s="52"/>
      <c r="X28" s="52"/>
      <c r="Y28" s="52"/>
      <c r="Z28" s="52"/>
      <c r="AA28" s="52"/>
      <c r="AB28" s="52"/>
      <c r="AC28" s="52"/>
      <c r="AD28" s="52">
        <v>2.3255553508269299E-5</v>
      </c>
      <c r="AE28" s="52">
        <v>2.3762479395735999E-5</v>
      </c>
      <c r="AF28" s="52">
        <v>1.5751237877597999E-5</v>
      </c>
      <c r="AG28" s="32">
        <v>9.0403162293770008E-6</v>
      </c>
    </row>
    <row r="29" spans="1:33" ht="15" customHeight="1" x14ac:dyDescent="0.25">
      <c r="A29" s="49" t="s">
        <v>10</v>
      </c>
      <c r="B29" s="49" t="s">
        <v>11</v>
      </c>
      <c r="C29" s="49" t="s">
        <v>12</v>
      </c>
      <c r="D29" s="49" t="s">
        <v>13</v>
      </c>
      <c r="E29" s="49" t="s">
        <v>14</v>
      </c>
      <c r="F29" s="49" t="s">
        <v>15</v>
      </c>
      <c r="G29" s="49" t="s">
        <v>597</v>
      </c>
      <c r="H29" s="50" t="s">
        <v>16</v>
      </c>
      <c r="I29" s="51">
        <v>25</v>
      </c>
      <c r="J29" s="52"/>
      <c r="K29" s="52"/>
      <c r="L29" s="52"/>
      <c r="M29" s="52"/>
      <c r="N29" s="52"/>
      <c r="O29" s="52"/>
      <c r="P29" s="52"/>
      <c r="Q29" s="52"/>
      <c r="R29" s="52"/>
      <c r="S29" s="52"/>
      <c r="T29" s="52"/>
      <c r="U29" s="52"/>
      <c r="V29" s="52"/>
      <c r="W29" s="52"/>
      <c r="X29" s="52"/>
      <c r="Y29" s="52"/>
      <c r="Z29" s="52"/>
      <c r="AA29" s="52"/>
      <c r="AB29" s="52"/>
      <c r="AC29" s="52"/>
      <c r="AD29" s="52">
        <v>4.8301779923131004E-6</v>
      </c>
      <c r="AE29" s="52">
        <v>1.419788844899E-6</v>
      </c>
      <c r="AF29" s="52"/>
      <c r="AG29" s="32">
        <v>2.6125566798799999E-7</v>
      </c>
    </row>
    <row r="30" spans="1:33" ht="15" customHeight="1" x14ac:dyDescent="0.25">
      <c r="A30" s="49" t="s">
        <v>10</v>
      </c>
      <c r="B30" s="49" t="s">
        <v>11</v>
      </c>
      <c r="C30" s="49" t="s">
        <v>12</v>
      </c>
      <c r="D30" s="49" t="s">
        <v>13</v>
      </c>
      <c r="E30" s="49" t="s">
        <v>14</v>
      </c>
      <c r="F30" s="49" t="s">
        <v>15</v>
      </c>
      <c r="G30" s="49" t="s">
        <v>597</v>
      </c>
      <c r="H30" s="50" t="s">
        <v>17</v>
      </c>
      <c r="I30" s="51">
        <v>1</v>
      </c>
      <c r="J30" s="52"/>
      <c r="K30" s="52"/>
      <c r="L30" s="52"/>
      <c r="M30" s="52"/>
      <c r="N30" s="52"/>
      <c r="O30" s="52"/>
      <c r="P30" s="52"/>
      <c r="Q30" s="52"/>
      <c r="R30" s="52"/>
      <c r="S30" s="52"/>
      <c r="T30" s="52"/>
      <c r="U30" s="52"/>
      <c r="V30" s="52"/>
      <c r="W30" s="52"/>
      <c r="X30" s="52"/>
      <c r="Y30" s="52"/>
      <c r="Z30" s="52"/>
      <c r="AA30" s="52"/>
      <c r="AB30" s="52"/>
      <c r="AC30" s="52"/>
      <c r="AD30" s="52">
        <v>1.6723610989225299E-3</v>
      </c>
      <c r="AE30" s="52">
        <v>4.9149358607365702E-4</v>
      </c>
      <c r="AF30" s="52"/>
      <c r="AG30" s="32">
        <v>9.0360874413718999E-5</v>
      </c>
    </row>
    <row r="31" spans="1:33" ht="15" customHeight="1" x14ac:dyDescent="0.25">
      <c r="A31" s="49" t="s">
        <v>10</v>
      </c>
      <c r="B31" s="49" t="s">
        <v>11</v>
      </c>
      <c r="C31" s="49" t="s">
        <v>12</v>
      </c>
      <c r="D31" s="49" t="s">
        <v>13</v>
      </c>
      <c r="E31" s="49" t="s">
        <v>14</v>
      </c>
      <c r="F31" s="49" t="s">
        <v>15</v>
      </c>
      <c r="G31" s="49" t="s">
        <v>597</v>
      </c>
      <c r="H31" s="50" t="s">
        <v>18</v>
      </c>
      <c r="I31" s="51">
        <v>298</v>
      </c>
      <c r="J31" s="52"/>
      <c r="K31" s="52"/>
      <c r="L31" s="52"/>
      <c r="M31" s="52"/>
      <c r="N31" s="52"/>
      <c r="O31" s="52"/>
      <c r="P31" s="52"/>
      <c r="Q31" s="52"/>
      <c r="R31" s="52"/>
      <c r="S31" s="52"/>
      <c r="T31" s="52"/>
      <c r="U31" s="52"/>
      <c r="V31" s="52"/>
      <c r="W31" s="52"/>
      <c r="X31" s="52"/>
      <c r="Y31" s="52"/>
      <c r="Z31" s="52"/>
      <c r="AA31" s="52"/>
      <c r="AB31" s="52"/>
      <c r="AC31" s="52"/>
      <c r="AD31" s="52">
        <v>8.3759882166743106E-6</v>
      </c>
      <c r="AE31" s="52">
        <v>2.4618845298460002E-6</v>
      </c>
      <c r="AF31" s="52"/>
      <c r="AG31" s="32">
        <v>4.5302483312599898E-7</v>
      </c>
    </row>
    <row r="32" spans="1:33" ht="15" customHeight="1" x14ac:dyDescent="0.25">
      <c r="A32" s="49" t="s">
        <v>10</v>
      </c>
      <c r="B32" s="49" t="s">
        <v>11</v>
      </c>
      <c r="C32" s="49" t="s">
        <v>12</v>
      </c>
      <c r="D32" s="49" t="s">
        <v>13</v>
      </c>
      <c r="E32" s="49" t="s">
        <v>14</v>
      </c>
      <c r="F32" s="49" t="s">
        <v>15</v>
      </c>
      <c r="G32" s="49" t="s">
        <v>598</v>
      </c>
      <c r="H32" s="50" t="s">
        <v>16</v>
      </c>
      <c r="I32" s="51">
        <v>25</v>
      </c>
      <c r="J32" s="52"/>
      <c r="K32" s="52"/>
      <c r="L32" s="52"/>
      <c r="M32" s="52"/>
      <c r="N32" s="52"/>
      <c r="O32" s="52"/>
      <c r="P32" s="52"/>
      <c r="Q32" s="52"/>
      <c r="R32" s="52"/>
      <c r="S32" s="52"/>
      <c r="T32" s="52"/>
      <c r="U32" s="52"/>
      <c r="V32" s="52"/>
      <c r="W32" s="52"/>
      <c r="X32" s="52"/>
      <c r="Y32" s="52">
        <v>9.6506062655864002E-7</v>
      </c>
      <c r="Z32" s="52">
        <v>3.5423702752733998E-6</v>
      </c>
      <c r="AA32" s="52">
        <v>3.1965453231410699E-6</v>
      </c>
      <c r="AB32" s="52">
        <v>3.2407384254061998E-6</v>
      </c>
      <c r="AC32" s="52">
        <v>3.4466374697900001E-6</v>
      </c>
      <c r="AD32" s="52">
        <v>4.3835249953166698E-6</v>
      </c>
      <c r="AE32" s="52">
        <v>3.8633346202599999E-6</v>
      </c>
      <c r="AF32" s="52">
        <v>1.881208464572E-6</v>
      </c>
      <c r="AG32" s="32">
        <v>4.1916242848389999E-6</v>
      </c>
    </row>
    <row r="33" spans="1:33" ht="15" customHeight="1" x14ac:dyDescent="0.25">
      <c r="A33" s="49" t="s">
        <v>10</v>
      </c>
      <c r="B33" s="49" t="s">
        <v>11</v>
      </c>
      <c r="C33" s="49" t="s">
        <v>12</v>
      </c>
      <c r="D33" s="49" t="s">
        <v>13</v>
      </c>
      <c r="E33" s="49" t="s">
        <v>14</v>
      </c>
      <c r="F33" s="49" t="s">
        <v>15</v>
      </c>
      <c r="G33" s="49" t="s">
        <v>598</v>
      </c>
      <c r="H33" s="50" t="s">
        <v>17</v>
      </c>
      <c r="I33" s="51">
        <v>1</v>
      </c>
      <c r="J33" s="52"/>
      <c r="K33" s="52"/>
      <c r="L33" s="52"/>
      <c r="M33" s="52"/>
      <c r="N33" s="52"/>
      <c r="O33" s="52"/>
      <c r="P33" s="52"/>
      <c r="Q33" s="52"/>
      <c r="R33" s="52"/>
      <c r="S33" s="52"/>
      <c r="T33" s="52"/>
      <c r="U33" s="52"/>
      <c r="V33" s="52"/>
      <c r="W33" s="52"/>
      <c r="X33" s="52"/>
      <c r="Y33" s="52">
        <v>4.6214646076291801E-6</v>
      </c>
      <c r="Z33" s="52"/>
      <c r="AA33" s="52"/>
      <c r="AB33" s="52"/>
      <c r="AC33" s="52"/>
      <c r="AD33" s="52"/>
      <c r="AE33" s="52"/>
      <c r="AF33" s="52">
        <v>1.9021767817729999E-5</v>
      </c>
      <c r="AG33" s="32"/>
    </row>
    <row r="34" spans="1:33" ht="15" customHeight="1" x14ac:dyDescent="0.25">
      <c r="A34" s="49" t="s">
        <v>10</v>
      </c>
      <c r="B34" s="49" t="s">
        <v>11</v>
      </c>
      <c r="C34" s="49" t="s">
        <v>12</v>
      </c>
      <c r="D34" s="49" t="s">
        <v>13</v>
      </c>
      <c r="E34" s="49" t="s">
        <v>14</v>
      </c>
      <c r="F34" s="49" t="s">
        <v>15</v>
      </c>
      <c r="G34" s="49" t="s">
        <v>598</v>
      </c>
      <c r="H34" s="50" t="s">
        <v>18</v>
      </c>
      <c r="I34" s="51">
        <v>298</v>
      </c>
      <c r="J34" s="52"/>
      <c r="K34" s="52"/>
      <c r="L34" s="52"/>
      <c r="M34" s="52"/>
      <c r="N34" s="52"/>
      <c r="O34" s="52"/>
      <c r="P34" s="52"/>
      <c r="Q34" s="52"/>
      <c r="R34" s="52"/>
      <c r="S34" s="52"/>
      <c r="T34" s="52"/>
      <c r="U34" s="52"/>
      <c r="V34" s="52"/>
      <c r="W34" s="52"/>
      <c r="X34" s="52"/>
      <c r="Y34" s="52">
        <v>2.26223969368295E-6</v>
      </c>
      <c r="Z34" s="52">
        <v>8.3130574434978393E-6</v>
      </c>
      <c r="AA34" s="52">
        <v>7.5014927370813002E-6</v>
      </c>
      <c r="AB34" s="52">
        <v>7.6052028998220201E-6</v>
      </c>
      <c r="AC34" s="52">
        <v>8.0883964822297002E-6</v>
      </c>
      <c r="AD34" s="52">
        <v>1.0287037282759601E-5</v>
      </c>
      <c r="AE34" s="52">
        <v>9.0662805200950095E-6</v>
      </c>
      <c r="AF34" s="52">
        <v>4.4154444886229899E-6</v>
      </c>
      <c r="AG34" s="32">
        <v>9.8366942904430004E-6</v>
      </c>
    </row>
    <row r="35" spans="1:33" ht="15" customHeight="1" x14ac:dyDescent="0.25">
      <c r="A35" s="49" t="s">
        <v>10</v>
      </c>
      <c r="B35" s="49" t="s">
        <v>11</v>
      </c>
      <c r="C35" s="49" t="s">
        <v>12</v>
      </c>
      <c r="D35" s="49" t="s">
        <v>13</v>
      </c>
      <c r="E35" s="49" t="s">
        <v>14</v>
      </c>
      <c r="F35" s="49" t="s">
        <v>15</v>
      </c>
      <c r="G35" s="49" t="s">
        <v>599</v>
      </c>
      <c r="H35" s="50" t="s">
        <v>16</v>
      </c>
      <c r="I35" s="51">
        <v>25</v>
      </c>
      <c r="J35" s="52"/>
      <c r="K35" s="52"/>
      <c r="L35" s="52"/>
      <c r="M35" s="52"/>
      <c r="N35" s="52"/>
      <c r="O35" s="52"/>
      <c r="P35" s="52"/>
      <c r="Q35" s="52"/>
      <c r="R35" s="52"/>
      <c r="S35" s="52"/>
      <c r="T35" s="52"/>
      <c r="U35" s="52"/>
      <c r="V35" s="52"/>
      <c r="W35" s="52"/>
      <c r="X35" s="52"/>
      <c r="Y35" s="52"/>
      <c r="Z35" s="52"/>
      <c r="AA35" s="52"/>
      <c r="AB35" s="52"/>
      <c r="AC35" s="52"/>
      <c r="AD35" s="52">
        <v>1.40738798199607E-5</v>
      </c>
      <c r="AE35" s="52">
        <v>4.3318552422565999E-5</v>
      </c>
      <c r="AF35" s="52">
        <v>9.1162310718929995E-6</v>
      </c>
      <c r="AG35" s="32">
        <v>1.9885660603715E-5</v>
      </c>
    </row>
    <row r="36" spans="1:33" ht="15" customHeight="1" x14ac:dyDescent="0.25">
      <c r="A36" s="49" t="s">
        <v>10</v>
      </c>
      <c r="B36" s="49" t="s">
        <v>11</v>
      </c>
      <c r="C36" s="49" t="s">
        <v>12</v>
      </c>
      <c r="D36" s="49" t="s">
        <v>13</v>
      </c>
      <c r="E36" s="49" t="s">
        <v>14</v>
      </c>
      <c r="F36" s="49" t="s">
        <v>15</v>
      </c>
      <c r="G36" s="49" t="s">
        <v>599</v>
      </c>
      <c r="H36" s="50" t="s">
        <v>17</v>
      </c>
      <c r="I36" s="51">
        <v>1</v>
      </c>
      <c r="J36" s="52"/>
      <c r="K36" s="52"/>
      <c r="L36" s="52"/>
      <c r="M36" s="52"/>
      <c r="N36" s="52"/>
      <c r="O36" s="52"/>
      <c r="P36" s="52"/>
      <c r="Q36" s="52"/>
      <c r="R36" s="52"/>
      <c r="S36" s="52"/>
      <c r="T36" s="52"/>
      <c r="U36" s="52"/>
      <c r="V36" s="52"/>
      <c r="W36" s="52"/>
      <c r="X36" s="52"/>
      <c r="Y36" s="52"/>
      <c r="Z36" s="52"/>
      <c r="AA36" s="52"/>
      <c r="AB36" s="52"/>
      <c r="AC36" s="52"/>
      <c r="AD36" s="52">
        <v>3.0349381949805701E-2</v>
      </c>
      <c r="AE36" s="52">
        <v>9.3440861289780394E-2</v>
      </c>
      <c r="AF36" s="52">
        <v>1.9658548069603501E-2</v>
      </c>
      <c r="AG36" s="32">
        <v>4.28944324051619E-2</v>
      </c>
    </row>
    <row r="37" spans="1:33" ht="15" customHeight="1" x14ac:dyDescent="0.25">
      <c r="A37" s="49" t="s">
        <v>10</v>
      </c>
      <c r="B37" s="49" t="s">
        <v>11</v>
      </c>
      <c r="C37" s="49" t="s">
        <v>12</v>
      </c>
      <c r="D37" s="49" t="s">
        <v>13</v>
      </c>
      <c r="E37" s="49" t="s">
        <v>14</v>
      </c>
      <c r="F37" s="49" t="s">
        <v>15</v>
      </c>
      <c r="G37" s="49" t="s">
        <v>599</v>
      </c>
      <c r="H37" s="50" t="s">
        <v>18</v>
      </c>
      <c r="I37" s="51">
        <v>298</v>
      </c>
      <c r="J37" s="52"/>
      <c r="K37" s="52"/>
      <c r="L37" s="52"/>
      <c r="M37" s="52"/>
      <c r="N37" s="52"/>
      <c r="O37" s="52"/>
      <c r="P37" s="52"/>
      <c r="Q37" s="52"/>
      <c r="R37" s="52"/>
      <c r="S37" s="52"/>
      <c r="T37" s="52"/>
      <c r="U37" s="52"/>
      <c r="V37" s="52"/>
      <c r="W37" s="52"/>
      <c r="X37" s="52"/>
      <c r="Y37" s="52"/>
      <c r="Z37" s="52"/>
      <c r="AA37" s="52"/>
      <c r="AB37" s="52"/>
      <c r="AC37" s="52"/>
      <c r="AD37" s="52">
        <v>1.6776064745392898E-5</v>
      </c>
      <c r="AE37" s="52">
        <v>5.1635714487699002E-5</v>
      </c>
      <c r="AF37" s="52">
        <v>1.0866547437696E-5</v>
      </c>
      <c r="AG37" s="32">
        <v>2.3703707439628E-5</v>
      </c>
    </row>
    <row r="38" spans="1:33" ht="15" customHeight="1" x14ac:dyDescent="0.25">
      <c r="A38" s="49" t="s">
        <v>10</v>
      </c>
      <c r="B38" s="49" t="s">
        <v>11</v>
      </c>
      <c r="C38" s="49" t="s">
        <v>12</v>
      </c>
      <c r="D38" s="49" t="s">
        <v>13</v>
      </c>
      <c r="E38" s="49" t="s">
        <v>14</v>
      </c>
      <c r="F38" s="49" t="s">
        <v>15</v>
      </c>
      <c r="G38" s="49" t="s">
        <v>600</v>
      </c>
      <c r="H38" s="50" t="s">
        <v>16</v>
      </c>
      <c r="I38" s="51">
        <v>25</v>
      </c>
      <c r="J38" s="52"/>
      <c r="K38" s="52"/>
      <c r="L38" s="52"/>
      <c r="M38" s="52"/>
      <c r="N38" s="52"/>
      <c r="O38" s="52"/>
      <c r="P38" s="52"/>
      <c r="Q38" s="52"/>
      <c r="R38" s="52"/>
      <c r="S38" s="52"/>
      <c r="T38" s="52"/>
      <c r="U38" s="52">
        <v>3.7572353907926503E-5</v>
      </c>
      <c r="V38" s="52">
        <v>1.1133020133779999E-4</v>
      </c>
      <c r="W38" s="52">
        <v>8.6372384612996297E-5</v>
      </c>
      <c r="X38" s="52">
        <v>5.6473939648025302E-5</v>
      </c>
      <c r="Y38" s="52">
        <v>1.29894591786577E-5</v>
      </c>
      <c r="Z38" s="52">
        <v>1.8410039324551101E-5</v>
      </c>
      <c r="AA38" s="52"/>
      <c r="AB38" s="52"/>
      <c r="AC38" s="52">
        <v>4.6339688719987301E-7</v>
      </c>
      <c r="AD38" s="52"/>
      <c r="AE38" s="52"/>
      <c r="AF38" s="52"/>
      <c r="AG38" s="32"/>
    </row>
    <row r="39" spans="1:33" ht="15" customHeight="1" x14ac:dyDescent="0.25">
      <c r="A39" s="49" t="s">
        <v>10</v>
      </c>
      <c r="B39" s="49" t="s">
        <v>11</v>
      </c>
      <c r="C39" s="49" t="s">
        <v>12</v>
      </c>
      <c r="D39" s="49" t="s">
        <v>13</v>
      </c>
      <c r="E39" s="49" t="s">
        <v>14</v>
      </c>
      <c r="F39" s="49" t="s">
        <v>15</v>
      </c>
      <c r="G39" s="49" t="s">
        <v>600</v>
      </c>
      <c r="H39" s="50" t="s">
        <v>17</v>
      </c>
      <c r="I39" s="51">
        <v>1</v>
      </c>
      <c r="J39" s="52"/>
      <c r="K39" s="52"/>
      <c r="L39" s="52"/>
      <c r="M39" s="52"/>
      <c r="N39" s="52"/>
      <c r="O39" s="52"/>
      <c r="P39" s="52"/>
      <c r="Q39" s="52"/>
      <c r="R39" s="52"/>
      <c r="S39" s="52"/>
      <c r="T39" s="52"/>
      <c r="U39" s="52">
        <v>7.9686643915692301E-2</v>
      </c>
      <c r="V39" s="52">
        <v>0.236109090997208</v>
      </c>
      <c r="W39" s="52">
        <v>0.186333340706968</v>
      </c>
      <c r="X39" s="52">
        <v>0.119769931205532</v>
      </c>
      <c r="Y39" s="52">
        <v>2.7998151751438299E-2</v>
      </c>
      <c r="Z39" s="52">
        <v>3.9692682243145198E-2</v>
      </c>
      <c r="AA39" s="52"/>
      <c r="AB39" s="52"/>
      <c r="AC39" s="52">
        <v>9.9941182573322807E-4</v>
      </c>
      <c r="AD39" s="52"/>
      <c r="AE39" s="52"/>
      <c r="AF39" s="52"/>
      <c r="AG39" s="32"/>
    </row>
    <row r="40" spans="1:33" ht="15" customHeight="1" x14ac:dyDescent="0.25">
      <c r="A40" s="49" t="s">
        <v>10</v>
      </c>
      <c r="B40" s="49" t="s">
        <v>11</v>
      </c>
      <c r="C40" s="49" t="s">
        <v>12</v>
      </c>
      <c r="D40" s="49" t="s">
        <v>13</v>
      </c>
      <c r="E40" s="49" t="s">
        <v>14</v>
      </c>
      <c r="F40" s="49" t="s">
        <v>15</v>
      </c>
      <c r="G40" s="49" t="s">
        <v>600</v>
      </c>
      <c r="H40" s="50" t="s">
        <v>18</v>
      </c>
      <c r="I40" s="51">
        <v>298</v>
      </c>
      <c r="J40" s="52"/>
      <c r="K40" s="52"/>
      <c r="L40" s="52"/>
      <c r="M40" s="52"/>
      <c r="N40" s="52"/>
      <c r="O40" s="52"/>
      <c r="P40" s="52"/>
      <c r="Q40" s="52"/>
      <c r="R40" s="52"/>
      <c r="S40" s="52"/>
      <c r="T40" s="52"/>
      <c r="U40" s="52">
        <v>4.4787952606328302E-5</v>
      </c>
      <c r="V40" s="52">
        <v>1.3270559999465801E-4</v>
      </c>
      <c r="W40" s="52">
        <v>1.0295588245869101E-4</v>
      </c>
      <c r="X40" s="52">
        <v>6.7316936060446105E-5</v>
      </c>
      <c r="Y40" s="52">
        <v>1.54834353409599E-5</v>
      </c>
      <c r="Z40" s="52">
        <v>2.1944766874865E-5</v>
      </c>
      <c r="AA40" s="52"/>
      <c r="AB40" s="52"/>
      <c r="AC40" s="52">
        <v>5.5236908954224497E-7</v>
      </c>
      <c r="AD40" s="52"/>
      <c r="AE40" s="52"/>
      <c r="AF40" s="52"/>
      <c r="AG40" s="32"/>
    </row>
    <row r="41" spans="1:33" ht="15" customHeight="1" x14ac:dyDescent="0.25">
      <c r="A41" s="49" t="s">
        <v>10</v>
      </c>
      <c r="B41" s="49" t="s">
        <v>11</v>
      </c>
      <c r="C41" s="49" t="s">
        <v>12</v>
      </c>
      <c r="D41" s="49" t="s">
        <v>13</v>
      </c>
      <c r="E41" s="49" t="s">
        <v>14</v>
      </c>
      <c r="F41" s="49" t="s">
        <v>15</v>
      </c>
      <c r="G41" s="49" t="s">
        <v>601</v>
      </c>
      <c r="H41" s="50" t="s">
        <v>16</v>
      </c>
      <c r="I41" s="51">
        <v>25</v>
      </c>
      <c r="J41" s="52"/>
      <c r="K41" s="52"/>
      <c r="L41" s="52"/>
      <c r="M41" s="52"/>
      <c r="N41" s="52"/>
      <c r="O41" s="52"/>
      <c r="P41" s="52"/>
      <c r="Q41" s="52"/>
      <c r="R41" s="52"/>
      <c r="S41" s="52"/>
      <c r="T41" s="52"/>
      <c r="U41" s="52"/>
      <c r="V41" s="52"/>
      <c r="W41" s="52"/>
      <c r="X41" s="52"/>
      <c r="Y41" s="52"/>
      <c r="Z41" s="52"/>
      <c r="AA41" s="52"/>
      <c r="AB41" s="52"/>
      <c r="AC41" s="52"/>
      <c r="AD41" s="52">
        <v>1.3848757431821401E-5</v>
      </c>
      <c r="AE41" s="52">
        <v>2.0192125251517998E-5</v>
      </c>
      <c r="AF41" s="52">
        <v>3.265455900672E-6</v>
      </c>
      <c r="AG41" s="32">
        <v>6.3285449705420002E-6</v>
      </c>
    </row>
    <row r="42" spans="1:33" ht="15" customHeight="1" x14ac:dyDescent="0.25">
      <c r="A42" s="49" t="s">
        <v>10</v>
      </c>
      <c r="B42" s="49" t="s">
        <v>11</v>
      </c>
      <c r="C42" s="49" t="s">
        <v>12</v>
      </c>
      <c r="D42" s="49" t="s">
        <v>13</v>
      </c>
      <c r="E42" s="49" t="s">
        <v>14</v>
      </c>
      <c r="F42" s="49" t="s">
        <v>15</v>
      </c>
      <c r="G42" s="49" t="s">
        <v>601</v>
      </c>
      <c r="H42" s="50" t="s">
        <v>17</v>
      </c>
      <c r="I42" s="51">
        <v>1</v>
      </c>
      <c r="J42" s="52"/>
      <c r="K42" s="52"/>
      <c r="L42" s="52"/>
      <c r="M42" s="52"/>
      <c r="N42" s="52"/>
      <c r="O42" s="52"/>
      <c r="P42" s="52"/>
      <c r="Q42" s="52"/>
      <c r="R42" s="52"/>
      <c r="S42" s="52"/>
      <c r="T42" s="52"/>
      <c r="U42" s="52"/>
      <c r="V42" s="52"/>
      <c r="W42" s="52"/>
      <c r="X42" s="52"/>
      <c r="Y42" s="52"/>
      <c r="Z42" s="52"/>
      <c r="AA42" s="52"/>
      <c r="AB42" s="52"/>
      <c r="AC42" s="52"/>
      <c r="AD42" s="52">
        <v>2.9861186005720599E-2</v>
      </c>
      <c r="AE42" s="52">
        <v>4.35421520532061E-2</v>
      </c>
      <c r="AF42" s="52">
        <v>7.04356737001882E-3</v>
      </c>
      <c r="AG42" s="32">
        <v>1.3646404376140399E-2</v>
      </c>
    </row>
    <row r="43" spans="1:33" ht="15" customHeight="1" x14ac:dyDescent="0.25">
      <c r="A43" s="49" t="s">
        <v>10</v>
      </c>
      <c r="B43" s="49" t="s">
        <v>11</v>
      </c>
      <c r="C43" s="49" t="s">
        <v>12</v>
      </c>
      <c r="D43" s="49" t="s">
        <v>13</v>
      </c>
      <c r="E43" s="49" t="s">
        <v>14</v>
      </c>
      <c r="F43" s="49" t="s">
        <v>15</v>
      </c>
      <c r="G43" s="49" t="s">
        <v>601</v>
      </c>
      <c r="H43" s="50" t="s">
        <v>18</v>
      </c>
      <c r="I43" s="51">
        <v>298</v>
      </c>
      <c r="J43" s="52"/>
      <c r="K43" s="52"/>
      <c r="L43" s="52"/>
      <c r="M43" s="52"/>
      <c r="N43" s="52"/>
      <c r="O43" s="52"/>
      <c r="P43" s="52"/>
      <c r="Q43" s="52"/>
      <c r="R43" s="52"/>
      <c r="S43" s="52"/>
      <c r="T43" s="52"/>
      <c r="U43" s="52"/>
      <c r="V43" s="52"/>
      <c r="W43" s="52"/>
      <c r="X43" s="52"/>
      <c r="Y43" s="52"/>
      <c r="Z43" s="52"/>
      <c r="AA43" s="52"/>
      <c r="AB43" s="52"/>
      <c r="AC43" s="52"/>
      <c r="AD43" s="52">
        <v>1.6502083177972399E-5</v>
      </c>
      <c r="AE43" s="52">
        <v>2.4068400890013999E-5</v>
      </c>
      <c r="AF43" s="52">
        <v>3.8939075051520099E-6</v>
      </c>
      <c r="AG43" s="32">
        <v>7.5429522701459898E-6</v>
      </c>
    </row>
    <row r="44" spans="1:33" ht="15" customHeight="1" x14ac:dyDescent="0.25">
      <c r="A44" s="49" t="s">
        <v>10</v>
      </c>
      <c r="B44" s="49" t="s">
        <v>11</v>
      </c>
      <c r="C44" s="49" t="s">
        <v>12</v>
      </c>
      <c r="D44" s="49" t="s">
        <v>13</v>
      </c>
      <c r="E44" s="49" t="s">
        <v>14</v>
      </c>
      <c r="F44" s="49" t="s">
        <v>15</v>
      </c>
      <c r="G44" s="49" t="s">
        <v>602</v>
      </c>
      <c r="H44" s="50" t="s">
        <v>16</v>
      </c>
      <c r="I44" s="51">
        <v>25</v>
      </c>
      <c r="J44" s="52"/>
      <c r="K44" s="52"/>
      <c r="L44" s="52"/>
      <c r="M44" s="52"/>
      <c r="N44" s="52"/>
      <c r="O44" s="52"/>
      <c r="P44" s="52"/>
      <c r="Q44" s="52"/>
      <c r="R44" s="52"/>
      <c r="S44" s="52"/>
      <c r="T44" s="52"/>
      <c r="U44" s="52"/>
      <c r="V44" s="52"/>
      <c r="W44" s="52"/>
      <c r="X44" s="52"/>
      <c r="Y44" s="52"/>
      <c r="Z44" s="52"/>
      <c r="AA44" s="52"/>
      <c r="AB44" s="52"/>
      <c r="AC44" s="52"/>
      <c r="AD44" s="52"/>
      <c r="AE44" s="52"/>
      <c r="AF44" s="52">
        <v>7.7379769419580006E-6</v>
      </c>
      <c r="AG44" s="32">
        <v>5.3833879709189996E-6</v>
      </c>
    </row>
    <row r="45" spans="1:33" ht="15" customHeight="1" x14ac:dyDescent="0.25">
      <c r="A45" s="49" t="s">
        <v>10</v>
      </c>
      <c r="B45" s="49" t="s">
        <v>11</v>
      </c>
      <c r="C45" s="49" t="s">
        <v>12</v>
      </c>
      <c r="D45" s="49" t="s">
        <v>13</v>
      </c>
      <c r="E45" s="49" t="s">
        <v>14</v>
      </c>
      <c r="F45" s="49" t="s">
        <v>15</v>
      </c>
      <c r="G45" s="49" t="s">
        <v>602</v>
      </c>
      <c r="H45" s="50" t="s">
        <v>17</v>
      </c>
      <c r="I45" s="51">
        <v>1</v>
      </c>
      <c r="J45" s="52"/>
      <c r="K45" s="52"/>
      <c r="L45" s="52"/>
      <c r="M45" s="52"/>
      <c r="N45" s="52"/>
      <c r="O45" s="52"/>
      <c r="P45" s="52"/>
      <c r="Q45" s="52"/>
      <c r="R45" s="52"/>
      <c r="S45" s="52"/>
      <c r="T45" s="52"/>
      <c r="U45" s="52"/>
      <c r="V45" s="52"/>
      <c r="W45" s="52"/>
      <c r="X45" s="52"/>
      <c r="Y45" s="52"/>
      <c r="Z45" s="52"/>
      <c r="AA45" s="52"/>
      <c r="AB45" s="52"/>
      <c r="AC45" s="52"/>
      <c r="AD45" s="52"/>
      <c r="AE45" s="52"/>
      <c r="AF45" s="52">
        <v>1.6687581360136601E-2</v>
      </c>
      <c r="AG45" s="32">
        <v>1.16091741969597E-2</v>
      </c>
    </row>
    <row r="46" spans="1:33" ht="15" customHeight="1" x14ac:dyDescent="0.25">
      <c r="A46" s="49" t="s">
        <v>10</v>
      </c>
      <c r="B46" s="49" t="s">
        <v>11</v>
      </c>
      <c r="C46" s="49" t="s">
        <v>12</v>
      </c>
      <c r="D46" s="49" t="s">
        <v>13</v>
      </c>
      <c r="E46" s="49" t="s">
        <v>14</v>
      </c>
      <c r="F46" s="49" t="s">
        <v>15</v>
      </c>
      <c r="G46" s="49" t="s">
        <v>602</v>
      </c>
      <c r="H46" s="50" t="s">
        <v>18</v>
      </c>
      <c r="I46" s="51">
        <v>298</v>
      </c>
      <c r="J46" s="52"/>
      <c r="K46" s="52"/>
      <c r="L46" s="52"/>
      <c r="M46" s="52"/>
      <c r="N46" s="52"/>
      <c r="O46" s="52"/>
      <c r="P46" s="52"/>
      <c r="Q46" s="52"/>
      <c r="R46" s="52"/>
      <c r="S46" s="52"/>
      <c r="T46" s="52"/>
      <c r="U46" s="52"/>
      <c r="V46" s="52"/>
      <c r="W46" s="52"/>
      <c r="X46" s="52"/>
      <c r="Y46" s="52"/>
      <c r="Z46" s="52"/>
      <c r="AA46" s="52"/>
      <c r="AB46" s="52"/>
      <c r="AC46" s="52"/>
      <c r="AD46" s="52"/>
      <c r="AE46" s="52"/>
      <c r="AF46" s="52">
        <v>9.2233190225590003E-6</v>
      </c>
      <c r="AG46" s="32">
        <v>6.4163833443490096E-6</v>
      </c>
    </row>
    <row r="47" spans="1:33" ht="15" customHeight="1" x14ac:dyDescent="0.25">
      <c r="A47" s="49" t="s">
        <v>10</v>
      </c>
      <c r="B47" s="49" t="s">
        <v>11</v>
      </c>
      <c r="C47" s="49" t="s">
        <v>12</v>
      </c>
      <c r="D47" s="49" t="s">
        <v>13</v>
      </c>
      <c r="E47" s="49" t="s">
        <v>14</v>
      </c>
      <c r="F47" s="49" t="s">
        <v>15</v>
      </c>
      <c r="G47" s="49" t="s">
        <v>603</v>
      </c>
      <c r="H47" s="50" t="s">
        <v>16</v>
      </c>
      <c r="I47" s="51">
        <v>25</v>
      </c>
      <c r="J47" s="52"/>
      <c r="K47" s="52"/>
      <c r="L47" s="52"/>
      <c r="M47" s="52"/>
      <c r="N47" s="52"/>
      <c r="O47" s="52"/>
      <c r="P47" s="52"/>
      <c r="Q47" s="52"/>
      <c r="R47" s="52"/>
      <c r="S47" s="52"/>
      <c r="T47" s="52"/>
      <c r="U47" s="52"/>
      <c r="V47" s="52"/>
      <c r="W47" s="52">
        <v>8.0583455305999497E-5</v>
      </c>
      <c r="X47" s="52">
        <v>6.7876609605818501E-5</v>
      </c>
      <c r="Y47" s="52"/>
      <c r="Z47" s="52"/>
      <c r="AA47" s="52"/>
      <c r="AB47" s="52"/>
      <c r="AC47" s="52"/>
      <c r="AD47" s="52"/>
      <c r="AE47" s="52"/>
      <c r="AF47" s="52">
        <v>6.6614635671899998E-6</v>
      </c>
      <c r="AG47" s="32">
        <v>3.2298658377380002E-6</v>
      </c>
    </row>
    <row r="48" spans="1:33" ht="15" customHeight="1" x14ac:dyDescent="0.25">
      <c r="A48" s="49" t="s">
        <v>10</v>
      </c>
      <c r="B48" s="49" t="s">
        <v>11</v>
      </c>
      <c r="C48" s="49" t="s">
        <v>12</v>
      </c>
      <c r="D48" s="49" t="s">
        <v>13</v>
      </c>
      <c r="E48" s="49" t="s">
        <v>14</v>
      </c>
      <c r="F48" s="49" t="s">
        <v>15</v>
      </c>
      <c r="G48" s="49" t="s">
        <v>603</v>
      </c>
      <c r="H48" s="50" t="s">
        <v>17</v>
      </c>
      <c r="I48" s="51">
        <v>1</v>
      </c>
      <c r="J48" s="52"/>
      <c r="K48" s="52"/>
      <c r="L48" s="52"/>
      <c r="M48" s="52"/>
      <c r="N48" s="52"/>
      <c r="O48" s="52"/>
      <c r="P48" s="52"/>
      <c r="Q48" s="52"/>
      <c r="R48" s="52"/>
      <c r="S48" s="52"/>
      <c r="T48" s="52"/>
      <c r="U48" s="52"/>
      <c r="V48" s="52"/>
      <c r="W48" s="52">
        <v>0.170901392012964</v>
      </c>
      <c r="X48" s="52">
        <v>0.14395271365202</v>
      </c>
      <c r="Y48" s="52"/>
      <c r="Z48" s="52"/>
      <c r="AA48" s="52"/>
      <c r="AB48" s="52"/>
      <c r="AC48" s="52"/>
      <c r="AD48" s="52"/>
      <c r="AE48" s="52"/>
      <c r="AF48" s="52">
        <v>1.43673843542452E-2</v>
      </c>
      <c r="AG48" s="32">
        <v>6.9653425883879601E-3</v>
      </c>
    </row>
    <row r="49" spans="1:33" ht="15" customHeight="1" x14ac:dyDescent="0.25">
      <c r="A49" s="49" t="s">
        <v>10</v>
      </c>
      <c r="B49" s="49" t="s">
        <v>11</v>
      </c>
      <c r="C49" s="49" t="s">
        <v>12</v>
      </c>
      <c r="D49" s="49" t="s">
        <v>13</v>
      </c>
      <c r="E49" s="49" t="s">
        <v>14</v>
      </c>
      <c r="F49" s="49" t="s">
        <v>15</v>
      </c>
      <c r="G49" s="49" t="s">
        <v>603</v>
      </c>
      <c r="H49" s="50" t="s">
        <v>18</v>
      </c>
      <c r="I49" s="51">
        <v>298</v>
      </c>
      <c r="J49" s="52"/>
      <c r="K49" s="52"/>
      <c r="L49" s="52"/>
      <c r="M49" s="52"/>
      <c r="N49" s="52"/>
      <c r="O49" s="52"/>
      <c r="P49" s="52"/>
      <c r="Q49" s="52"/>
      <c r="R49" s="52"/>
      <c r="S49" s="52"/>
      <c r="T49" s="52"/>
      <c r="U49" s="52"/>
      <c r="V49" s="52"/>
      <c r="W49" s="52">
        <v>9.6055478724751397E-5</v>
      </c>
      <c r="X49" s="52">
        <v>8.0908918650135703E-5</v>
      </c>
      <c r="Y49" s="52"/>
      <c r="Z49" s="52"/>
      <c r="AA49" s="52"/>
      <c r="AB49" s="52"/>
      <c r="AC49" s="52"/>
      <c r="AD49" s="52"/>
      <c r="AE49" s="52"/>
      <c r="AF49" s="52">
        <v>7.9420573038000103E-6</v>
      </c>
      <c r="AG49" s="32">
        <v>3.84987473382501E-6</v>
      </c>
    </row>
    <row r="50" spans="1:33" ht="15" customHeight="1" x14ac:dyDescent="0.25">
      <c r="A50" s="49" t="s">
        <v>10</v>
      </c>
      <c r="B50" s="49" t="s">
        <v>11</v>
      </c>
      <c r="C50" s="49" t="s">
        <v>12</v>
      </c>
      <c r="D50" s="49" t="s">
        <v>13</v>
      </c>
      <c r="E50" s="49" t="s">
        <v>14</v>
      </c>
      <c r="F50" s="49" t="s">
        <v>15</v>
      </c>
      <c r="G50" s="49" t="s">
        <v>604</v>
      </c>
      <c r="H50" s="50" t="s">
        <v>16</v>
      </c>
      <c r="I50" s="51">
        <v>25</v>
      </c>
      <c r="J50" s="52"/>
      <c r="K50" s="52"/>
      <c r="L50" s="52"/>
      <c r="M50" s="52"/>
      <c r="N50" s="52"/>
      <c r="O50" s="52"/>
      <c r="P50" s="52"/>
      <c r="Q50" s="52"/>
      <c r="R50" s="52"/>
      <c r="S50" s="52"/>
      <c r="T50" s="52"/>
      <c r="U50" s="52"/>
      <c r="V50" s="52"/>
      <c r="W50" s="52"/>
      <c r="X50" s="52"/>
      <c r="Y50" s="52"/>
      <c r="Z50" s="52"/>
      <c r="AA50" s="52"/>
      <c r="AB50" s="52"/>
      <c r="AC50" s="52"/>
      <c r="AD50" s="52">
        <v>1.1721864382584499E-5</v>
      </c>
      <c r="AE50" s="52">
        <v>3.7497292595591002E-5</v>
      </c>
      <c r="AF50" s="52">
        <v>1.5322313477935999E-5</v>
      </c>
      <c r="AG50" s="32">
        <v>1.0298815743262E-5</v>
      </c>
    </row>
    <row r="51" spans="1:33" ht="15" customHeight="1" x14ac:dyDescent="0.25">
      <c r="A51" s="49" t="s">
        <v>10</v>
      </c>
      <c r="B51" s="49" t="s">
        <v>11</v>
      </c>
      <c r="C51" s="49" t="s">
        <v>12</v>
      </c>
      <c r="D51" s="49" t="s">
        <v>13</v>
      </c>
      <c r="E51" s="49" t="s">
        <v>14</v>
      </c>
      <c r="F51" s="49" t="s">
        <v>15</v>
      </c>
      <c r="G51" s="49" t="s">
        <v>604</v>
      </c>
      <c r="H51" s="50" t="s">
        <v>17</v>
      </c>
      <c r="I51" s="51">
        <v>1</v>
      </c>
      <c r="J51" s="52"/>
      <c r="K51" s="52"/>
      <c r="L51" s="52"/>
      <c r="M51" s="52"/>
      <c r="N51" s="52"/>
      <c r="O51" s="52"/>
      <c r="P51" s="52"/>
      <c r="Q51" s="52"/>
      <c r="R51" s="52"/>
      <c r="S51" s="52"/>
      <c r="T51" s="52"/>
      <c r="U51" s="52"/>
      <c r="V51" s="52"/>
      <c r="W51" s="52"/>
      <c r="X51" s="52"/>
      <c r="Y51" s="52"/>
      <c r="Z51" s="52"/>
      <c r="AA51" s="52"/>
      <c r="AB51" s="52"/>
      <c r="AC51" s="52"/>
      <c r="AD51" s="52">
        <v>2.5276474759862898E-2</v>
      </c>
      <c r="AE51" s="52">
        <v>8.0869409339725903E-2</v>
      </c>
      <c r="AF51" s="52">
        <v>3.3042927427061802E-2</v>
      </c>
      <c r="AG51" s="32">
        <v>2.22118052784652E-2</v>
      </c>
    </row>
    <row r="52" spans="1:33" ht="15" customHeight="1" x14ac:dyDescent="0.25">
      <c r="A52" s="49" t="s">
        <v>10</v>
      </c>
      <c r="B52" s="49" t="s">
        <v>11</v>
      </c>
      <c r="C52" s="49" t="s">
        <v>12</v>
      </c>
      <c r="D52" s="49" t="s">
        <v>13</v>
      </c>
      <c r="E52" s="49" t="s">
        <v>14</v>
      </c>
      <c r="F52" s="49" t="s">
        <v>15</v>
      </c>
      <c r="G52" s="49" t="s">
        <v>604</v>
      </c>
      <c r="H52" s="50" t="s">
        <v>18</v>
      </c>
      <c r="I52" s="51">
        <v>298</v>
      </c>
      <c r="J52" s="52"/>
      <c r="K52" s="52"/>
      <c r="L52" s="52"/>
      <c r="M52" s="52"/>
      <c r="N52" s="52"/>
      <c r="O52" s="52"/>
      <c r="P52" s="52"/>
      <c r="Q52" s="52"/>
      <c r="R52" s="52"/>
      <c r="S52" s="52"/>
      <c r="T52" s="52"/>
      <c r="U52" s="52"/>
      <c r="V52" s="52"/>
      <c r="W52" s="52"/>
      <c r="X52" s="52"/>
      <c r="Y52" s="52"/>
      <c r="Z52" s="52"/>
      <c r="AA52" s="52"/>
      <c r="AB52" s="52"/>
      <c r="AC52" s="52"/>
      <c r="AD52" s="52">
        <v>1.3968741828767899E-5</v>
      </c>
      <c r="AE52" s="52">
        <v>4.4703639045619002E-5</v>
      </c>
      <c r="AF52" s="52">
        <v>1.8265883923943001E-5</v>
      </c>
      <c r="AG52" s="32">
        <v>1.2277446742169001E-5</v>
      </c>
    </row>
    <row r="53" spans="1:33" ht="15" customHeight="1" x14ac:dyDescent="0.25">
      <c r="A53" s="49" t="s">
        <v>10</v>
      </c>
      <c r="B53" s="49" t="s">
        <v>11</v>
      </c>
      <c r="C53" s="49" t="s">
        <v>12</v>
      </c>
      <c r="D53" s="49" t="s">
        <v>13</v>
      </c>
      <c r="E53" s="49" t="s">
        <v>14</v>
      </c>
      <c r="F53" s="49" t="s">
        <v>15</v>
      </c>
      <c r="G53" s="49" t="s">
        <v>605</v>
      </c>
      <c r="H53" s="50" t="s">
        <v>16</v>
      </c>
      <c r="I53" s="51">
        <v>25</v>
      </c>
      <c r="J53" s="52"/>
      <c r="K53" s="52"/>
      <c r="L53" s="52"/>
      <c r="M53" s="52"/>
      <c r="N53" s="52"/>
      <c r="O53" s="52"/>
      <c r="P53" s="52"/>
      <c r="Q53" s="52"/>
      <c r="R53" s="52"/>
      <c r="S53" s="52">
        <v>1.9911118871247501E-5</v>
      </c>
      <c r="T53" s="52"/>
      <c r="U53" s="52">
        <v>1.5202964285714301E-6</v>
      </c>
      <c r="V53" s="52">
        <v>1.04510147603936E-5</v>
      </c>
      <c r="W53" s="52">
        <v>5.8663452230027003E-5</v>
      </c>
      <c r="X53" s="52">
        <v>5.5959430304546197E-5</v>
      </c>
      <c r="Y53" s="52">
        <v>2.3959895078271401E-5</v>
      </c>
      <c r="Z53" s="52">
        <v>1.9814578721060599E-5</v>
      </c>
      <c r="AA53" s="52">
        <v>2.06289346020475E-5</v>
      </c>
      <c r="AB53" s="52">
        <v>4.472624870892E-5</v>
      </c>
      <c r="AC53" s="52">
        <v>5.74832624470188E-5</v>
      </c>
      <c r="AD53" s="52">
        <v>7.7583038485464306E-6</v>
      </c>
      <c r="AE53" s="52">
        <v>2.6930803755805999E-5</v>
      </c>
      <c r="AF53" s="52">
        <v>3.1651101212610002E-5</v>
      </c>
      <c r="AG53" s="32">
        <v>2.7564630290235002E-5</v>
      </c>
    </row>
    <row r="54" spans="1:33" ht="15" customHeight="1" x14ac:dyDescent="0.25">
      <c r="A54" s="49" t="s">
        <v>10</v>
      </c>
      <c r="B54" s="49" t="s">
        <v>11</v>
      </c>
      <c r="C54" s="49" t="s">
        <v>12</v>
      </c>
      <c r="D54" s="49" t="s">
        <v>13</v>
      </c>
      <c r="E54" s="49" t="s">
        <v>14</v>
      </c>
      <c r="F54" s="49" t="s">
        <v>15</v>
      </c>
      <c r="G54" s="49" t="s">
        <v>605</v>
      </c>
      <c r="H54" s="50" t="s">
        <v>17</v>
      </c>
      <c r="I54" s="51">
        <v>1</v>
      </c>
      <c r="J54" s="52"/>
      <c r="K54" s="52"/>
      <c r="L54" s="52"/>
      <c r="M54" s="52"/>
      <c r="N54" s="52"/>
      <c r="O54" s="52"/>
      <c r="P54" s="52"/>
      <c r="Q54" s="52"/>
      <c r="R54" s="52"/>
      <c r="S54" s="52">
        <v>4.2108034188914199E-2</v>
      </c>
      <c r="T54" s="52"/>
      <c r="U54" s="52">
        <v>3.2251170580000002E-3</v>
      </c>
      <c r="V54" s="52">
        <v>2.2164512103842699E-2</v>
      </c>
      <c r="W54" s="52">
        <v>0.126540288390706</v>
      </c>
      <c r="X54" s="52">
        <v>0.120633599462197</v>
      </c>
      <c r="Y54" s="52">
        <v>5.1650066900383498E-2</v>
      </c>
      <c r="Z54" s="52">
        <v>4.2762528776175202E-2</v>
      </c>
      <c r="AA54" s="52">
        <v>4.4502075527337398E-2</v>
      </c>
      <c r="AB54" s="52">
        <v>9.6472037849665696E-2</v>
      </c>
      <c r="AC54" s="52">
        <v>0.12399190430347599</v>
      </c>
      <c r="AD54" s="52">
        <v>1.6731537426495999E-2</v>
      </c>
      <c r="AE54" s="52">
        <v>5.8089161328543699E-2</v>
      </c>
      <c r="AF54" s="52">
        <v>6.8256190993292803E-2</v>
      </c>
      <c r="AG54" s="32">
        <v>5.9448707122394001E-2</v>
      </c>
    </row>
    <row r="55" spans="1:33" ht="15" customHeight="1" x14ac:dyDescent="0.25">
      <c r="A55" s="49" t="s">
        <v>10</v>
      </c>
      <c r="B55" s="49" t="s">
        <v>11</v>
      </c>
      <c r="C55" s="49" t="s">
        <v>12</v>
      </c>
      <c r="D55" s="49" t="s">
        <v>13</v>
      </c>
      <c r="E55" s="49" t="s">
        <v>14</v>
      </c>
      <c r="F55" s="49" t="s">
        <v>15</v>
      </c>
      <c r="G55" s="49" t="s">
        <v>605</v>
      </c>
      <c r="H55" s="50" t="s">
        <v>18</v>
      </c>
      <c r="I55" s="51">
        <v>298</v>
      </c>
      <c r="J55" s="52"/>
      <c r="K55" s="52"/>
      <c r="L55" s="52"/>
      <c r="M55" s="52"/>
      <c r="N55" s="52"/>
      <c r="O55" s="52"/>
      <c r="P55" s="52"/>
      <c r="Q55" s="52"/>
      <c r="R55" s="52"/>
      <c r="S55" s="52">
        <v>2.3734053694527001E-5</v>
      </c>
      <c r="T55" s="52"/>
      <c r="U55" s="52">
        <v>1.8124571483871E-6</v>
      </c>
      <c r="V55" s="52">
        <v>1.24576095943891E-5</v>
      </c>
      <c r="W55" s="52">
        <v>6.9926835058192199E-5</v>
      </c>
      <c r="X55" s="52">
        <v>6.67036409230191E-5</v>
      </c>
      <c r="Y55" s="52">
        <v>2.8560194933299501E-5</v>
      </c>
      <c r="Z55" s="52">
        <v>2.3618977835504201E-5</v>
      </c>
      <c r="AA55" s="52">
        <v>2.4589690045640699E-5</v>
      </c>
      <c r="AB55" s="52">
        <v>5.3313688461032299E-5</v>
      </c>
      <c r="AC55" s="52">
        <v>6.8520048836846406E-5</v>
      </c>
      <c r="AD55" s="52">
        <v>9.2478981874668002E-6</v>
      </c>
      <c r="AE55" s="52">
        <v>3.2101518076919902E-5</v>
      </c>
      <c r="AF55" s="52">
        <v>3.7728112645431098E-5</v>
      </c>
      <c r="AG55" s="32">
        <v>3.2857039305961901E-5</v>
      </c>
    </row>
    <row r="56" spans="1:33" ht="15" customHeight="1" x14ac:dyDescent="0.25">
      <c r="A56" s="49" t="s">
        <v>10</v>
      </c>
      <c r="B56" s="49" t="s">
        <v>11</v>
      </c>
      <c r="C56" s="49" t="s">
        <v>12</v>
      </c>
      <c r="D56" s="49" t="s">
        <v>13</v>
      </c>
      <c r="E56" s="49" t="s">
        <v>14</v>
      </c>
      <c r="F56" s="49" t="s">
        <v>15</v>
      </c>
      <c r="G56" s="49" t="s">
        <v>606</v>
      </c>
      <c r="H56" s="50" t="s">
        <v>16</v>
      </c>
      <c r="I56" s="51">
        <v>25</v>
      </c>
      <c r="J56" s="52"/>
      <c r="K56" s="52"/>
      <c r="L56" s="52"/>
      <c r="M56" s="52"/>
      <c r="N56" s="52"/>
      <c r="O56" s="52"/>
      <c r="P56" s="52"/>
      <c r="Q56" s="52"/>
      <c r="R56" s="52"/>
      <c r="S56" s="52"/>
      <c r="T56" s="52"/>
      <c r="U56" s="52"/>
      <c r="V56" s="52"/>
      <c r="W56" s="52"/>
      <c r="X56" s="52"/>
      <c r="Y56" s="52"/>
      <c r="Z56" s="52"/>
      <c r="AA56" s="52"/>
      <c r="AB56" s="52"/>
      <c r="AC56" s="52"/>
      <c r="AD56" s="52"/>
      <c r="AE56" s="52"/>
      <c r="AF56" s="52">
        <v>6.2622264426500003E-6</v>
      </c>
      <c r="AG56" s="32">
        <v>2.1019954186260002E-6</v>
      </c>
    </row>
    <row r="57" spans="1:33" ht="15" customHeight="1" x14ac:dyDescent="0.25">
      <c r="A57" s="49" t="s">
        <v>10</v>
      </c>
      <c r="B57" s="49" t="s">
        <v>11</v>
      </c>
      <c r="C57" s="49" t="s">
        <v>12</v>
      </c>
      <c r="D57" s="49" t="s">
        <v>13</v>
      </c>
      <c r="E57" s="49" t="s">
        <v>14</v>
      </c>
      <c r="F57" s="49" t="s">
        <v>15</v>
      </c>
      <c r="G57" s="49" t="s">
        <v>606</v>
      </c>
      <c r="H57" s="50" t="s">
        <v>17</v>
      </c>
      <c r="I57" s="51">
        <v>1</v>
      </c>
      <c r="J57" s="52"/>
      <c r="K57" s="52"/>
      <c r="L57" s="52"/>
      <c r="M57" s="52"/>
      <c r="N57" s="52"/>
      <c r="O57" s="52"/>
      <c r="P57" s="52"/>
      <c r="Q57" s="52"/>
      <c r="R57" s="52"/>
      <c r="S57" s="52"/>
      <c r="T57" s="52"/>
      <c r="U57" s="52"/>
      <c r="V57" s="52"/>
      <c r="W57" s="52"/>
      <c r="X57" s="52"/>
      <c r="Y57" s="52"/>
      <c r="Z57" s="52"/>
      <c r="AA57" s="52"/>
      <c r="AB57" s="52"/>
      <c r="AC57" s="52"/>
      <c r="AD57" s="52"/>
      <c r="AE57" s="52"/>
      <c r="AF57" s="52">
        <v>1.33826414248012E-2</v>
      </c>
      <c r="AG57" s="32">
        <v>4.5097538172315802E-3</v>
      </c>
    </row>
    <row r="58" spans="1:33" ht="15" customHeight="1" x14ac:dyDescent="0.25">
      <c r="A58" s="49" t="s">
        <v>10</v>
      </c>
      <c r="B58" s="49" t="s">
        <v>11</v>
      </c>
      <c r="C58" s="49" t="s">
        <v>12</v>
      </c>
      <c r="D58" s="49" t="s">
        <v>13</v>
      </c>
      <c r="E58" s="49" t="s">
        <v>14</v>
      </c>
      <c r="F58" s="49" t="s">
        <v>15</v>
      </c>
      <c r="G58" s="49" t="s">
        <v>606</v>
      </c>
      <c r="H58" s="50" t="s">
        <v>18</v>
      </c>
      <c r="I58" s="51">
        <v>298</v>
      </c>
      <c r="J58" s="52"/>
      <c r="K58" s="52"/>
      <c r="L58" s="52"/>
      <c r="M58" s="52"/>
      <c r="N58" s="52"/>
      <c r="O58" s="52"/>
      <c r="P58" s="52"/>
      <c r="Q58" s="52"/>
      <c r="R58" s="52"/>
      <c r="S58" s="52"/>
      <c r="T58" s="52"/>
      <c r="U58" s="52"/>
      <c r="V58" s="52"/>
      <c r="W58" s="52"/>
      <c r="X58" s="52"/>
      <c r="Y58" s="52"/>
      <c r="Z58" s="52"/>
      <c r="AA58" s="52"/>
      <c r="AB58" s="52"/>
      <c r="AC58" s="52"/>
      <c r="AD58" s="52"/>
      <c r="AE58" s="52"/>
      <c r="AF58" s="52">
        <v>7.4822206664940103E-6</v>
      </c>
      <c r="AG58" s="32">
        <v>2.5055785390030002E-6</v>
      </c>
    </row>
    <row r="59" spans="1:33" ht="15" customHeight="1" x14ac:dyDescent="0.25">
      <c r="A59" s="49" t="s">
        <v>10</v>
      </c>
      <c r="B59" s="49" t="s">
        <v>11</v>
      </c>
      <c r="C59" s="49" t="s">
        <v>12</v>
      </c>
      <c r="D59" s="49" t="s">
        <v>13</v>
      </c>
      <c r="E59" s="49" t="s">
        <v>14</v>
      </c>
      <c r="F59" s="49" t="s">
        <v>15</v>
      </c>
      <c r="G59" s="49" t="s">
        <v>607</v>
      </c>
      <c r="H59" s="50" t="s">
        <v>16</v>
      </c>
      <c r="I59" s="51">
        <v>25</v>
      </c>
      <c r="J59" s="52"/>
      <c r="K59" s="52"/>
      <c r="L59" s="52"/>
      <c r="M59" s="52"/>
      <c r="N59" s="52"/>
      <c r="O59" s="52"/>
      <c r="P59" s="52"/>
      <c r="Q59" s="52"/>
      <c r="R59" s="52"/>
      <c r="S59" s="52">
        <v>7.7647046164388998E-7</v>
      </c>
      <c r="T59" s="52">
        <v>2.9249189175876999E-6</v>
      </c>
      <c r="U59" s="52"/>
      <c r="V59" s="52"/>
      <c r="W59" s="52">
        <v>5.7898285450773797E-8</v>
      </c>
      <c r="X59" s="52">
        <v>9.3631628859424508E-9</v>
      </c>
      <c r="Y59" s="52"/>
      <c r="Z59" s="52"/>
      <c r="AA59" s="52"/>
      <c r="AB59" s="52"/>
      <c r="AC59" s="52"/>
      <c r="AD59" s="52"/>
      <c r="AE59" s="52">
        <v>3.2075306350000002E-8</v>
      </c>
      <c r="AF59" s="52">
        <v>7.3262840039999999E-9</v>
      </c>
      <c r="AG59" s="32">
        <v>5.3948596724199996E-7</v>
      </c>
    </row>
    <row r="60" spans="1:33" ht="15" customHeight="1" x14ac:dyDescent="0.25">
      <c r="A60" s="49" t="s">
        <v>10</v>
      </c>
      <c r="B60" s="49" t="s">
        <v>11</v>
      </c>
      <c r="C60" s="49" t="s">
        <v>12</v>
      </c>
      <c r="D60" s="49" t="s">
        <v>13</v>
      </c>
      <c r="E60" s="49" t="s">
        <v>14</v>
      </c>
      <c r="F60" s="49" t="s">
        <v>15</v>
      </c>
      <c r="G60" s="49" t="s">
        <v>607</v>
      </c>
      <c r="H60" s="50" t="s">
        <v>17</v>
      </c>
      <c r="I60" s="51">
        <v>1</v>
      </c>
      <c r="J60" s="52"/>
      <c r="K60" s="52"/>
      <c r="L60" s="52"/>
      <c r="M60" s="52"/>
      <c r="N60" s="52"/>
      <c r="O60" s="52"/>
      <c r="P60" s="52"/>
      <c r="Q60" s="52"/>
      <c r="R60" s="52"/>
      <c r="S60" s="52">
        <v>1.6420797322845E-3</v>
      </c>
      <c r="T60" s="52">
        <v>6.2031680404199896E-3</v>
      </c>
      <c r="U60" s="52"/>
      <c r="V60" s="52"/>
      <c r="W60" s="52">
        <v>1.2493720292779299E-4</v>
      </c>
      <c r="X60" s="52">
        <v>2.0181005252981402E-5</v>
      </c>
      <c r="Y60" s="52"/>
      <c r="Z60" s="52"/>
      <c r="AA60" s="52"/>
      <c r="AB60" s="52"/>
      <c r="AC60" s="52"/>
      <c r="AD60" s="52"/>
      <c r="AE60" s="52">
        <v>6.8025309706745994E-5</v>
      </c>
      <c r="AF60" s="52">
        <v>1.5537583116204001E-5</v>
      </c>
      <c r="AG60" s="32">
        <v>1.14414183932657E-3</v>
      </c>
    </row>
    <row r="61" spans="1:33" ht="15" customHeight="1" x14ac:dyDescent="0.25">
      <c r="A61" s="49" t="s">
        <v>10</v>
      </c>
      <c r="B61" s="49" t="s">
        <v>11</v>
      </c>
      <c r="C61" s="49" t="s">
        <v>12</v>
      </c>
      <c r="D61" s="49" t="s">
        <v>13</v>
      </c>
      <c r="E61" s="49" t="s">
        <v>14</v>
      </c>
      <c r="F61" s="49" t="s">
        <v>15</v>
      </c>
      <c r="G61" s="49" t="s">
        <v>607</v>
      </c>
      <c r="H61" s="50" t="s">
        <v>18</v>
      </c>
      <c r="I61" s="51">
        <v>298</v>
      </c>
      <c r="J61" s="52"/>
      <c r="K61" s="52"/>
      <c r="L61" s="52"/>
      <c r="M61" s="52"/>
      <c r="N61" s="52"/>
      <c r="O61" s="52"/>
      <c r="P61" s="52"/>
      <c r="Q61" s="52"/>
      <c r="R61" s="52"/>
      <c r="S61" s="52">
        <v>9.2555279027951604E-7</v>
      </c>
      <c r="T61" s="52">
        <v>3.4865033497645402E-6</v>
      </c>
      <c r="U61" s="52"/>
      <c r="V61" s="52"/>
      <c r="W61" s="52">
        <v>6.9014756257322298E-8</v>
      </c>
      <c r="X61" s="52">
        <v>1.1160890160043401E-8</v>
      </c>
      <c r="Y61" s="52"/>
      <c r="Z61" s="52"/>
      <c r="AA61" s="52"/>
      <c r="AB61" s="52"/>
      <c r="AC61" s="52"/>
      <c r="AD61" s="52"/>
      <c r="AE61" s="52">
        <v>3.8233765169000098E-8</v>
      </c>
      <c r="AF61" s="52">
        <v>8.7329305329999906E-9</v>
      </c>
      <c r="AG61" s="32">
        <v>6.4306727295199897E-7</v>
      </c>
    </row>
    <row r="62" spans="1:33" ht="15" customHeight="1" x14ac:dyDescent="0.25">
      <c r="A62" s="49" t="s">
        <v>10</v>
      </c>
      <c r="B62" s="49" t="s">
        <v>11</v>
      </c>
      <c r="C62" s="49" t="s">
        <v>12</v>
      </c>
      <c r="D62" s="49" t="s">
        <v>13</v>
      </c>
      <c r="E62" s="49" t="s">
        <v>14</v>
      </c>
      <c r="F62" s="49" t="s">
        <v>15</v>
      </c>
      <c r="G62" s="49" t="s">
        <v>608</v>
      </c>
      <c r="H62" s="50" t="s">
        <v>16</v>
      </c>
      <c r="I62" s="51">
        <v>25</v>
      </c>
      <c r="J62" s="52"/>
      <c r="K62" s="52"/>
      <c r="L62" s="52"/>
      <c r="M62" s="52"/>
      <c r="N62" s="52"/>
      <c r="O62" s="52"/>
      <c r="P62" s="52"/>
      <c r="Q62" s="52"/>
      <c r="R62" s="52"/>
      <c r="S62" s="52"/>
      <c r="T62" s="52"/>
      <c r="U62" s="52"/>
      <c r="V62" s="52"/>
      <c r="W62" s="52"/>
      <c r="X62" s="52"/>
      <c r="Y62" s="52"/>
      <c r="Z62" s="52"/>
      <c r="AA62" s="52"/>
      <c r="AB62" s="52"/>
      <c r="AC62" s="52"/>
      <c r="AD62" s="52">
        <v>3.3858659746881E-6</v>
      </c>
      <c r="AE62" s="52">
        <v>1.6661866143297E-5</v>
      </c>
      <c r="AF62" s="52">
        <v>4.6446574632130001E-6</v>
      </c>
      <c r="AG62" s="32">
        <v>1.658555947552E-6</v>
      </c>
    </row>
    <row r="63" spans="1:33" ht="15" customHeight="1" x14ac:dyDescent="0.25">
      <c r="A63" s="49" t="s">
        <v>10</v>
      </c>
      <c r="B63" s="49" t="s">
        <v>11</v>
      </c>
      <c r="C63" s="49" t="s">
        <v>12</v>
      </c>
      <c r="D63" s="49" t="s">
        <v>13</v>
      </c>
      <c r="E63" s="49" t="s">
        <v>14</v>
      </c>
      <c r="F63" s="49" t="s">
        <v>15</v>
      </c>
      <c r="G63" s="49" t="s">
        <v>608</v>
      </c>
      <c r="H63" s="50" t="s">
        <v>17</v>
      </c>
      <c r="I63" s="51">
        <v>1</v>
      </c>
      <c r="J63" s="52"/>
      <c r="K63" s="52"/>
      <c r="L63" s="52"/>
      <c r="M63" s="52"/>
      <c r="N63" s="52"/>
      <c r="O63" s="52"/>
      <c r="P63" s="52"/>
      <c r="Q63" s="52"/>
      <c r="R63" s="52"/>
      <c r="S63" s="52"/>
      <c r="T63" s="52"/>
      <c r="U63" s="52"/>
      <c r="V63" s="52"/>
      <c r="W63" s="52"/>
      <c r="X63" s="52"/>
      <c r="Y63" s="52"/>
      <c r="Z63" s="52"/>
      <c r="AA63" s="52"/>
      <c r="AB63" s="52"/>
      <c r="AC63" s="52"/>
      <c r="AD63" s="52">
        <v>7.3079626526200998E-3</v>
      </c>
      <c r="AE63" s="52">
        <v>3.5939404131617399E-2</v>
      </c>
      <c r="AF63" s="52">
        <v>1.0025460860290899E-2</v>
      </c>
      <c r="AG63" s="32">
        <v>3.5732303725922901E-3</v>
      </c>
    </row>
    <row r="64" spans="1:33" ht="15" customHeight="1" x14ac:dyDescent="0.25">
      <c r="A64" s="49" t="s">
        <v>10</v>
      </c>
      <c r="B64" s="49" t="s">
        <v>11</v>
      </c>
      <c r="C64" s="49" t="s">
        <v>12</v>
      </c>
      <c r="D64" s="49" t="s">
        <v>13</v>
      </c>
      <c r="E64" s="49" t="s">
        <v>14</v>
      </c>
      <c r="F64" s="49" t="s">
        <v>15</v>
      </c>
      <c r="G64" s="49" t="s">
        <v>608</v>
      </c>
      <c r="H64" s="50" t="s">
        <v>18</v>
      </c>
      <c r="I64" s="51">
        <v>298</v>
      </c>
      <c r="J64" s="52"/>
      <c r="K64" s="52"/>
      <c r="L64" s="52"/>
      <c r="M64" s="52"/>
      <c r="N64" s="52"/>
      <c r="O64" s="52"/>
      <c r="P64" s="52"/>
      <c r="Q64" s="52"/>
      <c r="R64" s="52"/>
      <c r="S64" s="52"/>
      <c r="T64" s="52"/>
      <c r="U64" s="52"/>
      <c r="V64" s="52"/>
      <c r="W64" s="52"/>
      <c r="X64" s="52"/>
      <c r="Y64" s="52"/>
      <c r="Z64" s="52"/>
      <c r="AA64" s="52"/>
      <c r="AB64" s="52"/>
      <c r="AC64" s="52"/>
      <c r="AD64" s="52">
        <v>4.0359522418279796E-6</v>
      </c>
      <c r="AE64" s="52">
        <v>1.9860944442810998E-5</v>
      </c>
      <c r="AF64" s="52">
        <v>5.5364316961500204E-6</v>
      </c>
      <c r="AG64" s="32">
        <v>1.9792300649780002E-6</v>
      </c>
    </row>
    <row r="65" spans="1:33" ht="15" customHeight="1" x14ac:dyDescent="0.25">
      <c r="A65" s="49" t="s">
        <v>10</v>
      </c>
      <c r="B65" s="49" t="s">
        <v>11</v>
      </c>
      <c r="C65" s="49" t="s">
        <v>12</v>
      </c>
      <c r="D65" s="49" t="s">
        <v>13</v>
      </c>
      <c r="E65" s="49" t="s">
        <v>14</v>
      </c>
      <c r="F65" s="49" t="s">
        <v>15</v>
      </c>
      <c r="G65" s="49" t="s">
        <v>20</v>
      </c>
      <c r="H65" s="50" t="s">
        <v>16</v>
      </c>
      <c r="I65" s="51">
        <v>25</v>
      </c>
      <c r="J65" s="52"/>
      <c r="K65" s="52"/>
      <c r="L65" s="52"/>
      <c r="M65" s="52"/>
      <c r="N65" s="52"/>
      <c r="O65" s="52"/>
      <c r="P65" s="52"/>
      <c r="Q65" s="52"/>
      <c r="R65" s="52"/>
      <c r="S65" s="52"/>
      <c r="T65" s="52"/>
      <c r="U65" s="52"/>
      <c r="V65" s="52"/>
      <c r="W65" s="52"/>
      <c r="X65" s="52"/>
      <c r="Y65" s="52"/>
      <c r="Z65" s="52"/>
      <c r="AA65" s="52">
        <v>1.5433845294799201E-8</v>
      </c>
      <c r="AB65" s="52">
        <v>1.4458306794905599E-8</v>
      </c>
      <c r="AC65" s="52">
        <v>1.1684703403790499E-7</v>
      </c>
      <c r="AD65" s="52">
        <v>8.0892476190476301E-12</v>
      </c>
      <c r="AE65" s="52">
        <v>5.7016574040000001E-9</v>
      </c>
      <c r="AF65" s="52"/>
      <c r="AG65" s="32"/>
    </row>
    <row r="66" spans="1:33" ht="15" customHeight="1" x14ac:dyDescent="0.25">
      <c r="A66" s="49" t="s">
        <v>10</v>
      </c>
      <c r="B66" s="49" t="s">
        <v>11</v>
      </c>
      <c r="C66" s="49" t="s">
        <v>12</v>
      </c>
      <c r="D66" s="49" t="s">
        <v>13</v>
      </c>
      <c r="E66" s="49" t="s">
        <v>14</v>
      </c>
      <c r="F66" s="49" t="s">
        <v>15</v>
      </c>
      <c r="G66" s="49" t="s">
        <v>20</v>
      </c>
      <c r="H66" s="50" t="s">
        <v>17</v>
      </c>
      <c r="I66" s="51">
        <v>1</v>
      </c>
      <c r="J66" s="52"/>
      <c r="K66" s="52"/>
      <c r="L66" s="52"/>
      <c r="M66" s="52"/>
      <c r="N66" s="52"/>
      <c r="O66" s="52"/>
      <c r="P66" s="52"/>
      <c r="Q66" s="52"/>
      <c r="R66" s="52"/>
      <c r="S66" s="52"/>
      <c r="T66" s="52"/>
      <c r="U66" s="52"/>
      <c r="V66" s="52"/>
      <c r="W66" s="52"/>
      <c r="X66" s="52"/>
      <c r="Y66" s="52"/>
      <c r="Z66" s="52"/>
      <c r="AA66" s="52">
        <v>1.5454423755192301E-5</v>
      </c>
      <c r="AB66" s="52">
        <v>1.44775845372988E-5</v>
      </c>
      <c r="AC66" s="52">
        <v>1.1700283008329E-4</v>
      </c>
      <c r="AD66" s="52">
        <v>8.1000337239999992E-9</v>
      </c>
      <c r="AE66" s="52">
        <v>5.709259614169E-6</v>
      </c>
      <c r="AF66" s="52"/>
      <c r="AG66" s="32"/>
    </row>
    <row r="67" spans="1:33" ht="15" customHeight="1" x14ac:dyDescent="0.25">
      <c r="A67" s="49" t="s">
        <v>10</v>
      </c>
      <c r="B67" s="49" t="s">
        <v>11</v>
      </c>
      <c r="C67" s="49" t="s">
        <v>12</v>
      </c>
      <c r="D67" s="49" t="s">
        <v>13</v>
      </c>
      <c r="E67" s="49" t="s">
        <v>14</v>
      </c>
      <c r="F67" s="49" t="s">
        <v>15</v>
      </c>
      <c r="G67" s="49" t="s">
        <v>20</v>
      </c>
      <c r="H67" s="50" t="s">
        <v>18</v>
      </c>
      <c r="I67" s="51">
        <v>298</v>
      </c>
      <c r="J67" s="52"/>
      <c r="K67" s="52"/>
      <c r="L67" s="52"/>
      <c r="M67" s="52"/>
      <c r="N67" s="52"/>
      <c r="O67" s="52"/>
      <c r="P67" s="52"/>
      <c r="Q67" s="52"/>
      <c r="R67" s="52"/>
      <c r="S67" s="52"/>
      <c r="T67" s="52"/>
      <c r="U67" s="52"/>
      <c r="V67" s="52"/>
      <c r="W67" s="52"/>
      <c r="X67" s="52"/>
      <c r="Y67" s="52"/>
      <c r="Z67" s="52"/>
      <c r="AA67" s="52">
        <v>3.6794287182801397E-8</v>
      </c>
      <c r="AB67" s="52">
        <v>3.4468603399055001E-8</v>
      </c>
      <c r="AC67" s="52">
        <v>2.78563329146366E-7</v>
      </c>
      <c r="AD67" s="52">
        <v>1.9284767193548401E-11</v>
      </c>
      <c r="AE67" s="52">
        <v>1.3592751251999999E-8</v>
      </c>
      <c r="AF67" s="52"/>
      <c r="AG67" s="32"/>
    </row>
    <row r="68" spans="1:33" ht="15" customHeight="1" x14ac:dyDescent="0.25">
      <c r="A68" s="49" t="s">
        <v>10</v>
      </c>
      <c r="B68" s="49" t="s">
        <v>11</v>
      </c>
      <c r="C68" s="49" t="s">
        <v>12</v>
      </c>
      <c r="D68" s="49" t="s">
        <v>13</v>
      </c>
      <c r="E68" s="49" t="s">
        <v>14</v>
      </c>
      <c r="F68" s="49" t="s">
        <v>15</v>
      </c>
      <c r="G68" s="49" t="s">
        <v>609</v>
      </c>
      <c r="H68" s="50" t="s">
        <v>16</v>
      </c>
      <c r="I68" s="51">
        <v>25</v>
      </c>
      <c r="J68" s="52"/>
      <c r="K68" s="52"/>
      <c r="L68" s="52"/>
      <c r="M68" s="52"/>
      <c r="N68" s="52"/>
      <c r="O68" s="52"/>
      <c r="P68" s="52"/>
      <c r="Q68" s="52"/>
      <c r="R68" s="52"/>
      <c r="S68" s="52">
        <v>5.2960039454666897E-5</v>
      </c>
      <c r="T68" s="52">
        <v>6.2110852919883904E-5</v>
      </c>
      <c r="U68" s="52">
        <v>1.17640998143032E-3</v>
      </c>
      <c r="V68" s="52">
        <v>4.3431023951214502E-4</v>
      </c>
      <c r="W68" s="52">
        <v>6.8461186789822305E-5</v>
      </c>
      <c r="X68" s="52">
        <v>2.45731120930057E-7</v>
      </c>
      <c r="Y68" s="52"/>
      <c r="Z68" s="52">
        <v>2.5877014143338299E-7</v>
      </c>
      <c r="AA68" s="52">
        <v>6.1122376491078294E-8</v>
      </c>
      <c r="AB68" s="52">
        <v>7.6030756859172494E-8</v>
      </c>
      <c r="AC68" s="52"/>
      <c r="AD68" s="52"/>
      <c r="AE68" s="52"/>
      <c r="AF68" s="52"/>
      <c r="AG68" s="32"/>
    </row>
    <row r="69" spans="1:33" ht="15" customHeight="1" x14ac:dyDescent="0.25">
      <c r="A69" s="49" t="s">
        <v>10</v>
      </c>
      <c r="B69" s="49" t="s">
        <v>11</v>
      </c>
      <c r="C69" s="49" t="s">
        <v>12</v>
      </c>
      <c r="D69" s="49" t="s">
        <v>13</v>
      </c>
      <c r="E69" s="49" t="s">
        <v>14</v>
      </c>
      <c r="F69" s="49" t="s">
        <v>15</v>
      </c>
      <c r="G69" s="49" t="s">
        <v>609</v>
      </c>
      <c r="H69" s="50" t="s">
        <v>17</v>
      </c>
      <c r="I69" s="51">
        <v>1</v>
      </c>
      <c r="J69" s="52"/>
      <c r="K69" s="52"/>
      <c r="L69" s="52"/>
      <c r="M69" s="52"/>
      <c r="N69" s="52"/>
      <c r="O69" s="52"/>
      <c r="P69" s="52"/>
      <c r="Q69" s="52"/>
      <c r="R69" s="52"/>
      <c r="S69" s="52">
        <v>0.111999891438729</v>
      </c>
      <c r="T69" s="52">
        <v>0.13172469687249</v>
      </c>
      <c r="U69" s="52">
        <v>2.4949302886174198</v>
      </c>
      <c r="V69" s="52">
        <v>0.92108515595735796</v>
      </c>
      <c r="W69" s="52">
        <v>0.147651839410326</v>
      </c>
      <c r="X69" s="52">
        <v>5.2114656126846497E-4</v>
      </c>
      <c r="Y69" s="52"/>
      <c r="Z69" s="52">
        <v>5.5798187829720302E-4</v>
      </c>
      <c r="AA69" s="52">
        <v>1.31836628611768E-4</v>
      </c>
      <c r="AB69" s="52">
        <v>1.6398408886708201E-4</v>
      </c>
      <c r="AC69" s="52"/>
      <c r="AD69" s="52"/>
      <c r="AE69" s="52"/>
      <c r="AF69" s="52"/>
      <c r="AG69" s="32"/>
    </row>
    <row r="70" spans="1:33" ht="15" customHeight="1" x14ac:dyDescent="0.25">
      <c r="A70" s="49" t="s">
        <v>10</v>
      </c>
      <c r="B70" s="49" t="s">
        <v>11</v>
      </c>
      <c r="C70" s="49" t="s">
        <v>12</v>
      </c>
      <c r="D70" s="49" t="s">
        <v>13</v>
      </c>
      <c r="E70" s="49" t="s">
        <v>14</v>
      </c>
      <c r="F70" s="49" t="s">
        <v>15</v>
      </c>
      <c r="G70" s="49" t="s">
        <v>609</v>
      </c>
      <c r="H70" s="50" t="s">
        <v>18</v>
      </c>
      <c r="I70" s="51">
        <v>298</v>
      </c>
      <c r="J70" s="52"/>
      <c r="K70" s="52"/>
      <c r="L70" s="52"/>
      <c r="M70" s="52"/>
      <c r="N70" s="52"/>
      <c r="O70" s="52"/>
      <c r="P70" s="52"/>
      <c r="Q70" s="52"/>
      <c r="R70" s="52"/>
      <c r="S70" s="52">
        <v>6.3128367029962896E-5</v>
      </c>
      <c r="T70" s="52">
        <v>7.40361366805016E-5</v>
      </c>
      <c r="U70" s="52">
        <v>1.40228069786494E-3</v>
      </c>
      <c r="V70" s="52">
        <v>5.1769780549847696E-4</v>
      </c>
      <c r="W70" s="52">
        <v>8.1605734653468094E-5</v>
      </c>
      <c r="X70" s="52">
        <v>2.9291149614862799E-7</v>
      </c>
      <c r="Y70" s="52"/>
      <c r="Z70" s="52">
        <v>3.0845400858859199E-7</v>
      </c>
      <c r="AA70" s="52">
        <v>7.2857872777365297E-8</v>
      </c>
      <c r="AB70" s="52">
        <v>9.0628662176133899E-8</v>
      </c>
      <c r="AC70" s="52"/>
      <c r="AD70" s="52"/>
      <c r="AE70" s="52"/>
      <c r="AF70" s="52"/>
      <c r="AG70" s="32"/>
    </row>
    <row r="71" spans="1:33" ht="15" customHeight="1" x14ac:dyDescent="0.25">
      <c r="A71" s="49" t="s">
        <v>10</v>
      </c>
      <c r="B71" s="49" t="s">
        <v>11</v>
      </c>
      <c r="C71" s="49" t="s">
        <v>12</v>
      </c>
      <c r="D71" s="49" t="s">
        <v>13</v>
      </c>
      <c r="E71" s="49" t="s">
        <v>14</v>
      </c>
      <c r="F71" s="49" t="s">
        <v>15</v>
      </c>
      <c r="G71" s="49" t="s">
        <v>610</v>
      </c>
      <c r="H71" s="50" t="s">
        <v>16</v>
      </c>
      <c r="I71" s="51">
        <v>25</v>
      </c>
      <c r="J71" s="52"/>
      <c r="K71" s="52"/>
      <c r="L71" s="52"/>
      <c r="M71" s="52"/>
      <c r="N71" s="52"/>
      <c r="O71" s="52"/>
      <c r="P71" s="52"/>
      <c r="Q71" s="52"/>
      <c r="R71" s="52"/>
      <c r="S71" s="52"/>
      <c r="T71" s="52"/>
      <c r="U71" s="52"/>
      <c r="V71" s="52"/>
      <c r="W71" s="52"/>
      <c r="X71" s="52"/>
      <c r="Y71" s="52"/>
      <c r="Z71" s="52"/>
      <c r="AA71" s="52"/>
      <c r="AB71" s="52"/>
      <c r="AC71" s="52"/>
      <c r="AD71" s="52">
        <v>7.9619824123297502E-6</v>
      </c>
      <c r="AE71" s="52">
        <v>2.1803076106510001E-5</v>
      </c>
      <c r="AF71" s="52">
        <v>3.2745896194729998E-6</v>
      </c>
      <c r="AG71" s="32">
        <v>2.312625656502E-6</v>
      </c>
    </row>
    <row r="72" spans="1:33" ht="15" customHeight="1" x14ac:dyDescent="0.25">
      <c r="A72" s="49" t="s">
        <v>10</v>
      </c>
      <c r="B72" s="49" t="s">
        <v>11</v>
      </c>
      <c r="C72" s="49" t="s">
        <v>12</v>
      </c>
      <c r="D72" s="49" t="s">
        <v>13</v>
      </c>
      <c r="E72" s="49" t="s">
        <v>14</v>
      </c>
      <c r="F72" s="49" t="s">
        <v>15</v>
      </c>
      <c r="G72" s="49" t="s">
        <v>610</v>
      </c>
      <c r="H72" s="50" t="s">
        <v>17</v>
      </c>
      <c r="I72" s="51">
        <v>1</v>
      </c>
      <c r="J72" s="52"/>
      <c r="K72" s="52"/>
      <c r="L72" s="52"/>
      <c r="M72" s="52"/>
      <c r="N72" s="52"/>
      <c r="O72" s="52"/>
      <c r="P72" s="52"/>
      <c r="Q72" s="52"/>
      <c r="R72" s="52"/>
      <c r="S72" s="52"/>
      <c r="T72" s="52"/>
      <c r="U72" s="52"/>
      <c r="V72" s="52"/>
      <c r="W72" s="52"/>
      <c r="X72" s="52"/>
      <c r="Y72" s="52"/>
      <c r="Z72" s="52"/>
      <c r="AA72" s="52"/>
      <c r="AB72" s="52"/>
      <c r="AC72" s="52"/>
      <c r="AD72" s="52">
        <v>1.7169624639741699E-2</v>
      </c>
      <c r="AE72" s="52">
        <v>4.70155667179196E-2</v>
      </c>
      <c r="AF72" s="52">
        <v>7.0606598783445901E-3</v>
      </c>
      <c r="AG72" s="32">
        <v>4.9878983051578297E-3</v>
      </c>
    </row>
    <row r="73" spans="1:33" ht="15" customHeight="1" x14ac:dyDescent="0.25">
      <c r="A73" s="49" t="s">
        <v>10</v>
      </c>
      <c r="B73" s="49" t="s">
        <v>11</v>
      </c>
      <c r="C73" s="49" t="s">
        <v>12</v>
      </c>
      <c r="D73" s="49" t="s">
        <v>13</v>
      </c>
      <c r="E73" s="49" t="s">
        <v>14</v>
      </c>
      <c r="F73" s="49" t="s">
        <v>15</v>
      </c>
      <c r="G73" s="49" t="s">
        <v>610</v>
      </c>
      <c r="H73" s="50" t="s">
        <v>18</v>
      </c>
      <c r="I73" s="51">
        <v>298</v>
      </c>
      <c r="J73" s="52"/>
      <c r="K73" s="52"/>
      <c r="L73" s="52"/>
      <c r="M73" s="52"/>
      <c r="N73" s="52"/>
      <c r="O73" s="52"/>
      <c r="P73" s="52"/>
      <c r="Q73" s="52"/>
      <c r="R73" s="52"/>
      <c r="S73" s="52"/>
      <c r="T73" s="52"/>
      <c r="U73" s="52"/>
      <c r="V73" s="52"/>
      <c r="W73" s="52"/>
      <c r="X73" s="52"/>
      <c r="Y73" s="52"/>
      <c r="Z73" s="52"/>
      <c r="AA73" s="52"/>
      <c r="AB73" s="52"/>
      <c r="AC73" s="52"/>
      <c r="AD73" s="52">
        <v>9.4910578506457092E-6</v>
      </c>
      <c r="AE73" s="52">
        <v>2.5987005135700002E-5</v>
      </c>
      <c r="AF73" s="52">
        <v>3.90238643686501E-6</v>
      </c>
      <c r="AG73" s="32">
        <v>2.756751827206E-6</v>
      </c>
    </row>
    <row r="74" spans="1:33" ht="15" customHeight="1" x14ac:dyDescent="0.25">
      <c r="A74" s="49" t="s">
        <v>10</v>
      </c>
      <c r="B74" s="49" t="s">
        <v>11</v>
      </c>
      <c r="C74" s="49" t="s">
        <v>12</v>
      </c>
      <c r="D74" s="49" t="s">
        <v>13</v>
      </c>
      <c r="E74" s="49" t="s">
        <v>14</v>
      </c>
      <c r="F74" s="49" t="s">
        <v>15</v>
      </c>
      <c r="G74" s="49" t="s">
        <v>611</v>
      </c>
      <c r="H74" s="50" t="s">
        <v>16</v>
      </c>
      <c r="I74" s="51">
        <v>25</v>
      </c>
      <c r="J74" s="52"/>
      <c r="K74" s="52"/>
      <c r="L74" s="52"/>
      <c r="M74" s="52"/>
      <c r="N74" s="52"/>
      <c r="O74" s="52"/>
      <c r="P74" s="52"/>
      <c r="Q74" s="52"/>
      <c r="R74" s="52"/>
      <c r="S74" s="52"/>
      <c r="T74" s="52"/>
      <c r="U74" s="52"/>
      <c r="V74" s="52"/>
      <c r="W74" s="52"/>
      <c r="X74" s="52">
        <v>5.2794416641543501E-5</v>
      </c>
      <c r="Y74" s="52">
        <v>1.2459794264680301E-4</v>
      </c>
      <c r="Z74" s="52">
        <v>9.4614744047618994E-5</v>
      </c>
      <c r="AA74" s="52">
        <v>5.7743427178756499E-5</v>
      </c>
      <c r="AB74" s="52">
        <v>5.7954618422018003E-5</v>
      </c>
      <c r="AC74" s="52">
        <v>6.0637007649572303E-5</v>
      </c>
      <c r="AD74" s="52">
        <v>4.9831574711811999E-5</v>
      </c>
      <c r="AE74" s="52">
        <v>1.3578779475079E-5</v>
      </c>
      <c r="AF74" s="52">
        <v>7.4513680500000003E-6</v>
      </c>
      <c r="AG74" s="32">
        <v>9.3719109017879995E-6</v>
      </c>
    </row>
    <row r="75" spans="1:33" ht="15" customHeight="1" x14ac:dyDescent="0.25">
      <c r="A75" s="49" t="s">
        <v>10</v>
      </c>
      <c r="B75" s="49" t="s">
        <v>11</v>
      </c>
      <c r="C75" s="49" t="s">
        <v>12</v>
      </c>
      <c r="D75" s="49" t="s">
        <v>13</v>
      </c>
      <c r="E75" s="49" t="s">
        <v>14</v>
      </c>
      <c r="F75" s="49" t="s">
        <v>15</v>
      </c>
      <c r="G75" s="49" t="s">
        <v>611</v>
      </c>
      <c r="H75" s="50" t="s">
        <v>17</v>
      </c>
      <c r="I75" s="51">
        <v>1</v>
      </c>
      <c r="J75" s="52"/>
      <c r="K75" s="52"/>
      <c r="L75" s="52"/>
      <c r="M75" s="52"/>
      <c r="N75" s="52"/>
      <c r="O75" s="52"/>
      <c r="P75" s="52"/>
      <c r="Q75" s="52"/>
      <c r="R75" s="52"/>
      <c r="S75" s="52"/>
      <c r="T75" s="52"/>
      <c r="U75" s="52"/>
      <c r="V75" s="52"/>
      <c r="W75" s="52"/>
      <c r="X75" s="52">
        <v>0.11196639881338601</v>
      </c>
      <c r="Y75" s="52">
        <v>0.26424731676534002</v>
      </c>
      <c r="Z75" s="52">
        <v>0.200658561258</v>
      </c>
      <c r="AA75" s="52">
        <v>0.122462260360706</v>
      </c>
      <c r="AB75" s="52">
        <v>0.104978113180368</v>
      </c>
      <c r="AC75" s="52">
        <v>0.130771632862585</v>
      </c>
      <c r="AD75" s="52">
        <v>0.107471541603438</v>
      </c>
      <c r="AE75" s="52">
        <v>2.9282264147782702E-2</v>
      </c>
      <c r="AF75" s="52">
        <v>1.606872175926E-2</v>
      </c>
      <c r="AG75" s="32">
        <v>2.0210021853051499E-2</v>
      </c>
    </row>
    <row r="76" spans="1:33" ht="15" customHeight="1" x14ac:dyDescent="0.25">
      <c r="A76" s="49" t="s">
        <v>10</v>
      </c>
      <c r="B76" s="49" t="s">
        <v>11</v>
      </c>
      <c r="C76" s="49" t="s">
        <v>12</v>
      </c>
      <c r="D76" s="49" t="s">
        <v>13</v>
      </c>
      <c r="E76" s="49" t="s">
        <v>14</v>
      </c>
      <c r="F76" s="49" t="s">
        <v>15</v>
      </c>
      <c r="G76" s="49" t="s">
        <v>611</v>
      </c>
      <c r="H76" s="50" t="s">
        <v>18</v>
      </c>
      <c r="I76" s="51">
        <v>298</v>
      </c>
      <c r="J76" s="52"/>
      <c r="K76" s="52"/>
      <c r="L76" s="52"/>
      <c r="M76" s="52"/>
      <c r="N76" s="52"/>
      <c r="O76" s="52"/>
      <c r="P76" s="52"/>
      <c r="Q76" s="52"/>
      <c r="R76" s="52"/>
      <c r="S76" s="52"/>
      <c r="T76" s="52"/>
      <c r="U76" s="52"/>
      <c r="V76" s="52"/>
      <c r="W76" s="52"/>
      <c r="X76" s="52">
        <v>6.2930944636719794E-5</v>
      </c>
      <c r="Y76" s="52">
        <v>1.4852074763498899E-4</v>
      </c>
      <c r="Z76" s="52">
        <v>1.1278032923225799E-4</v>
      </c>
      <c r="AA76" s="52">
        <v>6.8830165197077497E-5</v>
      </c>
      <c r="AB76" s="52">
        <v>5.5775341853868503E-5</v>
      </c>
      <c r="AC76" s="52">
        <v>7.2280401649281901E-5</v>
      </c>
      <c r="AD76" s="52">
        <v>5.9408191815329799E-5</v>
      </c>
      <c r="AE76" s="52">
        <v>1.6184631334875E-5</v>
      </c>
      <c r="AF76" s="52">
        <v>8.8815730500000103E-6</v>
      </c>
      <c r="AG76" s="32">
        <v>1.1170657704361E-5</v>
      </c>
    </row>
    <row r="77" spans="1:33" ht="15" customHeight="1" x14ac:dyDescent="0.25">
      <c r="A77" s="49" t="s">
        <v>10</v>
      </c>
      <c r="B77" s="49" t="s">
        <v>11</v>
      </c>
      <c r="C77" s="49" t="s">
        <v>12</v>
      </c>
      <c r="D77" s="49" t="s">
        <v>13</v>
      </c>
      <c r="E77" s="49" t="s">
        <v>14</v>
      </c>
      <c r="F77" s="49" t="s">
        <v>15</v>
      </c>
      <c r="G77" s="49" t="s">
        <v>612</v>
      </c>
      <c r="H77" s="50" t="s">
        <v>16</v>
      </c>
      <c r="I77" s="51">
        <v>25</v>
      </c>
      <c r="J77" s="52">
        <v>9.7418965155660704E-4</v>
      </c>
      <c r="K77" s="52">
        <v>9.4089332220231197E-4</v>
      </c>
      <c r="L77" s="52">
        <v>9.7924907763582199E-4</v>
      </c>
      <c r="M77" s="52">
        <v>8.9316526085291405E-4</v>
      </c>
      <c r="N77" s="52">
        <v>9.2929152102618601E-4</v>
      </c>
      <c r="O77" s="52">
        <v>8.4074760666694301E-4</v>
      </c>
      <c r="P77" s="52">
        <v>9.0244878169778195E-4</v>
      </c>
      <c r="Q77" s="52">
        <v>9.2929352812402897E-4</v>
      </c>
      <c r="R77" s="52">
        <v>9.2548407663356101E-4</v>
      </c>
      <c r="S77" s="52">
        <v>8.6137118657842696E-4</v>
      </c>
      <c r="T77" s="52">
        <v>8.6582875899048604E-4</v>
      </c>
      <c r="U77" s="52">
        <v>9.025132286792E-4</v>
      </c>
      <c r="V77" s="52">
        <v>8.5923043802483797E-4</v>
      </c>
      <c r="W77" s="52">
        <v>1.02603441150022E-2</v>
      </c>
      <c r="X77" s="52">
        <v>1.0373566201593E-2</v>
      </c>
      <c r="Y77" s="52">
        <v>7.0404258956612504E-3</v>
      </c>
      <c r="Z77" s="52">
        <v>1.2497554601318499E-3</v>
      </c>
      <c r="AA77" s="52"/>
      <c r="AB77" s="52">
        <v>8.1976214347272696E-8</v>
      </c>
      <c r="AC77" s="52">
        <v>9.6174497064196702E-7</v>
      </c>
      <c r="AD77" s="52"/>
      <c r="AE77" s="52"/>
      <c r="AF77" s="52"/>
      <c r="AG77" s="32"/>
    </row>
    <row r="78" spans="1:33" ht="15" customHeight="1" x14ac:dyDescent="0.25">
      <c r="A78" s="49" t="s">
        <v>10</v>
      </c>
      <c r="B78" s="49" t="s">
        <v>11</v>
      </c>
      <c r="C78" s="49" t="s">
        <v>12</v>
      </c>
      <c r="D78" s="49" t="s">
        <v>13</v>
      </c>
      <c r="E78" s="49" t="s">
        <v>14</v>
      </c>
      <c r="F78" s="49" t="s">
        <v>15</v>
      </c>
      <c r="G78" s="49" t="s">
        <v>612</v>
      </c>
      <c r="H78" s="50" t="s">
        <v>17</v>
      </c>
      <c r="I78" s="51">
        <v>1</v>
      </c>
      <c r="J78" s="52">
        <v>3.6297517229788001</v>
      </c>
      <c r="K78" s="52">
        <v>3.5067525947060201</v>
      </c>
      <c r="L78" s="52">
        <v>3.6496477940803702</v>
      </c>
      <c r="M78" s="52">
        <v>3.3257796683904601</v>
      </c>
      <c r="N78" s="52">
        <v>3.4652218440451299</v>
      </c>
      <c r="O78" s="52">
        <v>3.1310464973885899</v>
      </c>
      <c r="P78" s="52">
        <v>3.3669744009335201</v>
      </c>
      <c r="Q78" s="52">
        <v>3.46344460357827</v>
      </c>
      <c r="R78" s="52">
        <v>3.4509069981815199</v>
      </c>
      <c r="S78" s="52">
        <v>3.2081537633656798</v>
      </c>
      <c r="T78" s="52">
        <v>3.22092594646222</v>
      </c>
      <c r="U78" s="52">
        <v>3.3573939940128099</v>
      </c>
      <c r="V78" s="52">
        <v>3.2023231549883602</v>
      </c>
      <c r="W78" s="52">
        <v>3.4727734344522001</v>
      </c>
      <c r="X78" s="52">
        <v>3.5111452132351801</v>
      </c>
      <c r="Y78" s="52">
        <v>2.3829846510850001</v>
      </c>
      <c r="Z78" s="52">
        <v>0.42303032583787697</v>
      </c>
      <c r="AA78" s="52"/>
      <c r="AB78" s="52">
        <v>2.7746890022519201E-5</v>
      </c>
      <c r="AC78" s="52">
        <v>3.2554410648862698E-4</v>
      </c>
      <c r="AD78" s="52"/>
      <c r="AE78" s="52"/>
      <c r="AF78" s="52"/>
      <c r="AG78" s="32"/>
    </row>
    <row r="79" spans="1:33" ht="15" customHeight="1" x14ac:dyDescent="0.25">
      <c r="A79" s="49" t="s">
        <v>10</v>
      </c>
      <c r="B79" s="49" t="s">
        <v>11</v>
      </c>
      <c r="C79" s="49" t="s">
        <v>12</v>
      </c>
      <c r="D79" s="49" t="s">
        <v>13</v>
      </c>
      <c r="E79" s="49" t="s">
        <v>14</v>
      </c>
      <c r="F79" s="49" t="s">
        <v>15</v>
      </c>
      <c r="G79" s="49" t="s">
        <v>612</v>
      </c>
      <c r="H79" s="50" t="s">
        <v>18</v>
      </c>
      <c r="I79" s="51">
        <v>298</v>
      </c>
      <c r="J79" s="52">
        <v>1.85201458667692E-2</v>
      </c>
      <c r="K79" s="52">
        <v>1.7893589866015601E-2</v>
      </c>
      <c r="L79" s="52">
        <v>1.8622671822291499E-2</v>
      </c>
      <c r="M79" s="52">
        <v>1.6967172254284301E-2</v>
      </c>
      <c r="N79" s="52">
        <v>1.76833263016303E-2</v>
      </c>
      <c r="O79" s="52">
        <v>1.5974133331579099E-2</v>
      </c>
      <c r="P79" s="52">
        <v>1.7183743621494399E-2</v>
      </c>
      <c r="Q79" s="52">
        <v>1.7672533610709099E-2</v>
      </c>
      <c r="R79" s="52">
        <v>1.76101631252495E-2</v>
      </c>
      <c r="S79" s="52">
        <v>1.5345597492897E-2</v>
      </c>
      <c r="T79" s="52">
        <v>1.64292761230647E-2</v>
      </c>
      <c r="U79" s="52">
        <v>1.7125371367864298E-2</v>
      </c>
      <c r="V79" s="52">
        <v>1.6340139439131401E-2</v>
      </c>
      <c r="W79" s="52">
        <v>1.7789460890489699E-2</v>
      </c>
      <c r="X79" s="52">
        <v>1.7986077754426E-2</v>
      </c>
      <c r="Y79" s="52">
        <v>1.22069089779868E-2</v>
      </c>
      <c r="Z79" s="52">
        <v>2.1668829847261099E-3</v>
      </c>
      <c r="AA79" s="52"/>
      <c r="AB79" s="52">
        <v>1.4213346702289699E-7</v>
      </c>
      <c r="AC79" s="52">
        <v>1.6675068369749399E-6</v>
      </c>
      <c r="AD79" s="52"/>
      <c r="AE79" s="52"/>
      <c r="AF79" s="52"/>
      <c r="AG79" s="32"/>
    </row>
    <row r="80" spans="1:33" ht="15" customHeight="1" x14ac:dyDescent="0.25">
      <c r="A80" s="49" t="s">
        <v>10</v>
      </c>
      <c r="B80" s="49" t="s">
        <v>11</v>
      </c>
      <c r="C80" s="49" t="s">
        <v>12</v>
      </c>
      <c r="D80" s="49" t="s">
        <v>13</v>
      </c>
      <c r="E80" s="49" t="s">
        <v>14</v>
      </c>
      <c r="F80" s="49" t="s">
        <v>15</v>
      </c>
      <c r="G80" s="49" t="s">
        <v>613</v>
      </c>
      <c r="H80" s="50" t="s">
        <v>16</v>
      </c>
      <c r="I80" s="51">
        <v>25</v>
      </c>
      <c r="J80" s="52"/>
      <c r="K80" s="52"/>
      <c r="L80" s="52"/>
      <c r="M80" s="52"/>
      <c r="N80" s="52"/>
      <c r="O80" s="52"/>
      <c r="P80" s="52"/>
      <c r="Q80" s="52"/>
      <c r="R80" s="52"/>
      <c r="S80" s="52"/>
      <c r="T80" s="52"/>
      <c r="U80" s="52"/>
      <c r="V80" s="52"/>
      <c r="W80" s="52"/>
      <c r="X80" s="52"/>
      <c r="Y80" s="52"/>
      <c r="Z80" s="52"/>
      <c r="AA80" s="52"/>
      <c r="AB80" s="52"/>
      <c r="AC80" s="52"/>
      <c r="AD80" s="52"/>
      <c r="AE80" s="52"/>
      <c r="AF80" s="52">
        <v>1.03612872977E-7</v>
      </c>
      <c r="AG80" s="32"/>
    </row>
    <row r="81" spans="1:33" ht="15" customHeight="1" x14ac:dyDescent="0.25">
      <c r="A81" s="49" t="s">
        <v>10</v>
      </c>
      <c r="B81" s="49" t="s">
        <v>11</v>
      </c>
      <c r="C81" s="49" t="s">
        <v>12</v>
      </c>
      <c r="D81" s="49" t="s">
        <v>13</v>
      </c>
      <c r="E81" s="49" t="s">
        <v>14</v>
      </c>
      <c r="F81" s="49" t="s">
        <v>15</v>
      </c>
      <c r="G81" s="49" t="s">
        <v>613</v>
      </c>
      <c r="H81" s="50" t="s">
        <v>17</v>
      </c>
      <c r="I81" s="51">
        <v>1</v>
      </c>
      <c r="J81" s="52"/>
      <c r="K81" s="52"/>
      <c r="L81" s="52"/>
      <c r="M81" s="52"/>
      <c r="N81" s="52"/>
      <c r="O81" s="52"/>
      <c r="P81" s="52"/>
      <c r="Q81" s="52"/>
      <c r="R81" s="52"/>
      <c r="S81" s="52"/>
      <c r="T81" s="52"/>
      <c r="U81" s="52"/>
      <c r="V81" s="52"/>
      <c r="W81" s="52"/>
      <c r="X81" s="52"/>
      <c r="Y81" s="52"/>
      <c r="Z81" s="52"/>
      <c r="AA81" s="52"/>
      <c r="AB81" s="52"/>
      <c r="AC81" s="52"/>
      <c r="AD81" s="52"/>
      <c r="AE81" s="52"/>
      <c r="AF81" s="52">
        <v>2.19742181009429E-4</v>
      </c>
      <c r="AG81" s="32"/>
    </row>
    <row r="82" spans="1:33" ht="15" customHeight="1" x14ac:dyDescent="0.25">
      <c r="A82" s="49" t="s">
        <v>10</v>
      </c>
      <c r="B82" s="49" t="s">
        <v>11</v>
      </c>
      <c r="C82" s="49" t="s">
        <v>12</v>
      </c>
      <c r="D82" s="49" t="s">
        <v>13</v>
      </c>
      <c r="E82" s="49" t="s">
        <v>14</v>
      </c>
      <c r="F82" s="49" t="s">
        <v>15</v>
      </c>
      <c r="G82" s="49" t="s">
        <v>613</v>
      </c>
      <c r="H82" s="50" t="s">
        <v>18</v>
      </c>
      <c r="I82" s="51">
        <v>298</v>
      </c>
      <c r="J82" s="52"/>
      <c r="K82" s="52"/>
      <c r="L82" s="52"/>
      <c r="M82" s="52"/>
      <c r="N82" s="52"/>
      <c r="O82" s="52"/>
      <c r="P82" s="52"/>
      <c r="Q82" s="52"/>
      <c r="R82" s="52"/>
      <c r="S82" s="52"/>
      <c r="T82" s="52"/>
      <c r="U82" s="52"/>
      <c r="V82" s="52"/>
      <c r="W82" s="52"/>
      <c r="X82" s="52"/>
      <c r="Y82" s="52"/>
      <c r="Z82" s="52"/>
      <c r="AA82" s="52"/>
      <c r="AB82" s="52"/>
      <c r="AC82" s="52"/>
      <c r="AD82" s="52"/>
      <c r="AE82" s="52"/>
      <c r="AF82" s="52">
        <v>1.2350654458800001E-7</v>
      </c>
      <c r="AG82" s="32"/>
    </row>
    <row r="83" spans="1:33" ht="15" customHeight="1" x14ac:dyDescent="0.25">
      <c r="A83" s="49" t="s">
        <v>10</v>
      </c>
      <c r="B83" s="49" t="s">
        <v>11</v>
      </c>
      <c r="C83" s="49" t="s">
        <v>12</v>
      </c>
      <c r="D83" s="49" t="s">
        <v>13</v>
      </c>
      <c r="E83" s="49" t="s">
        <v>14</v>
      </c>
      <c r="F83" s="49" t="s">
        <v>15</v>
      </c>
      <c r="G83" s="49" t="s">
        <v>614</v>
      </c>
      <c r="H83" s="50" t="s">
        <v>16</v>
      </c>
      <c r="I83" s="51">
        <v>25</v>
      </c>
      <c r="J83" s="52"/>
      <c r="K83" s="52"/>
      <c r="L83" s="52"/>
      <c r="M83" s="52"/>
      <c r="N83" s="52"/>
      <c r="O83" s="52"/>
      <c r="P83" s="52"/>
      <c r="Q83" s="52"/>
      <c r="R83" s="52"/>
      <c r="S83" s="52"/>
      <c r="T83" s="52"/>
      <c r="U83" s="52"/>
      <c r="V83" s="52"/>
      <c r="W83" s="52"/>
      <c r="X83" s="52"/>
      <c r="Y83" s="52"/>
      <c r="Z83" s="52"/>
      <c r="AA83" s="52"/>
      <c r="AB83" s="52">
        <v>7.8587070791514499E-7</v>
      </c>
      <c r="AC83" s="52">
        <v>5.8333312687804799E-5</v>
      </c>
      <c r="AD83" s="52">
        <v>5.4898364624690503E-6</v>
      </c>
      <c r="AE83" s="52">
        <v>2.230315869774E-6</v>
      </c>
      <c r="AF83" s="52">
        <v>2.9478938510000002E-7</v>
      </c>
      <c r="AG83" s="32">
        <v>7.0182276760499995E-7</v>
      </c>
    </row>
    <row r="84" spans="1:33" ht="15" customHeight="1" x14ac:dyDescent="0.25">
      <c r="A84" s="49" t="s">
        <v>10</v>
      </c>
      <c r="B84" s="49" t="s">
        <v>11</v>
      </c>
      <c r="C84" s="49" t="s">
        <v>12</v>
      </c>
      <c r="D84" s="49" t="s">
        <v>13</v>
      </c>
      <c r="E84" s="49" t="s">
        <v>14</v>
      </c>
      <c r="F84" s="49" t="s">
        <v>15</v>
      </c>
      <c r="G84" s="49" t="s">
        <v>614</v>
      </c>
      <c r="H84" s="50" t="s">
        <v>17</v>
      </c>
      <c r="I84" s="51">
        <v>1</v>
      </c>
      <c r="J84" s="52"/>
      <c r="K84" s="52"/>
      <c r="L84" s="52"/>
      <c r="M84" s="52"/>
      <c r="N84" s="52"/>
      <c r="O84" s="52"/>
      <c r="P84" s="52"/>
      <c r="Q84" s="52"/>
      <c r="R84" s="52"/>
      <c r="S84" s="52"/>
      <c r="T84" s="52"/>
      <c r="U84" s="52"/>
      <c r="V84" s="52"/>
      <c r="W84" s="52"/>
      <c r="X84" s="52"/>
      <c r="Y84" s="52"/>
      <c r="Z84" s="52"/>
      <c r="AA84" s="52"/>
      <c r="AB84" s="52">
        <v>1.6882341850395E-3</v>
      </c>
      <c r="AC84" s="52">
        <v>0.12548043304310999</v>
      </c>
      <c r="AD84" s="52">
        <v>1.1846739951920199E-2</v>
      </c>
      <c r="AE84" s="52">
        <v>4.8060228355672604E-3</v>
      </c>
      <c r="AF84" s="52">
        <v>6.3537062181328403E-4</v>
      </c>
      <c r="AG84" s="32">
        <v>1.5104417489777301E-3</v>
      </c>
    </row>
    <row r="85" spans="1:33" ht="15" customHeight="1" x14ac:dyDescent="0.25">
      <c r="A85" s="49" t="s">
        <v>10</v>
      </c>
      <c r="B85" s="49" t="s">
        <v>11</v>
      </c>
      <c r="C85" s="49" t="s">
        <v>12</v>
      </c>
      <c r="D85" s="49" t="s">
        <v>13</v>
      </c>
      <c r="E85" s="49" t="s">
        <v>14</v>
      </c>
      <c r="F85" s="49" t="s">
        <v>15</v>
      </c>
      <c r="G85" s="49" t="s">
        <v>614</v>
      </c>
      <c r="H85" s="50" t="s">
        <v>18</v>
      </c>
      <c r="I85" s="51">
        <v>298</v>
      </c>
      <c r="J85" s="52"/>
      <c r="K85" s="52"/>
      <c r="L85" s="52"/>
      <c r="M85" s="52"/>
      <c r="N85" s="52"/>
      <c r="O85" s="52"/>
      <c r="P85" s="52"/>
      <c r="Q85" s="52"/>
      <c r="R85" s="52"/>
      <c r="S85" s="52"/>
      <c r="T85" s="52"/>
      <c r="U85" s="52"/>
      <c r="V85" s="52"/>
      <c r="W85" s="52"/>
      <c r="X85" s="52"/>
      <c r="Y85" s="52"/>
      <c r="Z85" s="52"/>
      <c r="AA85" s="52"/>
      <c r="AB85" s="52">
        <v>9.3675788383485598E-7</v>
      </c>
      <c r="AC85" s="52">
        <v>6.9533308723863002E-5</v>
      </c>
      <c r="AD85" s="52">
        <v>6.5438850632653998E-6</v>
      </c>
      <c r="AE85" s="52">
        <v>2.6585365167699999E-6</v>
      </c>
      <c r="AF85" s="52">
        <v>3.5138894703799897E-7</v>
      </c>
      <c r="AG85" s="32">
        <v>8.3657273898699896E-7</v>
      </c>
    </row>
    <row r="86" spans="1:33" ht="15" customHeight="1" x14ac:dyDescent="0.25">
      <c r="A86" s="49" t="s">
        <v>10</v>
      </c>
      <c r="B86" s="49" t="s">
        <v>11</v>
      </c>
      <c r="C86" s="49" t="s">
        <v>12</v>
      </c>
      <c r="D86" s="49" t="s">
        <v>13</v>
      </c>
      <c r="E86" s="49" t="s">
        <v>14</v>
      </c>
      <c r="F86" s="49" t="s">
        <v>15</v>
      </c>
      <c r="G86" s="49" t="s">
        <v>615</v>
      </c>
      <c r="H86" s="50" t="s">
        <v>16</v>
      </c>
      <c r="I86" s="51">
        <v>25</v>
      </c>
      <c r="J86" s="52"/>
      <c r="K86" s="52"/>
      <c r="L86" s="52"/>
      <c r="M86" s="52"/>
      <c r="N86" s="52"/>
      <c r="O86" s="52"/>
      <c r="P86" s="52"/>
      <c r="Q86" s="52"/>
      <c r="R86" s="52"/>
      <c r="S86" s="52">
        <v>1.41622447369906E-8</v>
      </c>
      <c r="T86" s="52"/>
      <c r="U86" s="52"/>
      <c r="V86" s="52"/>
      <c r="W86" s="52"/>
      <c r="X86" s="52">
        <v>1.4257349347908401E-8</v>
      </c>
      <c r="Y86" s="52"/>
      <c r="Z86" s="52"/>
      <c r="AA86" s="52">
        <v>6.2419686060921204E-9</v>
      </c>
      <c r="AB86" s="52">
        <v>2.2405280883541701E-6</v>
      </c>
      <c r="AC86" s="52">
        <v>1.8020190424974499E-5</v>
      </c>
      <c r="AD86" s="52">
        <v>1.23641853442607E-5</v>
      </c>
      <c r="AE86" s="52">
        <v>5.2300739996853999E-5</v>
      </c>
      <c r="AF86" s="52">
        <v>2.9626918725794999E-5</v>
      </c>
      <c r="AG86" s="32">
        <v>2.6085136196579E-5</v>
      </c>
    </row>
    <row r="87" spans="1:33" ht="15" customHeight="1" x14ac:dyDescent="0.25">
      <c r="A87" s="49" t="s">
        <v>10</v>
      </c>
      <c r="B87" s="49" t="s">
        <v>11</v>
      </c>
      <c r="C87" s="49" t="s">
        <v>12</v>
      </c>
      <c r="D87" s="49" t="s">
        <v>13</v>
      </c>
      <c r="E87" s="49" t="s">
        <v>14</v>
      </c>
      <c r="F87" s="49" t="s">
        <v>15</v>
      </c>
      <c r="G87" s="49" t="s">
        <v>615</v>
      </c>
      <c r="H87" s="50" t="s">
        <v>17</v>
      </c>
      <c r="I87" s="51">
        <v>1</v>
      </c>
      <c r="J87" s="52"/>
      <c r="K87" s="52"/>
      <c r="L87" s="52"/>
      <c r="M87" s="52"/>
      <c r="N87" s="52"/>
      <c r="O87" s="52"/>
      <c r="P87" s="52"/>
      <c r="Q87" s="52"/>
      <c r="R87" s="52"/>
      <c r="S87" s="52">
        <v>2.99503151697876E-5</v>
      </c>
      <c r="T87" s="52"/>
      <c r="U87" s="52"/>
      <c r="V87" s="52"/>
      <c r="W87" s="52"/>
      <c r="X87" s="52">
        <v>3.0739810213399299E-5</v>
      </c>
      <c r="Y87" s="52"/>
      <c r="Z87" s="52"/>
      <c r="AA87" s="52">
        <v>1.34607428142633E-5</v>
      </c>
      <c r="AB87" s="52">
        <v>4.8323585635777003E-3</v>
      </c>
      <c r="AC87" s="52">
        <v>3.8873088990956303E-2</v>
      </c>
      <c r="AD87" s="52">
        <v>2.6664145006490201E-2</v>
      </c>
      <c r="AE87" s="52">
        <v>0.112788346540959</v>
      </c>
      <c r="AF87" s="52">
        <v>6.3901618011509606E-2</v>
      </c>
      <c r="AG87" s="32">
        <v>5.62487810349412E-2</v>
      </c>
    </row>
    <row r="88" spans="1:33" ht="15" customHeight="1" x14ac:dyDescent="0.25">
      <c r="A88" s="49" t="s">
        <v>10</v>
      </c>
      <c r="B88" s="49" t="s">
        <v>11</v>
      </c>
      <c r="C88" s="49" t="s">
        <v>12</v>
      </c>
      <c r="D88" s="49" t="s">
        <v>13</v>
      </c>
      <c r="E88" s="49" t="s">
        <v>14</v>
      </c>
      <c r="F88" s="49" t="s">
        <v>15</v>
      </c>
      <c r="G88" s="49" t="s">
        <v>615</v>
      </c>
      <c r="H88" s="50" t="s">
        <v>18</v>
      </c>
      <c r="I88" s="51">
        <v>298</v>
      </c>
      <c r="J88" s="52"/>
      <c r="K88" s="52"/>
      <c r="L88" s="52"/>
      <c r="M88" s="52"/>
      <c r="N88" s="52"/>
      <c r="O88" s="52"/>
      <c r="P88" s="52"/>
      <c r="Q88" s="52"/>
      <c r="R88" s="52"/>
      <c r="S88" s="52">
        <v>1.6881395726492699E-8</v>
      </c>
      <c r="T88" s="52"/>
      <c r="U88" s="52"/>
      <c r="V88" s="52"/>
      <c r="W88" s="52"/>
      <c r="X88" s="52">
        <v>1.69947604227068E-8</v>
      </c>
      <c r="Y88" s="52"/>
      <c r="Z88" s="52"/>
      <c r="AA88" s="52">
        <v>7.4404265784617797E-9</v>
      </c>
      <c r="AB88" s="52">
        <v>2.67070948131818E-6</v>
      </c>
      <c r="AC88" s="52">
        <v>2.1480066986569599E-5</v>
      </c>
      <c r="AD88" s="52">
        <v>1.4738108930358499E-5</v>
      </c>
      <c r="AE88" s="52">
        <v>6.2342482076250006E-5</v>
      </c>
      <c r="AF88" s="52">
        <v>3.5315287121147899E-5</v>
      </c>
      <c r="AG88" s="32">
        <v>3.1093482346323102E-5</v>
      </c>
    </row>
    <row r="89" spans="1:33" ht="15" customHeight="1" x14ac:dyDescent="0.25">
      <c r="A89" s="49" t="s">
        <v>10</v>
      </c>
      <c r="B89" s="49" t="s">
        <v>11</v>
      </c>
      <c r="C89" s="49" t="s">
        <v>12</v>
      </c>
      <c r="D89" s="49" t="s">
        <v>13</v>
      </c>
      <c r="E89" s="49" t="s">
        <v>14</v>
      </c>
      <c r="F89" s="49" t="s">
        <v>15</v>
      </c>
      <c r="G89" s="49" t="s">
        <v>616</v>
      </c>
      <c r="H89" s="50" t="s">
        <v>16</v>
      </c>
      <c r="I89" s="51">
        <v>25</v>
      </c>
      <c r="J89" s="52"/>
      <c r="K89" s="52"/>
      <c r="L89" s="52"/>
      <c r="M89" s="52"/>
      <c r="N89" s="52"/>
      <c r="O89" s="52"/>
      <c r="P89" s="52"/>
      <c r="Q89" s="52"/>
      <c r="R89" s="52"/>
      <c r="S89" s="52"/>
      <c r="T89" s="52"/>
      <c r="U89" s="52"/>
      <c r="V89" s="52"/>
      <c r="W89" s="52"/>
      <c r="X89" s="52"/>
      <c r="Y89" s="52"/>
      <c r="Z89" s="52"/>
      <c r="AA89" s="52"/>
      <c r="AB89" s="52">
        <v>1.49503943824548E-7</v>
      </c>
      <c r="AC89" s="52">
        <v>8.6957961185022695E-7</v>
      </c>
      <c r="AD89" s="52">
        <v>1.42329103741667E-7</v>
      </c>
      <c r="AE89" s="52">
        <v>2.3306512610899999E-7</v>
      </c>
      <c r="AF89" s="52">
        <v>5.3687693139999997E-9</v>
      </c>
      <c r="AG89" s="32">
        <v>5.7548852506E-8</v>
      </c>
    </row>
    <row r="90" spans="1:33" ht="15" customHeight="1" x14ac:dyDescent="0.25">
      <c r="A90" s="49" t="s">
        <v>10</v>
      </c>
      <c r="B90" s="49" t="s">
        <v>11</v>
      </c>
      <c r="C90" s="49" t="s">
        <v>12</v>
      </c>
      <c r="D90" s="49" t="s">
        <v>13</v>
      </c>
      <c r="E90" s="49" t="s">
        <v>14</v>
      </c>
      <c r="F90" s="49" t="s">
        <v>15</v>
      </c>
      <c r="G90" s="49" t="s">
        <v>616</v>
      </c>
      <c r="H90" s="50" t="s">
        <v>17</v>
      </c>
      <c r="I90" s="51">
        <v>1</v>
      </c>
      <c r="J90" s="52"/>
      <c r="K90" s="52"/>
      <c r="L90" s="52"/>
      <c r="M90" s="52"/>
      <c r="N90" s="52"/>
      <c r="O90" s="52"/>
      <c r="P90" s="52"/>
      <c r="Q90" s="52"/>
      <c r="R90" s="52"/>
      <c r="S90" s="52"/>
      <c r="T90" s="52"/>
      <c r="U90" s="52"/>
      <c r="V90" s="52"/>
      <c r="W90" s="52"/>
      <c r="X90" s="52"/>
      <c r="Y90" s="52"/>
      <c r="Z90" s="52"/>
      <c r="AA90" s="52"/>
      <c r="AB90" s="52">
        <v>3.1972380946517902E-4</v>
      </c>
      <c r="AC90" s="52">
        <v>1.85595240378E-3</v>
      </c>
      <c r="AD90" s="52">
        <v>3.0523899588373701E-4</v>
      </c>
      <c r="AE90" s="52">
        <v>5.0025345624426501E-4</v>
      </c>
      <c r="AF90" s="52">
        <v>1.1494129060414E-5</v>
      </c>
      <c r="AG90" s="32">
        <v>1.2328047479354701E-4</v>
      </c>
    </row>
    <row r="91" spans="1:33" ht="15" customHeight="1" x14ac:dyDescent="0.25">
      <c r="A91" s="49" t="s">
        <v>10</v>
      </c>
      <c r="B91" s="49" t="s">
        <v>11</v>
      </c>
      <c r="C91" s="49" t="s">
        <v>12</v>
      </c>
      <c r="D91" s="49" t="s">
        <v>13</v>
      </c>
      <c r="E91" s="49" t="s">
        <v>14</v>
      </c>
      <c r="F91" s="49" t="s">
        <v>15</v>
      </c>
      <c r="G91" s="49" t="s">
        <v>616</v>
      </c>
      <c r="H91" s="50" t="s">
        <v>18</v>
      </c>
      <c r="I91" s="51">
        <v>298</v>
      </c>
      <c r="J91" s="52"/>
      <c r="K91" s="52"/>
      <c r="L91" s="52"/>
      <c r="M91" s="52"/>
      <c r="N91" s="52"/>
      <c r="O91" s="52"/>
      <c r="P91" s="52"/>
      <c r="Q91" s="52"/>
      <c r="R91" s="52"/>
      <c r="S91" s="52"/>
      <c r="T91" s="52"/>
      <c r="U91" s="52"/>
      <c r="V91" s="52"/>
      <c r="W91" s="52"/>
      <c r="X91" s="52"/>
      <c r="Y91" s="52"/>
      <c r="Z91" s="52"/>
      <c r="AA91" s="52"/>
      <c r="AB91" s="52">
        <v>1.78208701038861E-7</v>
      </c>
      <c r="AC91" s="52">
        <v>1.03653889732547E-6</v>
      </c>
      <c r="AD91" s="52">
        <v>1.69656291660387E-7</v>
      </c>
      <c r="AE91" s="52">
        <v>2.7781363032200001E-7</v>
      </c>
      <c r="AF91" s="52">
        <v>6.3995730230000098E-9</v>
      </c>
      <c r="AG91" s="32">
        <v>6.8598232187000004E-8</v>
      </c>
    </row>
    <row r="92" spans="1:33" ht="15" customHeight="1" x14ac:dyDescent="0.25">
      <c r="A92" s="49" t="s">
        <v>10</v>
      </c>
      <c r="B92" s="49" t="s">
        <v>11</v>
      </c>
      <c r="C92" s="49" t="s">
        <v>12</v>
      </c>
      <c r="D92" s="49" t="s">
        <v>13</v>
      </c>
      <c r="E92" s="49" t="s">
        <v>14</v>
      </c>
      <c r="F92" s="49" t="s">
        <v>15</v>
      </c>
      <c r="G92" s="49" t="s">
        <v>617</v>
      </c>
      <c r="H92" s="50" t="s">
        <v>16</v>
      </c>
      <c r="I92" s="51">
        <v>25</v>
      </c>
      <c r="J92" s="52"/>
      <c r="K92" s="52"/>
      <c r="L92" s="52"/>
      <c r="M92" s="52"/>
      <c r="N92" s="52"/>
      <c r="O92" s="52"/>
      <c r="P92" s="52"/>
      <c r="Q92" s="52"/>
      <c r="R92" s="52"/>
      <c r="S92" s="52"/>
      <c r="T92" s="52"/>
      <c r="U92" s="52"/>
      <c r="V92" s="52"/>
      <c r="W92" s="52"/>
      <c r="X92" s="52"/>
      <c r="Y92" s="52"/>
      <c r="Z92" s="52"/>
      <c r="AA92" s="52"/>
      <c r="AB92" s="52"/>
      <c r="AC92" s="52"/>
      <c r="AD92" s="52">
        <v>3.8285617997053498E-5</v>
      </c>
      <c r="AE92" s="52">
        <v>9.5916020760135006E-5</v>
      </c>
      <c r="AF92" s="52">
        <v>2.5373266283115999E-5</v>
      </c>
      <c r="AG92" s="32">
        <v>2.1225402650946E-5</v>
      </c>
    </row>
    <row r="93" spans="1:33" ht="15" customHeight="1" x14ac:dyDescent="0.25">
      <c r="A93" s="49" t="s">
        <v>10</v>
      </c>
      <c r="B93" s="49" t="s">
        <v>11</v>
      </c>
      <c r="C93" s="49" t="s">
        <v>12</v>
      </c>
      <c r="D93" s="49" t="s">
        <v>13</v>
      </c>
      <c r="E93" s="49" t="s">
        <v>14</v>
      </c>
      <c r="F93" s="49" t="s">
        <v>15</v>
      </c>
      <c r="G93" s="49" t="s">
        <v>617</v>
      </c>
      <c r="H93" s="50" t="s">
        <v>17</v>
      </c>
      <c r="I93" s="51">
        <v>1</v>
      </c>
      <c r="J93" s="52"/>
      <c r="K93" s="52"/>
      <c r="L93" s="52"/>
      <c r="M93" s="52"/>
      <c r="N93" s="52"/>
      <c r="O93" s="52"/>
      <c r="P93" s="52"/>
      <c r="Q93" s="52"/>
      <c r="R93" s="52"/>
      <c r="S93" s="52"/>
      <c r="T93" s="52"/>
      <c r="U93" s="52"/>
      <c r="V93" s="52"/>
      <c r="W93" s="52"/>
      <c r="X93" s="52"/>
      <c r="Y93" s="52"/>
      <c r="Z93" s="52"/>
      <c r="AA93" s="52"/>
      <c r="AB93" s="52"/>
      <c r="AC93" s="52"/>
      <c r="AD93" s="52">
        <v>8.2303423288803204E-2</v>
      </c>
      <c r="AE93" s="52">
        <v>0.20607670123567101</v>
      </c>
      <c r="AF93" s="52">
        <v>5.4570439837407801E-2</v>
      </c>
      <c r="AG93" s="32">
        <v>4.5651965159092103E-2</v>
      </c>
    </row>
    <row r="94" spans="1:33" ht="15" customHeight="1" x14ac:dyDescent="0.25">
      <c r="A94" s="49" t="s">
        <v>10</v>
      </c>
      <c r="B94" s="49" t="s">
        <v>11</v>
      </c>
      <c r="C94" s="49" t="s">
        <v>12</v>
      </c>
      <c r="D94" s="49" t="s">
        <v>13</v>
      </c>
      <c r="E94" s="49" t="s">
        <v>14</v>
      </c>
      <c r="F94" s="49" t="s">
        <v>15</v>
      </c>
      <c r="G94" s="49" t="s">
        <v>617</v>
      </c>
      <c r="H94" s="50" t="s">
        <v>18</v>
      </c>
      <c r="I94" s="51">
        <v>298</v>
      </c>
      <c r="J94" s="52"/>
      <c r="K94" s="52"/>
      <c r="L94" s="52"/>
      <c r="M94" s="52"/>
      <c r="N94" s="52"/>
      <c r="O94" s="52"/>
      <c r="P94" s="52"/>
      <c r="Q94" s="52"/>
      <c r="R94" s="52"/>
      <c r="S94" s="52"/>
      <c r="T94" s="52"/>
      <c r="U94" s="52"/>
      <c r="V94" s="52"/>
      <c r="W94" s="52"/>
      <c r="X94" s="52"/>
      <c r="Y94" s="52"/>
      <c r="Z94" s="52"/>
      <c r="AA94" s="52"/>
      <c r="AB94" s="52"/>
      <c r="AC94" s="52"/>
      <c r="AD94" s="52">
        <v>4.56364566524875E-5</v>
      </c>
      <c r="AE94" s="52">
        <v>1.14331896746081E-4</v>
      </c>
      <c r="AF94" s="52">
        <v>3.0244933409474899E-5</v>
      </c>
      <c r="AG94" s="32">
        <v>2.5300679959928001E-5</v>
      </c>
    </row>
    <row r="95" spans="1:33" ht="15" customHeight="1" x14ac:dyDescent="0.25">
      <c r="A95" s="49" t="s">
        <v>10</v>
      </c>
      <c r="B95" s="49" t="s">
        <v>11</v>
      </c>
      <c r="C95" s="49" t="s">
        <v>12</v>
      </c>
      <c r="D95" s="49" t="s">
        <v>13</v>
      </c>
      <c r="E95" s="49" t="s">
        <v>14</v>
      </c>
      <c r="F95" s="49" t="s">
        <v>15</v>
      </c>
      <c r="G95" s="49" t="s">
        <v>618</v>
      </c>
      <c r="H95" s="50" t="s">
        <v>16</v>
      </c>
      <c r="I95" s="51">
        <v>25</v>
      </c>
      <c r="J95" s="52"/>
      <c r="K95" s="52"/>
      <c r="L95" s="52"/>
      <c r="M95" s="52"/>
      <c r="N95" s="52"/>
      <c r="O95" s="52"/>
      <c r="P95" s="52"/>
      <c r="Q95" s="52"/>
      <c r="R95" s="52"/>
      <c r="S95" s="52"/>
      <c r="T95" s="52"/>
      <c r="U95" s="52">
        <v>9.9755002380952501E-5</v>
      </c>
      <c r="V95" s="52"/>
      <c r="W95" s="52">
        <v>3.0459059830997501E-4</v>
      </c>
      <c r="X95" s="52">
        <v>1.8602380416284301E-4</v>
      </c>
      <c r="Y95" s="52">
        <v>3.14690062088233E-4</v>
      </c>
      <c r="Z95" s="52">
        <v>1.9372155952381001E-5</v>
      </c>
      <c r="AA95" s="52"/>
      <c r="AB95" s="52">
        <v>4.6832175495091002E-5</v>
      </c>
      <c r="AC95" s="52">
        <v>4.0884193129645201E-5</v>
      </c>
      <c r="AD95" s="52">
        <v>4.0726401854293998E-5</v>
      </c>
      <c r="AE95" s="52">
        <v>4.7050666891629002E-5</v>
      </c>
      <c r="AF95" s="52">
        <v>3.2163263099144999E-5</v>
      </c>
      <c r="AG95" s="32">
        <v>3.2220566492260998E-5</v>
      </c>
    </row>
    <row r="96" spans="1:33" ht="15" customHeight="1" x14ac:dyDescent="0.25">
      <c r="A96" s="49" t="s">
        <v>10</v>
      </c>
      <c r="B96" s="49" t="s">
        <v>11</v>
      </c>
      <c r="C96" s="49" t="s">
        <v>12</v>
      </c>
      <c r="D96" s="49" t="s">
        <v>13</v>
      </c>
      <c r="E96" s="49" t="s">
        <v>14</v>
      </c>
      <c r="F96" s="49" t="s">
        <v>15</v>
      </c>
      <c r="G96" s="49" t="s">
        <v>618</v>
      </c>
      <c r="H96" s="50" t="s">
        <v>17</v>
      </c>
      <c r="I96" s="51">
        <v>1</v>
      </c>
      <c r="J96" s="52"/>
      <c r="K96" s="52"/>
      <c r="L96" s="52"/>
      <c r="M96" s="52"/>
      <c r="N96" s="52"/>
      <c r="O96" s="52"/>
      <c r="P96" s="52"/>
      <c r="Q96" s="52"/>
      <c r="R96" s="52"/>
      <c r="S96" s="52"/>
      <c r="T96" s="52"/>
      <c r="U96" s="52">
        <v>0.21153809082899999</v>
      </c>
      <c r="V96" s="52"/>
      <c r="W96" s="52">
        <v>0.657098198478971</v>
      </c>
      <c r="X96" s="52">
        <v>0.39576404744014698</v>
      </c>
      <c r="Y96" s="52">
        <v>0.67995059811223602</v>
      </c>
      <c r="Z96" s="52">
        <v>4.0693474552000002E-2</v>
      </c>
      <c r="AA96" s="52"/>
      <c r="AB96" s="52">
        <v>9.9321677789988905E-2</v>
      </c>
      <c r="AC96" s="52">
        <v>8.4474690587315396E-2</v>
      </c>
      <c r="AD96" s="52">
        <v>8.4822867120075293E-2</v>
      </c>
      <c r="AE96" s="52">
        <v>9.7846979729643305E-2</v>
      </c>
      <c r="AF96" s="52">
        <v>6.9375531988062303E-2</v>
      </c>
      <c r="AG96" s="32">
        <v>6.9508712356344898E-2</v>
      </c>
    </row>
    <row r="97" spans="1:33" ht="15" customHeight="1" x14ac:dyDescent="0.25">
      <c r="A97" s="49" t="s">
        <v>10</v>
      </c>
      <c r="B97" s="49" t="s">
        <v>11</v>
      </c>
      <c r="C97" s="49" t="s">
        <v>12</v>
      </c>
      <c r="D97" s="49" t="s">
        <v>13</v>
      </c>
      <c r="E97" s="49" t="s">
        <v>14</v>
      </c>
      <c r="F97" s="49" t="s">
        <v>15</v>
      </c>
      <c r="G97" s="49" t="s">
        <v>618</v>
      </c>
      <c r="H97" s="50" t="s">
        <v>18</v>
      </c>
      <c r="I97" s="51">
        <v>298</v>
      </c>
      <c r="J97" s="52"/>
      <c r="K97" s="52"/>
      <c r="L97" s="52"/>
      <c r="M97" s="52"/>
      <c r="N97" s="52"/>
      <c r="O97" s="52"/>
      <c r="P97" s="52"/>
      <c r="Q97" s="52"/>
      <c r="R97" s="52"/>
      <c r="S97" s="52"/>
      <c r="T97" s="52"/>
      <c r="U97" s="52">
        <v>1.18878682941936E-4</v>
      </c>
      <c r="V97" s="52"/>
      <c r="W97" s="52">
        <v>3.6307199318548998E-4</v>
      </c>
      <c r="X97" s="52">
        <v>2.2173990073753099E-4</v>
      </c>
      <c r="Y97" s="52">
        <v>3.7511055400917301E-4</v>
      </c>
      <c r="Z97" s="52">
        <v>2.3091573961290299E-5</v>
      </c>
      <c r="AA97" s="52"/>
      <c r="AB97" s="52">
        <v>5.5823953190148499E-5</v>
      </c>
      <c r="AC97" s="52">
        <v>4.8733958210537401E-5</v>
      </c>
      <c r="AD97" s="52">
        <v>4.8545871010318799E-5</v>
      </c>
      <c r="AE97" s="52">
        <v>5.6084394934822103E-5</v>
      </c>
      <c r="AF97" s="52">
        <v>3.8338609614179901E-5</v>
      </c>
      <c r="AG97" s="32">
        <v>3.8406915258776E-5</v>
      </c>
    </row>
    <row r="98" spans="1:33" ht="15" customHeight="1" x14ac:dyDescent="0.25">
      <c r="A98" s="49" t="s">
        <v>10</v>
      </c>
      <c r="B98" s="49" t="s">
        <v>11</v>
      </c>
      <c r="C98" s="49" t="s">
        <v>12</v>
      </c>
      <c r="D98" s="49" t="s">
        <v>13</v>
      </c>
      <c r="E98" s="49" t="s">
        <v>14</v>
      </c>
      <c r="F98" s="49" t="s">
        <v>15</v>
      </c>
      <c r="G98" s="49" t="s">
        <v>619</v>
      </c>
      <c r="H98" s="50" t="s">
        <v>16</v>
      </c>
      <c r="I98" s="51">
        <v>25</v>
      </c>
      <c r="J98" s="52"/>
      <c r="K98" s="52"/>
      <c r="L98" s="52"/>
      <c r="M98" s="52"/>
      <c r="N98" s="52"/>
      <c r="O98" s="52"/>
      <c r="P98" s="52"/>
      <c r="Q98" s="52"/>
      <c r="R98" s="52"/>
      <c r="S98" s="52"/>
      <c r="T98" s="52"/>
      <c r="U98" s="52"/>
      <c r="V98" s="52"/>
      <c r="W98" s="52">
        <v>6.7919353664575798E-6</v>
      </c>
      <c r="X98" s="52">
        <v>1.21748258062039E-5</v>
      </c>
      <c r="Y98" s="52"/>
      <c r="Z98" s="52"/>
      <c r="AA98" s="52"/>
      <c r="AB98" s="52"/>
      <c r="AC98" s="52"/>
      <c r="AD98" s="52">
        <v>1.9110350249238101E-6</v>
      </c>
      <c r="AE98" s="52">
        <v>6.7070196922899995E-7</v>
      </c>
      <c r="AF98" s="52">
        <v>4.7943111744333999E-5</v>
      </c>
      <c r="AG98" s="32">
        <v>3.23712488702E-7</v>
      </c>
    </row>
    <row r="99" spans="1:33" ht="15" customHeight="1" x14ac:dyDescent="0.25">
      <c r="A99" s="49" t="s">
        <v>10</v>
      </c>
      <c r="B99" s="49" t="s">
        <v>11</v>
      </c>
      <c r="C99" s="49" t="s">
        <v>12</v>
      </c>
      <c r="D99" s="49" t="s">
        <v>13</v>
      </c>
      <c r="E99" s="49" t="s">
        <v>14</v>
      </c>
      <c r="F99" s="49" t="s">
        <v>15</v>
      </c>
      <c r="G99" s="49" t="s">
        <v>619</v>
      </c>
      <c r="H99" s="50" t="s">
        <v>17</v>
      </c>
      <c r="I99" s="51">
        <v>1</v>
      </c>
      <c r="J99" s="52"/>
      <c r="K99" s="52"/>
      <c r="L99" s="52"/>
      <c r="M99" s="52"/>
      <c r="N99" s="52"/>
      <c r="O99" s="52"/>
      <c r="P99" s="52"/>
      <c r="Q99" s="52"/>
      <c r="R99" s="52"/>
      <c r="S99" s="52"/>
      <c r="T99" s="52"/>
      <c r="U99" s="52"/>
      <c r="V99" s="52"/>
      <c r="W99" s="52">
        <v>2.3534780462087998E-3</v>
      </c>
      <c r="X99" s="52">
        <v>4.2194194630444E-3</v>
      </c>
      <c r="Y99" s="52"/>
      <c r="Z99" s="52"/>
      <c r="AA99" s="52"/>
      <c r="AB99" s="52"/>
      <c r="AC99" s="52"/>
      <c r="AD99" s="52">
        <v>6.5943743249938301E-4</v>
      </c>
      <c r="AE99" s="52">
        <v>2.32490182060247E-4</v>
      </c>
      <c r="AF99" s="52">
        <v>1.6608234054951501E-2</v>
      </c>
      <c r="AG99" s="32">
        <v>1.12230418692802E-4</v>
      </c>
    </row>
    <row r="100" spans="1:33" ht="15" customHeight="1" x14ac:dyDescent="0.25">
      <c r="A100" s="49" t="s">
        <v>10</v>
      </c>
      <c r="B100" s="49" t="s">
        <v>11</v>
      </c>
      <c r="C100" s="49" t="s">
        <v>12</v>
      </c>
      <c r="D100" s="49" t="s">
        <v>13</v>
      </c>
      <c r="E100" s="49" t="s">
        <v>14</v>
      </c>
      <c r="F100" s="49" t="s">
        <v>15</v>
      </c>
      <c r="G100" s="49" t="s">
        <v>619</v>
      </c>
      <c r="H100" s="50" t="s">
        <v>18</v>
      </c>
      <c r="I100" s="51">
        <v>298</v>
      </c>
      <c r="J100" s="52"/>
      <c r="K100" s="52"/>
      <c r="L100" s="52"/>
      <c r="M100" s="52"/>
      <c r="N100" s="52"/>
      <c r="O100" s="52"/>
      <c r="P100" s="52"/>
      <c r="Q100" s="52"/>
      <c r="R100" s="52"/>
      <c r="S100" s="52"/>
      <c r="T100" s="52"/>
      <c r="U100" s="52"/>
      <c r="V100" s="52"/>
      <c r="W100" s="52">
        <v>1.17788573717524E-5</v>
      </c>
      <c r="X100" s="52">
        <v>2.11145851207566E-5</v>
      </c>
      <c r="Y100" s="52"/>
      <c r="Z100" s="52"/>
      <c r="AA100" s="52"/>
      <c r="AB100" s="52"/>
      <c r="AC100" s="52"/>
      <c r="AD100" s="52">
        <v>3.3206332782573301E-6</v>
      </c>
      <c r="AE100" s="52">
        <v>1.1632604620080001E-6</v>
      </c>
      <c r="AF100" s="52">
        <v>8.3152757534984997E-5</v>
      </c>
      <c r="AG100" s="32">
        <v>5.6146458544900095E-7</v>
      </c>
    </row>
    <row r="101" spans="1:33" ht="15" customHeight="1" x14ac:dyDescent="0.25">
      <c r="A101" s="49" t="s">
        <v>10</v>
      </c>
      <c r="B101" s="49" t="s">
        <v>11</v>
      </c>
      <c r="C101" s="49" t="s">
        <v>12</v>
      </c>
      <c r="D101" s="49" t="s">
        <v>13</v>
      </c>
      <c r="E101" s="49" t="s">
        <v>14</v>
      </c>
      <c r="F101" s="49" t="s">
        <v>15</v>
      </c>
      <c r="G101" s="49" t="s">
        <v>620</v>
      </c>
      <c r="H101" s="50" t="s">
        <v>16</v>
      </c>
      <c r="I101" s="51">
        <v>25</v>
      </c>
      <c r="J101" s="52"/>
      <c r="K101" s="52"/>
      <c r="L101" s="52"/>
      <c r="M101" s="52"/>
      <c r="N101" s="52"/>
      <c r="O101" s="52"/>
      <c r="P101" s="52"/>
      <c r="Q101" s="52"/>
      <c r="R101" s="52"/>
      <c r="S101" s="52"/>
      <c r="T101" s="52"/>
      <c r="U101" s="52"/>
      <c r="V101" s="52"/>
      <c r="W101" s="52"/>
      <c r="X101" s="52"/>
      <c r="Y101" s="52">
        <v>9.830113894614001E-7</v>
      </c>
      <c r="Z101" s="52">
        <v>3.8902139150295202E-6</v>
      </c>
      <c r="AA101" s="52">
        <v>3.1785366170952E-6</v>
      </c>
      <c r="AB101" s="52">
        <v>3.2634326720827199E-6</v>
      </c>
      <c r="AC101" s="52">
        <v>3.4373523472959499E-6</v>
      </c>
      <c r="AD101" s="52">
        <v>3.9193209381202501E-6</v>
      </c>
      <c r="AE101" s="52">
        <v>3.4858424228570001E-6</v>
      </c>
      <c r="AF101" s="52">
        <v>1.881208464572E-6</v>
      </c>
      <c r="AG101" s="32">
        <v>4.1916242848389999E-6</v>
      </c>
    </row>
    <row r="102" spans="1:33" ht="15" customHeight="1" x14ac:dyDescent="0.25">
      <c r="A102" s="49" t="s">
        <v>10</v>
      </c>
      <c r="B102" s="49" t="s">
        <v>11</v>
      </c>
      <c r="C102" s="49" t="s">
        <v>12</v>
      </c>
      <c r="D102" s="49" t="s">
        <v>13</v>
      </c>
      <c r="E102" s="49" t="s">
        <v>14</v>
      </c>
      <c r="F102" s="49" t="s">
        <v>15</v>
      </c>
      <c r="G102" s="49" t="s">
        <v>620</v>
      </c>
      <c r="H102" s="50" t="s">
        <v>17</v>
      </c>
      <c r="I102" s="51">
        <v>1</v>
      </c>
      <c r="J102" s="52"/>
      <c r="K102" s="52"/>
      <c r="L102" s="52"/>
      <c r="M102" s="52"/>
      <c r="N102" s="52"/>
      <c r="O102" s="52"/>
      <c r="P102" s="52"/>
      <c r="Q102" s="52"/>
      <c r="R102" s="52"/>
      <c r="S102" s="52"/>
      <c r="T102" s="52"/>
      <c r="U102" s="52"/>
      <c r="V102" s="52"/>
      <c r="W102" s="52"/>
      <c r="X102" s="52"/>
      <c r="Y102" s="52">
        <v>4.70742689139873E-6</v>
      </c>
      <c r="Z102" s="52"/>
      <c r="AA102" s="52"/>
      <c r="AB102" s="52"/>
      <c r="AC102" s="52"/>
      <c r="AD102" s="52"/>
      <c r="AE102" s="52"/>
      <c r="AF102" s="52">
        <v>1.9021767817729999E-5</v>
      </c>
      <c r="AG102" s="32"/>
    </row>
    <row r="103" spans="1:33" ht="15" customHeight="1" x14ac:dyDescent="0.25">
      <c r="A103" s="49" t="s">
        <v>10</v>
      </c>
      <c r="B103" s="49" t="s">
        <v>11</v>
      </c>
      <c r="C103" s="49" t="s">
        <v>12</v>
      </c>
      <c r="D103" s="49" t="s">
        <v>13</v>
      </c>
      <c r="E103" s="49" t="s">
        <v>14</v>
      </c>
      <c r="F103" s="49" t="s">
        <v>15</v>
      </c>
      <c r="G103" s="49" t="s">
        <v>620</v>
      </c>
      <c r="H103" s="50" t="s">
        <v>18</v>
      </c>
      <c r="I103" s="51">
        <v>298</v>
      </c>
      <c r="J103" s="52"/>
      <c r="K103" s="52"/>
      <c r="L103" s="52"/>
      <c r="M103" s="52"/>
      <c r="N103" s="52"/>
      <c r="O103" s="52"/>
      <c r="P103" s="52"/>
      <c r="Q103" s="52"/>
      <c r="R103" s="52"/>
      <c r="S103" s="52"/>
      <c r="T103" s="52"/>
      <c r="U103" s="52"/>
      <c r="V103" s="52"/>
      <c r="W103" s="52"/>
      <c r="X103" s="52"/>
      <c r="Y103" s="52">
        <v>2.3043188410991301E-6</v>
      </c>
      <c r="Z103" s="52">
        <v>9.1293595050955404E-6</v>
      </c>
      <c r="AA103" s="52">
        <v>7.4592308061681604E-6</v>
      </c>
      <c r="AB103" s="52">
        <v>7.6584606232101493E-6</v>
      </c>
      <c r="AC103" s="52">
        <v>8.0666066210167994E-6</v>
      </c>
      <c r="AD103" s="52">
        <v>9.1976664115346E-6</v>
      </c>
      <c r="AE103" s="52">
        <v>8.1804007058399992E-6</v>
      </c>
      <c r="AF103" s="52">
        <v>4.4154444886229899E-6</v>
      </c>
      <c r="AG103" s="32">
        <v>9.8366942904430004E-6</v>
      </c>
    </row>
    <row r="104" spans="1:33" ht="15" customHeight="1" x14ac:dyDescent="0.25">
      <c r="A104" s="49" t="s">
        <v>10</v>
      </c>
      <c r="B104" s="49" t="s">
        <v>11</v>
      </c>
      <c r="C104" s="49" t="s">
        <v>12</v>
      </c>
      <c r="D104" s="49" t="s">
        <v>13</v>
      </c>
      <c r="E104" s="49" t="s">
        <v>14</v>
      </c>
      <c r="F104" s="49" t="s">
        <v>15</v>
      </c>
      <c r="G104" s="49" t="s">
        <v>621</v>
      </c>
      <c r="H104" s="50" t="s">
        <v>16</v>
      </c>
      <c r="I104" s="51">
        <v>25</v>
      </c>
      <c r="J104" s="52"/>
      <c r="K104" s="52"/>
      <c r="L104" s="52"/>
      <c r="M104" s="52"/>
      <c r="N104" s="52"/>
      <c r="O104" s="52"/>
      <c r="P104" s="52"/>
      <c r="Q104" s="52"/>
      <c r="R104" s="52"/>
      <c r="S104" s="52"/>
      <c r="T104" s="52"/>
      <c r="U104" s="52"/>
      <c r="V104" s="52"/>
      <c r="W104" s="52"/>
      <c r="X104" s="52"/>
      <c r="Y104" s="52"/>
      <c r="Z104" s="52"/>
      <c r="AA104" s="52"/>
      <c r="AB104" s="52">
        <v>7.5051298978858498E-7</v>
      </c>
      <c r="AC104" s="52">
        <v>7.6275268228916499E-6</v>
      </c>
      <c r="AD104" s="52">
        <v>5.2759052914880998E-6</v>
      </c>
      <c r="AE104" s="52">
        <v>1.450194551976E-6</v>
      </c>
      <c r="AF104" s="52">
        <v>5.1387181637600005E-7</v>
      </c>
      <c r="AG104" s="32">
        <v>7.6682588479500002E-7</v>
      </c>
    </row>
    <row r="105" spans="1:33" ht="15" customHeight="1" x14ac:dyDescent="0.25">
      <c r="A105" s="49" t="s">
        <v>10</v>
      </c>
      <c r="B105" s="49" t="s">
        <v>11</v>
      </c>
      <c r="C105" s="49" t="s">
        <v>12</v>
      </c>
      <c r="D105" s="49" t="s">
        <v>13</v>
      </c>
      <c r="E105" s="49" t="s">
        <v>14</v>
      </c>
      <c r="F105" s="49" t="s">
        <v>15</v>
      </c>
      <c r="G105" s="49" t="s">
        <v>621</v>
      </c>
      <c r="H105" s="50" t="s">
        <v>17</v>
      </c>
      <c r="I105" s="51">
        <v>1</v>
      </c>
      <c r="J105" s="52"/>
      <c r="K105" s="52"/>
      <c r="L105" s="52"/>
      <c r="M105" s="52"/>
      <c r="N105" s="52"/>
      <c r="O105" s="52"/>
      <c r="P105" s="52"/>
      <c r="Q105" s="52"/>
      <c r="R105" s="52"/>
      <c r="S105" s="52"/>
      <c r="T105" s="52"/>
      <c r="U105" s="52"/>
      <c r="V105" s="52"/>
      <c r="W105" s="52"/>
      <c r="X105" s="52"/>
      <c r="Y105" s="52"/>
      <c r="Z105" s="52"/>
      <c r="AA105" s="52"/>
      <c r="AB105" s="52">
        <v>1.61560029328228E-3</v>
      </c>
      <c r="AC105" s="52">
        <v>1.6372037962519001E-2</v>
      </c>
      <c r="AD105" s="52">
        <v>1.13771472900463E-2</v>
      </c>
      <c r="AE105" s="52">
        <v>3.13083121567232E-3</v>
      </c>
      <c r="AF105" s="52">
        <v>1.10618348910677E-3</v>
      </c>
      <c r="AG105" s="32">
        <v>1.6534093491142501E-3</v>
      </c>
    </row>
    <row r="106" spans="1:33" ht="15" customHeight="1" x14ac:dyDescent="0.25">
      <c r="A106" s="49" t="s">
        <v>10</v>
      </c>
      <c r="B106" s="49" t="s">
        <v>11</v>
      </c>
      <c r="C106" s="49" t="s">
        <v>12</v>
      </c>
      <c r="D106" s="49" t="s">
        <v>13</v>
      </c>
      <c r="E106" s="49" t="s">
        <v>14</v>
      </c>
      <c r="F106" s="49" t="s">
        <v>15</v>
      </c>
      <c r="G106" s="49" t="s">
        <v>621</v>
      </c>
      <c r="H106" s="50" t="s">
        <v>18</v>
      </c>
      <c r="I106" s="51">
        <v>298</v>
      </c>
      <c r="J106" s="52"/>
      <c r="K106" s="52"/>
      <c r="L106" s="52"/>
      <c r="M106" s="52"/>
      <c r="N106" s="52"/>
      <c r="O106" s="52"/>
      <c r="P106" s="52"/>
      <c r="Q106" s="52"/>
      <c r="R106" s="52"/>
      <c r="S106" s="52"/>
      <c r="T106" s="52"/>
      <c r="U106" s="52"/>
      <c r="V106" s="52"/>
      <c r="W106" s="52"/>
      <c r="X106" s="52"/>
      <c r="Y106" s="52"/>
      <c r="Z106" s="52"/>
      <c r="AA106" s="52"/>
      <c r="AB106" s="52">
        <v>8.9461148382799304E-7</v>
      </c>
      <c r="AC106" s="52">
        <v>9.0920119728868208E-6</v>
      </c>
      <c r="AD106" s="52">
        <v>6.2888791074516699E-6</v>
      </c>
      <c r="AE106" s="52">
        <v>1.728631905956E-6</v>
      </c>
      <c r="AF106" s="52">
        <v>6.1253520512100001E-7</v>
      </c>
      <c r="AG106" s="32">
        <v>9.1405645467499904E-7</v>
      </c>
    </row>
    <row r="107" spans="1:33" ht="15" customHeight="1" x14ac:dyDescent="0.25">
      <c r="A107" s="49" t="s">
        <v>10</v>
      </c>
      <c r="B107" s="49" t="s">
        <v>11</v>
      </c>
      <c r="C107" s="49" t="s">
        <v>12</v>
      </c>
      <c r="D107" s="49" t="s">
        <v>13</v>
      </c>
      <c r="E107" s="49" t="s">
        <v>14</v>
      </c>
      <c r="F107" s="49" t="s">
        <v>15</v>
      </c>
      <c r="G107" s="49" t="s">
        <v>622</v>
      </c>
      <c r="H107" s="50" t="s">
        <v>16</v>
      </c>
      <c r="I107" s="51">
        <v>25</v>
      </c>
      <c r="J107" s="52"/>
      <c r="K107" s="52"/>
      <c r="L107" s="52"/>
      <c r="M107" s="52"/>
      <c r="N107" s="52"/>
      <c r="O107" s="52"/>
      <c r="P107" s="52"/>
      <c r="Q107" s="52"/>
      <c r="R107" s="52"/>
      <c r="S107" s="52"/>
      <c r="T107" s="52"/>
      <c r="U107" s="52"/>
      <c r="V107" s="52"/>
      <c r="W107" s="52"/>
      <c r="X107" s="52"/>
      <c r="Y107" s="52"/>
      <c r="Z107" s="52"/>
      <c r="AA107" s="52"/>
      <c r="AB107" s="52"/>
      <c r="AC107" s="52"/>
      <c r="AD107" s="52"/>
      <c r="AE107" s="52"/>
      <c r="AF107" s="52">
        <v>3.7353850583000003E-8</v>
      </c>
      <c r="AG107" s="32"/>
    </row>
    <row r="108" spans="1:33" ht="15" customHeight="1" x14ac:dyDescent="0.25">
      <c r="A108" s="49" t="s">
        <v>10</v>
      </c>
      <c r="B108" s="49" t="s">
        <v>11</v>
      </c>
      <c r="C108" s="49" t="s">
        <v>12</v>
      </c>
      <c r="D108" s="49" t="s">
        <v>13</v>
      </c>
      <c r="E108" s="49" t="s">
        <v>14</v>
      </c>
      <c r="F108" s="49" t="s">
        <v>15</v>
      </c>
      <c r="G108" s="49" t="s">
        <v>622</v>
      </c>
      <c r="H108" s="50" t="s">
        <v>17</v>
      </c>
      <c r="I108" s="51">
        <v>1</v>
      </c>
      <c r="J108" s="52"/>
      <c r="K108" s="52"/>
      <c r="L108" s="52"/>
      <c r="M108" s="52"/>
      <c r="N108" s="52"/>
      <c r="O108" s="52"/>
      <c r="P108" s="52"/>
      <c r="Q108" s="52"/>
      <c r="R108" s="52"/>
      <c r="S108" s="52"/>
      <c r="T108" s="52"/>
      <c r="U108" s="52"/>
      <c r="V108" s="52"/>
      <c r="W108" s="52"/>
      <c r="X108" s="52"/>
      <c r="Y108" s="52"/>
      <c r="Z108" s="52"/>
      <c r="AA108" s="52"/>
      <c r="AB108" s="52"/>
      <c r="AC108" s="52"/>
      <c r="AD108" s="52"/>
      <c r="AE108" s="52"/>
      <c r="AF108" s="52">
        <v>7.9220046317180997E-5</v>
      </c>
      <c r="AG108" s="32"/>
    </row>
    <row r="109" spans="1:33" ht="15" customHeight="1" x14ac:dyDescent="0.25">
      <c r="A109" s="49" t="s">
        <v>10</v>
      </c>
      <c r="B109" s="49" t="s">
        <v>11</v>
      </c>
      <c r="C109" s="49" t="s">
        <v>12</v>
      </c>
      <c r="D109" s="49" t="s">
        <v>13</v>
      </c>
      <c r="E109" s="49" t="s">
        <v>14</v>
      </c>
      <c r="F109" s="49" t="s">
        <v>15</v>
      </c>
      <c r="G109" s="49" t="s">
        <v>622</v>
      </c>
      <c r="H109" s="50" t="s">
        <v>18</v>
      </c>
      <c r="I109" s="51">
        <v>298</v>
      </c>
      <c r="J109" s="52"/>
      <c r="K109" s="52"/>
      <c r="L109" s="52"/>
      <c r="M109" s="52"/>
      <c r="N109" s="52"/>
      <c r="O109" s="52"/>
      <c r="P109" s="52"/>
      <c r="Q109" s="52"/>
      <c r="R109" s="52"/>
      <c r="S109" s="52"/>
      <c r="T109" s="52"/>
      <c r="U109" s="52"/>
      <c r="V109" s="52"/>
      <c r="W109" s="52"/>
      <c r="X109" s="52"/>
      <c r="Y109" s="52"/>
      <c r="Z109" s="52"/>
      <c r="AA109" s="52"/>
      <c r="AB109" s="52"/>
      <c r="AC109" s="52"/>
      <c r="AD109" s="52"/>
      <c r="AE109" s="52"/>
      <c r="AF109" s="52">
        <v>4.4525789895000099E-8</v>
      </c>
      <c r="AG109" s="32"/>
    </row>
    <row r="110" spans="1:33" ht="15" customHeight="1" x14ac:dyDescent="0.25">
      <c r="A110" s="49" t="s">
        <v>10</v>
      </c>
      <c r="B110" s="49" t="s">
        <v>11</v>
      </c>
      <c r="C110" s="49" t="s">
        <v>12</v>
      </c>
      <c r="D110" s="49" t="s">
        <v>13</v>
      </c>
      <c r="E110" s="49" t="s">
        <v>14</v>
      </c>
      <c r="F110" s="49" t="s">
        <v>15</v>
      </c>
      <c r="G110" s="49" t="s">
        <v>623</v>
      </c>
      <c r="H110" s="50" t="s">
        <v>16</v>
      </c>
      <c r="I110" s="51">
        <v>25</v>
      </c>
      <c r="J110" s="52"/>
      <c r="K110" s="52"/>
      <c r="L110" s="52"/>
      <c r="M110" s="52"/>
      <c r="N110" s="52"/>
      <c r="O110" s="52"/>
      <c r="P110" s="52"/>
      <c r="Q110" s="52"/>
      <c r="R110" s="52"/>
      <c r="S110" s="52"/>
      <c r="T110" s="52"/>
      <c r="U110" s="52"/>
      <c r="V110" s="52"/>
      <c r="W110" s="52"/>
      <c r="X110" s="52"/>
      <c r="Y110" s="52"/>
      <c r="Z110" s="52"/>
      <c r="AA110" s="52"/>
      <c r="AB110" s="52">
        <v>5.5026144098287198E-6</v>
      </c>
      <c r="AC110" s="52">
        <v>9.4320369000717794E-6</v>
      </c>
      <c r="AD110" s="52">
        <v>7.3744589224833197E-6</v>
      </c>
      <c r="AE110" s="52">
        <v>9.3617151956440007E-6</v>
      </c>
      <c r="AF110" s="52">
        <v>2.9302612315709999E-6</v>
      </c>
      <c r="AG110" s="32">
        <v>3.3250752735109999E-6</v>
      </c>
    </row>
    <row r="111" spans="1:33" ht="15" customHeight="1" x14ac:dyDescent="0.25">
      <c r="A111" s="49" t="s">
        <v>10</v>
      </c>
      <c r="B111" s="49" t="s">
        <v>11</v>
      </c>
      <c r="C111" s="49" t="s">
        <v>12</v>
      </c>
      <c r="D111" s="49" t="s">
        <v>13</v>
      </c>
      <c r="E111" s="49" t="s">
        <v>14</v>
      </c>
      <c r="F111" s="49" t="s">
        <v>15</v>
      </c>
      <c r="G111" s="49" t="s">
        <v>623</v>
      </c>
      <c r="H111" s="50" t="s">
        <v>17</v>
      </c>
      <c r="I111" s="51">
        <v>1</v>
      </c>
      <c r="J111" s="52"/>
      <c r="K111" s="52"/>
      <c r="L111" s="52"/>
      <c r="M111" s="52"/>
      <c r="N111" s="52"/>
      <c r="O111" s="52"/>
      <c r="P111" s="52"/>
      <c r="Q111" s="52"/>
      <c r="R111" s="52"/>
      <c r="S111" s="52"/>
      <c r="T111" s="52"/>
      <c r="U111" s="52"/>
      <c r="V111" s="52"/>
      <c r="W111" s="52"/>
      <c r="X111" s="52"/>
      <c r="Y111" s="52"/>
      <c r="Z111" s="52"/>
      <c r="AA111" s="52"/>
      <c r="AB111" s="52">
        <v>1.1836120351895201E-2</v>
      </c>
      <c r="AC111" s="52">
        <v>2.7860732284869998E-2</v>
      </c>
      <c r="AD111" s="52">
        <v>1.6047543648378602E-2</v>
      </c>
      <c r="AE111" s="52">
        <v>2.01184916441445E-2</v>
      </c>
      <c r="AF111" s="52">
        <v>6.29224337826172E-3</v>
      </c>
      <c r="AG111" s="32">
        <v>7.1507405444065199E-3</v>
      </c>
    </row>
    <row r="112" spans="1:33" ht="15" customHeight="1" x14ac:dyDescent="0.25">
      <c r="A112" s="49" t="s">
        <v>10</v>
      </c>
      <c r="B112" s="49" t="s">
        <v>11</v>
      </c>
      <c r="C112" s="49" t="s">
        <v>12</v>
      </c>
      <c r="D112" s="49" t="s">
        <v>13</v>
      </c>
      <c r="E112" s="49" t="s">
        <v>14</v>
      </c>
      <c r="F112" s="49" t="s">
        <v>15</v>
      </c>
      <c r="G112" s="49" t="s">
        <v>623</v>
      </c>
      <c r="H112" s="50" t="s">
        <v>18</v>
      </c>
      <c r="I112" s="51">
        <v>298</v>
      </c>
      <c r="J112" s="52"/>
      <c r="K112" s="52"/>
      <c r="L112" s="52"/>
      <c r="M112" s="52"/>
      <c r="N112" s="52"/>
      <c r="O112" s="52"/>
      <c r="P112" s="52"/>
      <c r="Q112" s="52"/>
      <c r="R112" s="52"/>
      <c r="S112" s="52"/>
      <c r="T112" s="52"/>
      <c r="U112" s="52"/>
      <c r="V112" s="52"/>
      <c r="W112" s="52"/>
      <c r="X112" s="52"/>
      <c r="Y112" s="52"/>
      <c r="Z112" s="52"/>
      <c r="AA112" s="52"/>
      <c r="AB112" s="52">
        <v>6.5591163765158402E-6</v>
      </c>
      <c r="AC112" s="52">
        <v>1.1242987984885499E-5</v>
      </c>
      <c r="AD112" s="52">
        <v>8.7937281572574893E-6</v>
      </c>
      <c r="AE112" s="52">
        <v>1.115916451321E-5</v>
      </c>
      <c r="AF112" s="52">
        <v>3.4928713880339999E-6</v>
      </c>
      <c r="AG112" s="32">
        <v>3.9634897260240096E-6</v>
      </c>
    </row>
    <row r="113" spans="1:33" ht="15" customHeight="1" x14ac:dyDescent="0.25">
      <c r="A113" s="49" t="s">
        <v>10</v>
      </c>
      <c r="B113" s="49" t="s">
        <v>11</v>
      </c>
      <c r="C113" s="49" t="s">
        <v>12</v>
      </c>
      <c r="D113" s="49" t="s">
        <v>13</v>
      </c>
      <c r="E113" s="49" t="s">
        <v>14</v>
      </c>
      <c r="F113" s="49" t="s">
        <v>15</v>
      </c>
      <c r="G113" s="49" t="s">
        <v>624</v>
      </c>
      <c r="H113" s="50" t="s">
        <v>16</v>
      </c>
      <c r="I113" s="51">
        <v>25</v>
      </c>
      <c r="J113" s="52">
        <v>7.0397128260869194E-5</v>
      </c>
      <c r="K113" s="52">
        <v>9.8651529565216902E-5</v>
      </c>
      <c r="L113" s="52">
        <v>5.1847794782609002E-5</v>
      </c>
      <c r="M113" s="52">
        <v>3.1814261956521698E-5</v>
      </c>
      <c r="N113" s="52">
        <v>3.5827180869565298E-5</v>
      </c>
      <c r="O113" s="52">
        <v>3.2536868152173998E-5</v>
      </c>
      <c r="P113" s="52">
        <v>3.7164561304347801E-5</v>
      </c>
      <c r="Q113" s="52">
        <v>3.87441721739131E-5</v>
      </c>
      <c r="R113" s="52">
        <v>3.9054757608695799E-5</v>
      </c>
      <c r="S113" s="52">
        <v>8.9187654736448094E-5</v>
      </c>
      <c r="T113" s="52">
        <v>9.0272800287668497E-5</v>
      </c>
      <c r="U113" s="52">
        <v>4.8740204833327801E-5</v>
      </c>
      <c r="V113" s="52">
        <v>3.2141611346363001E-5</v>
      </c>
      <c r="W113" s="52">
        <v>6.0650602765670998E-5</v>
      </c>
      <c r="X113" s="52">
        <v>6.0179675367481498E-5</v>
      </c>
      <c r="Y113" s="52">
        <v>8.3763983145194003E-5</v>
      </c>
      <c r="Z113" s="52">
        <v>6.4290713317232195E-5</v>
      </c>
      <c r="AA113" s="52">
        <v>5.1141409576827502E-5</v>
      </c>
      <c r="AB113" s="52">
        <v>8.9785214996947297E-5</v>
      </c>
      <c r="AC113" s="52">
        <v>8.4199485137392306E-5</v>
      </c>
      <c r="AD113" s="52">
        <v>7.8894173573888004E-5</v>
      </c>
      <c r="AE113" s="52">
        <v>5.9879811271429999E-5</v>
      </c>
      <c r="AF113" s="52">
        <v>3.2143225201641E-5</v>
      </c>
      <c r="AG113" s="32">
        <v>7.9977566682799999E-7</v>
      </c>
    </row>
    <row r="114" spans="1:33" ht="15" customHeight="1" x14ac:dyDescent="0.25">
      <c r="A114" s="49" t="s">
        <v>10</v>
      </c>
      <c r="B114" s="49" t="s">
        <v>11</v>
      </c>
      <c r="C114" s="49" t="s">
        <v>12</v>
      </c>
      <c r="D114" s="49" t="s">
        <v>13</v>
      </c>
      <c r="E114" s="49" t="s">
        <v>14</v>
      </c>
      <c r="F114" s="49" t="s">
        <v>15</v>
      </c>
      <c r="G114" s="49" t="s">
        <v>624</v>
      </c>
      <c r="H114" s="50" t="s">
        <v>17</v>
      </c>
      <c r="I114" s="51">
        <v>1</v>
      </c>
      <c r="J114" s="52">
        <v>0.12886376157565199</v>
      </c>
      <c r="K114" s="52">
        <v>0.174305990061913</v>
      </c>
      <c r="L114" s="52">
        <v>0.108920715634957</v>
      </c>
      <c r="M114" s="52">
        <v>6.5798505317391204E-2</v>
      </c>
      <c r="N114" s="52">
        <v>7.3999370828174094E-2</v>
      </c>
      <c r="O114" s="52">
        <v>6.8287333604669806E-2</v>
      </c>
      <c r="P114" s="52">
        <v>7.7514848831304495E-2</v>
      </c>
      <c r="Q114" s="52">
        <v>8.1319431146434598E-2</v>
      </c>
      <c r="R114" s="52">
        <v>8.2181503076521806E-2</v>
      </c>
      <c r="S114" s="52">
        <v>0.18587067628356599</v>
      </c>
      <c r="T114" s="52">
        <v>0.19032114394996999</v>
      </c>
      <c r="U114" s="52">
        <v>0.102758433444786</v>
      </c>
      <c r="V114" s="52">
        <v>6.7106879090366903E-2</v>
      </c>
      <c r="W114" s="52">
        <v>0.12877882029650201</v>
      </c>
      <c r="X114" s="52">
        <v>0.129376157037455</v>
      </c>
      <c r="Y114" s="52">
        <v>0.179799932735864</v>
      </c>
      <c r="Z114" s="52">
        <v>0.138560217079785</v>
      </c>
      <c r="AA114" s="52">
        <v>0.110005398289179</v>
      </c>
      <c r="AB114" s="52">
        <v>0.19216509080585101</v>
      </c>
      <c r="AC114" s="52">
        <v>0.17968651268234601</v>
      </c>
      <c r="AD114" s="52">
        <v>0.168126865064821</v>
      </c>
      <c r="AE114" s="52">
        <v>0.12698920768278901</v>
      </c>
      <c r="AF114" s="52">
        <v>6.8588928240606806E-2</v>
      </c>
      <c r="AG114" s="32">
        <v>1.7168641029286101E-3</v>
      </c>
    </row>
    <row r="115" spans="1:33" ht="15" customHeight="1" x14ac:dyDescent="0.25">
      <c r="A115" s="49" t="s">
        <v>10</v>
      </c>
      <c r="B115" s="49" t="s">
        <v>11</v>
      </c>
      <c r="C115" s="49" t="s">
        <v>12</v>
      </c>
      <c r="D115" s="49" t="s">
        <v>13</v>
      </c>
      <c r="E115" s="49" t="s">
        <v>14</v>
      </c>
      <c r="F115" s="49" t="s">
        <v>15</v>
      </c>
      <c r="G115" s="49" t="s">
        <v>624</v>
      </c>
      <c r="H115" s="50" t="s">
        <v>18</v>
      </c>
      <c r="I115" s="51">
        <v>298</v>
      </c>
      <c r="J115" s="52">
        <v>1.05380373864347E-4</v>
      </c>
      <c r="K115" s="52">
        <v>1.54270968027826E-4</v>
      </c>
      <c r="L115" s="52">
        <v>6.2893112227826407E-5</v>
      </c>
      <c r="M115" s="52">
        <v>3.9680325525217302E-5</v>
      </c>
      <c r="N115" s="52">
        <v>4.4789108219130699E-5</v>
      </c>
      <c r="O115" s="52">
        <v>3.95390407633566E-5</v>
      </c>
      <c r="P115" s="52">
        <v>4.5671780073043402E-5</v>
      </c>
      <c r="Q115" s="52">
        <v>4.7075171944347899E-5</v>
      </c>
      <c r="R115" s="52">
        <v>4.7231730779130401E-5</v>
      </c>
      <c r="S115" s="52">
        <v>1.0917986138661E-4</v>
      </c>
      <c r="T115" s="52">
        <v>1.08791656608828E-4</v>
      </c>
      <c r="U115" s="52">
        <v>5.8738929227564102E-5</v>
      </c>
      <c r="V115" s="52">
        <v>3.9425363505336701E-5</v>
      </c>
      <c r="W115" s="52">
        <v>7.3690287342274995E-5</v>
      </c>
      <c r="X115" s="52">
        <v>7.2091949462167997E-5</v>
      </c>
      <c r="Y115" s="52">
        <v>1.00540047547328E-4</v>
      </c>
      <c r="Z115" s="52">
        <v>7.6820086037516399E-5</v>
      </c>
      <c r="AA115" s="52">
        <v>6.12302972076826E-5</v>
      </c>
      <c r="AB115" s="52">
        <v>1.08378710153277E-4</v>
      </c>
      <c r="AC115" s="52">
        <v>1.02464025718275E-4</v>
      </c>
      <c r="AD115" s="52">
        <v>9.6163099747443494E-5</v>
      </c>
      <c r="AE115" s="52">
        <v>7.3487692079108103E-5</v>
      </c>
      <c r="AF115" s="52">
        <v>3.9135754249793099E-5</v>
      </c>
      <c r="AG115" s="32">
        <v>9.6383763722600007E-7</v>
      </c>
    </row>
    <row r="116" spans="1:33" ht="15" customHeight="1" x14ac:dyDescent="0.25">
      <c r="A116" s="49" t="s">
        <v>10</v>
      </c>
      <c r="B116" s="49" t="s">
        <v>11</v>
      </c>
      <c r="C116" s="49" t="s">
        <v>12</v>
      </c>
      <c r="D116" s="49" t="s">
        <v>13</v>
      </c>
      <c r="E116" s="49" t="s">
        <v>14</v>
      </c>
      <c r="F116" s="49" t="s">
        <v>15</v>
      </c>
      <c r="G116" s="49" t="s">
        <v>625</v>
      </c>
      <c r="H116" s="50" t="s">
        <v>16</v>
      </c>
      <c r="I116" s="51">
        <v>25</v>
      </c>
      <c r="J116" s="52"/>
      <c r="K116" s="52"/>
      <c r="L116" s="52"/>
      <c r="M116" s="52"/>
      <c r="N116" s="52"/>
      <c r="O116" s="52"/>
      <c r="P116" s="52"/>
      <c r="Q116" s="52"/>
      <c r="R116" s="52"/>
      <c r="S116" s="52">
        <v>6.3629376294479893E-5</v>
      </c>
      <c r="T116" s="52">
        <v>3.5643899802812301E-5</v>
      </c>
      <c r="U116" s="52">
        <v>1.47444749631364E-5</v>
      </c>
      <c r="V116" s="52">
        <v>1.6135873168485501E-5</v>
      </c>
      <c r="W116" s="52">
        <v>3.6825916391815303E-5</v>
      </c>
      <c r="X116" s="52">
        <v>9.4895060718084998E-6</v>
      </c>
      <c r="Y116" s="52">
        <v>5.1130492513122003E-6</v>
      </c>
      <c r="Z116" s="52">
        <v>2.5719002649320001E-6</v>
      </c>
      <c r="AA116" s="52">
        <v>4.2190580493869498E-6</v>
      </c>
      <c r="AB116" s="52">
        <v>1.19729170627573E-5</v>
      </c>
      <c r="AC116" s="52">
        <v>1.4036189819752701E-5</v>
      </c>
      <c r="AD116" s="52">
        <v>2.4695735624368999E-5</v>
      </c>
      <c r="AE116" s="52">
        <v>1.1151559055745E-5</v>
      </c>
      <c r="AF116" s="52">
        <v>1.1261557588952E-5</v>
      </c>
      <c r="AG116" s="32">
        <v>3.5782876187428998E-5</v>
      </c>
    </row>
    <row r="117" spans="1:33" ht="15" customHeight="1" x14ac:dyDescent="0.25">
      <c r="A117" s="49" t="s">
        <v>10</v>
      </c>
      <c r="B117" s="49" t="s">
        <v>11</v>
      </c>
      <c r="C117" s="49" t="s">
        <v>12</v>
      </c>
      <c r="D117" s="49" t="s">
        <v>13</v>
      </c>
      <c r="E117" s="49" t="s">
        <v>14</v>
      </c>
      <c r="F117" s="49" t="s">
        <v>15</v>
      </c>
      <c r="G117" s="49" t="s">
        <v>625</v>
      </c>
      <c r="H117" s="50" t="s">
        <v>17</v>
      </c>
      <c r="I117" s="51">
        <v>1</v>
      </c>
      <c r="J117" s="52"/>
      <c r="K117" s="52"/>
      <c r="L117" s="52"/>
      <c r="M117" s="52"/>
      <c r="N117" s="52"/>
      <c r="O117" s="52"/>
      <c r="P117" s="52"/>
      <c r="Q117" s="52"/>
      <c r="R117" s="52"/>
      <c r="S117" s="52">
        <v>0.134563404987566</v>
      </c>
      <c r="T117" s="52">
        <v>7.5593582701804399E-2</v>
      </c>
      <c r="U117" s="52">
        <v>3.1270082501819702E-2</v>
      </c>
      <c r="V117" s="52">
        <v>3.4220959815723997E-2</v>
      </c>
      <c r="W117" s="52">
        <v>7.8100403483761793E-2</v>
      </c>
      <c r="X117" s="52">
        <v>2.0142181723618899E-2</v>
      </c>
      <c r="Y117" s="52">
        <v>1.0903816137388301E-2</v>
      </c>
      <c r="Z117" s="52">
        <v>5.41211402500303E-3</v>
      </c>
      <c r="AA117" s="52">
        <v>9.0610267114128399E-3</v>
      </c>
      <c r="AB117" s="52">
        <v>2.69574638742687E-2</v>
      </c>
      <c r="AC117" s="52">
        <v>3.0209225286277699E-2</v>
      </c>
      <c r="AD117" s="52">
        <v>5.2843935089023797E-2</v>
      </c>
      <c r="AE117" s="52">
        <v>2.4112955319551599E-2</v>
      </c>
      <c r="AF117" s="52">
        <v>2.4330670247981301E-2</v>
      </c>
      <c r="AG117" s="32">
        <v>7.6670042036546995E-2</v>
      </c>
    </row>
    <row r="118" spans="1:33" ht="15" customHeight="1" x14ac:dyDescent="0.25">
      <c r="A118" s="49" t="s">
        <v>10</v>
      </c>
      <c r="B118" s="49" t="s">
        <v>11</v>
      </c>
      <c r="C118" s="49" t="s">
        <v>12</v>
      </c>
      <c r="D118" s="49" t="s">
        <v>13</v>
      </c>
      <c r="E118" s="49" t="s">
        <v>14</v>
      </c>
      <c r="F118" s="49" t="s">
        <v>15</v>
      </c>
      <c r="G118" s="49" t="s">
        <v>625</v>
      </c>
      <c r="H118" s="50" t="s">
        <v>18</v>
      </c>
      <c r="I118" s="51">
        <v>298</v>
      </c>
      <c r="J118" s="52"/>
      <c r="K118" s="52"/>
      <c r="L118" s="52"/>
      <c r="M118" s="52"/>
      <c r="N118" s="52"/>
      <c r="O118" s="52"/>
      <c r="P118" s="52"/>
      <c r="Q118" s="52"/>
      <c r="R118" s="52"/>
      <c r="S118" s="52">
        <v>7.5846216543019998E-5</v>
      </c>
      <c r="T118" s="52">
        <v>4.2487528564952198E-5</v>
      </c>
      <c r="U118" s="52">
        <v>1.75754141560586E-5</v>
      </c>
      <c r="V118" s="52">
        <v>1.9233960816834701E-5</v>
      </c>
      <c r="W118" s="52">
        <v>4.3896492339043803E-5</v>
      </c>
      <c r="X118" s="52">
        <v>1.13114912375958E-5</v>
      </c>
      <c r="Y118" s="52">
        <v>6.0947547075641102E-6</v>
      </c>
      <c r="Z118" s="52">
        <v>3.0657051157989399E-6</v>
      </c>
      <c r="AA118" s="52">
        <v>5.0291171948692398E-6</v>
      </c>
      <c r="AB118" s="52">
        <v>1.42717171388066E-5</v>
      </c>
      <c r="AC118" s="52">
        <v>1.6731138265145301E-5</v>
      </c>
      <c r="AD118" s="52">
        <v>2.94373168642473E-5</v>
      </c>
      <c r="AE118" s="52">
        <v>1.3292658394447999E-5</v>
      </c>
      <c r="AF118" s="52">
        <v>1.3423776646031E-5</v>
      </c>
      <c r="AG118" s="32">
        <v>4.2653188415415099E-5</v>
      </c>
    </row>
    <row r="119" spans="1:33" ht="15" customHeight="1" x14ac:dyDescent="0.25">
      <c r="A119" s="49" t="s">
        <v>10</v>
      </c>
      <c r="B119" s="49" t="s">
        <v>11</v>
      </c>
      <c r="C119" s="49" t="s">
        <v>12</v>
      </c>
      <c r="D119" s="49" t="s">
        <v>13</v>
      </c>
      <c r="E119" s="49" t="s">
        <v>14</v>
      </c>
      <c r="F119" s="49" t="s">
        <v>15</v>
      </c>
      <c r="G119" s="49" t="s">
        <v>626</v>
      </c>
      <c r="H119" s="50" t="s">
        <v>16</v>
      </c>
      <c r="I119" s="51">
        <v>25</v>
      </c>
      <c r="J119" s="52"/>
      <c r="K119" s="52"/>
      <c r="L119" s="52"/>
      <c r="M119" s="52"/>
      <c r="N119" s="52"/>
      <c r="O119" s="52"/>
      <c r="P119" s="52"/>
      <c r="Q119" s="52"/>
      <c r="R119" s="52"/>
      <c r="S119" s="52"/>
      <c r="T119" s="52"/>
      <c r="U119" s="52"/>
      <c r="V119" s="52"/>
      <c r="W119" s="52">
        <v>4.5602587235493699E-3</v>
      </c>
      <c r="X119" s="52">
        <v>4.1603010771355999E-3</v>
      </c>
      <c r="Y119" s="52">
        <v>4.15380574956805E-3</v>
      </c>
      <c r="Z119" s="52">
        <v>4.2225751259952699E-3</v>
      </c>
      <c r="AA119" s="52">
        <v>4.3884670389755503E-3</v>
      </c>
      <c r="AB119" s="52">
        <v>4.18046047363558E-3</v>
      </c>
      <c r="AC119" s="52">
        <v>4.3535935072801998E-3</v>
      </c>
      <c r="AD119" s="52">
        <v>4.0559504781311996E-3</v>
      </c>
      <c r="AE119" s="52">
        <v>3.9232467070583303E-3</v>
      </c>
      <c r="AF119" s="52">
        <v>3.6272422938691501E-3</v>
      </c>
      <c r="AG119" s="32">
        <v>2.8008182011169001E-3</v>
      </c>
    </row>
    <row r="120" spans="1:33" ht="15" customHeight="1" x14ac:dyDescent="0.25">
      <c r="A120" s="49" t="s">
        <v>10</v>
      </c>
      <c r="B120" s="49" t="s">
        <v>11</v>
      </c>
      <c r="C120" s="49" t="s">
        <v>12</v>
      </c>
      <c r="D120" s="49" t="s">
        <v>13</v>
      </c>
      <c r="E120" s="49" t="s">
        <v>14</v>
      </c>
      <c r="F120" s="49" t="s">
        <v>15</v>
      </c>
      <c r="G120" s="49" t="s">
        <v>626</v>
      </c>
      <c r="H120" s="50" t="s">
        <v>17</v>
      </c>
      <c r="I120" s="51">
        <v>1</v>
      </c>
      <c r="J120" s="52"/>
      <c r="K120" s="52"/>
      <c r="L120" s="52"/>
      <c r="M120" s="52"/>
      <c r="N120" s="52"/>
      <c r="O120" s="52"/>
      <c r="P120" s="52"/>
      <c r="Q120" s="52"/>
      <c r="R120" s="52"/>
      <c r="S120" s="52"/>
      <c r="T120" s="52"/>
      <c r="U120" s="52"/>
      <c r="V120" s="52"/>
      <c r="W120" s="52">
        <v>9.7891284613441099E-3</v>
      </c>
      <c r="X120" s="52">
        <v>5.9484154478959498E-3</v>
      </c>
      <c r="Y120" s="52">
        <v>3.0655697393265199E-3</v>
      </c>
      <c r="Z120" s="52">
        <v>2.96957487859764E-3</v>
      </c>
      <c r="AA120" s="52">
        <v>2.1740559686136201E-3</v>
      </c>
      <c r="AB120" s="52">
        <v>1.86207268937852E-3</v>
      </c>
      <c r="AC120" s="52">
        <v>2.7888066806670102E-3</v>
      </c>
      <c r="AD120" s="52">
        <v>3.14383601230552E-3</v>
      </c>
      <c r="AE120" s="52">
        <v>2.07769299208432E-3</v>
      </c>
      <c r="AF120" s="52">
        <v>1.94428791020944E-3</v>
      </c>
      <c r="AG120" s="32">
        <v>1.37386683038566E-3</v>
      </c>
    </row>
    <row r="121" spans="1:33" ht="15" customHeight="1" x14ac:dyDescent="0.25">
      <c r="A121" s="49" t="s">
        <v>10</v>
      </c>
      <c r="B121" s="49" t="s">
        <v>11</v>
      </c>
      <c r="C121" s="49" t="s">
        <v>12</v>
      </c>
      <c r="D121" s="49" t="s">
        <v>13</v>
      </c>
      <c r="E121" s="49" t="s">
        <v>14</v>
      </c>
      <c r="F121" s="49" t="s">
        <v>15</v>
      </c>
      <c r="G121" s="49" t="s">
        <v>626</v>
      </c>
      <c r="H121" s="50" t="s">
        <v>18</v>
      </c>
      <c r="I121" s="51">
        <v>298</v>
      </c>
      <c r="J121" s="52"/>
      <c r="K121" s="52"/>
      <c r="L121" s="52"/>
      <c r="M121" s="52"/>
      <c r="N121" s="52"/>
      <c r="O121" s="52"/>
      <c r="P121" s="52"/>
      <c r="Q121" s="52"/>
      <c r="R121" s="52"/>
      <c r="S121" s="52"/>
      <c r="T121" s="52"/>
      <c r="U121" s="52"/>
      <c r="V121" s="52"/>
      <c r="W121" s="52">
        <v>7.1328248404437704E-3</v>
      </c>
      <c r="X121" s="52">
        <v>6.5077462479500798E-3</v>
      </c>
      <c r="Y121" s="52">
        <v>6.4984311197609198E-3</v>
      </c>
      <c r="Z121" s="52">
        <v>6.6057261316583701E-3</v>
      </c>
      <c r="AA121" s="52">
        <v>6.8653748285314297E-3</v>
      </c>
      <c r="AB121" s="52">
        <v>6.5400033541956797E-3</v>
      </c>
      <c r="AC121" s="52">
        <v>6.8107072125997998E-3</v>
      </c>
      <c r="AD121" s="52">
        <v>6.3449823356944201E-3</v>
      </c>
      <c r="AE121" s="52">
        <v>6.1375545445622503E-3</v>
      </c>
      <c r="AF121" s="52">
        <v>5.67453809019675E-3</v>
      </c>
      <c r="AG121" s="32">
        <v>4.3816387679359798E-3</v>
      </c>
    </row>
    <row r="122" spans="1:33" ht="15" customHeight="1" x14ac:dyDescent="0.25">
      <c r="A122" s="49" t="s">
        <v>10</v>
      </c>
      <c r="B122" s="49" t="s">
        <v>11</v>
      </c>
      <c r="C122" s="49" t="s">
        <v>12</v>
      </c>
      <c r="D122" s="49" t="s">
        <v>13</v>
      </c>
      <c r="E122" s="49" t="s">
        <v>14</v>
      </c>
      <c r="F122" s="49" t="s">
        <v>15</v>
      </c>
      <c r="G122" s="49" t="s">
        <v>627</v>
      </c>
      <c r="H122" s="50" t="s">
        <v>16</v>
      </c>
      <c r="I122" s="51">
        <v>25</v>
      </c>
      <c r="J122" s="52"/>
      <c r="K122" s="52"/>
      <c r="L122" s="52"/>
      <c r="M122" s="52"/>
      <c r="N122" s="52"/>
      <c r="O122" s="52"/>
      <c r="P122" s="52"/>
      <c r="Q122" s="52"/>
      <c r="R122" s="52"/>
      <c r="S122" s="52">
        <v>9.4082360391791996E-5</v>
      </c>
      <c r="T122" s="52"/>
      <c r="U122" s="52"/>
      <c r="V122" s="52"/>
      <c r="W122" s="52"/>
      <c r="X122" s="52"/>
      <c r="Y122" s="52"/>
      <c r="Z122" s="52"/>
      <c r="AA122" s="52"/>
      <c r="AB122" s="52"/>
      <c r="AC122" s="52"/>
      <c r="AD122" s="52"/>
      <c r="AE122" s="52"/>
      <c r="AF122" s="52"/>
      <c r="AG122" s="32"/>
    </row>
    <row r="123" spans="1:33" ht="15" customHeight="1" x14ac:dyDescent="0.25">
      <c r="A123" s="49" t="s">
        <v>10</v>
      </c>
      <c r="B123" s="49" t="s">
        <v>11</v>
      </c>
      <c r="C123" s="49" t="s">
        <v>12</v>
      </c>
      <c r="D123" s="49" t="s">
        <v>13</v>
      </c>
      <c r="E123" s="49" t="s">
        <v>14</v>
      </c>
      <c r="F123" s="49" t="s">
        <v>15</v>
      </c>
      <c r="G123" s="49" t="s">
        <v>627</v>
      </c>
      <c r="H123" s="50" t="s">
        <v>17</v>
      </c>
      <c r="I123" s="51">
        <v>1</v>
      </c>
      <c r="J123" s="52"/>
      <c r="K123" s="52"/>
      <c r="L123" s="52"/>
      <c r="M123" s="52"/>
      <c r="N123" s="52"/>
      <c r="O123" s="52"/>
      <c r="P123" s="52"/>
      <c r="Q123" s="52"/>
      <c r="R123" s="52"/>
      <c r="S123" s="52">
        <v>7.0007622826059098E-3</v>
      </c>
      <c r="T123" s="52"/>
      <c r="U123" s="52"/>
      <c r="V123" s="52"/>
      <c r="W123" s="52"/>
      <c r="X123" s="52"/>
      <c r="Y123" s="52"/>
      <c r="Z123" s="52"/>
      <c r="AA123" s="52"/>
      <c r="AB123" s="52"/>
      <c r="AC123" s="52"/>
      <c r="AD123" s="52"/>
      <c r="AE123" s="52"/>
      <c r="AF123" s="52"/>
      <c r="AG123" s="32"/>
    </row>
    <row r="124" spans="1:33" ht="15" customHeight="1" x14ac:dyDescent="0.25">
      <c r="A124" s="49" t="s">
        <v>10</v>
      </c>
      <c r="B124" s="49" t="s">
        <v>11</v>
      </c>
      <c r="C124" s="49" t="s">
        <v>12</v>
      </c>
      <c r="D124" s="49" t="s">
        <v>13</v>
      </c>
      <c r="E124" s="49" t="s">
        <v>14</v>
      </c>
      <c r="F124" s="49" t="s">
        <v>15</v>
      </c>
      <c r="G124" s="49" t="s">
        <v>627</v>
      </c>
      <c r="H124" s="50" t="s">
        <v>18</v>
      </c>
      <c r="I124" s="51">
        <v>298</v>
      </c>
      <c r="J124" s="52"/>
      <c r="K124" s="52"/>
      <c r="L124" s="52"/>
      <c r="M124" s="52"/>
      <c r="N124" s="52"/>
      <c r="O124" s="52"/>
      <c r="P124" s="52"/>
      <c r="Q124" s="52"/>
      <c r="R124" s="52"/>
      <c r="S124" s="52">
        <v>1.70580347743316E-4</v>
      </c>
      <c r="T124" s="52"/>
      <c r="U124" s="52"/>
      <c r="V124" s="52"/>
      <c r="W124" s="52"/>
      <c r="X124" s="52"/>
      <c r="Y124" s="52"/>
      <c r="Z124" s="52"/>
      <c r="AA124" s="52"/>
      <c r="AB124" s="52"/>
      <c r="AC124" s="52"/>
      <c r="AD124" s="52"/>
      <c r="AE124" s="52"/>
      <c r="AF124" s="52"/>
      <c r="AG124" s="32"/>
    </row>
    <row r="125" spans="1:33" ht="15" customHeight="1" x14ac:dyDescent="0.25">
      <c r="A125" s="49" t="s">
        <v>10</v>
      </c>
      <c r="B125" s="49" t="s">
        <v>11</v>
      </c>
      <c r="C125" s="49" t="s">
        <v>12</v>
      </c>
      <c r="D125" s="49" t="s">
        <v>13</v>
      </c>
      <c r="E125" s="49" t="s">
        <v>14</v>
      </c>
      <c r="F125" s="49" t="s">
        <v>15</v>
      </c>
      <c r="G125" s="49" t="s">
        <v>628</v>
      </c>
      <c r="H125" s="50" t="s">
        <v>16</v>
      </c>
      <c r="I125" s="51">
        <v>25</v>
      </c>
      <c r="J125" s="52"/>
      <c r="K125" s="52"/>
      <c r="L125" s="52"/>
      <c r="M125" s="52"/>
      <c r="N125" s="52"/>
      <c r="O125" s="52"/>
      <c r="P125" s="52"/>
      <c r="Q125" s="52"/>
      <c r="R125" s="52"/>
      <c r="S125" s="52"/>
      <c r="T125" s="52"/>
      <c r="U125" s="52"/>
      <c r="V125" s="52"/>
      <c r="W125" s="52"/>
      <c r="X125" s="52"/>
      <c r="Y125" s="52"/>
      <c r="Z125" s="52"/>
      <c r="AA125" s="52"/>
      <c r="AB125" s="52"/>
      <c r="AC125" s="52"/>
      <c r="AD125" s="52">
        <v>1.0907675982948799E-4</v>
      </c>
      <c r="AE125" s="52">
        <v>9.4843782326939995E-6</v>
      </c>
      <c r="AF125" s="52"/>
      <c r="AG125" s="32">
        <v>4.7706465266440001E-6</v>
      </c>
    </row>
    <row r="126" spans="1:33" ht="15" customHeight="1" x14ac:dyDescent="0.25">
      <c r="A126" s="49" t="s">
        <v>10</v>
      </c>
      <c r="B126" s="49" t="s">
        <v>11</v>
      </c>
      <c r="C126" s="49" t="s">
        <v>12</v>
      </c>
      <c r="D126" s="49" t="s">
        <v>13</v>
      </c>
      <c r="E126" s="49" t="s">
        <v>14</v>
      </c>
      <c r="F126" s="49" t="s">
        <v>15</v>
      </c>
      <c r="G126" s="49" t="s">
        <v>628</v>
      </c>
      <c r="H126" s="50" t="s">
        <v>17</v>
      </c>
      <c r="I126" s="51">
        <v>1</v>
      </c>
      <c r="J126" s="52"/>
      <c r="K126" s="52"/>
      <c r="L126" s="52"/>
      <c r="M126" s="52"/>
      <c r="N126" s="52"/>
      <c r="O126" s="52"/>
      <c r="P126" s="52"/>
      <c r="Q126" s="52"/>
      <c r="R126" s="52"/>
      <c r="S126" s="52"/>
      <c r="T126" s="52"/>
      <c r="U126" s="52"/>
      <c r="V126" s="52"/>
      <c r="W126" s="52"/>
      <c r="X126" s="52"/>
      <c r="Y126" s="52"/>
      <c r="Z126" s="52"/>
      <c r="AA126" s="52"/>
      <c r="AB126" s="52"/>
      <c r="AC126" s="52"/>
      <c r="AD126" s="52"/>
      <c r="AE126" s="52"/>
      <c r="AF126" s="52"/>
      <c r="AG126" s="32">
        <v>8.0177891926800003E-7</v>
      </c>
    </row>
    <row r="127" spans="1:33" ht="15" customHeight="1" x14ac:dyDescent="0.25">
      <c r="A127" s="49" t="s">
        <v>10</v>
      </c>
      <c r="B127" s="49" t="s">
        <v>11</v>
      </c>
      <c r="C127" s="49" t="s">
        <v>12</v>
      </c>
      <c r="D127" s="49" t="s">
        <v>13</v>
      </c>
      <c r="E127" s="49" t="s">
        <v>14</v>
      </c>
      <c r="F127" s="49" t="s">
        <v>15</v>
      </c>
      <c r="G127" s="49" t="s">
        <v>628</v>
      </c>
      <c r="H127" s="50" t="s">
        <v>18</v>
      </c>
      <c r="I127" s="51">
        <v>298</v>
      </c>
      <c r="J127" s="52"/>
      <c r="K127" s="52"/>
      <c r="L127" s="52"/>
      <c r="M127" s="52"/>
      <c r="N127" s="52"/>
      <c r="O127" s="52"/>
      <c r="P127" s="52"/>
      <c r="Q127" s="52"/>
      <c r="R127" s="52"/>
      <c r="S127" s="52"/>
      <c r="T127" s="52"/>
      <c r="U127" s="52"/>
      <c r="V127" s="52"/>
      <c r="W127" s="52"/>
      <c r="X127" s="52"/>
      <c r="Y127" s="52"/>
      <c r="Z127" s="52"/>
      <c r="AA127" s="52"/>
      <c r="AB127" s="52"/>
      <c r="AC127" s="52"/>
      <c r="AD127" s="52">
        <v>1.7065059075323499E-4</v>
      </c>
      <c r="AE127" s="52">
        <v>1.483830974505E-5</v>
      </c>
      <c r="AF127" s="52"/>
      <c r="AG127" s="32">
        <v>7.4635356654690003E-6</v>
      </c>
    </row>
    <row r="128" spans="1:33" ht="15" customHeight="1" x14ac:dyDescent="0.25">
      <c r="A128" s="49" t="s">
        <v>10</v>
      </c>
      <c r="B128" s="49" t="s">
        <v>11</v>
      </c>
      <c r="C128" s="49" t="s">
        <v>12</v>
      </c>
      <c r="D128" s="49" t="s">
        <v>13</v>
      </c>
      <c r="E128" s="49" t="s">
        <v>14</v>
      </c>
      <c r="F128" s="49" t="s">
        <v>15</v>
      </c>
      <c r="G128" s="49" t="s">
        <v>629</v>
      </c>
      <c r="H128" s="50" t="s">
        <v>16</v>
      </c>
      <c r="I128" s="51">
        <v>25</v>
      </c>
      <c r="J128" s="52"/>
      <c r="K128" s="52"/>
      <c r="L128" s="52"/>
      <c r="M128" s="52"/>
      <c r="N128" s="52"/>
      <c r="O128" s="52"/>
      <c r="P128" s="52"/>
      <c r="Q128" s="52"/>
      <c r="R128" s="52"/>
      <c r="S128" s="52"/>
      <c r="T128" s="52">
        <v>8.7447096626204696E-4</v>
      </c>
      <c r="U128" s="52"/>
      <c r="V128" s="52"/>
      <c r="W128" s="52"/>
      <c r="X128" s="52"/>
      <c r="Y128" s="52"/>
      <c r="Z128" s="52"/>
      <c r="AA128" s="52"/>
      <c r="AB128" s="52"/>
      <c r="AC128" s="52"/>
      <c r="AD128" s="52"/>
      <c r="AE128" s="52"/>
      <c r="AF128" s="52"/>
      <c r="AG128" s="32"/>
    </row>
    <row r="129" spans="1:33" ht="15" customHeight="1" x14ac:dyDescent="0.25">
      <c r="A129" s="49" t="s">
        <v>10</v>
      </c>
      <c r="B129" s="49" t="s">
        <v>11</v>
      </c>
      <c r="C129" s="49" t="s">
        <v>12</v>
      </c>
      <c r="D129" s="49" t="s">
        <v>13</v>
      </c>
      <c r="E129" s="49" t="s">
        <v>14</v>
      </c>
      <c r="F129" s="49" t="s">
        <v>15</v>
      </c>
      <c r="G129" s="49" t="s">
        <v>629</v>
      </c>
      <c r="H129" s="50" t="s">
        <v>17</v>
      </c>
      <c r="I129" s="51">
        <v>1</v>
      </c>
      <c r="J129" s="52"/>
      <c r="K129" s="52"/>
      <c r="L129" s="52"/>
      <c r="M129" s="52"/>
      <c r="N129" s="52"/>
      <c r="O129" s="52"/>
      <c r="P129" s="52"/>
      <c r="Q129" s="52"/>
      <c r="R129" s="52"/>
      <c r="S129" s="52"/>
      <c r="T129" s="52">
        <v>1.2008567698248401E-3</v>
      </c>
      <c r="U129" s="52"/>
      <c r="V129" s="52"/>
      <c r="W129" s="52"/>
      <c r="X129" s="52"/>
      <c r="Y129" s="52"/>
      <c r="Z129" s="52"/>
      <c r="AA129" s="52"/>
      <c r="AB129" s="52"/>
      <c r="AC129" s="52"/>
      <c r="AD129" s="52"/>
      <c r="AE129" s="52"/>
      <c r="AF129" s="52"/>
      <c r="AG129" s="32"/>
    </row>
    <row r="130" spans="1:33" ht="15" customHeight="1" x14ac:dyDescent="0.25">
      <c r="A130" s="49" t="s">
        <v>10</v>
      </c>
      <c r="B130" s="49" t="s">
        <v>11</v>
      </c>
      <c r="C130" s="49" t="s">
        <v>12</v>
      </c>
      <c r="D130" s="49" t="s">
        <v>13</v>
      </c>
      <c r="E130" s="49" t="s">
        <v>14</v>
      </c>
      <c r="F130" s="49" t="s">
        <v>15</v>
      </c>
      <c r="G130" s="49" t="s">
        <v>629</v>
      </c>
      <c r="H130" s="50" t="s">
        <v>18</v>
      </c>
      <c r="I130" s="51">
        <v>298</v>
      </c>
      <c r="J130" s="52"/>
      <c r="K130" s="52"/>
      <c r="L130" s="52"/>
      <c r="M130" s="52"/>
      <c r="N130" s="52"/>
      <c r="O130" s="52"/>
      <c r="P130" s="52"/>
      <c r="Q130" s="52"/>
      <c r="R130" s="52"/>
      <c r="S130" s="52"/>
      <c r="T130" s="52">
        <v>1.3679331581486799E-3</v>
      </c>
      <c r="U130" s="52"/>
      <c r="V130" s="52"/>
      <c r="W130" s="52"/>
      <c r="X130" s="52"/>
      <c r="Y130" s="52"/>
      <c r="Z130" s="52"/>
      <c r="AA130" s="52"/>
      <c r="AB130" s="52"/>
      <c r="AC130" s="52"/>
      <c r="AD130" s="52"/>
      <c r="AE130" s="52"/>
      <c r="AF130" s="52"/>
      <c r="AG130" s="32"/>
    </row>
    <row r="131" spans="1:33" ht="15" customHeight="1" x14ac:dyDescent="0.25">
      <c r="A131" s="49" t="s">
        <v>10</v>
      </c>
      <c r="B131" s="49" t="s">
        <v>11</v>
      </c>
      <c r="C131" s="49" t="s">
        <v>12</v>
      </c>
      <c r="D131" s="49" t="s">
        <v>13</v>
      </c>
      <c r="E131" s="49" t="s">
        <v>14</v>
      </c>
      <c r="F131" s="49" t="s">
        <v>15</v>
      </c>
      <c r="G131" s="49" t="s">
        <v>630</v>
      </c>
      <c r="H131" s="50" t="s">
        <v>16</v>
      </c>
      <c r="I131" s="51">
        <v>25</v>
      </c>
      <c r="J131" s="52"/>
      <c r="K131" s="52"/>
      <c r="L131" s="52"/>
      <c r="M131" s="52"/>
      <c r="N131" s="52"/>
      <c r="O131" s="52"/>
      <c r="P131" s="52"/>
      <c r="Q131" s="52"/>
      <c r="R131" s="52"/>
      <c r="S131" s="52"/>
      <c r="T131" s="52"/>
      <c r="U131" s="52"/>
      <c r="V131" s="52"/>
      <c r="W131" s="52">
        <v>2.0467130251028399E-7</v>
      </c>
      <c r="X131" s="52"/>
      <c r="Y131" s="52"/>
      <c r="Z131" s="52"/>
      <c r="AA131" s="52"/>
      <c r="AB131" s="52">
        <v>2.97415687522735E-7</v>
      </c>
      <c r="AC131" s="52"/>
      <c r="AD131" s="52"/>
      <c r="AE131" s="52"/>
      <c r="AF131" s="52"/>
      <c r="AG131" s="32"/>
    </row>
    <row r="132" spans="1:33" ht="15" customHeight="1" x14ac:dyDescent="0.25">
      <c r="A132" s="49" t="s">
        <v>10</v>
      </c>
      <c r="B132" s="49" t="s">
        <v>11</v>
      </c>
      <c r="C132" s="49" t="s">
        <v>12</v>
      </c>
      <c r="D132" s="49" t="s">
        <v>13</v>
      </c>
      <c r="E132" s="49" t="s">
        <v>14</v>
      </c>
      <c r="F132" s="49" t="s">
        <v>15</v>
      </c>
      <c r="G132" s="49" t="s">
        <v>630</v>
      </c>
      <c r="H132" s="50" t="s">
        <v>17</v>
      </c>
      <c r="I132" s="51">
        <v>1</v>
      </c>
      <c r="J132" s="52"/>
      <c r="K132" s="52"/>
      <c r="L132" s="52"/>
      <c r="M132" s="52"/>
      <c r="N132" s="52"/>
      <c r="O132" s="52"/>
      <c r="P132" s="52"/>
      <c r="Q132" s="52"/>
      <c r="R132" s="52"/>
      <c r="S132" s="52"/>
      <c r="T132" s="52"/>
      <c r="U132" s="52"/>
      <c r="V132" s="52"/>
      <c r="W132" s="52">
        <v>7.0813857407460394E-5</v>
      </c>
      <c r="X132" s="52"/>
      <c r="Y132" s="52"/>
      <c r="Z132" s="52"/>
      <c r="AA132" s="52"/>
      <c r="AB132" s="52">
        <v>1.02900326122272E-4</v>
      </c>
      <c r="AC132" s="52"/>
      <c r="AD132" s="52"/>
      <c r="AE132" s="52"/>
      <c r="AF132" s="52"/>
      <c r="AG132" s="32"/>
    </row>
    <row r="133" spans="1:33" ht="15" customHeight="1" x14ac:dyDescent="0.25">
      <c r="A133" s="49" t="s">
        <v>10</v>
      </c>
      <c r="B133" s="49" t="s">
        <v>11</v>
      </c>
      <c r="C133" s="49" t="s">
        <v>12</v>
      </c>
      <c r="D133" s="49" t="s">
        <v>13</v>
      </c>
      <c r="E133" s="49" t="s">
        <v>14</v>
      </c>
      <c r="F133" s="49" t="s">
        <v>15</v>
      </c>
      <c r="G133" s="49" t="s">
        <v>630</v>
      </c>
      <c r="H133" s="50" t="s">
        <v>18</v>
      </c>
      <c r="I133" s="51">
        <v>298</v>
      </c>
      <c r="J133" s="52"/>
      <c r="K133" s="52"/>
      <c r="L133" s="52"/>
      <c r="M133" s="52"/>
      <c r="N133" s="52"/>
      <c r="O133" s="52"/>
      <c r="P133" s="52"/>
      <c r="Q133" s="52"/>
      <c r="R133" s="52"/>
      <c r="S133" s="52"/>
      <c r="T133" s="52"/>
      <c r="U133" s="52"/>
      <c r="V133" s="52"/>
      <c r="W133" s="52">
        <v>3.5486154242020301E-7</v>
      </c>
      <c r="X133" s="52"/>
      <c r="Y133" s="52"/>
      <c r="Z133" s="52"/>
      <c r="AA133" s="52"/>
      <c r="AB133" s="52">
        <v>5.1566298943223995E-7</v>
      </c>
      <c r="AC133" s="52"/>
      <c r="AD133" s="52"/>
      <c r="AE133" s="52"/>
      <c r="AF133" s="52"/>
      <c r="AG133" s="32"/>
    </row>
    <row r="134" spans="1:33" ht="15" customHeight="1" x14ac:dyDescent="0.25">
      <c r="A134" s="49" t="s">
        <v>10</v>
      </c>
      <c r="B134" s="49" t="s">
        <v>11</v>
      </c>
      <c r="C134" s="49" t="s">
        <v>12</v>
      </c>
      <c r="D134" s="49" t="s">
        <v>13</v>
      </c>
      <c r="E134" s="49" t="s">
        <v>14</v>
      </c>
      <c r="F134" s="49" t="s">
        <v>15</v>
      </c>
      <c r="G134" s="49" t="s">
        <v>631</v>
      </c>
      <c r="H134" s="50" t="s">
        <v>16</v>
      </c>
      <c r="I134" s="51">
        <v>25</v>
      </c>
      <c r="J134" s="52"/>
      <c r="K134" s="52"/>
      <c r="L134" s="52"/>
      <c r="M134" s="52"/>
      <c r="N134" s="52"/>
      <c r="O134" s="52"/>
      <c r="P134" s="52"/>
      <c r="Q134" s="52"/>
      <c r="R134" s="52"/>
      <c r="S134" s="52"/>
      <c r="T134" s="52"/>
      <c r="U134" s="52"/>
      <c r="V134" s="52"/>
      <c r="W134" s="52">
        <v>5.5895881674602799E-8</v>
      </c>
      <c r="X134" s="52"/>
      <c r="Y134" s="52"/>
      <c r="Z134" s="52"/>
      <c r="AA134" s="52"/>
      <c r="AB134" s="52"/>
      <c r="AC134" s="52"/>
      <c r="AD134" s="52"/>
      <c r="AE134" s="52"/>
      <c r="AF134" s="52"/>
      <c r="AG134" s="32"/>
    </row>
    <row r="135" spans="1:33" ht="15" customHeight="1" x14ac:dyDescent="0.25">
      <c r="A135" s="49" t="s">
        <v>10</v>
      </c>
      <c r="B135" s="49" t="s">
        <v>11</v>
      </c>
      <c r="C135" s="49" t="s">
        <v>12</v>
      </c>
      <c r="D135" s="49" t="s">
        <v>13</v>
      </c>
      <c r="E135" s="49" t="s">
        <v>14</v>
      </c>
      <c r="F135" s="49" t="s">
        <v>15</v>
      </c>
      <c r="G135" s="49" t="s">
        <v>631</v>
      </c>
      <c r="H135" s="50" t="s">
        <v>17</v>
      </c>
      <c r="I135" s="51">
        <v>1</v>
      </c>
      <c r="J135" s="52"/>
      <c r="K135" s="52"/>
      <c r="L135" s="52"/>
      <c r="M135" s="52"/>
      <c r="N135" s="52"/>
      <c r="O135" s="52"/>
      <c r="P135" s="52"/>
      <c r="Q135" s="52"/>
      <c r="R135" s="52"/>
      <c r="S135" s="52"/>
      <c r="T135" s="52"/>
      <c r="U135" s="52"/>
      <c r="V135" s="52"/>
      <c r="W135" s="52">
        <v>1.95022048733907E-5</v>
      </c>
      <c r="X135" s="52"/>
      <c r="Y135" s="52"/>
      <c r="Z135" s="52"/>
      <c r="AA135" s="52"/>
      <c r="AB135" s="52"/>
      <c r="AC135" s="52"/>
      <c r="AD135" s="52"/>
      <c r="AE135" s="52"/>
      <c r="AF135" s="52"/>
      <c r="AG135" s="32"/>
    </row>
    <row r="136" spans="1:33" ht="15" customHeight="1" x14ac:dyDescent="0.25">
      <c r="A136" s="49" t="s">
        <v>10</v>
      </c>
      <c r="B136" s="49" t="s">
        <v>11</v>
      </c>
      <c r="C136" s="49" t="s">
        <v>12</v>
      </c>
      <c r="D136" s="49" t="s">
        <v>13</v>
      </c>
      <c r="E136" s="49" t="s">
        <v>14</v>
      </c>
      <c r="F136" s="49" t="s">
        <v>15</v>
      </c>
      <c r="G136" s="49" t="s">
        <v>631</v>
      </c>
      <c r="H136" s="50" t="s">
        <v>18</v>
      </c>
      <c r="I136" s="51">
        <v>298</v>
      </c>
      <c r="J136" s="52"/>
      <c r="K136" s="52"/>
      <c r="L136" s="52"/>
      <c r="M136" s="52"/>
      <c r="N136" s="52"/>
      <c r="O136" s="52"/>
      <c r="P136" s="52"/>
      <c r="Q136" s="52"/>
      <c r="R136" s="52"/>
      <c r="S136" s="52"/>
      <c r="T136" s="52"/>
      <c r="U136" s="52"/>
      <c r="V136" s="52"/>
      <c r="W136" s="52">
        <v>9.6864417389178794E-8</v>
      </c>
      <c r="X136" s="52"/>
      <c r="Y136" s="52"/>
      <c r="Z136" s="52"/>
      <c r="AA136" s="52"/>
      <c r="AB136" s="52"/>
      <c r="AC136" s="52"/>
      <c r="AD136" s="52"/>
      <c r="AE136" s="52"/>
      <c r="AF136" s="52"/>
      <c r="AG136" s="32"/>
    </row>
    <row r="137" spans="1:33" ht="15" customHeight="1" x14ac:dyDescent="0.25">
      <c r="A137" s="49" t="s">
        <v>10</v>
      </c>
      <c r="B137" s="49" t="s">
        <v>11</v>
      </c>
      <c r="C137" s="49" t="s">
        <v>12</v>
      </c>
      <c r="D137" s="49" t="s">
        <v>13</v>
      </c>
      <c r="E137" s="49" t="s">
        <v>14</v>
      </c>
      <c r="F137" s="49" t="s">
        <v>15</v>
      </c>
      <c r="G137" s="49" t="s">
        <v>632</v>
      </c>
      <c r="H137" s="50" t="s">
        <v>16</v>
      </c>
      <c r="I137" s="51">
        <v>25</v>
      </c>
      <c r="J137" s="52"/>
      <c r="K137" s="52"/>
      <c r="L137" s="52"/>
      <c r="M137" s="52"/>
      <c r="N137" s="52"/>
      <c r="O137" s="52"/>
      <c r="P137" s="52"/>
      <c r="Q137" s="52"/>
      <c r="R137" s="52"/>
      <c r="S137" s="52"/>
      <c r="T137" s="52"/>
      <c r="U137" s="52"/>
      <c r="V137" s="52"/>
      <c r="W137" s="52"/>
      <c r="X137" s="52"/>
      <c r="Y137" s="52"/>
      <c r="Z137" s="52"/>
      <c r="AA137" s="52"/>
      <c r="AB137" s="52">
        <v>1.33674682064368E-8</v>
      </c>
      <c r="AC137" s="52">
        <v>1.1280494182812901E-6</v>
      </c>
      <c r="AD137" s="52">
        <v>1.2263680709797601E-6</v>
      </c>
      <c r="AE137" s="52">
        <v>8.6696859301699997E-7</v>
      </c>
      <c r="AF137" s="52">
        <v>4.5813192779199999E-7</v>
      </c>
      <c r="AG137" s="32">
        <v>8.4217515759800002E-7</v>
      </c>
    </row>
    <row r="138" spans="1:33" ht="15" customHeight="1" x14ac:dyDescent="0.25">
      <c r="A138" s="49" t="s">
        <v>10</v>
      </c>
      <c r="B138" s="49" t="s">
        <v>11</v>
      </c>
      <c r="C138" s="49" t="s">
        <v>12</v>
      </c>
      <c r="D138" s="49" t="s">
        <v>13</v>
      </c>
      <c r="E138" s="49" t="s">
        <v>14</v>
      </c>
      <c r="F138" s="49" t="s">
        <v>15</v>
      </c>
      <c r="G138" s="49" t="s">
        <v>632</v>
      </c>
      <c r="H138" s="50" t="s">
        <v>17</v>
      </c>
      <c r="I138" s="51">
        <v>1</v>
      </c>
      <c r="J138" s="52"/>
      <c r="K138" s="52"/>
      <c r="L138" s="52"/>
      <c r="M138" s="52"/>
      <c r="N138" s="52"/>
      <c r="O138" s="52"/>
      <c r="P138" s="52"/>
      <c r="Q138" s="52"/>
      <c r="R138" s="52"/>
      <c r="S138" s="52"/>
      <c r="T138" s="52"/>
      <c r="U138" s="52"/>
      <c r="V138" s="52"/>
      <c r="W138" s="52"/>
      <c r="X138" s="52"/>
      <c r="Y138" s="52"/>
      <c r="Z138" s="52"/>
      <c r="AA138" s="52"/>
      <c r="AB138" s="52">
        <v>2.8799267492484099E-5</v>
      </c>
      <c r="AC138" s="52">
        <v>2.4329277613744601E-3</v>
      </c>
      <c r="AD138" s="52">
        <v>2.63964032347989E-3</v>
      </c>
      <c r="AE138" s="52">
        <v>1.86731305814503E-3</v>
      </c>
      <c r="AF138" s="52">
        <v>9.8795063936246903E-4</v>
      </c>
      <c r="AG138" s="32">
        <v>1.8170132524751199E-3</v>
      </c>
    </row>
    <row r="139" spans="1:33" ht="15" customHeight="1" x14ac:dyDescent="0.25">
      <c r="A139" s="49" t="s">
        <v>10</v>
      </c>
      <c r="B139" s="49" t="s">
        <v>11</v>
      </c>
      <c r="C139" s="49" t="s">
        <v>12</v>
      </c>
      <c r="D139" s="49" t="s">
        <v>13</v>
      </c>
      <c r="E139" s="49" t="s">
        <v>14</v>
      </c>
      <c r="F139" s="49" t="s">
        <v>15</v>
      </c>
      <c r="G139" s="49" t="s">
        <v>632</v>
      </c>
      <c r="H139" s="50" t="s">
        <v>18</v>
      </c>
      <c r="I139" s="51">
        <v>298</v>
      </c>
      <c r="J139" s="52"/>
      <c r="K139" s="52"/>
      <c r="L139" s="52"/>
      <c r="M139" s="52"/>
      <c r="N139" s="52"/>
      <c r="O139" s="52"/>
      <c r="P139" s="52"/>
      <c r="Q139" s="52"/>
      <c r="R139" s="52"/>
      <c r="S139" s="52"/>
      <c r="T139" s="52"/>
      <c r="U139" s="52"/>
      <c r="V139" s="52"/>
      <c r="W139" s="52"/>
      <c r="X139" s="52"/>
      <c r="Y139" s="52"/>
      <c r="Z139" s="52"/>
      <c r="AA139" s="52"/>
      <c r="AB139" s="52">
        <v>1.5934022102072701E-8</v>
      </c>
      <c r="AC139" s="52">
        <v>1.34463490659129E-6</v>
      </c>
      <c r="AD139" s="52">
        <v>1.4618307406070099E-6</v>
      </c>
      <c r="AE139" s="52">
        <v>1.0334265628770001E-6</v>
      </c>
      <c r="AF139" s="52">
        <v>5.4609325792899995E-7</v>
      </c>
      <c r="AG139" s="32">
        <v>1.0038727878570001E-6</v>
      </c>
    </row>
    <row r="140" spans="1:33" ht="15" customHeight="1" x14ac:dyDescent="0.25">
      <c r="A140" s="49" t="s">
        <v>10</v>
      </c>
      <c r="B140" s="49" t="s">
        <v>11</v>
      </c>
      <c r="C140" s="49" t="s">
        <v>12</v>
      </c>
      <c r="D140" s="49" t="s">
        <v>13</v>
      </c>
      <c r="E140" s="49" t="s">
        <v>14</v>
      </c>
      <c r="F140" s="49" t="s">
        <v>15</v>
      </c>
      <c r="G140" s="49" t="s">
        <v>633</v>
      </c>
      <c r="H140" s="50" t="s">
        <v>16</v>
      </c>
      <c r="I140" s="51">
        <v>25</v>
      </c>
      <c r="J140" s="52"/>
      <c r="K140" s="52"/>
      <c r="L140" s="52"/>
      <c r="M140" s="52"/>
      <c r="N140" s="52"/>
      <c r="O140" s="52"/>
      <c r="P140" s="52"/>
      <c r="Q140" s="52"/>
      <c r="R140" s="52"/>
      <c r="S140" s="52"/>
      <c r="T140" s="52"/>
      <c r="U140" s="52"/>
      <c r="V140" s="52"/>
      <c r="W140" s="52"/>
      <c r="X140" s="52"/>
      <c r="Y140" s="52"/>
      <c r="Z140" s="52"/>
      <c r="AA140" s="52"/>
      <c r="AB140" s="52"/>
      <c r="AC140" s="52"/>
      <c r="AD140" s="52">
        <v>5.7670656322976203E-7</v>
      </c>
      <c r="AE140" s="52">
        <v>7.9144172957369997E-6</v>
      </c>
      <c r="AF140" s="52">
        <v>7.0763647108009999E-6</v>
      </c>
      <c r="AG140" s="32">
        <v>7.2740806528409996E-6</v>
      </c>
    </row>
    <row r="141" spans="1:33" ht="15" customHeight="1" x14ac:dyDescent="0.25">
      <c r="A141" s="49" t="s">
        <v>10</v>
      </c>
      <c r="B141" s="49" t="s">
        <v>11</v>
      </c>
      <c r="C141" s="49" t="s">
        <v>12</v>
      </c>
      <c r="D141" s="49" t="s">
        <v>13</v>
      </c>
      <c r="E141" s="49" t="s">
        <v>14</v>
      </c>
      <c r="F141" s="49" t="s">
        <v>15</v>
      </c>
      <c r="G141" s="49" t="s">
        <v>633</v>
      </c>
      <c r="H141" s="50" t="s">
        <v>18</v>
      </c>
      <c r="I141" s="51">
        <v>298</v>
      </c>
      <c r="J141" s="52"/>
      <c r="K141" s="52"/>
      <c r="L141" s="52"/>
      <c r="M141" s="52"/>
      <c r="N141" s="52"/>
      <c r="O141" s="52"/>
      <c r="P141" s="52"/>
      <c r="Q141" s="52"/>
      <c r="R141" s="52"/>
      <c r="S141" s="52"/>
      <c r="T141" s="52"/>
      <c r="U141" s="52"/>
      <c r="V141" s="52"/>
      <c r="W141" s="52"/>
      <c r="X141" s="52"/>
      <c r="Y141" s="52"/>
      <c r="Z141" s="52"/>
      <c r="AA141" s="52"/>
      <c r="AB141" s="52"/>
      <c r="AC141" s="52"/>
      <c r="AD141" s="52">
        <v>1.35338612725785E-6</v>
      </c>
      <c r="AE141" s="52">
        <v>1.8573158788770002E-5</v>
      </c>
      <c r="AF141" s="52">
        <v>1.6606458885073E-5</v>
      </c>
      <c r="AG141" s="32">
        <v>1.7070448772054E-5</v>
      </c>
    </row>
    <row r="142" spans="1:33" ht="15" customHeight="1" x14ac:dyDescent="0.25">
      <c r="A142" s="49" t="s">
        <v>10</v>
      </c>
      <c r="B142" s="49" t="s">
        <v>11</v>
      </c>
      <c r="C142" s="49" t="s">
        <v>12</v>
      </c>
      <c r="D142" s="49" t="s">
        <v>13</v>
      </c>
      <c r="E142" s="49" t="s">
        <v>14</v>
      </c>
      <c r="F142" s="49" t="s">
        <v>15</v>
      </c>
      <c r="G142" s="49" t="s">
        <v>634</v>
      </c>
      <c r="H142" s="50" t="s">
        <v>16</v>
      </c>
      <c r="I142" s="51">
        <v>25</v>
      </c>
      <c r="J142" s="52"/>
      <c r="K142" s="52"/>
      <c r="L142" s="52"/>
      <c r="M142" s="52"/>
      <c r="N142" s="52"/>
      <c r="O142" s="52"/>
      <c r="P142" s="52"/>
      <c r="Q142" s="52"/>
      <c r="R142" s="52"/>
      <c r="S142" s="52"/>
      <c r="T142" s="52"/>
      <c r="U142" s="52"/>
      <c r="V142" s="52"/>
      <c r="W142" s="52"/>
      <c r="X142" s="52"/>
      <c r="Y142" s="52"/>
      <c r="Z142" s="52"/>
      <c r="AA142" s="52"/>
      <c r="AB142" s="52"/>
      <c r="AC142" s="52">
        <v>3.2473846949075002E-4</v>
      </c>
      <c r="AD142" s="52">
        <v>3.7740347973907502E-4</v>
      </c>
      <c r="AE142" s="52">
        <v>3.07045870583192E-4</v>
      </c>
      <c r="AF142" s="52">
        <v>3.2004923976714698E-4</v>
      </c>
      <c r="AG142" s="32">
        <v>2.55577135812015E-4</v>
      </c>
    </row>
    <row r="143" spans="1:33" ht="15" customHeight="1" x14ac:dyDescent="0.25">
      <c r="A143" s="49" t="s">
        <v>10</v>
      </c>
      <c r="B143" s="49" t="s">
        <v>11</v>
      </c>
      <c r="C143" s="49" t="s">
        <v>12</v>
      </c>
      <c r="D143" s="49" t="s">
        <v>13</v>
      </c>
      <c r="E143" s="49" t="s">
        <v>14</v>
      </c>
      <c r="F143" s="49" t="s">
        <v>15</v>
      </c>
      <c r="G143" s="49" t="s">
        <v>634</v>
      </c>
      <c r="H143" s="50" t="s">
        <v>17</v>
      </c>
      <c r="I143" s="51">
        <v>1</v>
      </c>
      <c r="J143" s="52"/>
      <c r="K143" s="52"/>
      <c r="L143" s="52"/>
      <c r="M143" s="52"/>
      <c r="N143" s="52"/>
      <c r="O143" s="52"/>
      <c r="P143" s="52"/>
      <c r="Q143" s="52"/>
      <c r="R143" s="52"/>
      <c r="S143" s="52"/>
      <c r="T143" s="52"/>
      <c r="U143" s="52"/>
      <c r="V143" s="52"/>
      <c r="W143" s="52"/>
      <c r="X143" s="52"/>
      <c r="Y143" s="52"/>
      <c r="Z143" s="52"/>
      <c r="AA143" s="52"/>
      <c r="AB143" s="52"/>
      <c r="AC143" s="52">
        <v>6.9444794549412296E-3</v>
      </c>
      <c r="AD143" s="52">
        <v>1.6525828827303898E-2</v>
      </c>
      <c r="AE143" s="52">
        <v>1.49744397223783E-2</v>
      </c>
      <c r="AF143" s="52">
        <v>1.1047706334372199E-2</v>
      </c>
      <c r="AG143" s="32">
        <v>6.9701744696178299E-3</v>
      </c>
    </row>
    <row r="144" spans="1:33" ht="15" customHeight="1" x14ac:dyDescent="0.25">
      <c r="A144" s="49" t="s">
        <v>10</v>
      </c>
      <c r="B144" s="49" t="s">
        <v>11</v>
      </c>
      <c r="C144" s="49" t="s">
        <v>12</v>
      </c>
      <c r="D144" s="49" t="s">
        <v>13</v>
      </c>
      <c r="E144" s="49" t="s">
        <v>14</v>
      </c>
      <c r="F144" s="49" t="s">
        <v>15</v>
      </c>
      <c r="G144" s="49" t="s">
        <v>634</v>
      </c>
      <c r="H144" s="50" t="s">
        <v>18</v>
      </c>
      <c r="I144" s="51">
        <v>298</v>
      </c>
      <c r="J144" s="52"/>
      <c r="K144" s="52"/>
      <c r="L144" s="52"/>
      <c r="M144" s="52"/>
      <c r="N144" s="52"/>
      <c r="O144" s="52"/>
      <c r="P144" s="52"/>
      <c r="Q144" s="52"/>
      <c r="R144" s="52"/>
      <c r="S144" s="52"/>
      <c r="T144" s="52"/>
      <c r="U144" s="52"/>
      <c r="V144" s="52"/>
      <c r="W144" s="52"/>
      <c r="X144" s="52"/>
      <c r="Y144" s="52"/>
      <c r="Z144" s="52"/>
      <c r="AA144" s="52"/>
      <c r="AB144" s="52"/>
      <c r="AC144" s="52">
        <v>1.02379895464467E-3</v>
      </c>
      <c r="AD144" s="52">
        <v>1.16214376478934E-3</v>
      </c>
      <c r="AE144" s="52">
        <v>9.6956335338572596E-4</v>
      </c>
      <c r="AF144" s="52">
        <v>9.7127906610227504E-4</v>
      </c>
      <c r="AG144" s="32">
        <v>7.17971998609875E-4</v>
      </c>
    </row>
    <row r="145" spans="1:33" ht="15" customHeight="1" x14ac:dyDescent="0.25">
      <c r="A145" s="49" t="s">
        <v>10</v>
      </c>
      <c r="B145" s="49" t="s">
        <v>11</v>
      </c>
      <c r="C145" s="49" t="s">
        <v>12</v>
      </c>
      <c r="D145" s="49" t="s">
        <v>13</v>
      </c>
      <c r="E145" s="49" t="s">
        <v>14</v>
      </c>
      <c r="F145" s="49" t="s">
        <v>15</v>
      </c>
      <c r="G145" s="49" t="s">
        <v>635</v>
      </c>
      <c r="H145" s="50" t="s">
        <v>16</v>
      </c>
      <c r="I145" s="51">
        <v>25</v>
      </c>
      <c r="J145" s="52"/>
      <c r="K145" s="52"/>
      <c r="L145" s="52"/>
      <c r="M145" s="52"/>
      <c r="N145" s="52"/>
      <c r="O145" s="52"/>
      <c r="P145" s="52"/>
      <c r="Q145" s="52"/>
      <c r="R145" s="52"/>
      <c r="S145" s="52"/>
      <c r="T145" s="52"/>
      <c r="U145" s="52"/>
      <c r="V145" s="52"/>
      <c r="W145" s="52"/>
      <c r="X145" s="52"/>
      <c r="Y145" s="52"/>
      <c r="Z145" s="52"/>
      <c r="AA145" s="52"/>
      <c r="AB145" s="52">
        <v>1.35258106963182E-8</v>
      </c>
      <c r="AC145" s="52">
        <v>9.3296192079703496E-7</v>
      </c>
      <c r="AD145" s="52">
        <v>1.5953874358238099E-6</v>
      </c>
      <c r="AE145" s="52">
        <v>1.309141667231E-6</v>
      </c>
      <c r="AF145" s="52">
        <v>7.3629154942100004E-7</v>
      </c>
      <c r="AG145" s="32">
        <v>5.1122015363400005E-7</v>
      </c>
    </row>
    <row r="146" spans="1:33" ht="15" customHeight="1" x14ac:dyDescent="0.25">
      <c r="A146" s="49" t="s">
        <v>10</v>
      </c>
      <c r="B146" s="49" t="s">
        <v>11</v>
      </c>
      <c r="C146" s="49" t="s">
        <v>12</v>
      </c>
      <c r="D146" s="49" t="s">
        <v>13</v>
      </c>
      <c r="E146" s="49" t="s">
        <v>14</v>
      </c>
      <c r="F146" s="49" t="s">
        <v>15</v>
      </c>
      <c r="G146" s="49" t="s">
        <v>635</v>
      </c>
      <c r="H146" s="50" t="s">
        <v>17</v>
      </c>
      <c r="I146" s="51">
        <v>1</v>
      </c>
      <c r="J146" s="52"/>
      <c r="K146" s="52"/>
      <c r="L146" s="52"/>
      <c r="M146" s="52"/>
      <c r="N146" s="52"/>
      <c r="O146" s="52"/>
      <c r="P146" s="52"/>
      <c r="Q146" s="52"/>
      <c r="R146" s="52"/>
      <c r="S146" s="52"/>
      <c r="T146" s="52"/>
      <c r="U146" s="52"/>
      <c r="V146" s="52"/>
      <c r="W146" s="52"/>
      <c r="X146" s="52"/>
      <c r="Y146" s="52"/>
      <c r="Z146" s="52"/>
      <c r="AA146" s="52"/>
      <c r="AB146" s="52">
        <v>2.9154977598453001E-5</v>
      </c>
      <c r="AC146" s="52">
        <v>2.0149895226378302E-3</v>
      </c>
      <c r="AD146" s="52">
        <v>3.4421881130571098E-3</v>
      </c>
      <c r="AE146" s="52">
        <v>2.8235252234022302E-3</v>
      </c>
      <c r="AF146" s="52">
        <v>1.58860448058584E-3</v>
      </c>
      <c r="AG146" s="32">
        <v>1.10020091731686E-3</v>
      </c>
    </row>
    <row r="147" spans="1:33" ht="15" customHeight="1" x14ac:dyDescent="0.25">
      <c r="A147" s="49" t="s">
        <v>10</v>
      </c>
      <c r="B147" s="49" t="s">
        <v>11</v>
      </c>
      <c r="C147" s="49" t="s">
        <v>12</v>
      </c>
      <c r="D147" s="49" t="s">
        <v>13</v>
      </c>
      <c r="E147" s="49" t="s">
        <v>14</v>
      </c>
      <c r="F147" s="49" t="s">
        <v>15</v>
      </c>
      <c r="G147" s="49" t="s">
        <v>635</v>
      </c>
      <c r="H147" s="50" t="s">
        <v>18</v>
      </c>
      <c r="I147" s="51">
        <v>298</v>
      </c>
      <c r="J147" s="52"/>
      <c r="K147" s="52"/>
      <c r="L147" s="52"/>
      <c r="M147" s="52"/>
      <c r="N147" s="52"/>
      <c r="O147" s="52"/>
      <c r="P147" s="52"/>
      <c r="Q147" s="52"/>
      <c r="R147" s="52"/>
      <c r="S147" s="52"/>
      <c r="T147" s="52"/>
      <c r="U147" s="52"/>
      <c r="V147" s="52"/>
      <c r="W147" s="52"/>
      <c r="X147" s="52"/>
      <c r="Y147" s="52"/>
      <c r="Z147" s="52"/>
      <c r="AA147" s="52"/>
      <c r="AB147" s="52">
        <v>1.6122766350011302E-8</v>
      </c>
      <c r="AC147" s="52">
        <v>1.1120906095900701E-6</v>
      </c>
      <c r="AD147" s="52">
        <v>1.9017018235024399E-6</v>
      </c>
      <c r="AE147" s="52">
        <v>1.5604968673390001E-6</v>
      </c>
      <c r="AF147" s="52">
        <v>8.7765952690999895E-7</v>
      </c>
      <c r="AG147" s="32">
        <v>6.0937442313199898E-7</v>
      </c>
    </row>
    <row r="148" spans="1:33" ht="15" customHeight="1" x14ac:dyDescent="0.25">
      <c r="A148" s="49" t="s">
        <v>10</v>
      </c>
      <c r="B148" s="49" t="s">
        <v>11</v>
      </c>
      <c r="C148" s="49" t="s">
        <v>12</v>
      </c>
      <c r="D148" s="49" t="s">
        <v>13</v>
      </c>
      <c r="E148" s="49" t="s">
        <v>14</v>
      </c>
      <c r="F148" s="49" t="s">
        <v>15</v>
      </c>
      <c r="G148" s="49" t="s">
        <v>583</v>
      </c>
      <c r="H148" s="50" t="s">
        <v>16</v>
      </c>
      <c r="I148" s="51">
        <v>25</v>
      </c>
      <c r="J148" s="52"/>
      <c r="K148" s="52"/>
      <c r="L148" s="52"/>
      <c r="M148" s="52"/>
      <c r="N148" s="52"/>
      <c r="O148" s="52"/>
      <c r="P148" s="52"/>
      <c r="Q148" s="52"/>
      <c r="R148" s="52"/>
      <c r="S148" s="52"/>
      <c r="T148" s="52"/>
      <c r="U148" s="52"/>
      <c r="V148" s="52"/>
      <c r="W148" s="52"/>
      <c r="X148" s="52"/>
      <c r="Y148" s="52"/>
      <c r="Z148" s="52"/>
      <c r="AA148" s="52"/>
      <c r="AB148" s="52"/>
      <c r="AC148" s="52"/>
      <c r="AD148" s="52"/>
      <c r="AE148" s="52"/>
      <c r="AF148" s="52">
        <v>6.7806092075499999E-7</v>
      </c>
      <c r="AG148" s="32">
        <v>4.5583423445580002E-6</v>
      </c>
    </row>
    <row r="149" spans="1:33" ht="15" customHeight="1" x14ac:dyDescent="0.25">
      <c r="A149" s="49" t="s">
        <v>10</v>
      </c>
      <c r="B149" s="49" t="s">
        <v>11</v>
      </c>
      <c r="C149" s="49" t="s">
        <v>12</v>
      </c>
      <c r="D149" s="49" t="s">
        <v>13</v>
      </c>
      <c r="E149" s="49" t="s">
        <v>14</v>
      </c>
      <c r="F149" s="49" t="s">
        <v>15</v>
      </c>
      <c r="G149" s="49" t="s">
        <v>583</v>
      </c>
      <c r="H149" s="50" t="s">
        <v>17</v>
      </c>
      <c r="I149" s="51">
        <v>1</v>
      </c>
      <c r="J149" s="52"/>
      <c r="K149" s="52"/>
      <c r="L149" s="52"/>
      <c r="M149" s="52"/>
      <c r="N149" s="52"/>
      <c r="O149" s="52"/>
      <c r="P149" s="52"/>
      <c r="Q149" s="52"/>
      <c r="R149" s="52"/>
      <c r="S149" s="52"/>
      <c r="T149" s="52"/>
      <c r="U149" s="52"/>
      <c r="V149" s="52"/>
      <c r="W149" s="52"/>
      <c r="X149" s="52"/>
      <c r="Y149" s="52"/>
      <c r="Z149" s="52"/>
      <c r="AA149" s="52"/>
      <c r="AB149" s="52"/>
      <c r="AC149" s="52"/>
      <c r="AD149" s="52"/>
      <c r="AE149" s="52"/>
      <c r="AF149" s="52">
        <v>6.8561872029470003E-6</v>
      </c>
      <c r="AG149" s="32"/>
    </row>
    <row r="150" spans="1:33" ht="15" customHeight="1" x14ac:dyDescent="0.25">
      <c r="A150" s="49" t="s">
        <v>10</v>
      </c>
      <c r="B150" s="49" t="s">
        <v>11</v>
      </c>
      <c r="C150" s="49" t="s">
        <v>12</v>
      </c>
      <c r="D150" s="49" t="s">
        <v>13</v>
      </c>
      <c r="E150" s="49" t="s">
        <v>14</v>
      </c>
      <c r="F150" s="49" t="s">
        <v>15</v>
      </c>
      <c r="G150" s="49" t="s">
        <v>583</v>
      </c>
      <c r="H150" s="50" t="s">
        <v>18</v>
      </c>
      <c r="I150" s="51">
        <v>298</v>
      </c>
      <c r="J150" s="52"/>
      <c r="K150" s="52"/>
      <c r="L150" s="52"/>
      <c r="M150" s="52"/>
      <c r="N150" s="52"/>
      <c r="O150" s="52"/>
      <c r="P150" s="52"/>
      <c r="Q150" s="52"/>
      <c r="R150" s="52"/>
      <c r="S150" s="52"/>
      <c r="T150" s="52"/>
      <c r="U150" s="52"/>
      <c r="V150" s="52"/>
      <c r="W150" s="52"/>
      <c r="X150" s="52"/>
      <c r="Y150" s="52"/>
      <c r="Z150" s="52"/>
      <c r="AA150" s="52"/>
      <c r="AB150" s="52"/>
      <c r="AC150" s="52"/>
      <c r="AD150" s="52"/>
      <c r="AE150" s="52"/>
      <c r="AF150" s="52">
        <v>1.591498450003E-6</v>
      </c>
      <c r="AG150" s="32">
        <v>1.0697289897090001E-5</v>
      </c>
    </row>
    <row r="151" spans="1:33" ht="15" customHeight="1" x14ac:dyDescent="0.25">
      <c r="A151" s="49" t="s">
        <v>10</v>
      </c>
      <c r="B151" s="49" t="s">
        <v>11</v>
      </c>
      <c r="C151" s="49" t="s">
        <v>12</v>
      </c>
      <c r="D151" s="49" t="s">
        <v>13</v>
      </c>
      <c r="E151" s="49" t="s">
        <v>14</v>
      </c>
      <c r="F151" s="49" t="s">
        <v>15</v>
      </c>
      <c r="G151" s="49" t="s">
        <v>636</v>
      </c>
      <c r="H151" s="50" t="s">
        <v>16</v>
      </c>
      <c r="I151" s="51">
        <v>25</v>
      </c>
      <c r="J151" s="52"/>
      <c r="K151" s="52"/>
      <c r="L151" s="52"/>
      <c r="M151" s="52"/>
      <c r="N151" s="52"/>
      <c r="O151" s="52"/>
      <c r="P151" s="52"/>
      <c r="Q151" s="52"/>
      <c r="R151" s="52"/>
      <c r="S151" s="52"/>
      <c r="T151" s="52"/>
      <c r="U151" s="52"/>
      <c r="V151" s="52"/>
      <c r="W151" s="52"/>
      <c r="X151" s="52"/>
      <c r="Y151" s="52"/>
      <c r="Z151" s="52"/>
      <c r="AA151" s="52"/>
      <c r="AB151" s="52"/>
      <c r="AC151" s="52"/>
      <c r="AD151" s="52"/>
      <c r="AE151" s="52"/>
      <c r="AF151" s="52">
        <v>6.1217542335900003E-7</v>
      </c>
      <c r="AG151" s="32">
        <v>6.6891625600000001E-10</v>
      </c>
    </row>
    <row r="152" spans="1:33" ht="15" customHeight="1" x14ac:dyDescent="0.25">
      <c r="A152" s="49" t="s">
        <v>10</v>
      </c>
      <c r="B152" s="49" t="s">
        <v>11</v>
      </c>
      <c r="C152" s="49" t="s">
        <v>12</v>
      </c>
      <c r="D152" s="49" t="s">
        <v>13</v>
      </c>
      <c r="E152" s="49" t="s">
        <v>14</v>
      </c>
      <c r="F152" s="49" t="s">
        <v>15</v>
      </c>
      <c r="G152" s="49" t="s">
        <v>636</v>
      </c>
      <c r="H152" s="50" t="s">
        <v>17</v>
      </c>
      <c r="I152" s="51">
        <v>1</v>
      </c>
      <c r="J152" s="52"/>
      <c r="K152" s="52"/>
      <c r="L152" s="52"/>
      <c r="M152" s="52"/>
      <c r="N152" s="52"/>
      <c r="O152" s="52"/>
      <c r="P152" s="52"/>
      <c r="Q152" s="52"/>
      <c r="R152" s="52"/>
      <c r="S152" s="52"/>
      <c r="T152" s="52"/>
      <c r="U152" s="52"/>
      <c r="V152" s="52"/>
      <c r="W152" s="52"/>
      <c r="X152" s="52"/>
      <c r="Y152" s="52"/>
      <c r="Z152" s="52"/>
      <c r="AA152" s="52"/>
      <c r="AB152" s="52"/>
      <c r="AC152" s="52"/>
      <c r="AD152" s="52"/>
      <c r="AE152" s="52"/>
      <c r="AF152" s="52">
        <v>1.3203794360424799E-3</v>
      </c>
      <c r="AG152" s="32">
        <v>1.4424062697039999E-6</v>
      </c>
    </row>
    <row r="153" spans="1:33" ht="15" customHeight="1" x14ac:dyDescent="0.25">
      <c r="A153" s="49" t="s">
        <v>10</v>
      </c>
      <c r="B153" s="49" t="s">
        <v>11</v>
      </c>
      <c r="C153" s="49" t="s">
        <v>12</v>
      </c>
      <c r="D153" s="49" t="s">
        <v>13</v>
      </c>
      <c r="E153" s="49" t="s">
        <v>14</v>
      </c>
      <c r="F153" s="49" t="s">
        <v>15</v>
      </c>
      <c r="G153" s="49" t="s">
        <v>636</v>
      </c>
      <c r="H153" s="50" t="s">
        <v>18</v>
      </c>
      <c r="I153" s="51">
        <v>298</v>
      </c>
      <c r="J153" s="52"/>
      <c r="K153" s="52"/>
      <c r="L153" s="52"/>
      <c r="M153" s="52"/>
      <c r="N153" s="52"/>
      <c r="O153" s="52"/>
      <c r="P153" s="52"/>
      <c r="Q153" s="52"/>
      <c r="R153" s="52"/>
      <c r="S153" s="52"/>
      <c r="T153" s="52"/>
      <c r="U153" s="52"/>
      <c r="V153" s="52"/>
      <c r="W153" s="52"/>
      <c r="X153" s="52"/>
      <c r="Y153" s="52"/>
      <c r="Z153" s="52"/>
      <c r="AA153" s="52"/>
      <c r="AB153" s="52"/>
      <c r="AC153" s="52"/>
      <c r="AD153" s="52"/>
      <c r="AE153" s="52"/>
      <c r="AF153" s="52">
        <v>7.2971310464399902E-7</v>
      </c>
      <c r="AG153" s="32">
        <v>7.9734817699999904E-10</v>
      </c>
    </row>
    <row r="154" spans="1:33" ht="15" customHeight="1" x14ac:dyDescent="0.25">
      <c r="A154" s="49" t="s">
        <v>10</v>
      </c>
      <c r="B154" s="49" t="s">
        <v>11</v>
      </c>
      <c r="C154" s="49" t="s">
        <v>12</v>
      </c>
      <c r="D154" s="49" t="s">
        <v>13</v>
      </c>
      <c r="E154" s="49" t="s">
        <v>14</v>
      </c>
      <c r="F154" s="49" t="s">
        <v>15</v>
      </c>
      <c r="G154" s="49" t="s">
        <v>637</v>
      </c>
      <c r="H154" s="50" t="s">
        <v>16</v>
      </c>
      <c r="I154" s="51">
        <v>25</v>
      </c>
      <c r="J154" s="52"/>
      <c r="K154" s="52"/>
      <c r="L154" s="52"/>
      <c r="M154" s="52"/>
      <c r="N154" s="52"/>
      <c r="O154" s="52"/>
      <c r="P154" s="52"/>
      <c r="Q154" s="52"/>
      <c r="R154" s="52"/>
      <c r="S154" s="52"/>
      <c r="T154" s="52"/>
      <c r="U154" s="52"/>
      <c r="V154" s="52"/>
      <c r="W154" s="52"/>
      <c r="X154" s="52"/>
      <c r="Y154" s="52"/>
      <c r="Z154" s="52"/>
      <c r="AA154" s="52"/>
      <c r="AB154" s="52">
        <v>2.4950462299433699E-5</v>
      </c>
      <c r="AC154" s="52">
        <v>5.2793135698307301E-6</v>
      </c>
      <c r="AD154" s="52">
        <v>1.0499049642433301E-5</v>
      </c>
      <c r="AE154" s="52">
        <v>8.9808471725060006E-6</v>
      </c>
      <c r="AF154" s="52">
        <v>3.2160252655179999E-6</v>
      </c>
      <c r="AG154" s="32">
        <v>1.1148596603489999E-6</v>
      </c>
    </row>
    <row r="155" spans="1:33" ht="15" customHeight="1" x14ac:dyDescent="0.25">
      <c r="A155" s="49" t="s">
        <v>10</v>
      </c>
      <c r="B155" s="49" t="s">
        <v>11</v>
      </c>
      <c r="C155" s="49" t="s">
        <v>12</v>
      </c>
      <c r="D155" s="49" t="s">
        <v>13</v>
      </c>
      <c r="E155" s="49" t="s">
        <v>14</v>
      </c>
      <c r="F155" s="49" t="s">
        <v>15</v>
      </c>
      <c r="G155" s="49" t="s">
        <v>637</v>
      </c>
      <c r="H155" s="50" t="s">
        <v>17</v>
      </c>
      <c r="I155" s="51">
        <v>1</v>
      </c>
      <c r="J155" s="52"/>
      <c r="K155" s="52"/>
      <c r="L155" s="52"/>
      <c r="M155" s="52"/>
      <c r="N155" s="52"/>
      <c r="O155" s="52"/>
      <c r="P155" s="52"/>
      <c r="Q155" s="52"/>
      <c r="R155" s="52"/>
      <c r="S155" s="52"/>
      <c r="T155" s="52"/>
      <c r="U155" s="52"/>
      <c r="V155" s="52"/>
      <c r="W155" s="52"/>
      <c r="X155" s="52"/>
      <c r="Y155" s="52"/>
      <c r="Z155" s="52"/>
      <c r="AA155" s="52"/>
      <c r="AB155" s="52">
        <v>5.3813082528939897E-2</v>
      </c>
      <c r="AC155" s="52">
        <v>1.13866683061548E-2</v>
      </c>
      <c r="AD155" s="52">
        <v>2.2637980510453098E-2</v>
      </c>
      <c r="AE155" s="52">
        <v>1.93596958790179E-2</v>
      </c>
      <c r="AF155" s="52">
        <v>6.9362117653357699E-3</v>
      </c>
      <c r="AG155" s="32">
        <v>2.4032153512673002E-3</v>
      </c>
    </row>
    <row r="156" spans="1:33" ht="15" customHeight="1" x14ac:dyDescent="0.25">
      <c r="A156" s="49" t="s">
        <v>10</v>
      </c>
      <c r="B156" s="49" t="s">
        <v>11</v>
      </c>
      <c r="C156" s="49" t="s">
        <v>12</v>
      </c>
      <c r="D156" s="49" t="s">
        <v>13</v>
      </c>
      <c r="E156" s="49" t="s">
        <v>14</v>
      </c>
      <c r="F156" s="49" t="s">
        <v>15</v>
      </c>
      <c r="G156" s="49" t="s">
        <v>637</v>
      </c>
      <c r="H156" s="50" t="s">
        <v>18</v>
      </c>
      <c r="I156" s="51">
        <v>298</v>
      </c>
      <c r="J156" s="52"/>
      <c r="K156" s="52"/>
      <c r="L156" s="52"/>
      <c r="M156" s="52"/>
      <c r="N156" s="52"/>
      <c r="O156" s="52"/>
      <c r="P156" s="52"/>
      <c r="Q156" s="52"/>
      <c r="R156" s="52"/>
      <c r="S156" s="52"/>
      <c r="T156" s="52"/>
      <c r="U156" s="52"/>
      <c r="V156" s="52"/>
      <c r="W156" s="52"/>
      <c r="X156" s="52"/>
      <c r="Y156" s="52"/>
      <c r="Z156" s="52"/>
      <c r="AA156" s="52"/>
      <c r="AB156" s="52">
        <v>2.9740951060924899E-5</v>
      </c>
      <c r="AC156" s="52">
        <v>6.29294177523825E-6</v>
      </c>
      <c r="AD156" s="52">
        <v>1.25148671737812E-5</v>
      </c>
      <c r="AE156" s="52">
        <v>1.0705169829627E-5</v>
      </c>
      <c r="AF156" s="52">
        <v>3.8335021164979896E-6</v>
      </c>
      <c r="AG156" s="32">
        <v>1.3289127151369999E-6</v>
      </c>
    </row>
    <row r="157" spans="1:33" ht="15" customHeight="1" x14ac:dyDescent="0.25">
      <c r="A157" s="49" t="s">
        <v>10</v>
      </c>
      <c r="B157" s="49" t="s">
        <v>11</v>
      </c>
      <c r="C157" s="49" t="s">
        <v>12</v>
      </c>
      <c r="D157" s="49" t="s">
        <v>13</v>
      </c>
      <c r="E157" s="49" t="s">
        <v>14</v>
      </c>
      <c r="F157" s="49" t="s">
        <v>15</v>
      </c>
      <c r="G157" s="49" t="s">
        <v>638</v>
      </c>
      <c r="H157" s="50" t="s">
        <v>16</v>
      </c>
      <c r="I157" s="51">
        <v>25</v>
      </c>
      <c r="J157" s="52"/>
      <c r="K157" s="52"/>
      <c r="L157" s="52"/>
      <c r="M157" s="52"/>
      <c r="N157" s="52"/>
      <c r="O157" s="52"/>
      <c r="P157" s="52"/>
      <c r="Q157" s="52"/>
      <c r="R157" s="52"/>
      <c r="S157" s="52"/>
      <c r="T157" s="52"/>
      <c r="U157" s="52"/>
      <c r="V157" s="52"/>
      <c r="W157" s="52"/>
      <c r="X157" s="52"/>
      <c r="Y157" s="52"/>
      <c r="Z157" s="52"/>
      <c r="AA157" s="52"/>
      <c r="AB157" s="52"/>
      <c r="AC157" s="52"/>
      <c r="AD157" s="52"/>
      <c r="AE157" s="52"/>
      <c r="AF157" s="52">
        <v>2.3817814852E-8</v>
      </c>
      <c r="AG157" s="32"/>
    </row>
    <row r="158" spans="1:33" ht="15" customHeight="1" x14ac:dyDescent="0.25">
      <c r="A158" s="49" t="s">
        <v>10</v>
      </c>
      <c r="B158" s="49" t="s">
        <v>11</v>
      </c>
      <c r="C158" s="49" t="s">
        <v>12</v>
      </c>
      <c r="D158" s="49" t="s">
        <v>13</v>
      </c>
      <c r="E158" s="49" t="s">
        <v>14</v>
      </c>
      <c r="F158" s="49" t="s">
        <v>15</v>
      </c>
      <c r="G158" s="49" t="s">
        <v>638</v>
      </c>
      <c r="H158" s="50" t="s">
        <v>17</v>
      </c>
      <c r="I158" s="51">
        <v>1</v>
      </c>
      <c r="J158" s="52"/>
      <c r="K158" s="52"/>
      <c r="L158" s="52"/>
      <c r="M158" s="52"/>
      <c r="N158" s="52"/>
      <c r="O158" s="52"/>
      <c r="P158" s="52"/>
      <c r="Q158" s="52"/>
      <c r="R158" s="52"/>
      <c r="S158" s="52"/>
      <c r="T158" s="52"/>
      <c r="U158" s="52"/>
      <c r="V158" s="52"/>
      <c r="W158" s="52"/>
      <c r="X158" s="52"/>
      <c r="Y158" s="52"/>
      <c r="Z158" s="52"/>
      <c r="AA158" s="52"/>
      <c r="AB158" s="52"/>
      <c r="AC158" s="52"/>
      <c r="AD158" s="52"/>
      <c r="AE158" s="52"/>
      <c r="AF158" s="52">
        <v>5.1404830078895998E-5</v>
      </c>
      <c r="AG158" s="32"/>
    </row>
    <row r="159" spans="1:33" ht="15" customHeight="1" x14ac:dyDescent="0.25">
      <c r="A159" s="49" t="s">
        <v>10</v>
      </c>
      <c r="B159" s="49" t="s">
        <v>11</v>
      </c>
      <c r="C159" s="49" t="s">
        <v>12</v>
      </c>
      <c r="D159" s="49" t="s">
        <v>13</v>
      </c>
      <c r="E159" s="49" t="s">
        <v>14</v>
      </c>
      <c r="F159" s="49" t="s">
        <v>15</v>
      </c>
      <c r="G159" s="49" t="s">
        <v>638</v>
      </c>
      <c r="H159" s="50" t="s">
        <v>18</v>
      </c>
      <c r="I159" s="51">
        <v>298</v>
      </c>
      <c r="J159" s="52"/>
      <c r="K159" s="52"/>
      <c r="L159" s="52"/>
      <c r="M159" s="52"/>
      <c r="N159" s="52"/>
      <c r="O159" s="52"/>
      <c r="P159" s="52"/>
      <c r="Q159" s="52"/>
      <c r="R159" s="52"/>
      <c r="S159" s="52"/>
      <c r="T159" s="52"/>
      <c r="U159" s="52"/>
      <c r="V159" s="52"/>
      <c r="W159" s="52"/>
      <c r="X159" s="52"/>
      <c r="Y159" s="52"/>
      <c r="Z159" s="52"/>
      <c r="AA159" s="52"/>
      <c r="AB159" s="52"/>
      <c r="AC159" s="52"/>
      <c r="AD159" s="52"/>
      <c r="AE159" s="52"/>
      <c r="AF159" s="52">
        <v>2.8390835303E-8</v>
      </c>
      <c r="AG159" s="32"/>
    </row>
    <row r="160" spans="1:33" ht="15" customHeight="1" x14ac:dyDescent="0.25">
      <c r="A160" s="49" t="s">
        <v>10</v>
      </c>
      <c r="B160" s="49" t="s">
        <v>11</v>
      </c>
      <c r="C160" s="49" t="s">
        <v>12</v>
      </c>
      <c r="D160" s="49" t="s">
        <v>13</v>
      </c>
      <c r="E160" s="49" t="s">
        <v>14</v>
      </c>
      <c r="F160" s="49" t="s">
        <v>15</v>
      </c>
      <c r="G160" s="49" t="s">
        <v>639</v>
      </c>
      <c r="H160" s="50" t="s">
        <v>16</v>
      </c>
      <c r="I160" s="51">
        <v>25</v>
      </c>
      <c r="J160" s="52"/>
      <c r="K160" s="52"/>
      <c r="L160" s="52"/>
      <c r="M160" s="52"/>
      <c r="N160" s="52"/>
      <c r="O160" s="52"/>
      <c r="P160" s="52"/>
      <c r="Q160" s="52"/>
      <c r="R160" s="52"/>
      <c r="S160" s="52"/>
      <c r="T160" s="52"/>
      <c r="U160" s="52"/>
      <c r="V160" s="52"/>
      <c r="W160" s="52"/>
      <c r="X160" s="52"/>
      <c r="Y160" s="52"/>
      <c r="Z160" s="52"/>
      <c r="AA160" s="52"/>
      <c r="AB160" s="52"/>
      <c r="AC160" s="52"/>
      <c r="AD160" s="52">
        <v>7.9393747019880997E-7</v>
      </c>
      <c r="AE160" s="52">
        <v>1.2412641019692001E-5</v>
      </c>
      <c r="AF160" s="52">
        <v>8.3236122947370001E-6</v>
      </c>
      <c r="AG160" s="32"/>
    </row>
    <row r="161" spans="1:33" ht="15" customHeight="1" x14ac:dyDescent="0.25">
      <c r="A161" s="49" t="s">
        <v>10</v>
      </c>
      <c r="B161" s="49" t="s">
        <v>11</v>
      </c>
      <c r="C161" s="49" t="s">
        <v>12</v>
      </c>
      <c r="D161" s="49" t="s">
        <v>13</v>
      </c>
      <c r="E161" s="49" t="s">
        <v>14</v>
      </c>
      <c r="F161" s="49" t="s">
        <v>15</v>
      </c>
      <c r="G161" s="49" t="s">
        <v>639</v>
      </c>
      <c r="H161" s="50" t="s">
        <v>18</v>
      </c>
      <c r="I161" s="51">
        <v>298</v>
      </c>
      <c r="J161" s="52"/>
      <c r="K161" s="52"/>
      <c r="L161" s="52"/>
      <c r="M161" s="52"/>
      <c r="N161" s="52"/>
      <c r="O161" s="52"/>
      <c r="P161" s="52"/>
      <c r="Q161" s="52"/>
      <c r="R161" s="52"/>
      <c r="S161" s="52"/>
      <c r="T161" s="52"/>
      <c r="U161" s="52"/>
      <c r="V161" s="52"/>
      <c r="W161" s="52"/>
      <c r="X161" s="52"/>
      <c r="Y161" s="52"/>
      <c r="Z161" s="52"/>
      <c r="AA161" s="52"/>
      <c r="AB161" s="52"/>
      <c r="AC161" s="52"/>
      <c r="AD161" s="52">
        <v>1.86317275818824E-6</v>
      </c>
      <c r="AE161" s="52">
        <v>2.9129365312962001E-5</v>
      </c>
      <c r="AF161" s="52">
        <v>1.9533437152673999E-5</v>
      </c>
      <c r="AG161" s="32"/>
    </row>
    <row r="162" spans="1:33" ht="15" customHeight="1" x14ac:dyDescent="0.25">
      <c r="A162" s="49" t="s">
        <v>10</v>
      </c>
      <c r="B162" s="49" t="s">
        <v>11</v>
      </c>
      <c r="C162" s="49" t="s">
        <v>12</v>
      </c>
      <c r="D162" s="49" t="s">
        <v>13</v>
      </c>
      <c r="E162" s="49" t="s">
        <v>14</v>
      </c>
      <c r="F162" s="49" t="s">
        <v>15</v>
      </c>
      <c r="G162" s="49" t="s">
        <v>640</v>
      </c>
      <c r="H162" s="50" t="s">
        <v>16</v>
      </c>
      <c r="I162" s="51">
        <v>25</v>
      </c>
      <c r="J162" s="52"/>
      <c r="K162" s="52"/>
      <c r="L162" s="52"/>
      <c r="M162" s="52"/>
      <c r="N162" s="52"/>
      <c r="O162" s="52"/>
      <c r="P162" s="52"/>
      <c r="Q162" s="52"/>
      <c r="R162" s="52">
        <v>4.5523904999999999E-4</v>
      </c>
      <c r="S162" s="52">
        <v>3.7184373704113099E-4</v>
      </c>
      <c r="T162" s="52">
        <v>3.2386296552627098E-4</v>
      </c>
      <c r="U162" s="52">
        <v>3.1483714314411E-4</v>
      </c>
      <c r="V162" s="52">
        <v>5.1912064770887501E-4</v>
      </c>
      <c r="W162" s="52">
        <v>4.8055293792827999E-4</v>
      </c>
      <c r="X162" s="52">
        <v>5.3949127279247005E-4</v>
      </c>
      <c r="Y162" s="52">
        <v>6.0206480922370196E-4</v>
      </c>
      <c r="Z162" s="52">
        <v>5.3670844041444504E-4</v>
      </c>
      <c r="AA162" s="52">
        <v>2.7079404337609198E-4</v>
      </c>
      <c r="AB162" s="52">
        <v>2.8479732297958502E-4</v>
      </c>
      <c r="AC162" s="52">
        <v>2.5454717294240198E-4</v>
      </c>
      <c r="AD162" s="52">
        <v>1.3187588510337299E-4</v>
      </c>
      <c r="AE162" s="52">
        <v>1.1754281974536099E-4</v>
      </c>
      <c r="AF162" s="52">
        <v>1.2788371971530899E-4</v>
      </c>
      <c r="AG162" s="32">
        <v>2.7029123904009699E-4</v>
      </c>
    </row>
    <row r="163" spans="1:33" ht="15" customHeight="1" x14ac:dyDescent="0.25">
      <c r="A163" s="49" t="s">
        <v>10</v>
      </c>
      <c r="B163" s="49" t="s">
        <v>11</v>
      </c>
      <c r="C163" s="49" t="s">
        <v>12</v>
      </c>
      <c r="D163" s="49" t="s">
        <v>13</v>
      </c>
      <c r="E163" s="49" t="s">
        <v>14</v>
      </c>
      <c r="F163" s="49" t="s">
        <v>15</v>
      </c>
      <c r="G163" s="49" t="s">
        <v>640</v>
      </c>
      <c r="H163" s="50" t="s">
        <v>17</v>
      </c>
      <c r="I163" s="51">
        <v>1</v>
      </c>
      <c r="J163" s="52"/>
      <c r="K163" s="52"/>
      <c r="L163" s="52"/>
      <c r="M163" s="52"/>
      <c r="N163" s="52"/>
      <c r="O163" s="52"/>
      <c r="P163" s="52"/>
      <c r="Q163" s="52"/>
      <c r="R163" s="52">
        <v>0.96547097723999997</v>
      </c>
      <c r="S163" s="52">
        <v>0.78860619751683203</v>
      </c>
      <c r="T163" s="52">
        <v>0.68684857728811699</v>
      </c>
      <c r="U163" s="52">
        <v>0.66770661318003</v>
      </c>
      <c r="V163" s="52">
        <v>1.1009510696609801</v>
      </c>
      <c r="W163" s="52">
        <v>1.0199255554589799</v>
      </c>
      <c r="X163" s="52">
        <v>0.96108859672414604</v>
      </c>
      <c r="Y163" s="52">
        <v>1.2768590474016299</v>
      </c>
      <c r="Z163" s="52">
        <v>1.13825126043096</v>
      </c>
      <c r="AA163" s="52">
        <v>0.57430000719201502</v>
      </c>
      <c r="AB163" s="52">
        <v>0.60399816257510397</v>
      </c>
      <c r="AC163" s="52">
        <v>0.53984364437625099</v>
      </c>
      <c r="AD163" s="52">
        <v>0.27968237712723099</v>
      </c>
      <c r="AE163" s="52">
        <v>0.24928481211595999</v>
      </c>
      <c r="AF163" s="52">
        <v>0.271182356172463</v>
      </c>
      <c r="AG163" s="32">
        <v>0.57323365975623897</v>
      </c>
    </row>
    <row r="164" spans="1:33" ht="15" customHeight="1" x14ac:dyDescent="0.25">
      <c r="A164" s="49" t="s">
        <v>10</v>
      </c>
      <c r="B164" s="49" t="s">
        <v>11</v>
      </c>
      <c r="C164" s="49" t="s">
        <v>12</v>
      </c>
      <c r="D164" s="49" t="s">
        <v>13</v>
      </c>
      <c r="E164" s="49" t="s">
        <v>14</v>
      </c>
      <c r="F164" s="49" t="s">
        <v>15</v>
      </c>
      <c r="G164" s="49" t="s">
        <v>640</v>
      </c>
      <c r="H164" s="50" t="s">
        <v>18</v>
      </c>
      <c r="I164" s="51">
        <v>298</v>
      </c>
      <c r="J164" s="52"/>
      <c r="K164" s="52"/>
      <c r="L164" s="52"/>
      <c r="M164" s="52"/>
      <c r="N164" s="52"/>
      <c r="O164" s="52"/>
      <c r="P164" s="52"/>
      <c r="Q164" s="52"/>
      <c r="R164" s="52">
        <v>5.4264494759999999E-4</v>
      </c>
      <c r="S164" s="52">
        <v>4.43237734553029E-4</v>
      </c>
      <c r="T164" s="52">
        <v>3.8604465490731598E-4</v>
      </c>
      <c r="U164" s="52">
        <v>3.75285874627779E-4</v>
      </c>
      <c r="V164" s="52">
        <v>6.1879181206897895E-4</v>
      </c>
      <c r="W164" s="52">
        <v>5.7281910201050998E-4</v>
      </c>
      <c r="X164" s="52">
        <v>5.19271557558871E-4</v>
      </c>
      <c r="Y164" s="52">
        <v>7.1766125259465296E-4</v>
      </c>
      <c r="Z164" s="52">
        <v>6.3975646097401797E-4</v>
      </c>
      <c r="AA164" s="52">
        <v>3.2278649970430201E-4</v>
      </c>
      <c r="AB164" s="52">
        <v>3.3947840899166502E-4</v>
      </c>
      <c r="AC164" s="52">
        <v>3.0342023014734703E-4</v>
      </c>
      <c r="AD164" s="52">
        <v>1.57196055043219E-4</v>
      </c>
      <c r="AE164" s="52">
        <v>1.4011104113646899E-4</v>
      </c>
      <c r="AF164" s="52">
        <v>1.5242966289492199E-4</v>
      </c>
      <c r="AG164" s="32">
        <v>3.2218715693579599E-4</v>
      </c>
    </row>
    <row r="165" spans="1:33" ht="15" customHeight="1" x14ac:dyDescent="0.25">
      <c r="A165" s="49" t="s">
        <v>10</v>
      </c>
      <c r="B165" s="49" t="s">
        <v>11</v>
      </c>
      <c r="C165" s="49" t="s">
        <v>12</v>
      </c>
      <c r="D165" s="49" t="s">
        <v>13</v>
      </c>
      <c r="E165" s="49" t="s">
        <v>14</v>
      </c>
      <c r="F165" s="49" t="s">
        <v>15</v>
      </c>
      <c r="G165" s="49" t="s">
        <v>641</v>
      </c>
      <c r="H165" s="50" t="s">
        <v>16</v>
      </c>
      <c r="I165" s="51">
        <v>25</v>
      </c>
      <c r="J165" s="52"/>
      <c r="K165" s="52"/>
      <c r="L165" s="52"/>
      <c r="M165" s="52"/>
      <c r="N165" s="52"/>
      <c r="O165" s="52"/>
      <c r="P165" s="52"/>
      <c r="Q165" s="52">
        <v>5.8461787500000003E-4</v>
      </c>
      <c r="R165" s="52">
        <v>7.4193507500000099E-4</v>
      </c>
      <c r="S165" s="52">
        <v>7.6641745933626296E-4</v>
      </c>
      <c r="T165" s="52">
        <v>5.0190219948834103E-4</v>
      </c>
      <c r="U165" s="52">
        <v>5.3986429696812797E-4</v>
      </c>
      <c r="V165" s="52">
        <v>6.8258010688710205E-4</v>
      </c>
      <c r="W165" s="52">
        <v>6.4502555428654995E-4</v>
      </c>
      <c r="X165" s="52">
        <v>8.8037327038680696E-4</v>
      </c>
      <c r="Y165" s="52">
        <v>6.7471081795477002E-4</v>
      </c>
      <c r="Z165" s="52">
        <v>4.8704630189390201E-4</v>
      </c>
      <c r="AA165" s="52">
        <v>5.2745223036542496E-4</v>
      </c>
      <c r="AB165" s="52">
        <v>6.3004264116009695E-4</v>
      </c>
      <c r="AC165" s="52">
        <v>6.7138533962034805E-4</v>
      </c>
      <c r="AD165" s="52">
        <v>4.9039415915881504E-4</v>
      </c>
      <c r="AE165" s="52">
        <v>5.79309072131055E-4</v>
      </c>
      <c r="AF165" s="52">
        <v>5.2986632446000003E-4</v>
      </c>
      <c r="AG165" s="32">
        <v>5.4704122661022501E-4</v>
      </c>
    </row>
    <row r="166" spans="1:33" ht="15" customHeight="1" x14ac:dyDescent="0.25">
      <c r="A166" s="49" t="s">
        <v>10</v>
      </c>
      <c r="B166" s="49" t="s">
        <v>11</v>
      </c>
      <c r="C166" s="49" t="s">
        <v>12</v>
      </c>
      <c r="D166" s="49" t="s">
        <v>13</v>
      </c>
      <c r="E166" s="49" t="s">
        <v>14</v>
      </c>
      <c r="F166" s="49" t="s">
        <v>15</v>
      </c>
      <c r="G166" s="49" t="s">
        <v>641</v>
      </c>
      <c r="H166" s="50" t="s">
        <v>17</v>
      </c>
      <c r="I166" s="51">
        <v>1</v>
      </c>
      <c r="J166" s="52"/>
      <c r="K166" s="52"/>
      <c r="L166" s="52"/>
      <c r="M166" s="52"/>
      <c r="N166" s="52"/>
      <c r="O166" s="52"/>
      <c r="P166" s="52"/>
      <c r="Q166" s="52">
        <v>1.2398575892999999</v>
      </c>
      <c r="R166" s="52">
        <v>1.5734959070600001</v>
      </c>
      <c r="S166" s="52">
        <v>1.62541814776035</v>
      </c>
      <c r="T166" s="52">
        <v>1.0644341846748699</v>
      </c>
      <c r="U166" s="52">
        <v>1.1449442010100099</v>
      </c>
      <c r="V166" s="52">
        <v>1.44761589068617</v>
      </c>
      <c r="W166" s="52">
        <v>1.3690022364177701</v>
      </c>
      <c r="X166" s="52">
        <v>1.56836033074253</v>
      </c>
      <c r="Y166" s="52">
        <v>1.43092670271848</v>
      </c>
      <c r="Z166" s="52">
        <v>1.03292779705659</v>
      </c>
      <c r="AA166" s="52">
        <v>1.1186206901589899</v>
      </c>
      <c r="AB166" s="52">
        <v>1.3361944333723299</v>
      </c>
      <c r="AC166" s="52">
        <v>1.4238740282668301</v>
      </c>
      <c r="AD166" s="52">
        <v>1.0400279327440101</v>
      </c>
      <c r="AE166" s="52">
        <v>1.22859868017555</v>
      </c>
      <c r="AF166" s="52">
        <v>1.12394310369009</v>
      </c>
      <c r="AG166" s="32">
        <v>1.16016503339496</v>
      </c>
    </row>
    <row r="167" spans="1:33" ht="15" customHeight="1" x14ac:dyDescent="0.25">
      <c r="A167" s="49" t="s">
        <v>10</v>
      </c>
      <c r="B167" s="49" t="s">
        <v>11</v>
      </c>
      <c r="C167" s="49" t="s">
        <v>12</v>
      </c>
      <c r="D167" s="49" t="s">
        <v>13</v>
      </c>
      <c r="E167" s="49" t="s">
        <v>14</v>
      </c>
      <c r="F167" s="49" t="s">
        <v>15</v>
      </c>
      <c r="G167" s="49" t="s">
        <v>641</v>
      </c>
      <c r="H167" s="50" t="s">
        <v>18</v>
      </c>
      <c r="I167" s="51">
        <v>298</v>
      </c>
      <c r="J167" s="52"/>
      <c r="K167" s="52"/>
      <c r="L167" s="52"/>
      <c r="M167" s="52"/>
      <c r="N167" s="52"/>
      <c r="O167" s="52"/>
      <c r="P167" s="52"/>
      <c r="Q167" s="52">
        <v>6.9686450699999998E-4</v>
      </c>
      <c r="R167" s="52">
        <v>8.8438660939999902E-4</v>
      </c>
      <c r="S167" s="52">
        <v>9.1356961152882501E-4</v>
      </c>
      <c r="T167" s="52">
        <v>5.9826742179010196E-4</v>
      </c>
      <c r="U167" s="52">
        <v>6.4351824198600799E-4</v>
      </c>
      <c r="V167" s="52">
        <v>8.1363548740942895E-4</v>
      </c>
      <c r="W167" s="52">
        <v>7.6887046070956799E-4</v>
      </c>
      <c r="X167" s="52">
        <v>8.4737756179201597E-4</v>
      </c>
      <c r="Y167" s="52">
        <v>8.0425529500208605E-4</v>
      </c>
      <c r="Z167" s="52">
        <v>5.8055919185753498E-4</v>
      </c>
      <c r="AA167" s="52">
        <v>6.2872305859558702E-4</v>
      </c>
      <c r="AB167" s="52">
        <v>7.5101082826283601E-4</v>
      </c>
      <c r="AC167" s="52">
        <v>8.0029132482745103E-4</v>
      </c>
      <c r="AD167" s="52">
        <v>5.8454983771730402E-4</v>
      </c>
      <c r="AE167" s="52">
        <v>6.9053641398022104E-4</v>
      </c>
      <c r="AF167" s="52">
        <v>6.31719051669999E-4</v>
      </c>
      <c r="AG167" s="32">
        <v>6.5207314211938796E-4</v>
      </c>
    </row>
    <row r="168" spans="1:33" ht="15" customHeight="1" x14ac:dyDescent="0.25">
      <c r="A168" s="49" t="s">
        <v>10</v>
      </c>
      <c r="B168" s="49" t="s">
        <v>11</v>
      </c>
      <c r="C168" s="49" t="s">
        <v>12</v>
      </c>
      <c r="D168" s="49" t="s">
        <v>13</v>
      </c>
      <c r="E168" s="49" t="s">
        <v>14</v>
      </c>
      <c r="F168" s="49" t="s">
        <v>15</v>
      </c>
      <c r="G168" s="49" t="s">
        <v>642</v>
      </c>
      <c r="H168" s="50" t="s">
        <v>16</v>
      </c>
      <c r="I168" s="51">
        <v>25</v>
      </c>
      <c r="J168" s="52"/>
      <c r="K168" s="52"/>
      <c r="L168" s="52"/>
      <c r="M168" s="52"/>
      <c r="N168" s="52"/>
      <c r="O168" s="52"/>
      <c r="P168" s="52"/>
      <c r="Q168" s="52"/>
      <c r="R168" s="52"/>
      <c r="S168" s="52"/>
      <c r="T168" s="52"/>
      <c r="U168" s="52">
        <v>1.9952397474874399E-4</v>
      </c>
      <c r="V168" s="52">
        <v>1.17595821842615E-5</v>
      </c>
      <c r="W168" s="52">
        <v>2.43842415512086E-5</v>
      </c>
      <c r="X168" s="52">
        <v>4.7062808816069503E-5</v>
      </c>
      <c r="Y168" s="52">
        <v>1.7355486700844298E-5</v>
      </c>
      <c r="Z168" s="52">
        <v>6.6161411937701502E-6</v>
      </c>
      <c r="AA168" s="52">
        <v>2.1389821700871301E-6</v>
      </c>
      <c r="AB168" s="52">
        <v>5.5930423288432796E-6</v>
      </c>
      <c r="AC168" s="52">
        <v>4.7919231118333003E-6</v>
      </c>
      <c r="AD168" s="52">
        <v>4.5176358368297498E-6</v>
      </c>
      <c r="AE168" s="52">
        <v>2.2533367500869998E-6</v>
      </c>
      <c r="AF168" s="52">
        <v>5.0227303737500004E-6</v>
      </c>
      <c r="AG168" s="32">
        <v>7.0886181830559997E-6</v>
      </c>
    </row>
    <row r="169" spans="1:33" ht="15" customHeight="1" x14ac:dyDescent="0.25">
      <c r="A169" s="49" t="s">
        <v>10</v>
      </c>
      <c r="B169" s="49" t="s">
        <v>11</v>
      </c>
      <c r="C169" s="49" t="s">
        <v>12</v>
      </c>
      <c r="D169" s="49" t="s">
        <v>13</v>
      </c>
      <c r="E169" s="49" t="s">
        <v>14</v>
      </c>
      <c r="F169" s="49" t="s">
        <v>15</v>
      </c>
      <c r="G169" s="49" t="s">
        <v>642</v>
      </c>
      <c r="H169" s="50" t="s">
        <v>17</v>
      </c>
      <c r="I169" s="51">
        <v>1</v>
      </c>
      <c r="J169" s="52"/>
      <c r="K169" s="52"/>
      <c r="L169" s="52"/>
      <c r="M169" s="52"/>
      <c r="N169" s="52"/>
      <c r="O169" s="52"/>
      <c r="P169" s="52"/>
      <c r="Q169" s="52"/>
      <c r="R169" s="52"/>
      <c r="S169" s="52"/>
      <c r="T169" s="52"/>
      <c r="U169" s="52">
        <v>6.7765597241936995E-2</v>
      </c>
      <c r="V169" s="52">
        <v>4.5636586540681798E-2</v>
      </c>
      <c r="W169" s="52">
        <v>8.4412088442348699E-3</v>
      </c>
      <c r="X169" s="52">
        <v>1.62846347594559E-2</v>
      </c>
      <c r="Y169" s="52">
        <v>6.0062285079190703E-3</v>
      </c>
      <c r="Z169" s="52">
        <v>2.2898079238041001E-3</v>
      </c>
      <c r="AA169" s="52">
        <v>7.3952001607108405E-4</v>
      </c>
      <c r="AB169" s="52">
        <v>1.9404470958600099E-3</v>
      </c>
      <c r="AC169" s="52">
        <v>1.65065272732672E-3</v>
      </c>
      <c r="AD169" s="52">
        <v>1.5595656534575801E-3</v>
      </c>
      <c r="AE169" s="52">
        <v>7.8099422179244403E-4</v>
      </c>
      <c r="AF169" s="52">
        <v>1.7364095966417501E-3</v>
      </c>
      <c r="AG169" s="32">
        <v>2.45211084583656E-3</v>
      </c>
    </row>
    <row r="170" spans="1:33" ht="15" customHeight="1" x14ac:dyDescent="0.25">
      <c r="A170" s="49" t="s">
        <v>10</v>
      </c>
      <c r="B170" s="49" t="s">
        <v>11</v>
      </c>
      <c r="C170" s="49" t="s">
        <v>12</v>
      </c>
      <c r="D170" s="49" t="s">
        <v>13</v>
      </c>
      <c r="E170" s="49" t="s">
        <v>14</v>
      </c>
      <c r="F170" s="49" t="s">
        <v>15</v>
      </c>
      <c r="G170" s="49" t="s">
        <v>642</v>
      </c>
      <c r="H170" s="50" t="s">
        <v>18</v>
      </c>
      <c r="I170" s="51">
        <v>298</v>
      </c>
      <c r="J170" s="52"/>
      <c r="K170" s="52"/>
      <c r="L170" s="52"/>
      <c r="M170" s="52"/>
      <c r="N170" s="52"/>
      <c r="O170" s="52"/>
      <c r="P170" s="52"/>
      <c r="Q170" s="52"/>
      <c r="R170" s="52"/>
      <c r="S170" s="52"/>
      <c r="T170" s="52"/>
      <c r="U170" s="52">
        <v>3.4593829512800402E-4</v>
      </c>
      <c r="V170" s="52">
        <v>2.2427875141823399E-4</v>
      </c>
      <c r="W170" s="52">
        <v>4.2273917435257402E-5</v>
      </c>
      <c r="X170" s="52">
        <v>8.1593749259184403E-5</v>
      </c>
      <c r="Y170" s="52">
        <v>3.0090295808629299E-5</v>
      </c>
      <c r="Z170" s="52">
        <v>1.1470271289697601E-5</v>
      </c>
      <c r="AA170" s="52">
        <v>3.7086517687196601E-6</v>
      </c>
      <c r="AB170" s="52">
        <v>9.6939211585286599E-6</v>
      </c>
      <c r="AC170" s="52">
        <v>8.3063777752387305E-6</v>
      </c>
      <c r="AD170" s="52">
        <v>7.8303515423330595E-6</v>
      </c>
      <c r="AE170" s="52">
        <v>3.9062969156379997E-6</v>
      </c>
      <c r="AF170" s="52">
        <v>8.7078847666590104E-6</v>
      </c>
      <c r="AG170" s="32">
        <v>1.2288632840685E-5</v>
      </c>
    </row>
    <row r="171" spans="1:33" ht="15" customHeight="1" x14ac:dyDescent="0.25">
      <c r="A171" s="49" t="s">
        <v>10</v>
      </c>
      <c r="B171" s="49" t="s">
        <v>11</v>
      </c>
      <c r="C171" s="49" t="s">
        <v>12</v>
      </c>
      <c r="D171" s="49" t="s">
        <v>13</v>
      </c>
      <c r="E171" s="49" t="s">
        <v>14</v>
      </c>
      <c r="F171" s="49" t="s">
        <v>15</v>
      </c>
      <c r="G171" s="49" t="s">
        <v>643</v>
      </c>
      <c r="H171" s="50" t="s">
        <v>16</v>
      </c>
      <c r="I171" s="51">
        <v>25</v>
      </c>
      <c r="J171" s="52"/>
      <c r="K171" s="52"/>
      <c r="L171" s="52"/>
      <c r="M171" s="52"/>
      <c r="N171" s="52"/>
      <c r="O171" s="52"/>
      <c r="P171" s="52"/>
      <c r="Q171" s="52"/>
      <c r="R171" s="52"/>
      <c r="S171" s="52"/>
      <c r="T171" s="52"/>
      <c r="U171" s="52"/>
      <c r="V171" s="52"/>
      <c r="W171" s="52">
        <v>5.1356767555953501E-6</v>
      </c>
      <c r="X171" s="52">
        <v>3.2840301455668798E-7</v>
      </c>
      <c r="Y171" s="52">
        <v>1.3020935450151401E-6</v>
      </c>
      <c r="Z171" s="52">
        <v>6.3081967803537197E-7</v>
      </c>
      <c r="AA171" s="52">
        <v>1.5231674894874499E-7</v>
      </c>
      <c r="AB171" s="52">
        <v>1.39709126239555E-7</v>
      </c>
      <c r="AC171" s="52"/>
      <c r="AD171" s="52">
        <v>4.6952019788928497E-7</v>
      </c>
      <c r="AE171" s="52">
        <v>4.6456726620099998E-7</v>
      </c>
      <c r="AF171" s="52">
        <v>6.0031573132040003E-6</v>
      </c>
      <c r="AG171" s="32">
        <v>6.8060428793899995E-7</v>
      </c>
    </row>
    <row r="172" spans="1:33" ht="15" customHeight="1" x14ac:dyDescent="0.25">
      <c r="A172" s="49" t="s">
        <v>10</v>
      </c>
      <c r="B172" s="49" t="s">
        <v>11</v>
      </c>
      <c r="C172" s="49" t="s">
        <v>12</v>
      </c>
      <c r="D172" s="49" t="s">
        <v>13</v>
      </c>
      <c r="E172" s="49" t="s">
        <v>14</v>
      </c>
      <c r="F172" s="49" t="s">
        <v>15</v>
      </c>
      <c r="G172" s="49" t="s">
        <v>643</v>
      </c>
      <c r="H172" s="50" t="s">
        <v>17</v>
      </c>
      <c r="I172" s="51">
        <v>1</v>
      </c>
      <c r="J172" s="52"/>
      <c r="K172" s="52"/>
      <c r="L172" s="52"/>
      <c r="M172" s="52"/>
      <c r="N172" s="52"/>
      <c r="O172" s="52"/>
      <c r="P172" s="52"/>
      <c r="Q172" s="52"/>
      <c r="R172" s="52"/>
      <c r="S172" s="52"/>
      <c r="T172" s="52"/>
      <c r="U172" s="52"/>
      <c r="V172" s="52"/>
      <c r="W172" s="52">
        <v>1.8915716012618401E-3</v>
      </c>
      <c r="X172" s="52">
        <v>1.1959515199919099E-4</v>
      </c>
      <c r="Y172" s="52">
        <v>4.7376117141355599E-4</v>
      </c>
      <c r="Z172" s="52">
        <v>2.2986010385768E-4</v>
      </c>
      <c r="AA172" s="52">
        <v>5.4522642524911698E-5</v>
      </c>
      <c r="AB172" s="52">
        <v>4.8636714449147297E-5</v>
      </c>
      <c r="AC172" s="52"/>
      <c r="AD172" s="52">
        <v>1.6598754877120901E-4</v>
      </c>
      <c r="AE172" s="52">
        <v>1.59543849383941E-4</v>
      </c>
      <c r="AF172" s="52">
        <v>2.0214650002302998E-3</v>
      </c>
      <c r="AG172" s="32">
        <v>2.2752204916166901E-4</v>
      </c>
    </row>
    <row r="173" spans="1:33" ht="15" customHeight="1" x14ac:dyDescent="0.25">
      <c r="A173" s="49" t="s">
        <v>10</v>
      </c>
      <c r="B173" s="49" t="s">
        <v>11</v>
      </c>
      <c r="C173" s="49" t="s">
        <v>12</v>
      </c>
      <c r="D173" s="49" t="s">
        <v>13</v>
      </c>
      <c r="E173" s="49" t="s">
        <v>14</v>
      </c>
      <c r="F173" s="49" t="s">
        <v>15</v>
      </c>
      <c r="G173" s="49" t="s">
        <v>643</v>
      </c>
      <c r="H173" s="50" t="s">
        <v>18</v>
      </c>
      <c r="I173" s="51">
        <v>298</v>
      </c>
      <c r="J173" s="52"/>
      <c r="K173" s="52"/>
      <c r="L173" s="52"/>
      <c r="M173" s="52"/>
      <c r="N173" s="52"/>
      <c r="O173" s="52"/>
      <c r="P173" s="52"/>
      <c r="Q173" s="52"/>
      <c r="R173" s="52"/>
      <c r="S173" s="52"/>
      <c r="T173" s="52"/>
      <c r="U173" s="52"/>
      <c r="V173" s="52"/>
      <c r="W173" s="52">
        <v>8.9047390536339802E-6</v>
      </c>
      <c r="X173" s="52">
        <v>5.69408776011739E-7</v>
      </c>
      <c r="Y173" s="52">
        <v>2.2578398128218301E-6</v>
      </c>
      <c r="Z173" s="52">
        <v>1.0938142167324901E-6</v>
      </c>
      <c r="AA173" s="52">
        <v>2.64120266334671E-7</v>
      </c>
      <c r="AB173" s="52">
        <v>2.42259003717745E-7</v>
      </c>
      <c r="AC173" s="52"/>
      <c r="AD173" s="52">
        <v>8.1413279862445104E-7</v>
      </c>
      <c r="AE173" s="52">
        <v>8.0558591029599999E-7</v>
      </c>
      <c r="AF173" s="52">
        <v>1.0409103975154E-5</v>
      </c>
      <c r="AG173" s="32">
        <v>1.1801002099959999E-6</v>
      </c>
    </row>
    <row r="174" spans="1:33" ht="15" customHeight="1" x14ac:dyDescent="0.25">
      <c r="A174" s="49" t="s">
        <v>10</v>
      </c>
      <c r="B174" s="49" t="s">
        <v>11</v>
      </c>
      <c r="C174" s="49" t="s">
        <v>12</v>
      </c>
      <c r="D174" s="49" t="s">
        <v>13</v>
      </c>
      <c r="E174" s="49" t="s">
        <v>14</v>
      </c>
      <c r="F174" s="49" t="s">
        <v>15</v>
      </c>
      <c r="G174" s="49" t="s">
        <v>644</v>
      </c>
      <c r="H174" s="50" t="s">
        <v>16</v>
      </c>
      <c r="I174" s="51">
        <v>25</v>
      </c>
      <c r="J174" s="52"/>
      <c r="K174" s="52"/>
      <c r="L174" s="52"/>
      <c r="M174" s="52"/>
      <c r="N174" s="52"/>
      <c r="O174" s="52"/>
      <c r="P174" s="52"/>
      <c r="Q174" s="52"/>
      <c r="R174" s="52"/>
      <c r="S174" s="52"/>
      <c r="T174" s="52"/>
      <c r="U174" s="52">
        <v>1.87887335783186E-4</v>
      </c>
      <c r="V174" s="52">
        <v>1.76964185384601E-4</v>
      </c>
      <c r="W174" s="52">
        <v>1.8829182968077199E-4</v>
      </c>
      <c r="X174" s="52">
        <v>1.35064691941805E-3</v>
      </c>
      <c r="Y174" s="52">
        <v>1.37441622756391E-3</v>
      </c>
      <c r="Z174" s="52">
        <v>1.1935413225168099E-3</v>
      </c>
      <c r="AA174" s="52">
        <v>1.23048909670768E-3</v>
      </c>
      <c r="AB174" s="52">
        <v>1.24235637361162E-3</v>
      </c>
      <c r="AC174" s="52">
        <v>1.2068837115811299E-3</v>
      </c>
      <c r="AD174" s="52">
        <v>1.14797203182271E-3</v>
      </c>
      <c r="AE174" s="52">
        <v>1.1652016270700799E-3</v>
      </c>
      <c r="AF174" s="52">
        <v>1.0977884263199201E-3</v>
      </c>
      <c r="AG174" s="32">
        <v>9.0450198572777495E-4</v>
      </c>
    </row>
    <row r="175" spans="1:33" ht="15" customHeight="1" x14ac:dyDescent="0.25">
      <c r="A175" s="49" t="s">
        <v>10</v>
      </c>
      <c r="B175" s="49" t="s">
        <v>11</v>
      </c>
      <c r="C175" s="49" t="s">
        <v>12</v>
      </c>
      <c r="D175" s="49" t="s">
        <v>13</v>
      </c>
      <c r="E175" s="49" t="s">
        <v>14</v>
      </c>
      <c r="F175" s="49" t="s">
        <v>15</v>
      </c>
      <c r="G175" s="49" t="s">
        <v>644</v>
      </c>
      <c r="H175" s="50" t="s">
        <v>17</v>
      </c>
      <c r="I175" s="51">
        <v>1</v>
      </c>
      <c r="J175" s="52"/>
      <c r="K175" s="52"/>
      <c r="L175" s="52"/>
      <c r="M175" s="52"/>
      <c r="N175" s="52"/>
      <c r="O175" s="52"/>
      <c r="P175" s="52"/>
      <c r="Q175" s="52"/>
      <c r="R175" s="52"/>
      <c r="S175" s="52"/>
      <c r="T175" s="52"/>
      <c r="U175" s="52">
        <v>0.49808893989091702</v>
      </c>
      <c r="V175" s="52">
        <v>0.51476309764093398</v>
      </c>
      <c r="W175" s="52">
        <v>0.52879397976291798</v>
      </c>
      <c r="X175" s="52">
        <v>0.52011116068381602</v>
      </c>
      <c r="Y175" s="52">
        <v>0.51681808732369905</v>
      </c>
      <c r="Z175" s="52">
        <v>0.471030444438028</v>
      </c>
      <c r="AA175" s="52">
        <v>0.47957067486134097</v>
      </c>
      <c r="AB175" s="52">
        <v>0.49190353205202703</v>
      </c>
      <c r="AC175" s="52">
        <v>0.47957411544939699</v>
      </c>
      <c r="AD175" s="52">
        <v>0.46399597385679697</v>
      </c>
      <c r="AE175" s="52">
        <v>0.46365031722426697</v>
      </c>
      <c r="AF175" s="52">
        <v>0.44257660080265798</v>
      </c>
      <c r="AG175" s="32">
        <v>0.39199101931564501</v>
      </c>
    </row>
    <row r="176" spans="1:33" ht="15" customHeight="1" x14ac:dyDescent="0.25">
      <c r="A176" s="49" t="s">
        <v>10</v>
      </c>
      <c r="B176" s="49" t="s">
        <v>11</v>
      </c>
      <c r="C176" s="49" t="s">
        <v>12</v>
      </c>
      <c r="D176" s="49" t="s">
        <v>13</v>
      </c>
      <c r="E176" s="49" t="s">
        <v>14</v>
      </c>
      <c r="F176" s="49" t="s">
        <v>15</v>
      </c>
      <c r="G176" s="49" t="s">
        <v>644</v>
      </c>
      <c r="H176" s="50" t="s">
        <v>18</v>
      </c>
      <c r="I176" s="51">
        <v>298</v>
      </c>
      <c r="J176" s="52"/>
      <c r="K176" s="52"/>
      <c r="L176" s="52"/>
      <c r="M176" s="52"/>
      <c r="N176" s="52"/>
      <c r="O176" s="52"/>
      <c r="P176" s="52"/>
      <c r="Q176" s="52"/>
      <c r="R176" s="52"/>
      <c r="S176" s="52"/>
      <c r="T176" s="52"/>
      <c r="U176" s="52">
        <v>2.1642553042886502E-3</v>
      </c>
      <c r="V176" s="52">
        <v>2.2486243772552E-3</v>
      </c>
      <c r="W176" s="52">
        <v>2.3590359149975302E-3</v>
      </c>
      <c r="X176" s="52">
        <v>2.3680630923818202E-3</v>
      </c>
      <c r="Y176" s="52">
        <v>2.40728437583579E-3</v>
      </c>
      <c r="Z176" s="52">
        <v>2.07228633532192E-3</v>
      </c>
      <c r="AA176" s="52">
        <v>2.1413590732754601E-3</v>
      </c>
      <c r="AB176" s="52">
        <v>2.1563665784758799E-3</v>
      </c>
      <c r="AC176" s="52">
        <v>2.0934684883764502E-3</v>
      </c>
      <c r="AD176" s="52">
        <v>1.9849664234967601E-3</v>
      </c>
      <c r="AE176" s="52">
        <v>2.0186612339803799E-3</v>
      </c>
      <c r="AF176" s="52">
        <v>1.90513751530166E-3</v>
      </c>
      <c r="AG176" s="32">
        <v>1.5673403099635899E-3</v>
      </c>
    </row>
    <row r="177" spans="1:33" ht="15" customHeight="1" x14ac:dyDescent="0.25">
      <c r="A177" s="49" t="s">
        <v>10</v>
      </c>
      <c r="B177" s="49" t="s">
        <v>11</v>
      </c>
      <c r="C177" s="49" t="s">
        <v>12</v>
      </c>
      <c r="D177" s="49" t="s">
        <v>13</v>
      </c>
      <c r="E177" s="49" t="s">
        <v>14</v>
      </c>
      <c r="F177" s="49" t="s">
        <v>15</v>
      </c>
      <c r="G177" s="49" t="s">
        <v>645</v>
      </c>
      <c r="H177" s="50" t="s">
        <v>16</v>
      </c>
      <c r="I177" s="51">
        <v>25</v>
      </c>
      <c r="J177" s="52"/>
      <c r="K177" s="52"/>
      <c r="L177" s="52"/>
      <c r="M177" s="52"/>
      <c r="N177" s="52"/>
      <c r="O177" s="52"/>
      <c r="P177" s="52"/>
      <c r="Q177" s="52"/>
      <c r="R177" s="52"/>
      <c r="S177" s="52"/>
      <c r="T177" s="52"/>
      <c r="U177" s="52"/>
      <c r="V177" s="52"/>
      <c r="W177" s="52">
        <v>3.3767878675878501E-7</v>
      </c>
      <c r="X177" s="52"/>
      <c r="Y177" s="52"/>
      <c r="Z177" s="52"/>
      <c r="AA177" s="52"/>
      <c r="AB177" s="52"/>
      <c r="AC177" s="52"/>
      <c r="AD177" s="52"/>
      <c r="AE177" s="52"/>
      <c r="AF177" s="52"/>
      <c r="AG177" s="32"/>
    </row>
    <row r="178" spans="1:33" ht="15" customHeight="1" x14ac:dyDescent="0.25">
      <c r="A178" s="49" t="s">
        <v>10</v>
      </c>
      <c r="B178" s="49" t="s">
        <v>11</v>
      </c>
      <c r="C178" s="49" t="s">
        <v>12</v>
      </c>
      <c r="D178" s="49" t="s">
        <v>13</v>
      </c>
      <c r="E178" s="49" t="s">
        <v>14</v>
      </c>
      <c r="F178" s="49" t="s">
        <v>15</v>
      </c>
      <c r="G178" s="49" t="s">
        <v>645</v>
      </c>
      <c r="H178" s="50" t="s">
        <v>17</v>
      </c>
      <c r="I178" s="51">
        <v>1</v>
      </c>
      <c r="J178" s="52"/>
      <c r="K178" s="52"/>
      <c r="L178" s="52"/>
      <c r="M178" s="52"/>
      <c r="N178" s="52"/>
      <c r="O178" s="52"/>
      <c r="P178" s="52"/>
      <c r="Q178" s="52"/>
      <c r="R178" s="52"/>
      <c r="S178" s="52"/>
      <c r="T178" s="52"/>
      <c r="U178" s="52"/>
      <c r="V178" s="52"/>
      <c r="W178" s="52">
        <v>1.1708475398809E-4</v>
      </c>
      <c r="X178" s="52"/>
      <c r="Y178" s="52"/>
      <c r="Z178" s="52"/>
      <c r="AA178" s="52"/>
      <c r="AB178" s="52"/>
      <c r="AC178" s="52"/>
      <c r="AD178" s="52"/>
      <c r="AE178" s="52"/>
      <c r="AF178" s="52"/>
      <c r="AG178" s="32"/>
    </row>
    <row r="179" spans="1:33" ht="15" customHeight="1" x14ac:dyDescent="0.25">
      <c r="A179" s="49" t="s">
        <v>10</v>
      </c>
      <c r="B179" s="49" t="s">
        <v>11</v>
      </c>
      <c r="C179" s="49" t="s">
        <v>12</v>
      </c>
      <c r="D179" s="49" t="s">
        <v>13</v>
      </c>
      <c r="E179" s="49" t="s">
        <v>14</v>
      </c>
      <c r="F179" s="49" t="s">
        <v>15</v>
      </c>
      <c r="G179" s="49" t="s">
        <v>645</v>
      </c>
      <c r="H179" s="50" t="s">
        <v>18</v>
      </c>
      <c r="I179" s="51">
        <v>298</v>
      </c>
      <c r="J179" s="52"/>
      <c r="K179" s="52"/>
      <c r="L179" s="52"/>
      <c r="M179" s="52"/>
      <c r="N179" s="52"/>
      <c r="O179" s="52"/>
      <c r="P179" s="52"/>
      <c r="Q179" s="52"/>
      <c r="R179" s="52"/>
      <c r="S179" s="52"/>
      <c r="T179" s="52"/>
      <c r="U179" s="52"/>
      <c r="V179" s="52"/>
      <c r="W179" s="52">
        <v>5.8562250197818196E-7</v>
      </c>
      <c r="X179" s="52"/>
      <c r="Y179" s="52"/>
      <c r="Z179" s="52"/>
      <c r="AA179" s="52"/>
      <c r="AB179" s="52"/>
      <c r="AC179" s="52"/>
      <c r="AD179" s="52"/>
      <c r="AE179" s="52"/>
      <c r="AF179" s="52"/>
      <c r="AG179" s="32"/>
    </row>
    <row r="180" spans="1:33" ht="15" customHeight="1" x14ac:dyDescent="0.25">
      <c r="A180" s="49" t="s">
        <v>10</v>
      </c>
      <c r="B180" s="49" t="s">
        <v>11</v>
      </c>
      <c r="C180" s="49" t="s">
        <v>12</v>
      </c>
      <c r="D180" s="49" t="s">
        <v>13</v>
      </c>
      <c r="E180" s="49" t="s">
        <v>14</v>
      </c>
      <c r="F180" s="49" t="s">
        <v>15</v>
      </c>
      <c r="G180" s="49" t="s">
        <v>646</v>
      </c>
      <c r="H180" s="50" t="s">
        <v>16</v>
      </c>
      <c r="I180" s="51">
        <v>25</v>
      </c>
      <c r="J180" s="52"/>
      <c r="K180" s="52"/>
      <c r="L180" s="52"/>
      <c r="M180" s="52"/>
      <c r="N180" s="52"/>
      <c r="O180" s="52"/>
      <c r="P180" s="52"/>
      <c r="Q180" s="52"/>
      <c r="R180" s="52"/>
      <c r="S180" s="52">
        <v>4.79290358213251E-4</v>
      </c>
      <c r="T180" s="52">
        <v>2.7216264159373799E-4</v>
      </c>
      <c r="U180" s="52">
        <v>1.0866774715794599E-4</v>
      </c>
      <c r="V180" s="52">
        <v>1.8132031489280799E-4</v>
      </c>
      <c r="W180" s="52">
        <v>1.6606800887525501E-5</v>
      </c>
      <c r="X180" s="52">
        <v>3.17162696448243E-4</v>
      </c>
      <c r="Y180" s="52">
        <v>4.7150385902344701E-4</v>
      </c>
      <c r="Z180" s="52">
        <v>5.9280921347716305E-4</v>
      </c>
      <c r="AA180" s="52">
        <v>5.5090860887534296E-4</v>
      </c>
      <c r="AB180" s="52">
        <v>4.0363201771252498E-4</v>
      </c>
      <c r="AC180" s="52">
        <v>3.6400989271066E-4</v>
      </c>
      <c r="AD180" s="52">
        <v>4.9563721799548998E-4</v>
      </c>
      <c r="AE180" s="52">
        <v>4.76178902940493E-4</v>
      </c>
      <c r="AF180" s="52">
        <v>4.5826814536279999E-4</v>
      </c>
      <c r="AG180" s="32">
        <v>3.9499659756916499E-4</v>
      </c>
    </row>
    <row r="181" spans="1:33" ht="15" customHeight="1" x14ac:dyDescent="0.25">
      <c r="A181" s="49" t="s">
        <v>10</v>
      </c>
      <c r="B181" s="49" t="s">
        <v>11</v>
      </c>
      <c r="C181" s="49" t="s">
        <v>12</v>
      </c>
      <c r="D181" s="49" t="s">
        <v>13</v>
      </c>
      <c r="E181" s="49" t="s">
        <v>14</v>
      </c>
      <c r="F181" s="49" t="s">
        <v>15</v>
      </c>
      <c r="G181" s="49" t="s">
        <v>646</v>
      </c>
      <c r="H181" s="50" t="s">
        <v>17</v>
      </c>
      <c r="I181" s="51">
        <v>1</v>
      </c>
      <c r="J181" s="52"/>
      <c r="K181" s="52"/>
      <c r="L181" s="52"/>
      <c r="M181" s="52"/>
      <c r="N181" s="52"/>
      <c r="O181" s="52"/>
      <c r="P181" s="52"/>
      <c r="Q181" s="52"/>
      <c r="R181" s="52"/>
      <c r="S181" s="52">
        <v>1.0164789916986601</v>
      </c>
      <c r="T181" s="52">
        <v>0.57720253029199897</v>
      </c>
      <c r="U181" s="52">
        <v>0.230472452445142</v>
      </c>
      <c r="V181" s="52">
        <v>0.38454412382466802</v>
      </c>
      <c r="W181" s="52">
        <v>3.5810164303902998E-2</v>
      </c>
      <c r="X181" s="52">
        <v>0.68506244618418499</v>
      </c>
      <c r="Y181" s="52">
        <v>1.0172016938076101</v>
      </c>
      <c r="Z181" s="52">
        <v>1.27829435352337</v>
      </c>
      <c r="AA181" s="52">
        <v>1.1884803668503601</v>
      </c>
      <c r="AB181" s="52">
        <v>0.87069563186964605</v>
      </c>
      <c r="AC181" s="52">
        <v>0.78464865809468298</v>
      </c>
      <c r="AD181" s="52">
        <v>1.0689978330891701</v>
      </c>
      <c r="AE181" s="52">
        <v>1.02629613926201</v>
      </c>
      <c r="AF181" s="52">
        <v>0.98852416741614102</v>
      </c>
      <c r="AG181" s="32">
        <v>0.851985681135211</v>
      </c>
    </row>
    <row r="182" spans="1:33" ht="15" customHeight="1" x14ac:dyDescent="0.25">
      <c r="A182" s="49" t="s">
        <v>10</v>
      </c>
      <c r="B182" s="49" t="s">
        <v>11</v>
      </c>
      <c r="C182" s="49" t="s">
        <v>12</v>
      </c>
      <c r="D182" s="49" t="s">
        <v>13</v>
      </c>
      <c r="E182" s="49" t="s">
        <v>14</v>
      </c>
      <c r="F182" s="49" t="s">
        <v>15</v>
      </c>
      <c r="G182" s="49" t="s">
        <v>646</v>
      </c>
      <c r="H182" s="50" t="s">
        <v>18</v>
      </c>
      <c r="I182" s="51">
        <v>298</v>
      </c>
      <c r="J182" s="52"/>
      <c r="K182" s="52"/>
      <c r="L182" s="52"/>
      <c r="M182" s="52"/>
      <c r="N182" s="52"/>
      <c r="O182" s="52"/>
      <c r="P182" s="52"/>
      <c r="Q182" s="52"/>
      <c r="R182" s="52"/>
      <c r="S182" s="52">
        <v>5.7131410699019596E-4</v>
      </c>
      <c r="T182" s="52">
        <v>3.2441786877973502E-4</v>
      </c>
      <c r="U182" s="52">
        <v>1.2954649783623401E-4</v>
      </c>
      <c r="V182" s="52">
        <v>2.1613381535222801E-4</v>
      </c>
      <c r="W182" s="52">
        <v>1.9795306657930399E-5</v>
      </c>
      <c r="X182" s="52">
        <v>3.7805793416630502E-4</v>
      </c>
      <c r="Y182" s="52">
        <v>5.6203259995594903E-4</v>
      </c>
      <c r="Z182" s="52">
        <v>7.0662858246477796E-4</v>
      </c>
      <c r="AA182" s="52">
        <v>6.5668306177940801E-4</v>
      </c>
      <c r="AB182" s="52">
        <v>4.8112936511332999E-4</v>
      </c>
      <c r="AC182" s="52">
        <v>4.3389979211111001E-4</v>
      </c>
      <c r="AD182" s="52">
        <v>5.9079956385062096E-4</v>
      </c>
      <c r="AE182" s="52">
        <v>5.6760525230506703E-4</v>
      </c>
      <c r="AF182" s="52">
        <v>5.4625562927245505E-4</v>
      </c>
      <c r="AG182" s="32">
        <v>4.7083594430244197E-4</v>
      </c>
    </row>
    <row r="183" spans="1:33" ht="15" customHeight="1" x14ac:dyDescent="0.25">
      <c r="A183" s="49" t="s">
        <v>10</v>
      </c>
      <c r="B183" s="49" t="s">
        <v>11</v>
      </c>
      <c r="C183" s="49" t="s">
        <v>12</v>
      </c>
      <c r="D183" s="49" t="s">
        <v>13</v>
      </c>
      <c r="E183" s="49" t="s">
        <v>14</v>
      </c>
      <c r="F183" s="49" t="s">
        <v>15</v>
      </c>
      <c r="G183" s="49" t="s">
        <v>647</v>
      </c>
      <c r="H183" s="50" t="s">
        <v>16</v>
      </c>
      <c r="I183" s="51">
        <v>25</v>
      </c>
      <c r="J183" s="52"/>
      <c r="K183" s="52"/>
      <c r="L183" s="52"/>
      <c r="M183" s="52"/>
      <c r="N183" s="52"/>
      <c r="O183" s="52"/>
      <c r="P183" s="52"/>
      <c r="Q183" s="52"/>
      <c r="R183" s="52"/>
      <c r="S183" s="52"/>
      <c r="T183" s="52"/>
      <c r="U183" s="52"/>
      <c r="V183" s="52"/>
      <c r="W183" s="52"/>
      <c r="X183" s="52"/>
      <c r="Y183" s="52"/>
      <c r="Z183" s="52">
        <v>1.9902641948690299E-8</v>
      </c>
      <c r="AA183" s="52">
        <v>1.8961919543972599E-6</v>
      </c>
      <c r="AB183" s="52">
        <v>2.19988547762707E-6</v>
      </c>
      <c r="AC183" s="52">
        <v>1.70122364923349E-5</v>
      </c>
      <c r="AD183" s="52">
        <v>1.2258478870611899E-5</v>
      </c>
      <c r="AE183" s="52">
        <v>4.1278329961229997E-5</v>
      </c>
      <c r="AF183" s="52">
        <v>1.4778367909689E-5</v>
      </c>
      <c r="AG183" s="32">
        <v>1.8491181257843E-5</v>
      </c>
    </row>
    <row r="184" spans="1:33" ht="15" customHeight="1" x14ac:dyDescent="0.25">
      <c r="A184" s="49" t="s">
        <v>10</v>
      </c>
      <c r="B184" s="49" t="s">
        <v>11</v>
      </c>
      <c r="C184" s="49" t="s">
        <v>12</v>
      </c>
      <c r="D184" s="49" t="s">
        <v>13</v>
      </c>
      <c r="E184" s="49" t="s">
        <v>14</v>
      </c>
      <c r="F184" s="49" t="s">
        <v>15</v>
      </c>
      <c r="G184" s="49" t="s">
        <v>647</v>
      </c>
      <c r="H184" s="50" t="s">
        <v>17</v>
      </c>
      <c r="I184" s="51">
        <v>1</v>
      </c>
      <c r="J184" s="52"/>
      <c r="K184" s="52"/>
      <c r="L184" s="52"/>
      <c r="M184" s="52"/>
      <c r="N184" s="52"/>
      <c r="O184" s="52"/>
      <c r="P184" s="52"/>
      <c r="Q184" s="52"/>
      <c r="R184" s="52"/>
      <c r="S184" s="52"/>
      <c r="T184" s="52"/>
      <c r="U184" s="52"/>
      <c r="V184" s="52"/>
      <c r="W184" s="52"/>
      <c r="X184" s="52"/>
      <c r="Y184" s="52"/>
      <c r="Z184" s="52">
        <v>4.2911673330413801E-5</v>
      </c>
      <c r="AA184" s="52">
        <v>4.0894514944864197E-3</v>
      </c>
      <c r="AB184" s="52">
        <v>4.7439855066062899E-3</v>
      </c>
      <c r="AC184" s="52">
        <v>3.6687411712457402E-2</v>
      </c>
      <c r="AD184" s="52">
        <v>2.64289920102425E-2</v>
      </c>
      <c r="AE184" s="52">
        <v>8.9022715236209499E-2</v>
      </c>
      <c r="AF184" s="52">
        <v>3.1872544389844298E-2</v>
      </c>
      <c r="AG184" s="32">
        <v>3.9883456633255203E-2</v>
      </c>
    </row>
    <row r="185" spans="1:33" ht="15" customHeight="1" x14ac:dyDescent="0.25">
      <c r="A185" s="49" t="s">
        <v>10</v>
      </c>
      <c r="B185" s="49" t="s">
        <v>11</v>
      </c>
      <c r="C185" s="49" t="s">
        <v>12</v>
      </c>
      <c r="D185" s="49" t="s">
        <v>13</v>
      </c>
      <c r="E185" s="49" t="s">
        <v>14</v>
      </c>
      <c r="F185" s="49" t="s">
        <v>15</v>
      </c>
      <c r="G185" s="49" t="s">
        <v>647</v>
      </c>
      <c r="H185" s="50" t="s">
        <v>18</v>
      </c>
      <c r="I185" s="51">
        <v>298</v>
      </c>
      <c r="J185" s="52"/>
      <c r="K185" s="52"/>
      <c r="L185" s="52"/>
      <c r="M185" s="52"/>
      <c r="N185" s="52"/>
      <c r="O185" s="52"/>
      <c r="P185" s="52"/>
      <c r="Q185" s="52"/>
      <c r="R185" s="52"/>
      <c r="S185" s="52"/>
      <c r="T185" s="52"/>
      <c r="U185" s="52"/>
      <c r="V185" s="52"/>
      <c r="W185" s="52"/>
      <c r="X185" s="52"/>
      <c r="Y185" s="52"/>
      <c r="Z185" s="52">
        <v>2.3723949202838799E-8</v>
      </c>
      <c r="AA185" s="52">
        <v>2.2602608096415299E-6</v>
      </c>
      <c r="AB185" s="52">
        <v>2.62226348933146E-6</v>
      </c>
      <c r="AC185" s="52">
        <v>2.0278585898863301E-5</v>
      </c>
      <c r="AD185" s="52">
        <v>1.4612106813769599E-5</v>
      </c>
      <c r="AE185" s="52">
        <v>4.9203769313785903E-5</v>
      </c>
      <c r="AF185" s="52">
        <v>1.7615814548349001E-5</v>
      </c>
      <c r="AG185" s="32">
        <v>2.2041488059348999E-5</v>
      </c>
    </row>
    <row r="186" spans="1:33" ht="15" customHeight="1" x14ac:dyDescent="0.25">
      <c r="A186" s="49" t="s">
        <v>10</v>
      </c>
      <c r="B186" s="49" t="s">
        <v>11</v>
      </c>
      <c r="C186" s="49" t="s">
        <v>12</v>
      </c>
      <c r="D186" s="49" t="s">
        <v>13</v>
      </c>
      <c r="E186" s="49" t="s">
        <v>14</v>
      </c>
      <c r="F186" s="49" t="s">
        <v>15</v>
      </c>
      <c r="G186" s="49" t="s">
        <v>648</v>
      </c>
      <c r="H186" s="50" t="s">
        <v>16</v>
      </c>
      <c r="I186" s="51">
        <v>25</v>
      </c>
      <c r="J186" s="52"/>
      <c r="K186" s="52"/>
      <c r="L186" s="52"/>
      <c r="M186" s="52"/>
      <c r="N186" s="52"/>
      <c r="O186" s="52"/>
      <c r="P186" s="52"/>
      <c r="Q186" s="52"/>
      <c r="R186" s="52"/>
      <c r="S186" s="52"/>
      <c r="T186" s="52"/>
      <c r="U186" s="52"/>
      <c r="V186" s="52"/>
      <c r="W186" s="52"/>
      <c r="X186" s="52"/>
      <c r="Y186" s="52">
        <v>4.5426056969605799E-8</v>
      </c>
      <c r="Z186" s="52"/>
      <c r="AA186" s="52"/>
      <c r="AB186" s="52"/>
      <c r="AC186" s="52">
        <v>1.6018521281517501E-7</v>
      </c>
      <c r="AD186" s="52">
        <v>6.6035454851190504E-8</v>
      </c>
      <c r="AE186" s="52">
        <v>1.44976136334E-7</v>
      </c>
      <c r="AF186" s="52">
        <v>1.3322933228600001E-7</v>
      </c>
      <c r="AG186" s="32">
        <v>4.465572082E-9</v>
      </c>
    </row>
    <row r="187" spans="1:33" ht="15" customHeight="1" x14ac:dyDescent="0.25">
      <c r="A187" s="49" t="s">
        <v>10</v>
      </c>
      <c r="B187" s="49" t="s">
        <v>11</v>
      </c>
      <c r="C187" s="49" t="s">
        <v>12</v>
      </c>
      <c r="D187" s="49" t="s">
        <v>13</v>
      </c>
      <c r="E187" s="49" t="s">
        <v>14</v>
      </c>
      <c r="F187" s="49" t="s">
        <v>15</v>
      </c>
      <c r="G187" s="49" t="s">
        <v>648</v>
      </c>
      <c r="H187" s="50" t="s">
        <v>17</v>
      </c>
      <c r="I187" s="51">
        <v>1</v>
      </c>
      <c r="J187" s="52"/>
      <c r="K187" s="52"/>
      <c r="L187" s="52"/>
      <c r="M187" s="52"/>
      <c r="N187" s="52"/>
      <c r="O187" s="52"/>
      <c r="P187" s="52"/>
      <c r="Q187" s="52"/>
      <c r="R187" s="52"/>
      <c r="S187" s="52"/>
      <c r="T187" s="52"/>
      <c r="U187" s="52"/>
      <c r="V187" s="52"/>
      <c r="W187" s="52"/>
      <c r="X187" s="52"/>
      <c r="Y187" s="52">
        <v>9.6921035150350894E-5</v>
      </c>
      <c r="Z187" s="52"/>
      <c r="AA187" s="52"/>
      <c r="AB187" s="52"/>
      <c r="AC187" s="52">
        <v>3.4299579828244299E-4</v>
      </c>
      <c r="AD187" s="52">
        <v>1.4172652895188401E-4</v>
      </c>
      <c r="AE187" s="52">
        <v>3.1014233373014E-4</v>
      </c>
      <c r="AF187" s="52">
        <v>2.8445850018203101E-4</v>
      </c>
      <c r="AG187" s="32">
        <v>9.5579594097520003E-6</v>
      </c>
    </row>
    <row r="188" spans="1:33" ht="15" customHeight="1" x14ac:dyDescent="0.25">
      <c r="A188" s="49" t="s">
        <v>10</v>
      </c>
      <c r="B188" s="49" t="s">
        <v>11</v>
      </c>
      <c r="C188" s="49" t="s">
        <v>12</v>
      </c>
      <c r="D188" s="49" t="s">
        <v>13</v>
      </c>
      <c r="E188" s="49" t="s">
        <v>14</v>
      </c>
      <c r="F188" s="49" t="s">
        <v>15</v>
      </c>
      <c r="G188" s="49" t="s">
        <v>648</v>
      </c>
      <c r="H188" s="50" t="s">
        <v>18</v>
      </c>
      <c r="I188" s="51">
        <v>298</v>
      </c>
      <c r="J188" s="52"/>
      <c r="K188" s="52"/>
      <c r="L188" s="52"/>
      <c r="M188" s="52"/>
      <c r="N188" s="52"/>
      <c r="O188" s="52"/>
      <c r="P188" s="52"/>
      <c r="Q188" s="52"/>
      <c r="R188" s="52"/>
      <c r="S188" s="52"/>
      <c r="T188" s="52"/>
      <c r="U188" s="52"/>
      <c r="V188" s="52"/>
      <c r="W188" s="52"/>
      <c r="X188" s="52"/>
      <c r="Y188" s="52">
        <v>5.4147859907770101E-8</v>
      </c>
      <c r="Z188" s="52"/>
      <c r="AA188" s="52"/>
      <c r="AB188" s="52"/>
      <c r="AC188" s="52">
        <v>1.9094077367568799E-7</v>
      </c>
      <c r="AD188" s="52">
        <v>7.8714262182161394E-8</v>
      </c>
      <c r="AE188" s="52">
        <v>1.7281155451099999E-7</v>
      </c>
      <c r="AF188" s="52">
        <v>1.5880936408499999E-7</v>
      </c>
      <c r="AG188" s="32">
        <v>5.3229619210000099E-9</v>
      </c>
    </row>
    <row r="189" spans="1:33" ht="15" customHeight="1" x14ac:dyDescent="0.25">
      <c r="A189" s="49" t="s">
        <v>10</v>
      </c>
      <c r="B189" s="49" t="s">
        <v>11</v>
      </c>
      <c r="C189" s="49" t="s">
        <v>12</v>
      </c>
      <c r="D189" s="49" t="s">
        <v>13</v>
      </c>
      <c r="E189" s="49" t="s">
        <v>14</v>
      </c>
      <c r="F189" s="49" t="s">
        <v>15</v>
      </c>
      <c r="G189" s="49" t="s">
        <v>649</v>
      </c>
      <c r="H189" s="50" t="s">
        <v>16</v>
      </c>
      <c r="I189" s="51">
        <v>25</v>
      </c>
      <c r="J189" s="52"/>
      <c r="K189" s="52"/>
      <c r="L189" s="52"/>
      <c r="M189" s="52"/>
      <c r="N189" s="52"/>
      <c r="O189" s="52"/>
      <c r="P189" s="52"/>
      <c r="Q189" s="52"/>
      <c r="R189" s="52"/>
      <c r="S189" s="52">
        <v>1.92680093862575E-3</v>
      </c>
      <c r="T189" s="52">
        <v>1.91981329782353E-3</v>
      </c>
      <c r="U189" s="52">
        <v>4.9687833284218195E-4</v>
      </c>
      <c r="V189" s="52">
        <v>1.7632345319174901E-4</v>
      </c>
      <c r="W189" s="52">
        <v>5.07669631226405E-4</v>
      </c>
      <c r="X189" s="52">
        <v>2.71371199734932E-4</v>
      </c>
      <c r="Y189" s="52">
        <v>3.9492891462074802E-4</v>
      </c>
      <c r="Z189" s="52">
        <v>2.22387179284115E-4</v>
      </c>
      <c r="AA189" s="52">
        <v>1.9956246841870199E-4</v>
      </c>
      <c r="AB189" s="52">
        <v>3.2138680370779297E-4</v>
      </c>
      <c r="AC189" s="52">
        <v>2.4571268364477299E-4</v>
      </c>
      <c r="AD189" s="52">
        <v>1.93326930771019E-4</v>
      </c>
      <c r="AE189" s="52">
        <v>1.9320937794042799E-4</v>
      </c>
      <c r="AF189" s="52">
        <v>2.8878359483379802E-4</v>
      </c>
      <c r="AG189" s="32">
        <v>3.0931180361909498E-4</v>
      </c>
    </row>
    <row r="190" spans="1:33" ht="15" customHeight="1" x14ac:dyDescent="0.25">
      <c r="A190" s="49" t="s">
        <v>10</v>
      </c>
      <c r="B190" s="49" t="s">
        <v>11</v>
      </c>
      <c r="C190" s="49" t="s">
        <v>12</v>
      </c>
      <c r="D190" s="49" t="s">
        <v>13</v>
      </c>
      <c r="E190" s="49" t="s">
        <v>14</v>
      </c>
      <c r="F190" s="49" t="s">
        <v>15</v>
      </c>
      <c r="G190" s="49" t="s">
        <v>649</v>
      </c>
      <c r="H190" s="50" t="s">
        <v>17</v>
      </c>
      <c r="I190" s="51">
        <v>1</v>
      </c>
      <c r="J190" s="52"/>
      <c r="K190" s="52"/>
      <c r="L190" s="52"/>
      <c r="M190" s="52"/>
      <c r="N190" s="52"/>
      <c r="O190" s="52"/>
      <c r="P190" s="52"/>
      <c r="Q190" s="52"/>
      <c r="R190" s="52"/>
      <c r="S190" s="52">
        <v>4.0863594306374997</v>
      </c>
      <c r="T190" s="52">
        <v>4.0715400420241297</v>
      </c>
      <c r="U190" s="52">
        <v>1.0537795682916999</v>
      </c>
      <c r="V190" s="52">
        <v>0.37394677952906302</v>
      </c>
      <c r="W190" s="52">
        <v>1.09450879195146</v>
      </c>
      <c r="X190" s="52">
        <v>0.58508025890650095</v>
      </c>
      <c r="Y190" s="52">
        <v>0.87858244555158405</v>
      </c>
      <c r="Z190" s="52">
        <v>0.490483766148681</v>
      </c>
      <c r="AA190" s="52">
        <v>0.43742284744332499</v>
      </c>
      <c r="AB190" s="52">
        <v>0.70414471320361205</v>
      </c>
      <c r="AC190" s="52">
        <v>0.53835656887299299</v>
      </c>
      <c r="AD190" s="52">
        <v>0.42344471554455898</v>
      </c>
      <c r="AE190" s="52">
        <v>0.42387972791484702</v>
      </c>
      <c r="AF190" s="52">
        <v>0.63171118401028903</v>
      </c>
      <c r="AG190" s="32">
        <v>0.66703719927110705</v>
      </c>
    </row>
    <row r="191" spans="1:33" ht="15" customHeight="1" x14ac:dyDescent="0.25">
      <c r="A191" s="49" t="s">
        <v>10</v>
      </c>
      <c r="B191" s="49" t="s">
        <v>11</v>
      </c>
      <c r="C191" s="49" t="s">
        <v>12</v>
      </c>
      <c r="D191" s="49" t="s">
        <v>13</v>
      </c>
      <c r="E191" s="49" t="s">
        <v>14</v>
      </c>
      <c r="F191" s="49" t="s">
        <v>15</v>
      </c>
      <c r="G191" s="49" t="s">
        <v>649</v>
      </c>
      <c r="H191" s="50" t="s">
        <v>18</v>
      </c>
      <c r="I191" s="51">
        <v>298</v>
      </c>
      <c r="J191" s="52"/>
      <c r="K191" s="52"/>
      <c r="L191" s="52"/>
      <c r="M191" s="52"/>
      <c r="N191" s="52"/>
      <c r="O191" s="52"/>
      <c r="P191" s="52"/>
      <c r="Q191" s="52"/>
      <c r="R191" s="52"/>
      <c r="S191" s="52">
        <v>2.2967467188419002E-3</v>
      </c>
      <c r="T191" s="52">
        <v>2.28841745100564E-3</v>
      </c>
      <c r="U191" s="52">
        <v>5.9227897274788095E-4</v>
      </c>
      <c r="V191" s="52">
        <v>2.10177556204566E-4</v>
      </c>
      <c r="W191" s="52">
        <v>6.0514220042187498E-4</v>
      </c>
      <c r="X191" s="52">
        <v>3.2347447008404301E-4</v>
      </c>
      <c r="Y191" s="52">
        <v>4.7075526622793098E-4</v>
      </c>
      <c r="Z191" s="52">
        <v>2.6508551770666701E-4</v>
      </c>
      <c r="AA191" s="52">
        <v>2.37878462355094E-4</v>
      </c>
      <c r="AB191" s="52">
        <v>3.83093070019686E-4</v>
      </c>
      <c r="AC191" s="52">
        <v>2.9288951890456998E-4</v>
      </c>
      <c r="AD191" s="52">
        <v>2.3044570147905401E-4</v>
      </c>
      <c r="AE191" s="52">
        <v>2.3030557850498999E-4</v>
      </c>
      <c r="AF191" s="52">
        <v>3.44230045041887E-4</v>
      </c>
      <c r="AG191" s="32">
        <v>3.68699669913961E-4</v>
      </c>
    </row>
    <row r="192" spans="1:33" ht="15" customHeight="1" x14ac:dyDescent="0.25">
      <c r="A192" s="49" t="s">
        <v>10</v>
      </c>
      <c r="B192" s="49" t="s">
        <v>11</v>
      </c>
      <c r="C192" s="49" t="s">
        <v>12</v>
      </c>
      <c r="D192" s="49" t="s">
        <v>13</v>
      </c>
      <c r="E192" s="49" t="s">
        <v>14</v>
      </c>
      <c r="F192" s="49" t="s">
        <v>15</v>
      </c>
      <c r="G192" s="49" t="s">
        <v>650</v>
      </c>
      <c r="H192" s="50" t="s">
        <v>16</v>
      </c>
      <c r="I192" s="51">
        <v>25</v>
      </c>
      <c r="J192" s="52"/>
      <c r="K192" s="52"/>
      <c r="L192" s="52"/>
      <c r="M192" s="52"/>
      <c r="N192" s="52"/>
      <c r="O192" s="52"/>
      <c r="P192" s="52"/>
      <c r="Q192" s="52"/>
      <c r="R192" s="52"/>
      <c r="S192" s="52"/>
      <c r="T192" s="52"/>
      <c r="U192" s="52"/>
      <c r="V192" s="52"/>
      <c r="W192" s="52"/>
      <c r="X192" s="52"/>
      <c r="Y192" s="52"/>
      <c r="Z192" s="52"/>
      <c r="AA192" s="52"/>
      <c r="AB192" s="52">
        <v>1.7865834678500599E-7</v>
      </c>
      <c r="AC192" s="52">
        <v>2.30591889827205E-6</v>
      </c>
      <c r="AD192" s="52">
        <v>7.20790642111905E-7</v>
      </c>
      <c r="AE192" s="52">
        <v>1.7852008789409999E-6</v>
      </c>
      <c r="AF192" s="52">
        <v>2.32093288942E-7</v>
      </c>
      <c r="AG192" s="32">
        <v>3.44905735415E-7</v>
      </c>
    </row>
    <row r="193" spans="1:33" ht="15" customHeight="1" x14ac:dyDescent="0.25">
      <c r="A193" s="49" t="s">
        <v>10</v>
      </c>
      <c r="B193" s="49" t="s">
        <v>11</v>
      </c>
      <c r="C193" s="49" t="s">
        <v>12</v>
      </c>
      <c r="D193" s="49" t="s">
        <v>13</v>
      </c>
      <c r="E193" s="49" t="s">
        <v>14</v>
      </c>
      <c r="F193" s="49" t="s">
        <v>15</v>
      </c>
      <c r="G193" s="49" t="s">
        <v>650</v>
      </c>
      <c r="H193" s="50" t="s">
        <v>17</v>
      </c>
      <c r="I193" s="51">
        <v>1</v>
      </c>
      <c r="J193" s="52"/>
      <c r="K193" s="52"/>
      <c r="L193" s="52"/>
      <c r="M193" s="52"/>
      <c r="N193" s="52"/>
      <c r="O193" s="52"/>
      <c r="P193" s="52"/>
      <c r="Q193" s="52"/>
      <c r="R193" s="52"/>
      <c r="S193" s="52"/>
      <c r="T193" s="52"/>
      <c r="U193" s="52"/>
      <c r="V193" s="52"/>
      <c r="W193" s="52"/>
      <c r="X193" s="52"/>
      <c r="Y193" s="52"/>
      <c r="Z193" s="52"/>
      <c r="AA193" s="52"/>
      <c r="AB193" s="52">
        <v>3.8582379716279301E-4</v>
      </c>
      <c r="AC193" s="52">
        <v>4.9700417596650398E-3</v>
      </c>
      <c r="AD193" s="52">
        <v>1.5555437710747799E-3</v>
      </c>
      <c r="AE193" s="52">
        <v>3.87003857687592E-3</v>
      </c>
      <c r="AF193" s="52">
        <v>5.0082885986670804E-4</v>
      </c>
      <c r="AG193" s="32">
        <v>7.4405735481783202E-4</v>
      </c>
    </row>
    <row r="194" spans="1:33" ht="15" customHeight="1" x14ac:dyDescent="0.25">
      <c r="A194" s="49" t="s">
        <v>10</v>
      </c>
      <c r="B194" s="49" t="s">
        <v>11</v>
      </c>
      <c r="C194" s="49" t="s">
        <v>12</v>
      </c>
      <c r="D194" s="49" t="s">
        <v>13</v>
      </c>
      <c r="E194" s="49" t="s">
        <v>14</v>
      </c>
      <c r="F194" s="49" t="s">
        <v>15</v>
      </c>
      <c r="G194" s="49" t="s">
        <v>650</v>
      </c>
      <c r="H194" s="50" t="s">
        <v>18</v>
      </c>
      <c r="I194" s="51">
        <v>298</v>
      </c>
      <c r="J194" s="52"/>
      <c r="K194" s="52"/>
      <c r="L194" s="52"/>
      <c r="M194" s="52"/>
      <c r="N194" s="52"/>
      <c r="O194" s="52"/>
      <c r="P194" s="52"/>
      <c r="Q194" s="52"/>
      <c r="R194" s="52"/>
      <c r="S194" s="52"/>
      <c r="T194" s="52"/>
      <c r="U194" s="52"/>
      <c r="V194" s="52"/>
      <c r="W194" s="52"/>
      <c r="X194" s="52"/>
      <c r="Y194" s="52"/>
      <c r="Z194" s="52"/>
      <c r="AA194" s="52"/>
      <c r="AB194" s="52">
        <v>2.1296074936772801E-7</v>
      </c>
      <c r="AC194" s="52">
        <v>2.7486553267402898E-6</v>
      </c>
      <c r="AD194" s="52">
        <v>8.5918244539762005E-7</v>
      </c>
      <c r="AE194" s="52">
        <v>2.1279594476980002E-6</v>
      </c>
      <c r="AF194" s="52">
        <v>2.7665520041899998E-7</v>
      </c>
      <c r="AG194" s="32">
        <v>4.1112763661499902E-7</v>
      </c>
    </row>
    <row r="195" spans="1:33" ht="15" customHeight="1" x14ac:dyDescent="0.25">
      <c r="A195" s="49" t="s">
        <v>10</v>
      </c>
      <c r="B195" s="49" t="s">
        <v>11</v>
      </c>
      <c r="C195" s="49" t="s">
        <v>12</v>
      </c>
      <c r="D195" s="49" t="s">
        <v>13</v>
      </c>
      <c r="E195" s="49" t="s">
        <v>14</v>
      </c>
      <c r="F195" s="49" t="s">
        <v>15</v>
      </c>
      <c r="G195" s="49" t="s">
        <v>651</v>
      </c>
      <c r="H195" s="50" t="s">
        <v>16</v>
      </c>
      <c r="I195" s="51">
        <v>25</v>
      </c>
      <c r="J195" s="52"/>
      <c r="K195" s="52"/>
      <c r="L195" s="52"/>
      <c r="M195" s="52"/>
      <c r="N195" s="52"/>
      <c r="O195" s="52"/>
      <c r="P195" s="52"/>
      <c r="Q195" s="52"/>
      <c r="R195" s="52"/>
      <c r="S195" s="52"/>
      <c r="T195" s="52"/>
      <c r="U195" s="52"/>
      <c r="V195" s="52"/>
      <c r="W195" s="52"/>
      <c r="X195" s="52"/>
      <c r="Y195" s="52"/>
      <c r="Z195" s="52">
        <v>9.0758154016119805E-7</v>
      </c>
      <c r="AA195" s="52">
        <v>1.93764083169231E-8</v>
      </c>
      <c r="AB195" s="52">
        <v>1.4436945188107601E-6</v>
      </c>
      <c r="AC195" s="52">
        <v>8.2559004959099707E-6</v>
      </c>
      <c r="AD195" s="52">
        <v>3.5875171785059499E-6</v>
      </c>
      <c r="AE195" s="52">
        <v>1.0010302629123E-5</v>
      </c>
      <c r="AF195" s="52">
        <v>3.7942830815489999E-6</v>
      </c>
      <c r="AG195" s="32">
        <v>6.5179773876660003E-6</v>
      </c>
    </row>
    <row r="196" spans="1:33" ht="15" customHeight="1" x14ac:dyDescent="0.25">
      <c r="A196" s="49" t="s">
        <v>10</v>
      </c>
      <c r="B196" s="49" t="s">
        <v>11</v>
      </c>
      <c r="C196" s="49" t="s">
        <v>12</v>
      </c>
      <c r="D196" s="49" t="s">
        <v>13</v>
      </c>
      <c r="E196" s="49" t="s">
        <v>14</v>
      </c>
      <c r="F196" s="49" t="s">
        <v>15</v>
      </c>
      <c r="G196" s="49" t="s">
        <v>651</v>
      </c>
      <c r="H196" s="50" t="s">
        <v>17</v>
      </c>
      <c r="I196" s="51">
        <v>1</v>
      </c>
      <c r="J196" s="52"/>
      <c r="K196" s="52"/>
      <c r="L196" s="52"/>
      <c r="M196" s="52"/>
      <c r="N196" s="52"/>
      <c r="O196" s="52"/>
      <c r="P196" s="52"/>
      <c r="Q196" s="52"/>
      <c r="R196" s="52"/>
      <c r="S196" s="52"/>
      <c r="T196" s="52"/>
      <c r="U196" s="52"/>
      <c r="V196" s="52"/>
      <c r="W196" s="52"/>
      <c r="X196" s="52"/>
      <c r="Y196" s="52"/>
      <c r="Z196" s="52">
        <v>1.95680675421197E-3</v>
      </c>
      <c r="AA196" s="52">
        <v>4.1782733988184699E-5</v>
      </c>
      <c r="AB196" s="52">
        <v>3.1134700993249399E-3</v>
      </c>
      <c r="AC196" s="52">
        <v>1.78061806335564E-2</v>
      </c>
      <c r="AD196" s="52">
        <v>7.7350486553149703E-3</v>
      </c>
      <c r="AE196" s="52">
        <v>2.1741864127466998E-2</v>
      </c>
      <c r="AF196" s="52">
        <v>8.1819793213220495E-3</v>
      </c>
      <c r="AG196" s="32">
        <v>1.40559805329259E-2</v>
      </c>
    </row>
    <row r="197" spans="1:33" ht="15" customHeight="1" x14ac:dyDescent="0.25">
      <c r="A197" s="49" t="s">
        <v>10</v>
      </c>
      <c r="B197" s="49" t="s">
        <v>11</v>
      </c>
      <c r="C197" s="49" t="s">
        <v>12</v>
      </c>
      <c r="D197" s="49" t="s">
        <v>13</v>
      </c>
      <c r="E197" s="49" t="s">
        <v>14</v>
      </c>
      <c r="F197" s="49" t="s">
        <v>15</v>
      </c>
      <c r="G197" s="49" t="s">
        <v>651</v>
      </c>
      <c r="H197" s="50" t="s">
        <v>18</v>
      </c>
      <c r="I197" s="51">
        <v>298</v>
      </c>
      <c r="J197" s="52"/>
      <c r="K197" s="52"/>
      <c r="L197" s="52"/>
      <c r="M197" s="52"/>
      <c r="N197" s="52"/>
      <c r="O197" s="52"/>
      <c r="P197" s="52"/>
      <c r="Q197" s="52"/>
      <c r="R197" s="52"/>
      <c r="S197" s="52"/>
      <c r="T197" s="52"/>
      <c r="U197" s="52"/>
      <c r="V197" s="52"/>
      <c r="W197" s="52"/>
      <c r="X197" s="52"/>
      <c r="Y197" s="52"/>
      <c r="Z197" s="52">
        <v>1.08183719587214E-6</v>
      </c>
      <c r="AA197" s="52">
        <v>2.3096678713772398E-8</v>
      </c>
      <c r="AB197" s="52">
        <v>1.72088386642243E-6</v>
      </c>
      <c r="AC197" s="52">
        <v>9.84103339112469E-6</v>
      </c>
      <c r="AD197" s="52">
        <v>4.2763204767796898E-6</v>
      </c>
      <c r="AE197" s="52">
        <v>1.1932280733915E-5</v>
      </c>
      <c r="AF197" s="52">
        <v>4.5227854332059901E-6</v>
      </c>
      <c r="AG197" s="32">
        <v>7.7694290460979892E-6</v>
      </c>
    </row>
    <row r="198" spans="1:33" ht="15" customHeight="1" x14ac:dyDescent="0.25">
      <c r="A198" s="49" t="s">
        <v>10</v>
      </c>
      <c r="B198" s="49" t="s">
        <v>11</v>
      </c>
      <c r="C198" s="49" t="s">
        <v>12</v>
      </c>
      <c r="D198" s="49" t="s">
        <v>13</v>
      </c>
      <c r="E198" s="49" t="s">
        <v>14</v>
      </c>
      <c r="F198" s="49" t="s">
        <v>15</v>
      </c>
      <c r="G198" s="49" t="s">
        <v>652</v>
      </c>
      <c r="H198" s="50" t="s">
        <v>16</v>
      </c>
      <c r="I198" s="51">
        <v>25</v>
      </c>
      <c r="J198" s="52"/>
      <c r="K198" s="52"/>
      <c r="L198" s="52"/>
      <c r="M198" s="52"/>
      <c r="N198" s="52"/>
      <c r="O198" s="52"/>
      <c r="P198" s="52"/>
      <c r="Q198" s="52"/>
      <c r="R198" s="52"/>
      <c r="S198" s="52"/>
      <c r="T198" s="52"/>
      <c r="U198" s="52"/>
      <c r="V198" s="52"/>
      <c r="W198" s="52"/>
      <c r="X198" s="52"/>
      <c r="Y198" s="52">
        <v>1.5014582981310601E-7</v>
      </c>
      <c r="Z198" s="52">
        <v>1.1186456176121701E-5</v>
      </c>
      <c r="AA198" s="52">
        <v>8.9846493135194497E-6</v>
      </c>
      <c r="AB198" s="52">
        <v>2.4575603042918202E-6</v>
      </c>
      <c r="AC198" s="52">
        <v>8.5836067123722998E-6</v>
      </c>
      <c r="AD198" s="52">
        <v>8.1749835376237995E-6</v>
      </c>
      <c r="AE198" s="52">
        <v>1.7748952752478E-5</v>
      </c>
      <c r="AF198" s="52">
        <v>8.1280806048860004E-6</v>
      </c>
      <c r="AG198" s="32">
        <v>7.871909733709E-6</v>
      </c>
    </row>
    <row r="199" spans="1:33" ht="15" customHeight="1" x14ac:dyDescent="0.25">
      <c r="A199" s="49" t="s">
        <v>10</v>
      </c>
      <c r="B199" s="49" t="s">
        <v>11</v>
      </c>
      <c r="C199" s="49" t="s">
        <v>12</v>
      </c>
      <c r="D199" s="49" t="s">
        <v>13</v>
      </c>
      <c r="E199" s="49" t="s">
        <v>14</v>
      </c>
      <c r="F199" s="49" t="s">
        <v>15</v>
      </c>
      <c r="G199" s="49" t="s">
        <v>652</v>
      </c>
      <c r="H199" s="50" t="s">
        <v>17</v>
      </c>
      <c r="I199" s="51">
        <v>1</v>
      </c>
      <c r="J199" s="52"/>
      <c r="K199" s="52"/>
      <c r="L199" s="52"/>
      <c r="M199" s="52"/>
      <c r="N199" s="52"/>
      <c r="O199" s="52"/>
      <c r="P199" s="52"/>
      <c r="Q199" s="52"/>
      <c r="R199" s="52"/>
      <c r="S199" s="52"/>
      <c r="T199" s="52"/>
      <c r="U199" s="52"/>
      <c r="V199" s="52"/>
      <c r="W199" s="52"/>
      <c r="X199" s="52"/>
      <c r="Y199" s="52">
        <v>3.2413198396071002E-4</v>
      </c>
      <c r="Z199" s="52">
        <v>2.4125956713095899E-2</v>
      </c>
      <c r="AA199" s="52">
        <v>1.9370633991828499E-2</v>
      </c>
      <c r="AB199" s="52">
        <v>5.3027713250891001E-3</v>
      </c>
      <c r="AC199" s="52">
        <v>1.8513422854813898E-2</v>
      </c>
      <c r="AD199" s="52">
        <v>1.7626551717239002E-2</v>
      </c>
      <c r="AE199" s="52">
        <v>3.82722661996052E-2</v>
      </c>
      <c r="AF199" s="52">
        <v>1.75240391284457E-2</v>
      </c>
      <c r="AG199" s="32">
        <v>1.6973593207485999E-2</v>
      </c>
    </row>
    <row r="200" spans="1:33" ht="15" customHeight="1" x14ac:dyDescent="0.25">
      <c r="A200" s="49" t="s">
        <v>10</v>
      </c>
      <c r="B200" s="49" t="s">
        <v>11</v>
      </c>
      <c r="C200" s="49" t="s">
        <v>12</v>
      </c>
      <c r="D200" s="49" t="s">
        <v>13</v>
      </c>
      <c r="E200" s="49" t="s">
        <v>14</v>
      </c>
      <c r="F200" s="49" t="s">
        <v>15</v>
      </c>
      <c r="G200" s="49" t="s">
        <v>652</v>
      </c>
      <c r="H200" s="50" t="s">
        <v>18</v>
      </c>
      <c r="I200" s="51">
        <v>298</v>
      </c>
      <c r="J200" s="52"/>
      <c r="K200" s="52"/>
      <c r="L200" s="52"/>
      <c r="M200" s="52"/>
      <c r="N200" s="52"/>
      <c r="O200" s="52"/>
      <c r="P200" s="52"/>
      <c r="Q200" s="52"/>
      <c r="R200" s="52"/>
      <c r="S200" s="52"/>
      <c r="T200" s="52"/>
      <c r="U200" s="52"/>
      <c r="V200" s="52"/>
      <c r="W200" s="52"/>
      <c r="X200" s="52"/>
      <c r="Y200" s="52">
        <v>1.78973829137222E-7</v>
      </c>
      <c r="Z200" s="52">
        <v>1.3334255761937101E-5</v>
      </c>
      <c r="AA200" s="52">
        <v>1.07097019817152E-5</v>
      </c>
      <c r="AB200" s="52">
        <v>2.9294118827158601E-6</v>
      </c>
      <c r="AC200" s="52">
        <v>1.0231659201147801E-5</v>
      </c>
      <c r="AD200" s="52">
        <v>9.7445803768480399E-6</v>
      </c>
      <c r="AE200" s="52">
        <v>2.1156751680953002E-5</v>
      </c>
      <c r="AF200" s="52">
        <v>9.6886720810250094E-6</v>
      </c>
      <c r="AG200" s="32">
        <v>9.3833164025819908E-6</v>
      </c>
    </row>
    <row r="201" spans="1:33" ht="15" customHeight="1" x14ac:dyDescent="0.25">
      <c r="A201" s="49" t="s">
        <v>10</v>
      </c>
      <c r="B201" s="49" t="s">
        <v>11</v>
      </c>
      <c r="C201" s="49" t="s">
        <v>12</v>
      </c>
      <c r="D201" s="49" t="s">
        <v>13</v>
      </c>
      <c r="E201" s="49" t="s">
        <v>14</v>
      </c>
      <c r="F201" s="49" t="s">
        <v>15</v>
      </c>
      <c r="G201" s="49" t="s">
        <v>653</v>
      </c>
      <c r="H201" s="50" t="s">
        <v>16</v>
      </c>
      <c r="I201" s="51">
        <v>25</v>
      </c>
      <c r="J201" s="52"/>
      <c r="K201" s="52"/>
      <c r="L201" s="52"/>
      <c r="M201" s="52"/>
      <c r="N201" s="52"/>
      <c r="O201" s="52"/>
      <c r="P201" s="52"/>
      <c r="Q201" s="52"/>
      <c r="R201" s="52"/>
      <c r="S201" s="52"/>
      <c r="T201" s="52"/>
      <c r="U201" s="52"/>
      <c r="V201" s="52"/>
      <c r="W201" s="52"/>
      <c r="X201" s="52"/>
      <c r="Y201" s="52"/>
      <c r="Z201" s="52"/>
      <c r="AA201" s="52">
        <v>6.8682543927300996E-8</v>
      </c>
      <c r="AB201" s="52">
        <v>9.3950063928767203E-7</v>
      </c>
      <c r="AC201" s="52">
        <v>8.6684273243161494E-6</v>
      </c>
      <c r="AD201" s="52">
        <v>2.3645933126404798E-6</v>
      </c>
      <c r="AE201" s="52">
        <v>1.5508365006794E-5</v>
      </c>
      <c r="AF201" s="52">
        <v>7.3568784064250001E-6</v>
      </c>
      <c r="AG201" s="32">
        <v>4.6575732137429997E-6</v>
      </c>
    </row>
    <row r="202" spans="1:33" ht="15" customHeight="1" x14ac:dyDescent="0.25">
      <c r="A202" s="49" t="s">
        <v>10</v>
      </c>
      <c r="B202" s="49" t="s">
        <v>11</v>
      </c>
      <c r="C202" s="49" t="s">
        <v>12</v>
      </c>
      <c r="D202" s="49" t="s">
        <v>13</v>
      </c>
      <c r="E202" s="49" t="s">
        <v>14</v>
      </c>
      <c r="F202" s="49" t="s">
        <v>15</v>
      </c>
      <c r="G202" s="49" t="s">
        <v>653</v>
      </c>
      <c r="H202" s="50" t="s">
        <v>17</v>
      </c>
      <c r="I202" s="51">
        <v>1</v>
      </c>
      <c r="J202" s="52"/>
      <c r="K202" s="52"/>
      <c r="L202" s="52"/>
      <c r="M202" s="52"/>
      <c r="N202" s="52"/>
      <c r="O202" s="52"/>
      <c r="P202" s="52"/>
      <c r="Q202" s="52"/>
      <c r="R202" s="52"/>
      <c r="S202" s="52"/>
      <c r="T202" s="52"/>
      <c r="U202" s="52"/>
      <c r="V202" s="52"/>
      <c r="W202" s="52"/>
      <c r="X202" s="52"/>
      <c r="Y202" s="52"/>
      <c r="Z202" s="52"/>
      <c r="AA202" s="52">
        <v>1.48092010392981E-4</v>
      </c>
      <c r="AB202" s="52">
        <v>2.0255743562981399E-3</v>
      </c>
      <c r="AC202" s="52">
        <v>1.8683552962918602E-2</v>
      </c>
      <c r="AD202" s="52">
        <v>5.0987836095473102E-3</v>
      </c>
      <c r="AE202" s="52">
        <v>3.3448551846729499E-2</v>
      </c>
      <c r="AF202" s="52">
        <v>1.5858522896134399E-2</v>
      </c>
      <c r="AG202" s="32">
        <v>1.00379079951032E-2</v>
      </c>
    </row>
    <row r="203" spans="1:33" ht="15" customHeight="1" x14ac:dyDescent="0.25">
      <c r="A203" s="49" t="s">
        <v>10</v>
      </c>
      <c r="B203" s="49" t="s">
        <v>11</v>
      </c>
      <c r="C203" s="49" t="s">
        <v>12</v>
      </c>
      <c r="D203" s="49" t="s">
        <v>13</v>
      </c>
      <c r="E203" s="49" t="s">
        <v>14</v>
      </c>
      <c r="F203" s="49" t="s">
        <v>15</v>
      </c>
      <c r="G203" s="49" t="s">
        <v>653</v>
      </c>
      <c r="H203" s="50" t="s">
        <v>18</v>
      </c>
      <c r="I203" s="51">
        <v>298</v>
      </c>
      <c r="J203" s="52"/>
      <c r="K203" s="52"/>
      <c r="L203" s="52"/>
      <c r="M203" s="52"/>
      <c r="N203" s="52"/>
      <c r="O203" s="52"/>
      <c r="P203" s="52"/>
      <c r="Q203" s="52"/>
      <c r="R203" s="52"/>
      <c r="S203" s="52"/>
      <c r="T203" s="52"/>
      <c r="U203" s="52"/>
      <c r="V203" s="52"/>
      <c r="W203" s="52"/>
      <c r="X203" s="52"/>
      <c r="Y203" s="52"/>
      <c r="Z203" s="52"/>
      <c r="AA203" s="52">
        <v>8.1869592361342806E-8</v>
      </c>
      <c r="AB203" s="52">
        <v>1.11988476203091E-6</v>
      </c>
      <c r="AC203" s="52">
        <v>1.03327653705848E-5</v>
      </c>
      <c r="AD203" s="52">
        <v>2.81859522866726E-6</v>
      </c>
      <c r="AE203" s="52">
        <v>1.8485971088097999E-5</v>
      </c>
      <c r="AF203" s="52">
        <v>8.7693990604579999E-6</v>
      </c>
      <c r="AG203" s="32">
        <v>5.5518272707820096E-6</v>
      </c>
    </row>
    <row r="204" spans="1:33" ht="15" customHeight="1" x14ac:dyDescent="0.25">
      <c r="A204" s="49" t="s">
        <v>10</v>
      </c>
      <c r="B204" s="49" t="s">
        <v>11</v>
      </c>
      <c r="C204" s="49" t="s">
        <v>12</v>
      </c>
      <c r="D204" s="49" t="s">
        <v>13</v>
      </c>
      <c r="E204" s="49" t="s">
        <v>14</v>
      </c>
      <c r="F204" s="49" t="s">
        <v>15</v>
      </c>
      <c r="G204" s="49" t="s">
        <v>654</v>
      </c>
      <c r="H204" s="50" t="s">
        <v>16</v>
      </c>
      <c r="I204" s="51">
        <v>25</v>
      </c>
      <c r="J204" s="52"/>
      <c r="K204" s="52"/>
      <c r="L204" s="52"/>
      <c r="M204" s="52"/>
      <c r="N204" s="52"/>
      <c r="O204" s="52"/>
      <c r="P204" s="52"/>
      <c r="Q204" s="52"/>
      <c r="R204" s="52"/>
      <c r="S204" s="52"/>
      <c r="T204" s="52"/>
      <c r="U204" s="52"/>
      <c r="V204" s="52"/>
      <c r="W204" s="52"/>
      <c r="X204" s="52"/>
      <c r="Y204" s="52"/>
      <c r="Z204" s="52"/>
      <c r="AA204" s="52"/>
      <c r="AB204" s="52"/>
      <c r="AC204" s="52">
        <v>3.0476177215079998E-7</v>
      </c>
      <c r="AD204" s="52">
        <v>4.1274482644404798E-7</v>
      </c>
      <c r="AE204" s="52">
        <v>5.0981815502199996E-7</v>
      </c>
      <c r="AF204" s="52">
        <v>1.53468989825E-7</v>
      </c>
      <c r="AG204" s="32">
        <v>1.16876215519E-7</v>
      </c>
    </row>
    <row r="205" spans="1:33" ht="15" customHeight="1" x14ac:dyDescent="0.25">
      <c r="A205" s="49" t="s">
        <v>10</v>
      </c>
      <c r="B205" s="49" t="s">
        <v>11</v>
      </c>
      <c r="C205" s="49" t="s">
        <v>12</v>
      </c>
      <c r="D205" s="49" t="s">
        <v>13</v>
      </c>
      <c r="E205" s="49" t="s">
        <v>14</v>
      </c>
      <c r="F205" s="49" t="s">
        <v>15</v>
      </c>
      <c r="G205" s="49" t="s">
        <v>654</v>
      </c>
      <c r="H205" s="50" t="s">
        <v>17</v>
      </c>
      <c r="I205" s="51">
        <v>1</v>
      </c>
      <c r="J205" s="52"/>
      <c r="K205" s="52"/>
      <c r="L205" s="52"/>
      <c r="M205" s="52"/>
      <c r="N205" s="52"/>
      <c r="O205" s="52"/>
      <c r="P205" s="52"/>
      <c r="Q205" s="52"/>
      <c r="R205" s="52"/>
      <c r="S205" s="52"/>
      <c r="T205" s="52"/>
      <c r="U205" s="52"/>
      <c r="V205" s="52"/>
      <c r="W205" s="52"/>
      <c r="X205" s="52"/>
      <c r="Y205" s="52"/>
      <c r="Z205" s="52"/>
      <c r="AA205" s="52"/>
      <c r="AB205" s="52"/>
      <c r="AC205" s="52">
        <v>6.5792467255476497E-4</v>
      </c>
      <c r="AD205" s="52">
        <v>8.8813172532743799E-4</v>
      </c>
      <c r="AE205" s="52">
        <v>1.09521622100939E-3</v>
      </c>
      <c r="AF205" s="52">
        <v>3.3252003887515098E-4</v>
      </c>
      <c r="AG205" s="32">
        <v>2.52607474956976E-4</v>
      </c>
    </row>
    <row r="206" spans="1:33" ht="15" customHeight="1" x14ac:dyDescent="0.25">
      <c r="A206" s="49" t="s">
        <v>10</v>
      </c>
      <c r="B206" s="49" t="s">
        <v>11</v>
      </c>
      <c r="C206" s="49" t="s">
        <v>12</v>
      </c>
      <c r="D206" s="49" t="s">
        <v>13</v>
      </c>
      <c r="E206" s="49" t="s">
        <v>14</v>
      </c>
      <c r="F206" s="49" t="s">
        <v>15</v>
      </c>
      <c r="G206" s="49" t="s">
        <v>654</v>
      </c>
      <c r="H206" s="50" t="s">
        <v>18</v>
      </c>
      <c r="I206" s="51">
        <v>298</v>
      </c>
      <c r="J206" s="52"/>
      <c r="K206" s="52"/>
      <c r="L206" s="52"/>
      <c r="M206" s="52"/>
      <c r="N206" s="52"/>
      <c r="O206" s="52"/>
      <c r="P206" s="52"/>
      <c r="Q206" s="52"/>
      <c r="R206" s="52"/>
      <c r="S206" s="52"/>
      <c r="T206" s="52"/>
      <c r="U206" s="52"/>
      <c r="V206" s="52"/>
      <c r="W206" s="52"/>
      <c r="X206" s="52"/>
      <c r="Y206" s="52"/>
      <c r="Z206" s="52"/>
      <c r="AA206" s="52"/>
      <c r="AB206" s="52"/>
      <c r="AC206" s="52">
        <v>3.6327603240375701E-7</v>
      </c>
      <c r="AD206" s="52">
        <v>4.9199183312167102E-7</v>
      </c>
      <c r="AE206" s="52">
        <v>6.0770324078699898E-7</v>
      </c>
      <c r="AF206" s="52">
        <v>1.82935035872E-7</v>
      </c>
      <c r="AG206" s="32">
        <v>1.3931644889799999E-7</v>
      </c>
    </row>
    <row r="207" spans="1:33" ht="15" customHeight="1" x14ac:dyDescent="0.25">
      <c r="A207" s="49" t="s">
        <v>10</v>
      </c>
      <c r="B207" s="49" t="s">
        <v>11</v>
      </c>
      <c r="C207" s="49" t="s">
        <v>12</v>
      </c>
      <c r="D207" s="49" t="s">
        <v>13</v>
      </c>
      <c r="E207" s="49" t="s">
        <v>14</v>
      </c>
      <c r="F207" s="49" t="s">
        <v>15</v>
      </c>
      <c r="G207" s="49" t="s">
        <v>655</v>
      </c>
      <c r="H207" s="50" t="s">
        <v>16</v>
      </c>
      <c r="I207" s="51">
        <v>25</v>
      </c>
      <c r="J207" s="52">
        <v>2.05192013141143E-3</v>
      </c>
      <c r="K207" s="52">
        <v>1.94695124698634E-3</v>
      </c>
      <c r="L207" s="52">
        <v>1.6973957900204299E-3</v>
      </c>
      <c r="M207" s="52">
        <v>1.62301208909274E-3</v>
      </c>
      <c r="N207" s="52">
        <v>1.70258621009256E-3</v>
      </c>
      <c r="O207" s="52">
        <v>1.77420455304258E-3</v>
      </c>
      <c r="P207" s="52"/>
      <c r="Q207" s="52"/>
      <c r="R207" s="52"/>
      <c r="S207" s="52"/>
      <c r="T207" s="52"/>
      <c r="U207" s="52"/>
      <c r="V207" s="52"/>
      <c r="W207" s="52"/>
      <c r="X207" s="52"/>
      <c r="Y207" s="52"/>
      <c r="Z207" s="52"/>
      <c r="AA207" s="52"/>
      <c r="AB207" s="52"/>
      <c r="AC207" s="52"/>
      <c r="AD207" s="52"/>
      <c r="AE207" s="52"/>
      <c r="AF207" s="52"/>
      <c r="AG207" s="32"/>
    </row>
    <row r="208" spans="1:33" ht="15" customHeight="1" x14ac:dyDescent="0.25">
      <c r="A208" s="49" t="s">
        <v>10</v>
      </c>
      <c r="B208" s="49" t="s">
        <v>11</v>
      </c>
      <c r="C208" s="49" t="s">
        <v>12</v>
      </c>
      <c r="D208" s="49" t="s">
        <v>13</v>
      </c>
      <c r="E208" s="49" t="s">
        <v>14</v>
      </c>
      <c r="F208" s="49" t="s">
        <v>15</v>
      </c>
      <c r="G208" s="49" t="s">
        <v>655</v>
      </c>
      <c r="H208" s="50" t="s">
        <v>17</v>
      </c>
      <c r="I208" s="51">
        <v>1</v>
      </c>
      <c r="J208" s="52">
        <v>7.6450899530716798</v>
      </c>
      <c r="K208" s="52">
        <v>7.2646014562850603</v>
      </c>
      <c r="L208" s="52">
        <v>6.3365633585563597</v>
      </c>
      <c r="M208" s="52">
        <v>6.0570169338089102</v>
      </c>
      <c r="N208" s="52">
        <v>6.3560438412114602</v>
      </c>
      <c r="O208" s="52">
        <v>6.6233187649070597</v>
      </c>
      <c r="P208" s="52"/>
      <c r="Q208" s="52"/>
      <c r="R208" s="52"/>
      <c r="S208" s="52"/>
      <c r="T208" s="52"/>
      <c r="U208" s="52"/>
      <c r="V208" s="52"/>
      <c r="W208" s="52"/>
      <c r="X208" s="52"/>
      <c r="Y208" s="52"/>
      <c r="Z208" s="52"/>
      <c r="AA208" s="52"/>
      <c r="AB208" s="52"/>
      <c r="AC208" s="52"/>
      <c r="AD208" s="52"/>
      <c r="AE208" s="52"/>
      <c r="AF208" s="52"/>
      <c r="AG208" s="32"/>
    </row>
    <row r="209" spans="1:33" ht="15" customHeight="1" x14ac:dyDescent="0.25">
      <c r="A209" s="49" t="s">
        <v>10</v>
      </c>
      <c r="B209" s="49" t="s">
        <v>11</v>
      </c>
      <c r="C209" s="49" t="s">
        <v>12</v>
      </c>
      <c r="D209" s="49" t="s">
        <v>13</v>
      </c>
      <c r="E209" s="49" t="s">
        <v>14</v>
      </c>
      <c r="F209" s="49" t="s">
        <v>15</v>
      </c>
      <c r="G209" s="49" t="s">
        <v>655</v>
      </c>
      <c r="H209" s="50" t="s">
        <v>18</v>
      </c>
      <c r="I209" s="51">
        <v>298</v>
      </c>
      <c r="J209" s="52">
        <v>3.8903042066907902E-2</v>
      </c>
      <c r="K209" s="52">
        <v>3.7030318672424498E-2</v>
      </c>
      <c r="L209" s="52">
        <v>3.2318409354889499E-2</v>
      </c>
      <c r="M209" s="52">
        <v>3.0881510157144399E-2</v>
      </c>
      <c r="N209" s="52">
        <v>3.2418387072997198E-2</v>
      </c>
      <c r="O209" s="52">
        <v>3.37810685117245E-2</v>
      </c>
      <c r="P209" s="52"/>
      <c r="Q209" s="52"/>
      <c r="R209" s="52"/>
      <c r="S209" s="52"/>
      <c r="T209" s="52"/>
      <c r="U209" s="52"/>
      <c r="V209" s="52"/>
      <c r="W209" s="52"/>
      <c r="X209" s="52"/>
      <c r="Y209" s="52"/>
      <c r="Z209" s="52"/>
      <c r="AA209" s="52"/>
      <c r="AB209" s="52"/>
      <c r="AC209" s="52"/>
      <c r="AD209" s="52"/>
      <c r="AE209" s="52"/>
      <c r="AF209" s="52"/>
      <c r="AG209" s="32"/>
    </row>
    <row r="210" spans="1:33" ht="15" customHeight="1" x14ac:dyDescent="0.25">
      <c r="A210" s="49" t="s">
        <v>10</v>
      </c>
      <c r="B210" s="49" t="s">
        <v>11</v>
      </c>
      <c r="C210" s="49" t="s">
        <v>12</v>
      </c>
      <c r="D210" s="49" t="s">
        <v>13</v>
      </c>
      <c r="E210" s="49" t="s">
        <v>14</v>
      </c>
      <c r="F210" s="49" t="s">
        <v>15</v>
      </c>
      <c r="G210" s="49" t="s">
        <v>656</v>
      </c>
      <c r="H210" s="50" t="s">
        <v>16</v>
      </c>
      <c r="I210" s="51">
        <v>25</v>
      </c>
      <c r="J210" s="52"/>
      <c r="K210" s="52"/>
      <c r="L210" s="52"/>
      <c r="M210" s="52"/>
      <c r="N210" s="52"/>
      <c r="O210" s="52"/>
      <c r="P210" s="52"/>
      <c r="Q210" s="52"/>
      <c r="R210" s="52"/>
      <c r="S210" s="52"/>
      <c r="T210" s="52"/>
      <c r="U210" s="52"/>
      <c r="V210" s="52"/>
      <c r="W210" s="52"/>
      <c r="X210" s="52"/>
      <c r="Y210" s="52"/>
      <c r="Z210" s="52"/>
      <c r="AA210" s="52"/>
      <c r="AB210" s="52"/>
      <c r="AC210" s="52"/>
      <c r="AD210" s="52"/>
      <c r="AE210" s="52"/>
      <c r="AF210" s="52"/>
      <c r="AG210" s="32">
        <v>3.0059095499999999E-9</v>
      </c>
    </row>
    <row r="211" spans="1:33" ht="15" customHeight="1" x14ac:dyDescent="0.25">
      <c r="A211" s="49" t="s">
        <v>10</v>
      </c>
      <c r="B211" s="49" t="s">
        <v>11</v>
      </c>
      <c r="C211" s="49" t="s">
        <v>12</v>
      </c>
      <c r="D211" s="49" t="s">
        <v>13</v>
      </c>
      <c r="E211" s="49" t="s">
        <v>14</v>
      </c>
      <c r="F211" s="49" t="s">
        <v>15</v>
      </c>
      <c r="G211" s="49" t="s">
        <v>656</v>
      </c>
      <c r="H211" s="50" t="s">
        <v>17</v>
      </c>
      <c r="I211" s="51">
        <v>1</v>
      </c>
      <c r="J211" s="52"/>
      <c r="K211" s="52"/>
      <c r="L211" s="52"/>
      <c r="M211" s="52"/>
      <c r="N211" s="52"/>
      <c r="O211" s="52"/>
      <c r="P211" s="52"/>
      <c r="Q211" s="52"/>
      <c r="R211" s="52"/>
      <c r="S211" s="52"/>
      <c r="T211" s="52"/>
      <c r="U211" s="52"/>
      <c r="V211" s="52"/>
      <c r="W211" s="52"/>
      <c r="X211" s="52"/>
      <c r="Y211" s="52"/>
      <c r="Z211" s="52"/>
      <c r="AA211" s="52"/>
      <c r="AB211" s="52"/>
      <c r="AC211" s="52"/>
      <c r="AD211" s="52"/>
      <c r="AE211" s="52"/>
      <c r="AF211" s="52"/>
      <c r="AG211" s="32">
        <v>6.3901449421129999E-6</v>
      </c>
    </row>
    <row r="212" spans="1:33" ht="15" customHeight="1" x14ac:dyDescent="0.25">
      <c r="A212" s="49" t="s">
        <v>10</v>
      </c>
      <c r="B212" s="49" t="s">
        <v>11</v>
      </c>
      <c r="C212" s="49" t="s">
        <v>12</v>
      </c>
      <c r="D212" s="49" t="s">
        <v>13</v>
      </c>
      <c r="E212" s="49" t="s">
        <v>14</v>
      </c>
      <c r="F212" s="49" t="s">
        <v>15</v>
      </c>
      <c r="G212" s="49" t="s">
        <v>656</v>
      </c>
      <c r="H212" s="50" t="s">
        <v>18</v>
      </c>
      <c r="I212" s="51">
        <v>298</v>
      </c>
      <c r="J212" s="52"/>
      <c r="K212" s="52"/>
      <c r="L212" s="52"/>
      <c r="M212" s="52"/>
      <c r="N212" s="52"/>
      <c r="O212" s="52"/>
      <c r="P212" s="52"/>
      <c r="Q212" s="52"/>
      <c r="R212" s="52"/>
      <c r="S212" s="52"/>
      <c r="T212" s="52"/>
      <c r="U212" s="52"/>
      <c r="V212" s="52"/>
      <c r="W212" s="52"/>
      <c r="X212" s="52"/>
      <c r="Y212" s="52"/>
      <c r="Z212" s="52"/>
      <c r="AA212" s="52"/>
      <c r="AB212" s="52"/>
      <c r="AC212" s="52"/>
      <c r="AD212" s="52"/>
      <c r="AE212" s="52"/>
      <c r="AF212" s="52"/>
      <c r="AG212" s="32">
        <v>3.58304418300001E-9</v>
      </c>
    </row>
    <row r="213" spans="1:33" ht="15" customHeight="1" x14ac:dyDescent="0.25">
      <c r="A213" s="49" t="s">
        <v>10</v>
      </c>
      <c r="B213" s="49" t="s">
        <v>11</v>
      </c>
      <c r="C213" s="49" t="s">
        <v>12</v>
      </c>
      <c r="D213" s="49" t="s">
        <v>13</v>
      </c>
      <c r="E213" s="49" t="s">
        <v>14</v>
      </c>
      <c r="F213" s="49" t="s">
        <v>15</v>
      </c>
      <c r="G213" s="49" t="s">
        <v>657</v>
      </c>
      <c r="H213" s="50" t="s">
        <v>16</v>
      </c>
      <c r="I213" s="51">
        <v>25</v>
      </c>
      <c r="J213" s="52">
        <v>3.4619307588362199E-4</v>
      </c>
      <c r="K213" s="52">
        <v>3.1255983833556998E-4</v>
      </c>
      <c r="L213" s="52">
        <v>3.3868828247263401E-4</v>
      </c>
      <c r="M213" s="52">
        <v>3.2468771272734003E-4</v>
      </c>
      <c r="N213" s="52">
        <v>3.2407051868974798E-4</v>
      </c>
      <c r="O213" s="52">
        <v>3.2412998091188897E-4</v>
      </c>
      <c r="P213" s="52">
        <v>3.0728300116611602E-4</v>
      </c>
      <c r="Q213" s="52">
        <v>3.0683472749582299E-4</v>
      </c>
      <c r="R213" s="52">
        <v>2.7497289040986803E-4</v>
      </c>
      <c r="S213" s="52">
        <v>3.2835558771557999E-4</v>
      </c>
      <c r="T213" s="52">
        <v>2.6041392934722301E-4</v>
      </c>
      <c r="U213" s="52">
        <v>2.4576725760148998E-4</v>
      </c>
      <c r="V213" s="52">
        <v>3.031449844115E-4</v>
      </c>
      <c r="W213" s="52">
        <v>1.5547547160940801E-3</v>
      </c>
      <c r="X213" s="52"/>
      <c r="Y213" s="52"/>
      <c r="Z213" s="52"/>
      <c r="AA213" s="52"/>
      <c r="AB213" s="52"/>
      <c r="AC213" s="52"/>
      <c r="AD213" s="52"/>
      <c r="AE213" s="52"/>
      <c r="AF213" s="52"/>
      <c r="AG213" s="32"/>
    </row>
    <row r="214" spans="1:33" ht="15" customHeight="1" x14ac:dyDescent="0.25">
      <c r="A214" s="49" t="s">
        <v>10</v>
      </c>
      <c r="B214" s="49" t="s">
        <v>11</v>
      </c>
      <c r="C214" s="49" t="s">
        <v>12</v>
      </c>
      <c r="D214" s="49" t="s">
        <v>13</v>
      </c>
      <c r="E214" s="49" t="s">
        <v>14</v>
      </c>
      <c r="F214" s="49" t="s">
        <v>15</v>
      </c>
      <c r="G214" s="49" t="s">
        <v>657</v>
      </c>
      <c r="H214" s="50" t="s">
        <v>17</v>
      </c>
      <c r="I214" s="51">
        <v>1</v>
      </c>
      <c r="J214" s="52">
        <v>1.28630870778963</v>
      </c>
      <c r="K214" s="52">
        <v>1.1615241726150201</v>
      </c>
      <c r="L214" s="52">
        <v>1.25536934848269</v>
      </c>
      <c r="M214" s="52">
        <v>1.20569366750256</v>
      </c>
      <c r="N214" s="52">
        <v>1.2057259797376401</v>
      </c>
      <c r="O214" s="52">
        <v>1.20197371782893</v>
      </c>
      <c r="P214" s="52">
        <v>1.1436077200113599</v>
      </c>
      <c r="Q214" s="52">
        <v>1.1447072730275301</v>
      </c>
      <c r="R214" s="52">
        <v>1.02729043866876</v>
      </c>
      <c r="S214" s="52">
        <v>1.2193576555892001</v>
      </c>
      <c r="T214" s="52">
        <v>0.97495682112014803</v>
      </c>
      <c r="U214" s="52">
        <v>0.92012153423282605</v>
      </c>
      <c r="V214" s="52">
        <v>1.13853934993039</v>
      </c>
      <c r="W214" s="52">
        <v>0.53793157355609</v>
      </c>
      <c r="X214" s="52"/>
      <c r="Y214" s="52"/>
      <c r="Z214" s="52"/>
      <c r="AA214" s="52"/>
      <c r="AB214" s="52"/>
      <c r="AC214" s="52"/>
      <c r="AD214" s="52"/>
      <c r="AE214" s="52"/>
      <c r="AF214" s="52"/>
      <c r="AG214" s="32"/>
    </row>
    <row r="215" spans="1:33" ht="15" customHeight="1" x14ac:dyDescent="0.25">
      <c r="A215" s="49" t="s">
        <v>10</v>
      </c>
      <c r="B215" s="49" t="s">
        <v>11</v>
      </c>
      <c r="C215" s="49" t="s">
        <v>12</v>
      </c>
      <c r="D215" s="49" t="s">
        <v>13</v>
      </c>
      <c r="E215" s="49" t="s">
        <v>14</v>
      </c>
      <c r="F215" s="49" t="s">
        <v>15</v>
      </c>
      <c r="G215" s="49" t="s">
        <v>657</v>
      </c>
      <c r="H215" s="50" t="s">
        <v>18</v>
      </c>
      <c r="I215" s="51">
        <v>298</v>
      </c>
      <c r="J215" s="52">
        <v>6.5596972843044998E-3</v>
      </c>
      <c r="K215" s="52">
        <v>5.9235192998091102E-3</v>
      </c>
      <c r="L215" s="52">
        <v>6.3989579501626702E-3</v>
      </c>
      <c r="M215" s="52">
        <v>6.1479023704500797E-3</v>
      </c>
      <c r="N215" s="52">
        <v>6.1503206730733799E-3</v>
      </c>
      <c r="O215" s="52">
        <v>6.1273353852177798E-3</v>
      </c>
      <c r="P215" s="52">
        <v>5.83378976156778E-3</v>
      </c>
      <c r="Q215" s="52">
        <v>5.8420765845957397E-3</v>
      </c>
      <c r="R215" s="52">
        <v>5.24423271800148E-3</v>
      </c>
      <c r="S215" s="52">
        <v>5.8241288149161003E-3</v>
      </c>
      <c r="T215" s="52">
        <v>4.9399540176640298E-3</v>
      </c>
      <c r="U215" s="52">
        <v>4.6621121790300602E-3</v>
      </c>
      <c r="V215" s="52">
        <v>5.7412259495940804E-3</v>
      </c>
      <c r="W215" s="52">
        <v>2.6956342390389398E-3</v>
      </c>
      <c r="X215" s="52"/>
      <c r="Y215" s="52"/>
      <c r="Z215" s="52"/>
      <c r="AA215" s="52"/>
      <c r="AB215" s="52"/>
      <c r="AC215" s="52"/>
      <c r="AD215" s="52"/>
      <c r="AE215" s="52"/>
      <c r="AF215" s="52"/>
      <c r="AG215" s="32"/>
    </row>
    <row r="216" spans="1:33" ht="15" customHeight="1" x14ac:dyDescent="0.25">
      <c r="A216" s="49" t="s">
        <v>10</v>
      </c>
      <c r="B216" s="49" t="s">
        <v>11</v>
      </c>
      <c r="C216" s="49" t="s">
        <v>12</v>
      </c>
      <c r="D216" s="49" t="s">
        <v>13</v>
      </c>
      <c r="E216" s="49" t="s">
        <v>14</v>
      </c>
      <c r="F216" s="49" t="s">
        <v>15</v>
      </c>
      <c r="G216" s="49" t="s">
        <v>658</v>
      </c>
      <c r="H216" s="50" t="s">
        <v>16</v>
      </c>
      <c r="I216" s="51">
        <v>25</v>
      </c>
      <c r="J216" s="52"/>
      <c r="K216" s="52"/>
      <c r="L216" s="52"/>
      <c r="M216" s="52"/>
      <c r="N216" s="52"/>
      <c r="O216" s="52"/>
      <c r="P216" s="52"/>
      <c r="Q216" s="52"/>
      <c r="R216" s="52"/>
      <c r="S216" s="52"/>
      <c r="T216" s="52"/>
      <c r="U216" s="52"/>
      <c r="V216" s="52"/>
      <c r="W216" s="52"/>
      <c r="X216" s="52"/>
      <c r="Y216" s="52"/>
      <c r="Z216" s="52"/>
      <c r="AA216" s="52">
        <v>7.7347522943377699E-9</v>
      </c>
      <c r="AB216" s="52">
        <v>2.38765738606137E-8</v>
      </c>
      <c r="AC216" s="52">
        <v>4.3994591942588803E-6</v>
      </c>
      <c r="AD216" s="52">
        <v>3.3546392544809499E-6</v>
      </c>
      <c r="AE216" s="52">
        <v>7.1258285982709999E-6</v>
      </c>
      <c r="AF216" s="52">
        <v>4.3551540216279998E-6</v>
      </c>
      <c r="AG216" s="32">
        <v>6.4274488473990003E-6</v>
      </c>
    </row>
    <row r="217" spans="1:33" ht="15" customHeight="1" x14ac:dyDescent="0.25">
      <c r="A217" s="49" t="s">
        <v>10</v>
      </c>
      <c r="B217" s="49" t="s">
        <v>11</v>
      </c>
      <c r="C217" s="49" t="s">
        <v>12</v>
      </c>
      <c r="D217" s="49" t="s">
        <v>13</v>
      </c>
      <c r="E217" s="49" t="s">
        <v>14</v>
      </c>
      <c r="F217" s="49" t="s">
        <v>15</v>
      </c>
      <c r="G217" s="49" t="s">
        <v>658</v>
      </c>
      <c r="H217" s="50" t="s">
        <v>17</v>
      </c>
      <c r="I217" s="51">
        <v>1</v>
      </c>
      <c r="J217" s="52"/>
      <c r="K217" s="52"/>
      <c r="L217" s="52"/>
      <c r="M217" s="52"/>
      <c r="N217" s="52"/>
      <c r="O217" s="52"/>
      <c r="P217" s="52"/>
      <c r="Q217" s="52"/>
      <c r="R217" s="52"/>
      <c r="S217" s="52"/>
      <c r="T217" s="52"/>
      <c r="U217" s="52"/>
      <c r="V217" s="52"/>
      <c r="W217" s="52"/>
      <c r="X217" s="52"/>
      <c r="Y217" s="52"/>
      <c r="Z217" s="52"/>
      <c r="AA217" s="52">
        <v>1.66853759711791E-5</v>
      </c>
      <c r="AB217" s="52">
        <v>5.1488814565230201E-5</v>
      </c>
      <c r="AC217" s="52">
        <v>9.4897980876324905E-3</v>
      </c>
      <c r="AD217" s="52">
        <v>7.23442913144121E-3</v>
      </c>
      <c r="AE217" s="52">
        <v>1.5362390145357001E-2</v>
      </c>
      <c r="AF217" s="52">
        <v>9.3970741269103798E-3</v>
      </c>
      <c r="AG217" s="32">
        <v>1.38592967231882E-2</v>
      </c>
    </row>
    <row r="218" spans="1:33" ht="15" customHeight="1" x14ac:dyDescent="0.25">
      <c r="A218" s="49" t="s">
        <v>10</v>
      </c>
      <c r="B218" s="49" t="s">
        <v>11</v>
      </c>
      <c r="C218" s="49" t="s">
        <v>12</v>
      </c>
      <c r="D218" s="49" t="s">
        <v>13</v>
      </c>
      <c r="E218" s="49" t="s">
        <v>14</v>
      </c>
      <c r="F218" s="49" t="s">
        <v>15</v>
      </c>
      <c r="G218" s="49" t="s">
        <v>658</v>
      </c>
      <c r="H218" s="50" t="s">
        <v>18</v>
      </c>
      <c r="I218" s="51">
        <v>298</v>
      </c>
      <c r="J218" s="52"/>
      <c r="K218" s="52"/>
      <c r="L218" s="52"/>
      <c r="M218" s="52"/>
      <c r="N218" s="52"/>
      <c r="O218" s="52"/>
      <c r="P218" s="52"/>
      <c r="Q218" s="52"/>
      <c r="R218" s="52"/>
      <c r="S218" s="52"/>
      <c r="T218" s="52"/>
      <c r="U218" s="52"/>
      <c r="V218" s="52"/>
      <c r="W218" s="52"/>
      <c r="X218" s="52"/>
      <c r="Y218" s="52"/>
      <c r="Z218" s="52"/>
      <c r="AA218" s="52">
        <v>9.2198247348506292E-9</v>
      </c>
      <c r="AB218" s="52">
        <v>2.8460876041851401E-8</v>
      </c>
      <c r="AC218" s="52">
        <v>5.2441553595565498E-6</v>
      </c>
      <c r="AD218" s="52">
        <v>3.9987299913409303E-6</v>
      </c>
      <c r="AE218" s="52">
        <v>8.4939876891390007E-6</v>
      </c>
      <c r="AF218" s="52">
        <v>5.1913435937809896E-6</v>
      </c>
      <c r="AG218" s="32">
        <v>7.6615190260990093E-6</v>
      </c>
    </row>
    <row r="219" spans="1:33" ht="15" customHeight="1" x14ac:dyDescent="0.25">
      <c r="A219" s="49" t="s">
        <v>10</v>
      </c>
      <c r="B219" s="49" t="s">
        <v>11</v>
      </c>
      <c r="C219" s="49" t="s">
        <v>12</v>
      </c>
      <c r="D219" s="49" t="s">
        <v>13</v>
      </c>
      <c r="E219" s="49" t="s">
        <v>14</v>
      </c>
      <c r="F219" s="49" t="s">
        <v>15</v>
      </c>
      <c r="G219" s="49" t="s">
        <v>659</v>
      </c>
      <c r="H219" s="50" t="s">
        <v>16</v>
      </c>
      <c r="I219" s="51">
        <v>25</v>
      </c>
      <c r="J219" s="52"/>
      <c r="K219" s="52"/>
      <c r="L219" s="52"/>
      <c r="M219" s="52"/>
      <c r="N219" s="52"/>
      <c r="O219" s="52"/>
      <c r="P219" s="52"/>
      <c r="Q219" s="52"/>
      <c r="R219" s="52"/>
      <c r="S219" s="52"/>
      <c r="T219" s="52"/>
      <c r="U219" s="52"/>
      <c r="V219" s="52"/>
      <c r="W219" s="52"/>
      <c r="X219" s="52"/>
      <c r="Y219" s="52"/>
      <c r="Z219" s="52"/>
      <c r="AA219" s="52"/>
      <c r="AB219" s="52"/>
      <c r="AC219" s="52"/>
      <c r="AD219" s="52"/>
      <c r="AE219" s="52"/>
      <c r="AF219" s="52">
        <v>5.5430699349000003E-8</v>
      </c>
      <c r="AG219" s="32">
        <v>7.1313977990000004E-9</v>
      </c>
    </row>
    <row r="220" spans="1:33" ht="15" customHeight="1" x14ac:dyDescent="0.25">
      <c r="A220" s="49" t="s">
        <v>10</v>
      </c>
      <c r="B220" s="49" t="s">
        <v>11</v>
      </c>
      <c r="C220" s="49" t="s">
        <v>12</v>
      </c>
      <c r="D220" s="49" t="s">
        <v>13</v>
      </c>
      <c r="E220" s="49" t="s">
        <v>14</v>
      </c>
      <c r="F220" s="49" t="s">
        <v>15</v>
      </c>
      <c r="G220" s="49" t="s">
        <v>659</v>
      </c>
      <c r="H220" s="50" t="s">
        <v>17</v>
      </c>
      <c r="I220" s="51">
        <v>1</v>
      </c>
      <c r="J220" s="52"/>
      <c r="K220" s="52"/>
      <c r="L220" s="52"/>
      <c r="M220" s="52"/>
      <c r="N220" s="52"/>
      <c r="O220" s="52"/>
      <c r="P220" s="52"/>
      <c r="Q220" s="52"/>
      <c r="R220" s="52"/>
      <c r="S220" s="52"/>
      <c r="T220" s="52"/>
      <c r="U220" s="52"/>
      <c r="V220" s="52"/>
      <c r="W220" s="52"/>
      <c r="X220" s="52"/>
      <c r="Y220" s="52"/>
      <c r="Z220" s="52"/>
      <c r="AA220" s="52"/>
      <c r="AB220" s="52"/>
      <c r="AC220" s="52"/>
      <c r="AD220" s="52"/>
      <c r="AE220" s="52"/>
      <c r="AF220" s="52">
        <v>1.18552408233417E-4</v>
      </c>
      <c r="AG220" s="32">
        <v>1.5373772289369001E-5</v>
      </c>
    </row>
    <row r="221" spans="1:33" ht="15" customHeight="1" x14ac:dyDescent="0.25">
      <c r="A221" s="49" t="s">
        <v>10</v>
      </c>
      <c r="B221" s="49" t="s">
        <v>11</v>
      </c>
      <c r="C221" s="49" t="s">
        <v>12</v>
      </c>
      <c r="D221" s="49" t="s">
        <v>13</v>
      </c>
      <c r="E221" s="49" t="s">
        <v>14</v>
      </c>
      <c r="F221" s="49" t="s">
        <v>15</v>
      </c>
      <c r="G221" s="49" t="s">
        <v>659</v>
      </c>
      <c r="H221" s="50" t="s">
        <v>18</v>
      </c>
      <c r="I221" s="51">
        <v>298</v>
      </c>
      <c r="J221" s="52"/>
      <c r="K221" s="52"/>
      <c r="L221" s="52"/>
      <c r="M221" s="52"/>
      <c r="N221" s="52"/>
      <c r="O221" s="52"/>
      <c r="P221" s="52"/>
      <c r="Q221" s="52"/>
      <c r="R221" s="52"/>
      <c r="S221" s="52"/>
      <c r="T221" s="52"/>
      <c r="U221" s="52"/>
      <c r="V221" s="52"/>
      <c r="W221" s="52"/>
      <c r="X221" s="52"/>
      <c r="Y221" s="52"/>
      <c r="Z221" s="52"/>
      <c r="AA221" s="52"/>
      <c r="AB221" s="52"/>
      <c r="AC221" s="52"/>
      <c r="AD221" s="52"/>
      <c r="AE221" s="52"/>
      <c r="AF221" s="52">
        <v>6.6073393623999995E-8</v>
      </c>
      <c r="AG221" s="32">
        <v>8.5006261760000108E-9</v>
      </c>
    </row>
    <row r="222" spans="1:33" ht="15" customHeight="1" x14ac:dyDescent="0.25">
      <c r="A222" s="49" t="s">
        <v>10</v>
      </c>
      <c r="B222" s="49" t="s">
        <v>11</v>
      </c>
      <c r="C222" s="49" t="s">
        <v>12</v>
      </c>
      <c r="D222" s="49" t="s">
        <v>13</v>
      </c>
      <c r="E222" s="49" t="s">
        <v>14</v>
      </c>
      <c r="F222" s="49" t="s">
        <v>15</v>
      </c>
      <c r="G222" s="49" t="s">
        <v>660</v>
      </c>
      <c r="H222" s="50" t="s">
        <v>16</v>
      </c>
      <c r="I222" s="51">
        <v>25</v>
      </c>
      <c r="J222" s="52"/>
      <c r="K222" s="52"/>
      <c r="L222" s="52"/>
      <c r="M222" s="52"/>
      <c r="N222" s="52"/>
      <c r="O222" s="52"/>
      <c r="P222" s="52"/>
      <c r="Q222" s="52"/>
      <c r="R222" s="52"/>
      <c r="S222" s="52"/>
      <c r="T222" s="52"/>
      <c r="U222" s="52"/>
      <c r="V222" s="52"/>
      <c r="W222" s="52"/>
      <c r="X222" s="52"/>
      <c r="Y222" s="52"/>
      <c r="Z222" s="52"/>
      <c r="AA222" s="52"/>
      <c r="AB222" s="52"/>
      <c r="AC222" s="52">
        <v>7.8371436414170196E-7</v>
      </c>
      <c r="AD222" s="52"/>
      <c r="AE222" s="52"/>
      <c r="AF222" s="52"/>
      <c r="AG222" s="32"/>
    </row>
    <row r="223" spans="1:33" ht="15" customHeight="1" x14ac:dyDescent="0.25">
      <c r="A223" s="49" t="s">
        <v>10</v>
      </c>
      <c r="B223" s="49" t="s">
        <v>11</v>
      </c>
      <c r="C223" s="49" t="s">
        <v>12</v>
      </c>
      <c r="D223" s="49" t="s">
        <v>13</v>
      </c>
      <c r="E223" s="49" t="s">
        <v>14</v>
      </c>
      <c r="F223" s="49" t="s">
        <v>15</v>
      </c>
      <c r="G223" s="49" t="s">
        <v>660</v>
      </c>
      <c r="H223" s="50" t="s">
        <v>17</v>
      </c>
      <c r="I223" s="51">
        <v>1</v>
      </c>
      <c r="J223" s="52"/>
      <c r="K223" s="52"/>
      <c r="L223" s="52"/>
      <c r="M223" s="52"/>
      <c r="N223" s="52"/>
      <c r="O223" s="52"/>
      <c r="P223" s="52"/>
      <c r="Q223" s="52"/>
      <c r="R223" s="52"/>
      <c r="S223" s="52"/>
      <c r="T223" s="52"/>
      <c r="U223" s="52"/>
      <c r="V223" s="52"/>
      <c r="W223" s="52"/>
      <c r="X223" s="52"/>
      <c r="Y223" s="52"/>
      <c r="Z223" s="52"/>
      <c r="AA223" s="52"/>
      <c r="AB223" s="52"/>
      <c r="AC223" s="52">
        <v>2.71247213604054E-4</v>
      </c>
      <c r="AD223" s="52"/>
      <c r="AE223" s="52"/>
      <c r="AF223" s="52"/>
      <c r="AG223" s="32"/>
    </row>
    <row r="224" spans="1:33" ht="15" customHeight="1" x14ac:dyDescent="0.25">
      <c r="A224" s="49" t="s">
        <v>10</v>
      </c>
      <c r="B224" s="49" t="s">
        <v>11</v>
      </c>
      <c r="C224" s="49" t="s">
        <v>12</v>
      </c>
      <c r="D224" s="49" t="s">
        <v>13</v>
      </c>
      <c r="E224" s="49" t="s">
        <v>14</v>
      </c>
      <c r="F224" s="49" t="s">
        <v>15</v>
      </c>
      <c r="G224" s="49" t="s">
        <v>660</v>
      </c>
      <c r="H224" s="50" t="s">
        <v>18</v>
      </c>
      <c r="I224" s="51">
        <v>298</v>
      </c>
      <c r="J224" s="52"/>
      <c r="K224" s="52"/>
      <c r="L224" s="52"/>
      <c r="M224" s="52"/>
      <c r="N224" s="52"/>
      <c r="O224" s="52"/>
      <c r="P224" s="52"/>
      <c r="Q224" s="52"/>
      <c r="R224" s="52"/>
      <c r="S224" s="52"/>
      <c r="T224" s="52"/>
      <c r="U224" s="52"/>
      <c r="V224" s="52"/>
      <c r="W224" s="52"/>
      <c r="X224" s="52"/>
      <c r="Y224" s="52"/>
      <c r="Z224" s="52"/>
      <c r="AA224" s="52"/>
      <c r="AB224" s="52"/>
      <c r="AC224" s="52">
        <v>1.3591343587876599E-6</v>
      </c>
      <c r="AD224" s="52"/>
      <c r="AE224" s="52"/>
      <c r="AF224" s="52"/>
      <c r="AG224" s="32"/>
    </row>
    <row r="225" spans="1:33" ht="15" customHeight="1" x14ac:dyDescent="0.25">
      <c r="A225" s="49" t="s">
        <v>10</v>
      </c>
      <c r="B225" s="49" t="s">
        <v>11</v>
      </c>
      <c r="C225" s="49" t="s">
        <v>12</v>
      </c>
      <c r="D225" s="49" t="s">
        <v>13</v>
      </c>
      <c r="E225" s="49" t="s">
        <v>14</v>
      </c>
      <c r="F225" s="49" t="s">
        <v>15</v>
      </c>
      <c r="G225" s="49" t="s">
        <v>661</v>
      </c>
      <c r="H225" s="50" t="s">
        <v>16</v>
      </c>
      <c r="I225" s="51">
        <v>25</v>
      </c>
      <c r="J225" s="52"/>
      <c r="K225" s="52"/>
      <c r="L225" s="52"/>
      <c r="M225" s="52"/>
      <c r="N225" s="52"/>
      <c r="O225" s="52"/>
      <c r="P225" s="52"/>
      <c r="Q225" s="52"/>
      <c r="R225" s="52"/>
      <c r="S225" s="52"/>
      <c r="T225" s="52"/>
      <c r="U225" s="52"/>
      <c r="V225" s="52"/>
      <c r="W225" s="52"/>
      <c r="X225" s="52"/>
      <c r="Y225" s="52"/>
      <c r="Z225" s="52"/>
      <c r="AA225" s="52"/>
      <c r="AB225" s="52"/>
      <c r="AC225" s="52"/>
      <c r="AD225" s="52">
        <v>5.5988551475000001E-8</v>
      </c>
      <c r="AE225" s="52">
        <v>1.8282353251679999E-6</v>
      </c>
      <c r="AF225" s="52">
        <v>1.8167597276270001E-6</v>
      </c>
      <c r="AG225" s="32">
        <v>1.606652641781E-6</v>
      </c>
    </row>
    <row r="226" spans="1:33" ht="15" customHeight="1" x14ac:dyDescent="0.25">
      <c r="A226" s="49" t="s">
        <v>10</v>
      </c>
      <c r="B226" s="49" t="s">
        <v>11</v>
      </c>
      <c r="C226" s="49" t="s">
        <v>12</v>
      </c>
      <c r="D226" s="49" t="s">
        <v>13</v>
      </c>
      <c r="E226" s="49" t="s">
        <v>14</v>
      </c>
      <c r="F226" s="49" t="s">
        <v>15</v>
      </c>
      <c r="G226" s="49" t="s">
        <v>661</v>
      </c>
      <c r="H226" s="50" t="s">
        <v>17</v>
      </c>
      <c r="I226" s="51">
        <v>1</v>
      </c>
      <c r="J226" s="52"/>
      <c r="K226" s="52"/>
      <c r="L226" s="52"/>
      <c r="M226" s="52"/>
      <c r="N226" s="52"/>
      <c r="O226" s="52"/>
      <c r="P226" s="52"/>
      <c r="Q226" s="52"/>
      <c r="R226" s="52"/>
      <c r="S226" s="52"/>
      <c r="T226" s="52"/>
      <c r="U226" s="52"/>
      <c r="V226" s="52"/>
      <c r="W226" s="52"/>
      <c r="X226" s="52"/>
      <c r="Y226" s="52"/>
      <c r="Z226" s="52"/>
      <c r="AA226" s="52"/>
      <c r="AB226" s="52"/>
      <c r="AC226" s="52"/>
      <c r="AD226" s="52">
        <v>1.20686851393538E-4</v>
      </c>
      <c r="AE226" s="52">
        <v>3.9434502099020196E-3</v>
      </c>
      <c r="AF226" s="52">
        <v>3.91921014299611E-3</v>
      </c>
      <c r="AG226" s="32">
        <v>3.46360185972113E-3</v>
      </c>
    </row>
    <row r="227" spans="1:33" ht="15" customHeight="1" x14ac:dyDescent="0.25">
      <c r="A227" s="49" t="s">
        <v>10</v>
      </c>
      <c r="B227" s="49" t="s">
        <v>11</v>
      </c>
      <c r="C227" s="49" t="s">
        <v>12</v>
      </c>
      <c r="D227" s="49" t="s">
        <v>13</v>
      </c>
      <c r="E227" s="49" t="s">
        <v>14</v>
      </c>
      <c r="F227" s="49" t="s">
        <v>15</v>
      </c>
      <c r="G227" s="49" t="s">
        <v>661</v>
      </c>
      <c r="H227" s="50" t="s">
        <v>18</v>
      </c>
      <c r="I227" s="51">
        <v>298</v>
      </c>
      <c r="J227" s="52"/>
      <c r="K227" s="52"/>
      <c r="L227" s="52"/>
      <c r="M227" s="52"/>
      <c r="N227" s="52"/>
      <c r="O227" s="52"/>
      <c r="P227" s="52"/>
      <c r="Q227" s="52"/>
      <c r="R227" s="52"/>
      <c r="S227" s="52"/>
      <c r="T227" s="52"/>
      <c r="U227" s="52"/>
      <c r="V227" s="52"/>
      <c r="W227" s="52"/>
      <c r="X227" s="52"/>
      <c r="Y227" s="52"/>
      <c r="Z227" s="52"/>
      <c r="AA227" s="52"/>
      <c r="AB227" s="52"/>
      <c r="AC227" s="52"/>
      <c r="AD227" s="52">
        <v>6.6738353357238695E-8</v>
      </c>
      <c r="AE227" s="52">
        <v>2.1792565076009999E-6</v>
      </c>
      <c r="AF227" s="52">
        <v>2.1655775953309999E-6</v>
      </c>
      <c r="AG227" s="32">
        <v>1.915129949003E-6</v>
      </c>
    </row>
    <row r="228" spans="1:33" ht="15" customHeight="1" x14ac:dyDescent="0.25">
      <c r="A228" s="49" t="s">
        <v>10</v>
      </c>
      <c r="B228" s="49" t="s">
        <v>11</v>
      </c>
      <c r="C228" s="49" t="s">
        <v>12</v>
      </c>
      <c r="D228" s="49" t="s">
        <v>13</v>
      </c>
      <c r="E228" s="49" t="s">
        <v>14</v>
      </c>
      <c r="F228" s="49" t="s">
        <v>15</v>
      </c>
      <c r="G228" s="49" t="s">
        <v>662</v>
      </c>
      <c r="H228" s="50" t="s">
        <v>16</v>
      </c>
      <c r="I228" s="51">
        <v>25</v>
      </c>
      <c r="J228" s="52">
        <v>1.31538610194447E-3</v>
      </c>
      <c r="K228" s="52">
        <v>1.3733716059802E-3</v>
      </c>
      <c r="L228" s="52">
        <v>1.1874358908365999E-3</v>
      </c>
      <c r="M228" s="52">
        <v>1.43286609732051E-3</v>
      </c>
      <c r="N228" s="52">
        <v>1.3801394513582601E-3</v>
      </c>
      <c r="O228" s="52">
        <v>1.42749669180813E-3</v>
      </c>
      <c r="P228" s="52">
        <v>1.46466392556031E-3</v>
      </c>
      <c r="Q228" s="52">
        <v>1.3417040289657399E-3</v>
      </c>
      <c r="R228" s="52">
        <v>1.33261394988437E-3</v>
      </c>
      <c r="S228" s="52">
        <v>1.3877084467578101E-3</v>
      </c>
      <c r="T228" s="52">
        <v>1.19474822748647E-3</v>
      </c>
      <c r="U228" s="52">
        <v>1.2755261968003899E-3</v>
      </c>
      <c r="V228" s="52">
        <v>1.29804460263397E-3</v>
      </c>
      <c r="W228" s="52">
        <v>1.13059154229507E-2</v>
      </c>
      <c r="X228" s="52">
        <v>1.6475058059083099E-6</v>
      </c>
      <c r="Y228" s="52">
        <v>2.69131392329637E-7</v>
      </c>
      <c r="Z228" s="52">
        <v>1.81738022669768E-5</v>
      </c>
      <c r="AA228" s="52">
        <v>2.4531407353320001E-7</v>
      </c>
      <c r="AB228" s="52"/>
      <c r="AC228" s="52">
        <v>5.1596194418264998E-7</v>
      </c>
      <c r="AD228" s="52">
        <v>3.8325238421059503E-6</v>
      </c>
      <c r="AE228" s="52">
        <v>9.9150234580000005E-7</v>
      </c>
      <c r="AF228" s="52">
        <v>4.4759969568700001E-7</v>
      </c>
      <c r="AG228" s="32">
        <v>3.5135684316220001E-6</v>
      </c>
    </row>
    <row r="229" spans="1:33" ht="15" customHeight="1" x14ac:dyDescent="0.25">
      <c r="A229" s="49" t="s">
        <v>10</v>
      </c>
      <c r="B229" s="49" t="s">
        <v>11</v>
      </c>
      <c r="C229" s="49" t="s">
        <v>12</v>
      </c>
      <c r="D229" s="49" t="s">
        <v>13</v>
      </c>
      <c r="E229" s="49" t="s">
        <v>14</v>
      </c>
      <c r="F229" s="49" t="s">
        <v>15</v>
      </c>
      <c r="G229" s="49" t="s">
        <v>662</v>
      </c>
      <c r="H229" s="50" t="s">
        <v>17</v>
      </c>
      <c r="I229" s="51">
        <v>1</v>
      </c>
      <c r="J229" s="52">
        <v>5.0960206623539301</v>
      </c>
      <c r="K229" s="52">
        <v>5.3210787011631604</v>
      </c>
      <c r="L229" s="52">
        <v>4.5977395810347703</v>
      </c>
      <c r="M229" s="52">
        <v>5.5527166381997803</v>
      </c>
      <c r="N229" s="52">
        <v>5.3492375536889503</v>
      </c>
      <c r="O229" s="52">
        <v>5.5340471782054701</v>
      </c>
      <c r="P229" s="52">
        <v>5.67922201584713</v>
      </c>
      <c r="Q229" s="52">
        <v>5.2018183505632498</v>
      </c>
      <c r="R229" s="52">
        <v>5.1657151133993198</v>
      </c>
      <c r="S229" s="52">
        <v>5.3800738141106299</v>
      </c>
      <c r="T229" s="52">
        <v>4.6294548648145604</v>
      </c>
      <c r="U229" s="52">
        <v>4.9424563444626202</v>
      </c>
      <c r="V229" s="52">
        <v>5.0100885160181097</v>
      </c>
      <c r="W229" s="52">
        <v>3.8398970471605098</v>
      </c>
      <c r="X229" s="52">
        <v>5.5776371045477603E-4</v>
      </c>
      <c r="Y229" s="52">
        <v>9.1121017070718995E-5</v>
      </c>
      <c r="Z229" s="52">
        <v>6.1492109941672203E-3</v>
      </c>
      <c r="AA229" s="52">
        <v>8.3090433389276905E-5</v>
      </c>
      <c r="AB229" s="52"/>
      <c r="AC229" s="52">
        <v>1.7473815860247899E-4</v>
      </c>
      <c r="AD229" s="52">
        <v>1.2976766664820601E-3</v>
      </c>
      <c r="AE229" s="52">
        <v>3.3566155544660701E-4</v>
      </c>
      <c r="AF229" s="52">
        <v>1.5153607950907101E-4</v>
      </c>
      <c r="AG229" s="32">
        <v>1.18935125283469E-3</v>
      </c>
    </row>
    <row r="230" spans="1:33" ht="15" customHeight="1" x14ac:dyDescent="0.25">
      <c r="A230" s="49" t="s">
        <v>10</v>
      </c>
      <c r="B230" s="49" t="s">
        <v>11</v>
      </c>
      <c r="C230" s="49" t="s">
        <v>12</v>
      </c>
      <c r="D230" s="49" t="s">
        <v>13</v>
      </c>
      <c r="E230" s="49" t="s">
        <v>14</v>
      </c>
      <c r="F230" s="49" t="s">
        <v>15</v>
      </c>
      <c r="G230" s="49" t="s">
        <v>662</v>
      </c>
      <c r="H230" s="50" t="s">
        <v>18</v>
      </c>
      <c r="I230" s="51">
        <v>298</v>
      </c>
      <c r="J230" s="52">
        <v>2.4998357696142601E-2</v>
      </c>
      <c r="K230" s="52">
        <v>2.6104540614386801E-2</v>
      </c>
      <c r="L230" s="52">
        <v>2.2540496719504099E-2</v>
      </c>
      <c r="M230" s="52">
        <v>2.7246856294690001E-2</v>
      </c>
      <c r="N230" s="52">
        <v>2.6252860292973901E-2</v>
      </c>
      <c r="O230" s="52">
        <v>2.7166477211539902E-2</v>
      </c>
      <c r="P230" s="52">
        <v>2.7884842009402201E-2</v>
      </c>
      <c r="Q230" s="52">
        <v>2.5537506732798001E-2</v>
      </c>
      <c r="R230" s="52">
        <v>2.5355744679912001E-2</v>
      </c>
      <c r="S230" s="52">
        <v>2.4761717705375299E-2</v>
      </c>
      <c r="T230" s="52">
        <v>2.2713864257861201E-2</v>
      </c>
      <c r="U230" s="52">
        <v>2.4249568423651901E-2</v>
      </c>
      <c r="V230" s="52">
        <v>2.4650357626881898E-2</v>
      </c>
      <c r="W230" s="52">
        <v>1.9602401729223499E-2</v>
      </c>
      <c r="X230" s="52">
        <v>2.8564290627632102E-6</v>
      </c>
      <c r="Y230" s="52">
        <v>4.66618886871584E-7</v>
      </c>
      <c r="Z230" s="52">
        <v>3.1509704740492301E-5</v>
      </c>
      <c r="AA230" s="52">
        <v>4.2530612031436198E-7</v>
      </c>
      <c r="AB230" s="52"/>
      <c r="AC230" s="52">
        <v>8.9454834179934699E-7</v>
      </c>
      <c r="AD230" s="52">
        <v>6.6447672986747101E-6</v>
      </c>
      <c r="AE230" s="52">
        <v>1.7190653034850001E-6</v>
      </c>
      <c r="AF230" s="52">
        <v>7.7604277916399895E-7</v>
      </c>
      <c r="AG230" s="32">
        <v>6.0918755900260003E-6</v>
      </c>
    </row>
    <row r="231" spans="1:33" ht="15" customHeight="1" x14ac:dyDescent="0.25">
      <c r="A231" s="49" t="s">
        <v>10</v>
      </c>
      <c r="B231" s="49" t="s">
        <v>11</v>
      </c>
      <c r="C231" s="49" t="s">
        <v>12</v>
      </c>
      <c r="D231" s="49" t="s">
        <v>13</v>
      </c>
      <c r="E231" s="49" t="s">
        <v>14</v>
      </c>
      <c r="F231" s="49" t="s">
        <v>15</v>
      </c>
      <c r="G231" s="49" t="s">
        <v>663</v>
      </c>
      <c r="H231" s="50" t="s">
        <v>16</v>
      </c>
      <c r="I231" s="51">
        <v>25</v>
      </c>
      <c r="J231" s="52"/>
      <c r="K231" s="52"/>
      <c r="L231" s="52"/>
      <c r="M231" s="52"/>
      <c r="N231" s="52"/>
      <c r="O231" s="52"/>
      <c r="P231" s="52"/>
      <c r="Q231" s="52"/>
      <c r="R231" s="52"/>
      <c r="S231" s="52"/>
      <c r="T231" s="52"/>
      <c r="U231" s="52"/>
      <c r="V231" s="52"/>
      <c r="W231" s="52"/>
      <c r="X231" s="52"/>
      <c r="Y231" s="52"/>
      <c r="Z231" s="52"/>
      <c r="AA231" s="52"/>
      <c r="AB231" s="52"/>
      <c r="AC231" s="52"/>
      <c r="AD231" s="52"/>
      <c r="AE231" s="52">
        <v>1.116488458604E-6</v>
      </c>
      <c r="AF231" s="52">
        <v>1.3817544433099999E-7</v>
      </c>
      <c r="AG231" s="32">
        <v>2.32951599672E-7</v>
      </c>
    </row>
    <row r="232" spans="1:33" ht="15" customHeight="1" x14ac:dyDescent="0.25">
      <c r="A232" s="49" t="s">
        <v>10</v>
      </c>
      <c r="B232" s="49" t="s">
        <v>11</v>
      </c>
      <c r="C232" s="49" t="s">
        <v>12</v>
      </c>
      <c r="D232" s="49" t="s">
        <v>13</v>
      </c>
      <c r="E232" s="49" t="s">
        <v>14</v>
      </c>
      <c r="F232" s="49" t="s">
        <v>15</v>
      </c>
      <c r="G232" s="49" t="s">
        <v>663</v>
      </c>
      <c r="H232" s="50" t="s">
        <v>17</v>
      </c>
      <c r="I232" s="51">
        <v>1</v>
      </c>
      <c r="J232" s="52"/>
      <c r="K232" s="52"/>
      <c r="L232" s="52"/>
      <c r="M232" s="52"/>
      <c r="N232" s="52"/>
      <c r="O232" s="52"/>
      <c r="P232" s="52"/>
      <c r="Q232" s="52"/>
      <c r="R232" s="52"/>
      <c r="S232" s="52"/>
      <c r="T232" s="52"/>
      <c r="U232" s="52"/>
      <c r="V232" s="52"/>
      <c r="W232" s="52"/>
      <c r="X232" s="52"/>
      <c r="Y232" s="52"/>
      <c r="Z232" s="52"/>
      <c r="AA232" s="52"/>
      <c r="AB232" s="52"/>
      <c r="AC232" s="52"/>
      <c r="AD232" s="52"/>
      <c r="AE232" s="52">
        <v>2.3861185341472698E-3</v>
      </c>
      <c r="AF232" s="52">
        <v>3.0228296517671098E-4</v>
      </c>
      <c r="AG232" s="32">
        <v>4.9107361968826898E-4</v>
      </c>
    </row>
    <row r="233" spans="1:33" ht="15" customHeight="1" x14ac:dyDescent="0.25">
      <c r="A233" s="49" t="s">
        <v>10</v>
      </c>
      <c r="B233" s="49" t="s">
        <v>11</v>
      </c>
      <c r="C233" s="49" t="s">
        <v>12</v>
      </c>
      <c r="D233" s="49" t="s">
        <v>13</v>
      </c>
      <c r="E233" s="49" t="s">
        <v>14</v>
      </c>
      <c r="F233" s="49" t="s">
        <v>15</v>
      </c>
      <c r="G233" s="49" t="s">
        <v>663</v>
      </c>
      <c r="H233" s="50" t="s">
        <v>18</v>
      </c>
      <c r="I233" s="51">
        <v>298</v>
      </c>
      <c r="J233" s="52"/>
      <c r="K233" s="52"/>
      <c r="L233" s="52"/>
      <c r="M233" s="52"/>
      <c r="N233" s="52"/>
      <c r="O233" s="52"/>
      <c r="P233" s="52"/>
      <c r="Q233" s="52"/>
      <c r="R233" s="52"/>
      <c r="S233" s="52"/>
      <c r="T233" s="52"/>
      <c r="U233" s="52"/>
      <c r="V233" s="52"/>
      <c r="W233" s="52"/>
      <c r="X233" s="52"/>
      <c r="Y233" s="52"/>
      <c r="Z233" s="52"/>
      <c r="AA233" s="52"/>
      <c r="AB233" s="52"/>
      <c r="AC233" s="52"/>
      <c r="AD233" s="52"/>
      <c r="AE233" s="52">
        <v>1.3308542426550001E-6</v>
      </c>
      <c r="AF233" s="52">
        <v>1.64705129642E-7</v>
      </c>
      <c r="AG233" s="32">
        <v>2.7767830680899998E-7</v>
      </c>
    </row>
    <row r="234" spans="1:33" ht="15" customHeight="1" x14ac:dyDescent="0.25">
      <c r="A234" s="49" t="s">
        <v>10</v>
      </c>
      <c r="B234" s="49" t="s">
        <v>11</v>
      </c>
      <c r="C234" s="49" t="s">
        <v>12</v>
      </c>
      <c r="D234" s="49" t="s">
        <v>13</v>
      </c>
      <c r="E234" s="49" t="s">
        <v>14</v>
      </c>
      <c r="F234" s="49" t="s">
        <v>15</v>
      </c>
      <c r="G234" s="49" t="s">
        <v>664</v>
      </c>
      <c r="H234" s="50" t="s">
        <v>16</v>
      </c>
      <c r="I234" s="51">
        <v>25</v>
      </c>
      <c r="J234" s="52"/>
      <c r="K234" s="52"/>
      <c r="L234" s="52"/>
      <c r="M234" s="52"/>
      <c r="N234" s="52"/>
      <c r="O234" s="52"/>
      <c r="P234" s="52"/>
      <c r="Q234" s="52"/>
      <c r="R234" s="52"/>
      <c r="S234" s="52"/>
      <c r="T234" s="52"/>
      <c r="U234" s="52"/>
      <c r="V234" s="52"/>
      <c r="W234" s="52"/>
      <c r="X234" s="52"/>
      <c r="Y234" s="52"/>
      <c r="Z234" s="52"/>
      <c r="AA234" s="52"/>
      <c r="AB234" s="52"/>
      <c r="AC234" s="52"/>
      <c r="AD234" s="52"/>
      <c r="AE234" s="52">
        <v>3.013838045842E-6</v>
      </c>
      <c r="AF234" s="52">
        <v>1.460334183412E-6</v>
      </c>
      <c r="AG234" s="32">
        <v>1.9552547079400001E-7</v>
      </c>
    </row>
    <row r="235" spans="1:33" ht="15" customHeight="1" x14ac:dyDescent="0.25">
      <c r="A235" s="49" t="s">
        <v>10</v>
      </c>
      <c r="B235" s="49" t="s">
        <v>11</v>
      </c>
      <c r="C235" s="49" t="s">
        <v>12</v>
      </c>
      <c r="D235" s="49" t="s">
        <v>13</v>
      </c>
      <c r="E235" s="49" t="s">
        <v>14</v>
      </c>
      <c r="F235" s="49" t="s">
        <v>15</v>
      </c>
      <c r="G235" s="49" t="s">
        <v>664</v>
      </c>
      <c r="H235" s="50" t="s">
        <v>17</v>
      </c>
      <c r="I235" s="51">
        <v>1</v>
      </c>
      <c r="J235" s="52"/>
      <c r="K235" s="52"/>
      <c r="L235" s="52"/>
      <c r="M235" s="52"/>
      <c r="N235" s="52"/>
      <c r="O235" s="52"/>
      <c r="P235" s="52"/>
      <c r="Q235" s="52"/>
      <c r="R235" s="52"/>
      <c r="S235" s="52"/>
      <c r="T235" s="52"/>
      <c r="U235" s="52"/>
      <c r="V235" s="52"/>
      <c r="W235" s="52"/>
      <c r="X235" s="52"/>
      <c r="Y235" s="52"/>
      <c r="Z235" s="52"/>
      <c r="AA235" s="52"/>
      <c r="AB235" s="52"/>
      <c r="AC235" s="52"/>
      <c r="AD235" s="52"/>
      <c r="AE235" s="52">
        <v>6.5556077838380498E-3</v>
      </c>
      <c r="AF235" s="52">
        <v>3.1941078297007099E-3</v>
      </c>
      <c r="AG235" s="32">
        <v>4.2062674175004101E-4</v>
      </c>
    </row>
    <row r="236" spans="1:33" ht="15" customHeight="1" x14ac:dyDescent="0.25">
      <c r="A236" s="49" t="s">
        <v>10</v>
      </c>
      <c r="B236" s="49" t="s">
        <v>11</v>
      </c>
      <c r="C236" s="49" t="s">
        <v>12</v>
      </c>
      <c r="D236" s="49" t="s">
        <v>13</v>
      </c>
      <c r="E236" s="49" t="s">
        <v>14</v>
      </c>
      <c r="F236" s="49" t="s">
        <v>15</v>
      </c>
      <c r="G236" s="49" t="s">
        <v>664</v>
      </c>
      <c r="H236" s="50" t="s">
        <v>18</v>
      </c>
      <c r="I236" s="51">
        <v>298</v>
      </c>
      <c r="J236" s="52"/>
      <c r="K236" s="52"/>
      <c r="L236" s="52"/>
      <c r="M236" s="52"/>
      <c r="N236" s="52"/>
      <c r="O236" s="52"/>
      <c r="P236" s="52"/>
      <c r="Q236" s="52"/>
      <c r="R236" s="52"/>
      <c r="S236" s="52"/>
      <c r="T236" s="52"/>
      <c r="U236" s="52"/>
      <c r="V236" s="52"/>
      <c r="W236" s="52"/>
      <c r="X236" s="52"/>
      <c r="Y236" s="52"/>
      <c r="Z236" s="52"/>
      <c r="AA236" s="52"/>
      <c r="AB236" s="52"/>
      <c r="AC236" s="52"/>
      <c r="AD236" s="52"/>
      <c r="AE236" s="52">
        <v>3.5924949506439898E-6</v>
      </c>
      <c r="AF236" s="52">
        <v>1.740718346627E-6</v>
      </c>
      <c r="AG236" s="32">
        <v>2.3306636118700001E-7</v>
      </c>
    </row>
    <row r="237" spans="1:33" ht="15" customHeight="1" x14ac:dyDescent="0.25">
      <c r="A237" s="49" t="s">
        <v>10</v>
      </c>
      <c r="B237" s="49" t="s">
        <v>11</v>
      </c>
      <c r="C237" s="49" t="s">
        <v>12</v>
      </c>
      <c r="D237" s="49" t="s">
        <v>13</v>
      </c>
      <c r="E237" s="49" t="s">
        <v>14</v>
      </c>
      <c r="F237" s="49" t="s">
        <v>15</v>
      </c>
      <c r="G237" s="49" t="s">
        <v>665</v>
      </c>
      <c r="H237" s="50" t="s">
        <v>16</v>
      </c>
      <c r="I237" s="51">
        <v>25</v>
      </c>
      <c r="J237" s="52"/>
      <c r="K237" s="52"/>
      <c r="L237" s="52"/>
      <c r="M237" s="52"/>
      <c r="N237" s="52"/>
      <c r="O237" s="52"/>
      <c r="P237" s="52"/>
      <c r="Q237" s="52"/>
      <c r="R237" s="52"/>
      <c r="S237" s="52"/>
      <c r="T237" s="52"/>
      <c r="U237" s="52"/>
      <c r="V237" s="52"/>
      <c r="W237" s="52"/>
      <c r="X237" s="52"/>
      <c r="Y237" s="52"/>
      <c r="Z237" s="52"/>
      <c r="AA237" s="52"/>
      <c r="AB237" s="52"/>
      <c r="AC237" s="52"/>
      <c r="AD237" s="52"/>
      <c r="AE237" s="52">
        <v>5.069238223147E-6</v>
      </c>
      <c r="AF237" s="52">
        <v>1.1832838341287E-5</v>
      </c>
      <c r="AG237" s="32">
        <v>3.7828466323820002E-6</v>
      </c>
    </row>
    <row r="238" spans="1:33" ht="15" customHeight="1" x14ac:dyDescent="0.25">
      <c r="A238" s="49" t="s">
        <v>10</v>
      </c>
      <c r="B238" s="49" t="s">
        <v>11</v>
      </c>
      <c r="C238" s="49" t="s">
        <v>12</v>
      </c>
      <c r="D238" s="49" t="s">
        <v>13</v>
      </c>
      <c r="E238" s="49" t="s">
        <v>14</v>
      </c>
      <c r="F238" s="49" t="s">
        <v>15</v>
      </c>
      <c r="G238" s="49" t="s">
        <v>665</v>
      </c>
      <c r="H238" s="50" t="s">
        <v>17</v>
      </c>
      <c r="I238" s="51">
        <v>1</v>
      </c>
      <c r="J238" s="52"/>
      <c r="K238" s="52"/>
      <c r="L238" s="52"/>
      <c r="M238" s="52"/>
      <c r="N238" s="52"/>
      <c r="O238" s="52"/>
      <c r="P238" s="52"/>
      <c r="Q238" s="52"/>
      <c r="R238" s="52"/>
      <c r="S238" s="52"/>
      <c r="T238" s="52"/>
      <c r="U238" s="52"/>
      <c r="V238" s="52"/>
      <c r="W238" s="52"/>
      <c r="X238" s="52"/>
      <c r="Y238" s="52"/>
      <c r="Z238" s="52"/>
      <c r="AA238" s="52"/>
      <c r="AB238" s="52"/>
      <c r="AC238" s="52"/>
      <c r="AD238" s="52"/>
      <c r="AE238" s="52">
        <v>1.0931093810753099E-2</v>
      </c>
      <c r="AF238" s="52">
        <v>2.5509963699297099E-2</v>
      </c>
      <c r="AG238" s="32">
        <v>8.1596413598889993E-3</v>
      </c>
    </row>
    <row r="239" spans="1:33" ht="15" customHeight="1" x14ac:dyDescent="0.25">
      <c r="A239" s="49" t="s">
        <v>10</v>
      </c>
      <c r="B239" s="49" t="s">
        <v>11</v>
      </c>
      <c r="C239" s="49" t="s">
        <v>12</v>
      </c>
      <c r="D239" s="49" t="s">
        <v>13</v>
      </c>
      <c r="E239" s="49" t="s">
        <v>14</v>
      </c>
      <c r="F239" s="49" t="s">
        <v>15</v>
      </c>
      <c r="G239" s="49" t="s">
        <v>665</v>
      </c>
      <c r="H239" s="50" t="s">
        <v>18</v>
      </c>
      <c r="I239" s="51">
        <v>298</v>
      </c>
      <c r="J239" s="52"/>
      <c r="K239" s="52"/>
      <c r="L239" s="52"/>
      <c r="M239" s="52"/>
      <c r="N239" s="52"/>
      <c r="O239" s="52"/>
      <c r="P239" s="52"/>
      <c r="Q239" s="52"/>
      <c r="R239" s="52"/>
      <c r="S239" s="52"/>
      <c r="T239" s="52"/>
      <c r="U239" s="52"/>
      <c r="V239" s="52"/>
      <c r="W239" s="52"/>
      <c r="X239" s="52"/>
      <c r="Y239" s="52"/>
      <c r="Z239" s="52"/>
      <c r="AA239" s="52"/>
      <c r="AB239" s="52"/>
      <c r="AC239" s="52"/>
      <c r="AD239" s="52"/>
      <c r="AE239" s="52">
        <v>6.0425319619919996E-6</v>
      </c>
      <c r="AF239" s="52">
        <v>1.4104743302815E-5</v>
      </c>
      <c r="AG239" s="32">
        <v>4.5091531857999996E-6</v>
      </c>
    </row>
    <row r="240" spans="1:33" ht="15" customHeight="1" x14ac:dyDescent="0.25">
      <c r="A240" s="49" t="s">
        <v>10</v>
      </c>
      <c r="B240" s="49" t="s">
        <v>11</v>
      </c>
      <c r="C240" s="49" t="s">
        <v>12</v>
      </c>
      <c r="D240" s="49" t="s">
        <v>13</v>
      </c>
      <c r="E240" s="49" t="s">
        <v>14</v>
      </c>
      <c r="F240" s="49" t="s">
        <v>15</v>
      </c>
      <c r="G240" s="49" t="s">
        <v>666</v>
      </c>
      <c r="H240" s="50" t="s">
        <v>16</v>
      </c>
      <c r="I240" s="51">
        <v>25</v>
      </c>
      <c r="J240" s="52"/>
      <c r="K240" s="52"/>
      <c r="L240" s="52"/>
      <c r="M240" s="52"/>
      <c r="N240" s="52"/>
      <c r="O240" s="52"/>
      <c r="P240" s="52"/>
      <c r="Q240" s="52"/>
      <c r="R240" s="52"/>
      <c r="S240" s="52"/>
      <c r="T240" s="52"/>
      <c r="U240" s="52"/>
      <c r="V240" s="52"/>
      <c r="W240" s="52"/>
      <c r="X240" s="52"/>
      <c r="Y240" s="52"/>
      <c r="Z240" s="52"/>
      <c r="AA240" s="52"/>
      <c r="AB240" s="52"/>
      <c r="AC240" s="52"/>
      <c r="AD240" s="52"/>
      <c r="AE240" s="52">
        <v>4.5128775341299999E-7</v>
      </c>
      <c r="AF240" s="52">
        <v>7.0821239542000001E-8</v>
      </c>
      <c r="AG240" s="32">
        <v>1.43432347223E-7</v>
      </c>
    </row>
    <row r="241" spans="1:33" ht="15" customHeight="1" x14ac:dyDescent="0.25">
      <c r="A241" s="49" t="s">
        <v>10</v>
      </c>
      <c r="B241" s="49" t="s">
        <v>11</v>
      </c>
      <c r="C241" s="49" t="s">
        <v>12</v>
      </c>
      <c r="D241" s="49" t="s">
        <v>13</v>
      </c>
      <c r="E241" s="49" t="s">
        <v>14</v>
      </c>
      <c r="F241" s="49" t="s">
        <v>15</v>
      </c>
      <c r="G241" s="49" t="s">
        <v>666</v>
      </c>
      <c r="H241" s="50" t="s">
        <v>17</v>
      </c>
      <c r="I241" s="51">
        <v>1</v>
      </c>
      <c r="J241" s="52"/>
      <c r="K241" s="52"/>
      <c r="L241" s="52"/>
      <c r="M241" s="52"/>
      <c r="N241" s="52"/>
      <c r="O241" s="52"/>
      <c r="P241" s="52"/>
      <c r="Q241" s="52"/>
      <c r="R241" s="52"/>
      <c r="S241" s="52"/>
      <c r="T241" s="52"/>
      <c r="U241" s="52"/>
      <c r="V241" s="52"/>
      <c r="W241" s="52"/>
      <c r="X241" s="52"/>
      <c r="Y241" s="52"/>
      <c r="Z241" s="52"/>
      <c r="AA241" s="52"/>
      <c r="AB241" s="52"/>
      <c r="AC241" s="52"/>
      <c r="AD241" s="52"/>
      <c r="AE241" s="52">
        <v>9.7669127265204809E-4</v>
      </c>
      <c r="AF241" s="52">
        <v>1.5324529981219001E-4</v>
      </c>
      <c r="AG241" s="32">
        <v>3.0926257213834699E-4</v>
      </c>
    </row>
    <row r="242" spans="1:33" ht="15" customHeight="1" x14ac:dyDescent="0.25">
      <c r="A242" s="49" t="s">
        <v>10</v>
      </c>
      <c r="B242" s="49" t="s">
        <v>11</v>
      </c>
      <c r="C242" s="49" t="s">
        <v>12</v>
      </c>
      <c r="D242" s="49" t="s">
        <v>13</v>
      </c>
      <c r="E242" s="49" t="s">
        <v>14</v>
      </c>
      <c r="F242" s="49" t="s">
        <v>15</v>
      </c>
      <c r="G242" s="49" t="s">
        <v>666</v>
      </c>
      <c r="H242" s="50" t="s">
        <v>18</v>
      </c>
      <c r="I242" s="51">
        <v>298</v>
      </c>
      <c r="J242" s="52"/>
      <c r="K242" s="52"/>
      <c r="L242" s="52"/>
      <c r="M242" s="52"/>
      <c r="N242" s="52"/>
      <c r="O242" s="52"/>
      <c r="P242" s="52"/>
      <c r="Q242" s="52"/>
      <c r="R242" s="52"/>
      <c r="S242" s="52"/>
      <c r="T242" s="52"/>
      <c r="U242" s="52"/>
      <c r="V242" s="52"/>
      <c r="W242" s="52"/>
      <c r="X242" s="52"/>
      <c r="Y242" s="52"/>
      <c r="Z242" s="52"/>
      <c r="AA242" s="52"/>
      <c r="AB242" s="52"/>
      <c r="AC242" s="52"/>
      <c r="AD242" s="52"/>
      <c r="AE242" s="52">
        <v>5.3793500206899897E-7</v>
      </c>
      <c r="AF242" s="52">
        <v>8.4418917534999999E-8</v>
      </c>
      <c r="AG242" s="32">
        <v>1.7097135788999999E-7</v>
      </c>
    </row>
    <row r="243" spans="1:33" ht="15" customHeight="1" x14ac:dyDescent="0.25">
      <c r="A243" s="49" t="s">
        <v>10</v>
      </c>
      <c r="B243" s="49" t="s">
        <v>11</v>
      </c>
      <c r="C243" s="49" t="s">
        <v>12</v>
      </c>
      <c r="D243" s="49" t="s">
        <v>13</v>
      </c>
      <c r="E243" s="49" t="s">
        <v>14</v>
      </c>
      <c r="F243" s="49" t="s">
        <v>15</v>
      </c>
      <c r="G243" s="49" t="s">
        <v>667</v>
      </c>
      <c r="H243" s="50" t="s">
        <v>16</v>
      </c>
      <c r="I243" s="51">
        <v>25</v>
      </c>
      <c r="J243" s="52"/>
      <c r="K243" s="52"/>
      <c r="L243" s="52"/>
      <c r="M243" s="52"/>
      <c r="N243" s="52"/>
      <c r="O243" s="52"/>
      <c r="P243" s="52"/>
      <c r="Q243" s="52"/>
      <c r="R243" s="52"/>
      <c r="S243" s="52"/>
      <c r="T243" s="52"/>
      <c r="U243" s="52"/>
      <c r="V243" s="52"/>
      <c r="W243" s="52"/>
      <c r="X243" s="52"/>
      <c r="Y243" s="52"/>
      <c r="Z243" s="52"/>
      <c r="AA243" s="52"/>
      <c r="AB243" s="52"/>
      <c r="AC243" s="52"/>
      <c r="AD243" s="52"/>
      <c r="AE243" s="52">
        <v>1.512666953186E-6</v>
      </c>
      <c r="AF243" s="52">
        <v>5.2508347403999998E-8</v>
      </c>
      <c r="AG243" s="32">
        <v>4.9664427240999996E-7</v>
      </c>
    </row>
    <row r="244" spans="1:33" ht="15" customHeight="1" x14ac:dyDescent="0.25">
      <c r="A244" s="49" t="s">
        <v>10</v>
      </c>
      <c r="B244" s="49" t="s">
        <v>11</v>
      </c>
      <c r="C244" s="49" t="s">
        <v>12</v>
      </c>
      <c r="D244" s="49" t="s">
        <v>13</v>
      </c>
      <c r="E244" s="49" t="s">
        <v>14</v>
      </c>
      <c r="F244" s="49" t="s">
        <v>15</v>
      </c>
      <c r="G244" s="49" t="s">
        <v>667</v>
      </c>
      <c r="H244" s="50" t="s">
        <v>17</v>
      </c>
      <c r="I244" s="51">
        <v>1</v>
      </c>
      <c r="J244" s="52"/>
      <c r="K244" s="52"/>
      <c r="L244" s="52"/>
      <c r="M244" s="52"/>
      <c r="N244" s="52"/>
      <c r="O244" s="52"/>
      <c r="P244" s="52"/>
      <c r="Q244" s="52"/>
      <c r="R244" s="52"/>
      <c r="S244" s="52"/>
      <c r="T244" s="52"/>
      <c r="U244" s="52"/>
      <c r="V244" s="52"/>
      <c r="W244" s="52"/>
      <c r="X244" s="52"/>
      <c r="Y244" s="52"/>
      <c r="Z244" s="52"/>
      <c r="AA244" s="52"/>
      <c r="AB244" s="52"/>
      <c r="AC244" s="52"/>
      <c r="AD244" s="52"/>
      <c r="AE244" s="52">
        <v>3.2417288754298199E-3</v>
      </c>
      <c r="AF244" s="52">
        <v>1.11359703175216E-4</v>
      </c>
      <c r="AG244" s="32">
        <v>1.0476914080263301E-3</v>
      </c>
    </row>
    <row r="245" spans="1:33" ht="15" customHeight="1" x14ac:dyDescent="0.25">
      <c r="A245" s="49" t="s">
        <v>10</v>
      </c>
      <c r="B245" s="49" t="s">
        <v>11</v>
      </c>
      <c r="C245" s="49" t="s">
        <v>12</v>
      </c>
      <c r="D245" s="49" t="s">
        <v>13</v>
      </c>
      <c r="E245" s="49" t="s">
        <v>14</v>
      </c>
      <c r="F245" s="49" t="s">
        <v>15</v>
      </c>
      <c r="G245" s="49" t="s">
        <v>667</v>
      </c>
      <c r="H245" s="50" t="s">
        <v>18</v>
      </c>
      <c r="I245" s="51">
        <v>298</v>
      </c>
      <c r="J245" s="52"/>
      <c r="K245" s="52"/>
      <c r="L245" s="52"/>
      <c r="M245" s="52"/>
      <c r="N245" s="52"/>
      <c r="O245" s="52"/>
      <c r="P245" s="52"/>
      <c r="Q245" s="52"/>
      <c r="R245" s="52"/>
      <c r="S245" s="52"/>
      <c r="T245" s="52"/>
      <c r="U245" s="52"/>
      <c r="V245" s="52"/>
      <c r="W245" s="52"/>
      <c r="X245" s="52"/>
      <c r="Y245" s="52"/>
      <c r="Z245" s="52"/>
      <c r="AA245" s="52"/>
      <c r="AB245" s="52"/>
      <c r="AC245" s="52"/>
      <c r="AD245" s="52"/>
      <c r="AE245" s="52">
        <v>1.8149615016719999E-6</v>
      </c>
      <c r="AF245" s="52">
        <v>6.2589950106000096E-8</v>
      </c>
      <c r="AG245" s="32">
        <v>5.9787428272700003E-7</v>
      </c>
    </row>
    <row r="246" spans="1:33" ht="15" customHeight="1" x14ac:dyDescent="0.25">
      <c r="A246" s="49" t="s">
        <v>10</v>
      </c>
      <c r="B246" s="49" t="s">
        <v>11</v>
      </c>
      <c r="C246" s="49" t="s">
        <v>12</v>
      </c>
      <c r="D246" s="49" t="s">
        <v>13</v>
      </c>
      <c r="E246" s="49" t="s">
        <v>14</v>
      </c>
      <c r="F246" s="49" t="s">
        <v>15</v>
      </c>
      <c r="G246" s="49" t="s">
        <v>668</v>
      </c>
      <c r="H246" s="50" t="s">
        <v>16</v>
      </c>
      <c r="I246" s="51">
        <v>25</v>
      </c>
      <c r="J246" s="52">
        <v>1.4491788652743601E-4</v>
      </c>
      <c r="K246" s="52">
        <v>7.6472228722443295E-4</v>
      </c>
      <c r="L246" s="52">
        <v>8.0587955046056202E-4</v>
      </c>
      <c r="M246" s="52">
        <v>7.5674448019796804E-4</v>
      </c>
      <c r="N246" s="52">
        <v>8.1323136499803796E-4</v>
      </c>
      <c r="O246" s="52">
        <v>8.2450444433695101E-4</v>
      </c>
      <c r="P246" s="52">
        <v>8.2373669391085297E-4</v>
      </c>
      <c r="Q246" s="52">
        <v>7.5997719335759795E-4</v>
      </c>
      <c r="R246" s="52">
        <v>7.0647556389650797E-4</v>
      </c>
      <c r="S246" s="52">
        <v>6.1056711371778303E-4</v>
      </c>
      <c r="T246" s="52">
        <v>4.9756327575847402E-4</v>
      </c>
      <c r="U246" s="52">
        <v>6.5868395388956702E-4</v>
      </c>
      <c r="V246" s="52">
        <v>5.0819632202431003E-4</v>
      </c>
      <c r="W246" s="52">
        <v>5.8364629610856197E-3</v>
      </c>
      <c r="X246" s="52">
        <v>5.81686148904185E-3</v>
      </c>
      <c r="Y246" s="52">
        <v>5.5600547537700802E-3</v>
      </c>
      <c r="Z246" s="52">
        <v>6.6632385340697998E-3</v>
      </c>
      <c r="AA246" s="52">
        <v>7.0377242863981799E-3</v>
      </c>
      <c r="AB246" s="52">
        <v>4.8801791025904498E-6</v>
      </c>
      <c r="AC246" s="52">
        <v>4.5272018244301999E-6</v>
      </c>
      <c r="AD246" s="52">
        <v>2.4826415732738101E-7</v>
      </c>
      <c r="AE246" s="52">
        <v>8.0594816430070008E-6</v>
      </c>
      <c r="AF246" s="52">
        <v>1.11538917715E-6</v>
      </c>
      <c r="AG246" s="32"/>
    </row>
    <row r="247" spans="1:33" ht="15" customHeight="1" x14ac:dyDescent="0.25">
      <c r="A247" s="49" t="s">
        <v>10</v>
      </c>
      <c r="B247" s="49" t="s">
        <v>11</v>
      </c>
      <c r="C247" s="49" t="s">
        <v>12</v>
      </c>
      <c r="D247" s="49" t="s">
        <v>13</v>
      </c>
      <c r="E247" s="49" t="s">
        <v>14</v>
      </c>
      <c r="F247" s="49" t="s">
        <v>15</v>
      </c>
      <c r="G247" s="49" t="s">
        <v>668</v>
      </c>
      <c r="H247" s="50" t="s">
        <v>17</v>
      </c>
      <c r="I247" s="51">
        <v>1</v>
      </c>
      <c r="J247" s="52">
        <v>0.55981418254250204</v>
      </c>
      <c r="K247" s="52">
        <v>2.9525141862334801</v>
      </c>
      <c r="L247" s="52">
        <v>3.11227200827132</v>
      </c>
      <c r="M247" s="52">
        <v>2.9123520146589699</v>
      </c>
      <c r="N247" s="52">
        <v>3.1411942566496198</v>
      </c>
      <c r="O247" s="52">
        <v>3.1836300121319301</v>
      </c>
      <c r="P247" s="52">
        <v>3.1783956521499102</v>
      </c>
      <c r="Q247" s="52">
        <v>2.9301801483778198</v>
      </c>
      <c r="R247" s="52">
        <v>2.7162561311828202</v>
      </c>
      <c r="S247" s="52">
        <v>2.35264096929436</v>
      </c>
      <c r="T247" s="52">
        <v>1.84213213983183</v>
      </c>
      <c r="U247" s="52">
        <v>2.4386503999954998</v>
      </c>
      <c r="V247" s="52">
        <v>1.8876401827866001</v>
      </c>
      <c r="W247" s="52">
        <v>2.0256476587247998</v>
      </c>
      <c r="X247" s="52">
        <v>2.1127330149314898</v>
      </c>
      <c r="Y247" s="52">
        <v>1.93344270212666</v>
      </c>
      <c r="Z247" s="52">
        <v>2.3159921667096501</v>
      </c>
      <c r="AA247" s="52">
        <v>2.4428668369584501</v>
      </c>
      <c r="AB247" s="52">
        <v>1.69183812180692E-3</v>
      </c>
      <c r="AC247" s="52">
        <v>1.5701237957303799E-3</v>
      </c>
      <c r="AD247" s="52">
        <v>8.6200433725499995E-5</v>
      </c>
      <c r="AE247" s="52">
        <v>2.7968008461913799E-3</v>
      </c>
      <c r="AF247" s="52">
        <v>3.8693971198322399E-4</v>
      </c>
      <c r="AG247" s="32"/>
    </row>
    <row r="248" spans="1:33" ht="15" customHeight="1" x14ac:dyDescent="0.25">
      <c r="A248" s="49" t="s">
        <v>10</v>
      </c>
      <c r="B248" s="49" t="s">
        <v>11</v>
      </c>
      <c r="C248" s="49" t="s">
        <v>12</v>
      </c>
      <c r="D248" s="49" t="s">
        <v>13</v>
      </c>
      <c r="E248" s="49" t="s">
        <v>14</v>
      </c>
      <c r="F248" s="49" t="s">
        <v>15</v>
      </c>
      <c r="G248" s="49" t="s">
        <v>668</v>
      </c>
      <c r="H248" s="50" t="s">
        <v>18</v>
      </c>
      <c r="I248" s="51">
        <v>298</v>
      </c>
      <c r="J248" s="52">
        <v>2.7489818433719701E-3</v>
      </c>
      <c r="K248" s="52">
        <v>1.44970384843325E-2</v>
      </c>
      <c r="L248" s="52">
        <v>1.5282189942962E-2</v>
      </c>
      <c r="M248" s="52">
        <v>1.42918360222399E-2</v>
      </c>
      <c r="N248" s="52">
        <v>1.5424659780562301E-2</v>
      </c>
      <c r="O248" s="52">
        <v>1.5632091483489E-2</v>
      </c>
      <c r="P248" s="52">
        <v>1.5604449405864701E-2</v>
      </c>
      <c r="Q248" s="52">
        <v>1.4383945084893501E-2</v>
      </c>
      <c r="R248" s="52">
        <v>1.33272714098947E-2</v>
      </c>
      <c r="S248" s="52">
        <v>1.08271041854678E-2</v>
      </c>
      <c r="T248" s="52">
        <v>9.3877902465081802E-3</v>
      </c>
      <c r="U248" s="52">
        <v>1.2427739544141E-2</v>
      </c>
      <c r="V248" s="52">
        <v>9.6256786447825003E-3</v>
      </c>
      <c r="W248" s="52">
        <v>1.01240854527966E-2</v>
      </c>
      <c r="X248" s="52">
        <v>1.0090226808688501E-2</v>
      </c>
      <c r="Y248" s="52">
        <v>9.6461857242787601E-3</v>
      </c>
      <c r="Z248" s="52">
        <v>1.15614364198565E-2</v>
      </c>
      <c r="AA248" s="52">
        <v>1.2208135568575701E-2</v>
      </c>
      <c r="AB248" s="52">
        <v>8.4639217829667899E-6</v>
      </c>
      <c r="AC248" s="52">
        <v>7.8527729094694607E-6</v>
      </c>
      <c r="AD248" s="52">
        <v>4.3069855659367101E-7</v>
      </c>
      <c r="AE248" s="52">
        <v>1.3980518103109001E-5</v>
      </c>
      <c r="AF248" s="52">
        <v>1.9346392887660001E-6</v>
      </c>
      <c r="AG248" s="32"/>
    </row>
    <row r="249" spans="1:33" ht="15" customHeight="1" x14ac:dyDescent="0.25">
      <c r="A249" s="49" t="s">
        <v>10</v>
      </c>
      <c r="B249" s="49" t="s">
        <v>11</v>
      </c>
      <c r="C249" s="49" t="s">
        <v>12</v>
      </c>
      <c r="D249" s="49" t="s">
        <v>13</v>
      </c>
      <c r="E249" s="49" t="s">
        <v>14</v>
      </c>
      <c r="F249" s="49" t="s">
        <v>15</v>
      </c>
      <c r="G249" s="49" t="s">
        <v>669</v>
      </c>
      <c r="H249" s="50" t="s">
        <v>16</v>
      </c>
      <c r="I249" s="51">
        <v>25</v>
      </c>
      <c r="J249" s="52"/>
      <c r="K249" s="52"/>
      <c r="L249" s="52"/>
      <c r="M249" s="52"/>
      <c r="N249" s="52"/>
      <c r="O249" s="52"/>
      <c r="P249" s="52"/>
      <c r="Q249" s="52"/>
      <c r="R249" s="52"/>
      <c r="S249" s="52"/>
      <c r="T249" s="52"/>
      <c r="U249" s="52"/>
      <c r="V249" s="52"/>
      <c r="W249" s="52"/>
      <c r="X249" s="52"/>
      <c r="Y249" s="52"/>
      <c r="Z249" s="52"/>
      <c r="AA249" s="52"/>
      <c r="AB249" s="52"/>
      <c r="AC249" s="52"/>
      <c r="AD249" s="52"/>
      <c r="AE249" s="52">
        <v>3.2338520617949998E-6</v>
      </c>
      <c r="AF249" s="52">
        <v>1.3824429327820001E-6</v>
      </c>
      <c r="AG249" s="32">
        <v>3.1471206581350002E-6</v>
      </c>
    </row>
    <row r="250" spans="1:33" ht="15" customHeight="1" x14ac:dyDescent="0.25">
      <c r="A250" s="49" t="s">
        <v>10</v>
      </c>
      <c r="B250" s="49" t="s">
        <v>11</v>
      </c>
      <c r="C250" s="49" t="s">
        <v>12</v>
      </c>
      <c r="D250" s="49" t="s">
        <v>13</v>
      </c>
      <c r="E250" s="49" t="s">
        <v>14</v>
      </c>
      <c r="F250" s="49" t="s">
        <v>15</v>
      </c>
      <c r="G250" s="49" t="s">
        <v>669</v>
      </c>
      <c r="H250" s="50" t="s">
        <v>17</v>
      </c>
      <c r="I250" s="51">
        <v>1</v>
      </c>
      <c r="J250" s="52"/>
      <c r="K250" s="52"/>
      <c r="L250" s="52"/>
      <c r="M250" s="52"/>
      <c r="N250" s="52"/>
      <c r="O250" s="52"/>
      <c r="P250" s="52"/>
      <c r="Q250" s="52"/>
      <c r="R250" s="52"/>
      <c r="S250" s="52"/>
      <c r="T250" s="52"/>
      <c r="U250" s="52"/>
      <c r="V250" s="52"/>
      <c r="W250" s="52"/>
      <c r="X250" s="52"/>
      <c r="Y250" s="52"/>
      <c r="Z250" s="52"/>
      <c r="AA250" s="52"/>
      <c r="AB250" s="52"/>
      <c r="AC250" s="52"/>
      <c r="AD250" s="52"/>
      <c r="AE250" s="52">
        <v>6.0743163410773102E-3</v>
      </c>
      <c r="AF250" s="52">
        <v>2.9775733001157099E-3</v>
      </c>
      <c r="AG250" s="32">
        <v>6.8255951736745897E-3</v>
      </c>
    </row>
    <row r="251" spans="1:33" ht="15" customHeight="1" x14ac:dyDescent="0.25">
      <c r="A251" s="49" t="s">
        <v>10</v>
      </c>
      <c r="B251" s="49" t="s">
        <v>11</v>
      </c>
      <c r="C251" s="49" t="s">
        <v>12</v>
      </c>
      <c r="D251" s="49" t="s">
        <v>13</v>
      </c>
      <c r="E251" s="49" t="s">
        <v>14</v>
      </c>
      <c r="F251" s="49" t="s">
        <v>15</v>
      </c>
      <c r="G251" s="49" t="s">
        <v>669</v>
      </c>
      <c r="H251" s="50" t="s">
        <v>18</v>
      </c>
      <c r="I251" s="51">
        <v>298</v>
      </c>
      <c r="J251" s="52"/>
      <c r="K251" s="52"/>
      <c r="L251" s="52"/>
      <c r="M251" s="52"/>
      <c r="N251" s="52"/>
      <c r="O251" s="52"/>
      <c r="P251" s="52"/>
      <c r="Q251" s="52"/>
      <c r="R251" s="52"/>
      <c r="S251" s="52"/>
      <c r="T251" s="52"/>
      <c r="U251" s="52"/>
      <c r="V251" s="52"/>
      <c r="W251" s="52"/>
      <c r="X251" s="52"/>
      <c r="Y251" s="52"/>
      <c r="Z251" s="52"/>
      <c r="AA251" s="52"/>
      <c r="AB251" s="52"/>
      <c r="AC251" s="52"/>
      <c r="AD251" s="52"/>
      <c r="AE251" s="52">
        <v>3.8547516576599998E-6</v>
      </c>
      <c r="AF251" s="52">
        <v>1.647871975876E-6</v>
      </c>
      <c r="AG251" s="32">
        <v>3.7513678244970101E-6</v>
      </c>
    </row>
    <row r="252" spans="1:33" ht="15" customHeight="1" x14ac:dyDescent="0.25">
      <c r="A252" s="49" t="s">
        <v>10</v>
      </c>
      <c r="B252" s="49" t="s">
        <v>11</v>
      </c>
      <c r="C252" s="49" t="s">
        <v>12</v>
      </c>
      <c r="D252" s="49" t="s">
        <v>13</v>
      </c>
      <c r="E252" s="49" t="s">
        <v>14</v>
      </c>
      <c r="F252" s="49" t="s">
        <v>15</v>
      </c>
      <c r="G252" s="49" t="s">
        <v>670</v>
      </c>
      <c r="H252" s="50" t="s">
        <v>16</v>
      </c>
      <c r="I252" s="51">
        <v>25</v>
      </c>
      <c r="J252" s="52"/>
      <c r="K252" s="52"/>
      <c r="L252" s="52"/>
      <c r="M252" s="52"/>
      <c r="N252" s="52"/>
      <c r="O252" s="52"/>
      <c r="P252" s="52"/>
      <c r="Q252" s="52"/>
      <c r="R252" s="52"/>
      <c r="S252" s="52"/>
      <c r="T252" s="52"/>
      <c r="U252" s="52"/>
      <c r="V252" s="52"/>
      <c r="W252" s="52"/>
      <c r="X252" s="52"/>
      <c r="Y252" s="52"/>
      <c r="Z252" s="52"/>
      <c r="AA252" s="52"/>
      <c r="AB252" s="52"/>
      <c r="AC252" s="52">
        <v>7.9244922090972499E-7</v>
      </c>
      <c r="AD252" s="52">
        <v>3.5006378970357202E-7</v>
      </c>
      <c r="AE252" s="52">
        <v>6.8250711175899996E-7</v>
      </c>
      <c r="AF252" s="52">
        <v>2.2872022369199999E-7</v>
      </c>
      <c r="AG252" s="32">
        <v>5.2388766610100002E-7</v>
      </c>
    </row>
    <row r="253" spans="1:33" ht="15" customHeight="1" x14ac:dyDescent="0.25">
      <c r="A253" s="49" t="s">
        <v>10</v>
      </c>
      <c r="B253" s="49" t="s">
        <v>11</v>
      </c>
      <c r="C253" s="49" t="s">
        <v>12</v>
      </c>
      <c r="D253" s="49" t="s">
        <v>13</v>
      </c>
      <c r="E253" s="49" t="s">
        <v>14</v>
      </c>
      <c r="F253" s="49" t="s">
        <v>15</v>
      </c>
      <c r="G253" s="49" t="s">
        <v>670</v>
      </c>
      <c r="H253" s="50" t="s">
        <v>17</v>
      </c>
      <c r="I253" s="51">
        <v>1</v>
      </c>
      <c r="J253" s="52"/>
      <c r="K253" s="52"/>
      <c r="L253" s="52"/>
      <c r="M253" s="52"/>
      <c r="N253" s="52"/>
      <c r="O253" s="52"/>
      <c r="P253" s="52"/>
      <c r="Q253" s="52"/>
      <c r="R253" s="52"/>
      <c r="S253" s="52"/>
      <c r="T253" s="52"/>
      <c r="U253" s="52"/>
      <c r="V253" s="52"/>
      <c r="W253" s="52"/>
      <c r="X253" s="52"/>
      <c r="Y253" s="52"/>
      <c r="Z253" s="52"/>
      <c r="AA253" s="52"/>
      <c r="AB253" s="52"/>
      <c r="AC253" s="52">
        <v>1.6837948264450801E-3</v>
      </c>
      <c r="AD253" s="52">
        <v>7.4091709312337902E-4</v>
      </c>
      <c r="AE253" s="52">
        <v>1.45048255046642E-3</v>
      </c>
      <c r="AF253" s="52">
        <v>4.855495997894E-4</v>
      </c>
      <c r="AG253" s="32">
        <v>1.1101757279557E-3</v>
      </c>
    </row>
    <row r="254" spans="1:33" ht="15" customHeight="1" x14ac:dyDescent="0.25">
      <c r="A254" s="49" t="s">
        <v>10</v>
      </c>
      <c r="B254" s="49" t="s">
        <v>11</v>
      </c>
      <c r="C254" s="49" t="s">
        <v>12</v>
      </c>
      <c r="D254" s="49" t="s">
        <v>13</v>
      </c>
      <c r="E254" s="49" t="s">
        <v>14</v>
      </c>
      <c r="F254" s="49" t="s">
        <v>15</v>
      </c>
      <c r="G254" s="49" t="s">
        <v>670</v>
      </c>
      <c r="H254" s="50" t="s">
        <v>18</v>
      </c>
      <c r="I254" s="51">
        <v>298</v>
      </c>
      <c r="J254" s="52"/>
      <c r="K254" s="52"/>
      <c r="L254" s="52"/>
      <c r="M254" s="52"/>
      <c r="N254" s="52"/>
      <c r="O254" s="52"/>
      <c r="P254" s="52"/>
      <c r="Q254" s="52"/>
      <c r="R254" s="52"/>
      <c r="S254" s="52"/>
      <c r="T254" s="52"/>
      <c r="U254" s="52"/>
      <c r="V254" s="52"/>
      <c r="W254" s="52"/>
      <c r="X254" s="52"/>
      <c r="Y254" s="52"/>
      <c r="Z254" s="52"/>
      <c r="AA254" s="52"/>
      <c r="AB254" s="52"/>
      <c r="AC254" s="52">
        <v>9.4459947132439203E-7</v>
      </c>
      <c r="AD254" s="52">
        <v>4.2210003775829098E-7</v>
      </c>
      <c r="AE254" s="52">
        <v>8.1566159014499995E-7</v>
      </c>
      <c r="AF254" s="52">
        <v>2.7263450664099998E-7</v>
      </c>
      <c r="AG254" s="32">
        <v>6.2729021568300098E-7</v>
      </c>
    </row>
    <row r="255" spans="1:33" ht="15" customHeight="1" x14ac:dyDescent="0.25">
      <c r="A255" s="49" t="s">
        <v>10</v>
      </c>
      <c r="B255" s="49" t="s">
        <v>11</v>
      </c>
      <c r="C255" s="49" t="s">
        <v>12</v>
      </c>
      <c r="D255" s="49" t="s">
        <v>13</v>
      </c>
      <c r="E255" s="49" t="s">
        <v>14</v>
      </c>
      <c r="F255" s="49" t="s">
        <v>15</v>
      </c>
      <c r="G255" s="49" t="s">
        <v>671</v>
      </c>
      <c r="H255" s="50" t="s">
        <v>16</v>
      </c>
      <c r="I255" s="51">
        <v>25</v>
      </c>
      <c r="J255" s="52">
        <v>2.6531158070797802E-4</v>
      </c>
      <c r="K255" s="52">
        <v>2.5533211775E-4</v>
      </c>
      <c r="L255" s="52">
        <v>2.1647173049999999E-4</v>
      </c>
      <c r="M255" s="52">
        <v>2.57765366500001E-4</v>
      </c>
      <c r="N255" s="52">
        <v>2.0727123374999999E-4</v>
      </c>
      <c r="O255" s="52">
        <v>2.08786083699999E-4</v>
      </c>
      <c r="P255" s="52">
        <v>1.4311979987500001E-4</v>
      </c>
      <c r="Q255" s="52">
        <v>2.5400796325E-4</v>
      </c>
      <c r="R255" s="52">
        <v>2.3396456062500001E-4</v>
      </c>
      <c r="S255" s="52">
        <v>1.4158844280613101E-4</v>
      </c>
      <c r="T255" s="52">
        <v>1.6021385481531199E-4</v>
      </c>
      <c r="U255" s="52">
        <v>1.6533633342885099E-4</v>
      </c>
      <c r="V255" s="52">
        <v>1.3196853037378999E-4</v>
      </c>
      <c r="W255" s="52">
        <v>2.1304124669324701E-3</v>
      </c>
      <c r="X255" s="52">
        <v>7.1357801827661999E-4</v>
      </c>
      <c r="Y255" s="52">
        <v>5.7617045653762203E-4</v>
      </c>
      <c r="Z255" s="52">
        <v>2.5328435568528499E-4</v>
      </c>
      <c r="AA255" s="52">
        <v>2.4908068682390899E-4</v>
      </c>
      <c r="AB255" s="52">
        <v>2.8202430195613698E-4</v>
      </c>
      <c r="AC255" s="52">
        <v>1.16591437597337E-7</v>
      </c>
      <c r="AD255" s="52"/>
      <c r="AE255" s="52"/>
      <c r="AF255" s="52"/>
      <c r="AG255" s="32"/>
    </row>
    <row r="256" spans="1:33" ht="15" customHeight="1" x14ac:dyDescent="0.25">
      <c r="A256" s="49" t="s">
        <v>10</v>
      </c>
      <c r="B256" s="49" t="s">
        <v>11</v>
      </c>
      <c r="C256" s="49" t="s">
        <v>12</v>
      </c>
      <c r="D256" s="49" t="s">
        <v>13</v>
      </c>
      <c r="E256" s="49" t="s">
        <v>14</v>
      </c>
      <c r="F256" s="49" t="s">
        <v>15</v>
      </c>
      <c r="G256" s="49" t="s">
        <v>671</v>
      </c>
      <c r="H256" s="50" t="s">
        <v>17</v>
      </c>
      <c r="I256" s="51">
        <v>1</v>
      </c>
      <c r="J256" s="52">
        <v>1.0210971275751</v>
      </c>
      <c r="K256" s="52">
        <v>0.98925569889919995</v>
      </c>
      <c r="L256" s="52">
        <v>0.83638046695739998</v>
      </c>
      <c r="M256" s="52">
        <v>0.99193977078670004</v>
      </c>
      <c r="N256" s="52">
        <v>0.80050447126900004</v>
      </c>
      <c r="O256" s="52">
        <v>0.80817355032366001</v>
      </c>
      <c r="P256" s="52">
        <v>0.55317098507840001</v>
      </c>
      <c r="Q256" s="52">
        <v>0.98398605766309999</v>
      </c>
      <c r="R256" s="52">
        <v>0.90620707973549897</v>
      </c>
      <c r="S256" s="52">
        <v>0.54819052138839297</v>
      </c>
      <c r="T256" s="52">
        <v>0.62059860620438201</v>
      </c>
      <c r="U256" s="52">
        <v>0.64044085450143995</v>
      </c>
      <c r="V256" s="52">
        <v>0.50984316559583398</v>
      </c>
      <c r="W256" s="52">
        <v>0.73843402389027202</v>
      </c>
      <c r="X256" s="52">
        <v>0.247175626188848</v>
      </c>
      <c r="Y256" s="52">
        <v>0.199780582162007</v>
      </c>
      <c r="Z256" s="52">
        <v>8.7789852310508495E-2</v>
      </c>
      <c r="AA256" s="52">
        <v>8.6133584407059705E-2</v>
      </c>
      <c r="AB256" s="52">
        <v>9.7981780440385496E-2</v>
      </c>
      <c r="AC256" s="52">
        <v>4.0508350485583101E-5</v>
      </c>
      <c r="AD256" s="52"/>
      <c r="AE256" s="52"/>
      <c r="AF256" s="52"/>
      <c r="AG256" s="32"/>
    </row>
    <row r="257" spans="1:33" ht="15" customHeight="1" x14ac:dyDescent="0.25">
      <c r="A257" s="49" t="s">
        <v>10</v>
      </c>
      <c r="B257" s="49" t="s">
        <v>11</v>
      </c>
      <c r="C257" s="49" t="s">
        <v>12</v>
      </c>
      <c r="D257" s="49" t="s">
        <v>13</v>
      </c>
      <c r="E257" s="49" t="s">
        <v>14</v>
      </c>
      <c r="F257" s="49" t="s">
        <v>15</v>
      </c>
      <c r="G257" s="49" t="s">
        <v>671</v>
      </c>
      <c r="H257" s="50" t="s">
        <v>18</v>
      </c>
      <c r="I257" s="51">
        <v>298</v>
      </c>
      <c r="J257" s="52">
        <v>5.0382198885065704E-3</v>
      </c>
      <c r="K257" s="52">
        <v>4.8602556463880004E-3</v>
      </c>
      <c r="L257" s="52">
        <v>4.1072005907640098E-3</v>
      </c>
      <c r="M257" s="52">
        <v>4.8676970481939998E-3</v>
      </c>
      <c r="N257" s="52">
        <v>3.9307445711520101E-3</v>
      </c>
      <c r="O257" s="52">
        <v>3.9699567295635998E-3</v>
      </c>
      <c r="P257" s="52">
        <v>2.716618984522E-3</v>
      </c>
      <c r="Q257" s="52">
        <v>4.8342469385740097E-3</v>
      </c>
      <c r="R257" s="52">
        <v>4.4520106351919903E-3</v>
      </c>
      <c r="S257" s="52">
        <v>2.5247446788884799E-3</v>
      </c>
      <c r="T257" s="52">
        <v>3.0489150514369902E-3</v>
      </c>
      <c r="U257" s="52">
        <v>3.1463972708336099E-3</v>
      </c>
      <c r="V257" s="52">
        <v>2.5036423449610202E-3</v>
      </c>
      <c r="W257" s="52">
        <v>3.6946632451813201E-3</v>
      </c>
      <c r="X257" s="52">
        <v>1.2374544768623201E-3</v>
      </c>
      <c r="Y257" s="52">
        <v>9.9926766480591591E-4</v>
      </c>
      <c r="Z257" s="52">
        <v>4.3925982731586502E-4</v>
      </c>
      <c r="AA257" s="52">
        <v>4.3197285344683201E-4</v>
      </c>
      <c r="AB257" s="52">
        <v>4.8930813168369795E-4</v>
      </c>
      <c r="AC257" s="52">
        <v>2.0227917720673601E-7</v>
      </c>
      <c r="AD257" s="52"/>
      <c r="AE257" s="52"/>
      <c r="AF257" s="52"/>
      <c r="AG257" s="32"/>
    </row>
    <row r="258" spans="1:33" ht="15" customHeight="1" x14ac:dyDescent="0.25">
      <c r="A258" s="49" t="s">
        <v>10</v>
      </c>
      <c r="B258" s="49" t="s">
        <v>11</v>
      </c>
      <c r="C258" s="49" t="s">
        <v>12</v>
      </c>
      <c r="D258" s="49" t="s">
        <v>13</v>
      </c>
      <c r="E258" s="49" t="s">
        <v>14</v>
      </c>
      <c r="F258" s="49" t="s">
        <v>15</v>
      </c>
      <c r="G258" s="49" t="s">
        <v>672</v>
      </c>
      <c r="H258" s="50" t="s">
        <v>16</v>
      </c>
      <c r="I258" s="51">
        <v>25</v>
      </c>
      <c r="J258" s="52"/>
      <c r="K258" s="52"/>
      <c r="L258" s="52"/>
      <c r="M258" s="52"/>
      <c r="N258" s="52"/>
      <c r="O258" s="52"/>
      <c r="P258" s="52"/>
      <c r="Q258" s="52"/>
      <c r="R258" s="52"/>
      <c r="S258" s="52"/>
      <c r="T258" s="52"/>
      <c r="U258" s="52"/>
      <c r="V258" s="52"/>
      <c r="W258" s="52"/>
      <c r="X258" s="52"/>
      <c r="Y258" s="52"/>
      <c r="Z258" s="52"/>
      <c r="AA258" s="52">
        <v>9.6254872165907807E-6</v>
      </c>
      <c r="AB258" s="52">
        <v>2.9667129948021499E-5</v>
      </c>
      <c r="AC258" s="52">
        <v>5.77971164178275E-6</v>
      </c>
      <c r="AD258" s="52">
        <v>9.6350139817333297E-6</v>
      </c>
      <c r="AE258" s="52">
        <v>1.1677898164737E-5</v>
      </c>
      <c r="AF258" s="52">
        <v>1.0099536982750001E-6</v>
      </c>
      <c r="AG258" s="32">
        <v>1.3756432838059999E-6</v>
      </c>
    </row>
    <row r="259" spans="1:33" ht="15" customHeight="1" x14ac:dyDescent="0.25">
      <c r="A259" s="49" t="s">
        <v>10</v>
      </c>
      <c r="B259" s="49" t="s">
        <v>11</v>
      </c>
      <c r="C259" s="49" t="s">
        <v>12</v>
      </c>
      <c r="D259" s="49" t="s">
        <v>13</v>
      </c>
      <c r="E259" s="49" t="s">
        <v>14</v>
      </c>
      <c r="F259" s="49" t="s">
        <v>15</v>
      </c>
      <c r="G259" s="49" t="s">
        <v>672</v>
      </c>
      <c r="H259" s="50" t="s">
        <v>17</v>
      </c>
      <c r="I259" s="51">
        <v>1</v>
      </c>
      <c r="J259" s="52"/>
      <c r="K259" s="52"/>
      <c r="L259" s="52"/>
      <c r="M259" s="52"/>
      <c r="N259" s="52"/>
      <c r="O259" s="52"/>
      <c r="P259" s="52"/>
      <c r="Q259" s="52"/>
      <c r="R259" s="52"/>
      <c r="S259" s="52"/>
      <c r="T259" s="52"/>
      <c r="U259" s="52"/>
      <c r="V259" s="52"/>
      <c r="W259" s="52"/>
      <c r="X259" s="52"/>
      <c r="Y259" s="52"/>
      <c r="Z259" s="52"/>
      <c r="AA259" s="52">
        <v>2.0758360244998799E-2</v>
      </c>
      <c r="AB259" s="52">
        <v>6.3977582455893606E-2</v>
      </c>
      <c r="AC259" s="52">
        <v>1.2461019207223501E-2</v>
      </c>
      <c r="AD259" s="52">
        <v>2.0778083202916801E-2</v>
      </c>
      <c r="AE259" s="52">
        <v>2.5185458101287202E-2</v>
      </c>
      <c r="AF259" s="52">
        <v>2.1785075603248699E-3</v>
      </c>
      <c r="AG259" s="32">
        <v>2.96656538045824E-3</v>
      </c>
    </row>
    <row r="260" spans="1:33" ht="15" customHeight="1" x14ac:dyDescent="0.25">
      <c r="A260" s="49" t="s">
        <v>10</v>
      </c>
      <c r="B260" s="49" t="s">
        <v>11</v>
      </c>
      <c r="C260" s="49" t="s">
        <v>12</v>
      </c>
      <c r="D260" s="49" t="s">
        <v>13</v>
      </c>
      <c r="E260" s="49" t="s">
        <v>14</v>
      </c>
      <c r="F260" s="49" t="s">
        <v>15</v>
      </c>
      <c r="G260" s="49" t="s">
        <v>672</v>
      </c>
      <c r="H260" s="50" t="s">
        <v>18</v>
      </c>
      <c r="I260" s="51">
        <v>298</v>
      </c>
      <c r="J260" s="52"/>
      <c r="K260" s="52"/>
      <c r="L260" s="52"/>
      <c r="M260" s="52"/>
      <c r="N260" s="52"/>
      <c r="O260" s="52"/>
      <c r="P260" s="52"/>
      <c r="Q260" s="52"/>
      <c r="R260" s="52"/>
      <c r="S260" s="52"/>
      <c r="T260" s="52"/>
      <c r="U260" s="52"/>
      <c r="V260" s="52"/>
      <c r="W260" s="52"/>
      <c r="X260" s="52"/>
      <c r="Y260" s="52"/>
      <c r="Z260" s="52"/>
      <c r="AA260" s="52">
        <v>1.1473580762176201E-5</v>
      </c>
      <c r="AB260" s="52">
        <v>3.5363218898041898E-5</v>
      </c>
      <c r="AC260" s="52">
        <v>6.88941627700504E-6</v>
      </c>
      <c r="AD260" s="52">
        <v>1.14849366662258E-5</v>
      </c>
      <c r="AE260" s="52">
        <v>1.3920054612367001E-5</v>
      </c>
      <c r="AF260" s="52">
        <v>1.2038648083429999E-6</v>
      </c>
      <c r="AG260" s="32">
        <v>1.639766794297E-6</v>
      </c>
    </row>
    <row r="261" spans="1:33" ht="15" customHeight="1" x14ac:dyDescent="0.25">
      <c r="A261" s="49" t="s">
        <v>10</v>
      </c>
      <c r="B261" s="49" t="s">
        <v>11</v>
      </c>
      <c r="C261" s="49" t="s">
        <v>12</v>
      </c>
      <c r="D261" s="49" t="s">
        <v>13</v>
      </c>
      <c r="E261" s="49" t="s">
        <v>14</v>
      </c>
      <c r="F261" s="49" t="s">
        <v>15</v>
      </c>
      <c r="G261" s="49" t="s">
        <v>673</v>
      </c>
      <c r="H261" s="50" t="s">
        <v>16</v>
      </c>
      <c r="I261" s="51">
        <v>25</v>
      </c>
      <c r="J261" s="52"/>
      <c r="K261" s="52"/>
      <c r="L261" s="52"/>
      <c r="M261" s="52"/>
      <c r="N261" s="52"/>
      <c r="O261" s="52"/>
      <c r="P261" s="52"/>
      <c r="Q261" s="52"/>
      <c r="R261" s="52"/>
      <c r="S261" s="52"/>
      <c r="T261" s="52"/>
      <c r="U261" s="52"/>
      <c r="V261" s="52"/>
      <c r="W261" s="52"/>
      <c r="X261" s="52"/>
      <c r="Y261" s="52"/>
      <c r="Z261" s="52"/>
      <c r="AA261" s="52">
        <v>7.1524720766032495E-7</v>
      </c>
      <c r="AB261" s="52">
        <v>2.1636504728055199E-6</v>
      </c>
      <c r="AC261" s="52">
        <v>3.0687240318681799E-6</v>
      </c>
      <c r="AD261" s="52">
        <v>3.6960602258464198E-6</v>
      </c>
      <c r="AE261" s="52">
        <v>4.0481667808340003E-6</v>
      </c>
      <c r="AF261" s="52">
        <v>2.5369058519999999E-6</v>
      </c>
      <c r="AG261" s="32">
        <v>1.010441159849E-6</v>
      </c>
    </row>
    <row r="262" spans="1:33" ht="15" customHeight="1" x14ac:dyDescent="0.25">
      <c r="A262" s="49" t="s">
        <v>10</v>
      </c>
      <c r="B262" s="49" t="s">
        <v>11</v>
      </c>
      <c r="C262" s="49" t="s">
        <v>12</v>
      </c>
      <c r="D262" s="49" t="s">
        <v>13</v>
      </c>
      <c r="E262" s="49" t="s">
        <v>14</v>
      </c>
      <c r="F262" s="49" t="s">
        <v>15</v>
      </c>
      <c r="G262" s="49" t="s">
        <v>673</v>
      </c>
      <c r="H262" s="50" t="s">
        <v>17</v>
      </c>
      <c r="I262" s="51">
        <v>1</v>
      </c>
      <c r="J262" s="52"/>
      <c r="K262" s="52"/>
      <c r="L262" s="52"/>
      <c r="M262" s="52"/>
      <c r="N262" s="52"/>
      <c r="O262" s="52"/>
      <c r="P262" s="52"/>
      <c r="Q262" s="52"/>
      <c r="R262" s="52"/>
      <c r="S262" s="52"/>
      <c r="T262" s="52"/>
      <c r="U262" s="52"/>
      <c r="V262" s="52"/>
      <c r="W262" s="52"/>
      <c r="X262" s="52"/>
      <c r="Y262" s="52"/>
      <c r="Z262" s="52"/>
      <c r="AA262" s="52">
        <v>1.5168962780060199E-3</v>
      </c>
      <c r="AB262" s="52">
        <v>4.58866992272594E-3</v>
      </c>
      <c r="AC262" s="52">
        <v>6.6178067718312998E-3</v>
      </c>
      <c r="AD262" s="52">
        <v>7.9709161882057702E-3</v>
      </c>
      <c r="AE262" s="52">
        <v>8.7285232384787508E-3</v>
      </c>
      <c r="AF262" s="52">
        <v>5.4704847935159997E-3</v>
      </c>
      <c r="AG262" s="32">
        <v>2.1787961153046801E-3</v>
      </c>
    </row>
    <row r="263" spans="1:33" ht="15" customHeight="1" x14ac:dyDescent="0.25">
      <c r="A263" s="49" t="s">
        <v>10</v>
      </c>
      <c r="B263" s="49" t="s">
        <v>11</v>
      </c>
      <c r="C263" s="49" t="s">
        <v>12</v>
      </c>
      <c r="D263" s="49" t="s">
        <v>13</v>
      </c>
      <c r="E263" s="49" t="s">
        <v>14</v>
      </c>
      <c r="F263" s="49" t="s">
        <v>15</v>
      </c>
      <c r="G263" s="49" t="s">
        <v>673</v>
      </c>
      <c r="H263" s="50" t="s">
        <v>18</v>
      </c>
      <c r="I263" s="51">
        <v>298</v>
      </c>
      <c r="J263" s="52"/>
      <c r="K263" s="52"/>
      <c r="L263" s="52"/>
      <c r="M263" s="52"/>
      <c r="N263" s="52"/>
      <c r="O263" s="52"/>
      <c r="P263" s="52"/>
      <c r="Q263" s="52"/>
      <c r="R263" s="52"/>
      <c r="S263" s="52"/>
      <c r="T263" s="52"/>
      <c r="U263" s="52"/>
      <c r="V263" s="52"/>
      <c r="W263" s="52"/>
      <c r="X263" s="52"/>
      <c r="Y263" s="52"/>
      <c r="Z263" s="52"/>
      <c r="AA263" s="52">
        <v>8.5257467153110704E-7</v>
      </c>
      <c r="AB263" s="52">
        <v>2.5790713635841698E-6</v>
      </c>
      <c r="AC263" s="52">
        <v>3.6584704972272299E-6</v>
      </c>
      <c r="AD263" s="52">
        <v>4.4060928481811401E-6</v>
      </c>
      <c r="AE263" s="52">
        <v>4.8251022923800104E-6</v>
      </c>
      <c r="AF263" s="52">
        <v>3.0237634799999901E-6</v>
      </c>
      <c r="AG263" s="32">
        <v>1.204207122699E-6</v>
      </c>
    </row>
    <row r="264" spans="1:33" ht="15" customHeight="1" x14ac:dyDescent="0.25">
      <c r="A264" s="49" t="s">
        <v>10</v>
      </c>
      <c r="B264" s="49" t="s">
        <v>11</v>
      </c>
      <c r="C264" s="49" t="s">
        <v>12</v>
      </c>
      <c r="D264" s="49" t="s">
        <v>13</v>
      </c>
      <c r="E264" s="49" t="s">
        <v>14</v>
      </c>
      <c r="F264" s="49" t="s">
        <v>15</v>
      </c>
      <c r="G264" s="49" t="s">
        <v>674</v>
      </c>
      <c r="H264" s="50" t="s">
        <v>16</v>
      </c>
      <c r="I264" s="51">
        <v>25</v>
      </c>
      <c r="J264" s="52"/>
      <c r="K264" s="52"/>
      <c r="L264" s="52"/>
      <c r="M264" s="52"/>
      <c r="N264" s="52"/>
      <c r="O264" s="52"/>
      <c r="P264" s="52"/>
      <c r="Q264" s="52"/>
      <c r="R264" s="52"/>
      <c r="S264" s="52"/>
      <c r="T264" s="52"/>
      <c r="U264" s="52"/>
      <c r="V264" s="52"/>
      <c r="W264" s="52"/>
      <c r="X264" s="52"/>
      <c r="Y264" s="52"/>
      <c r="Z264" s="52"/>
      <c r="AA264" s="52"/>
      <c r="AB264" s="52"/>
      <c r="AC264" s="52"/>
      <c r="AD264" s="52"/>
      <c r="AE264" s="52"/>
      <c r="AF264" s="52">
        <v>2.530674258062E-6</v>
      </c>
      <c r="AG264" s="32">
        <v>4.7379195800000003E-10</v>
      </c>
    </row>
    <row r="265" spans="1:33" ht="15" customHeight="1" x14ac:dyDescent="0.25">
      <c r="A265" s="49" t="s">
        <v>10</v>
      </c>
      <c r="B265" s="49" t="s">
        <v>11</v>
      </c>
      <c r="C265" s="49" t="s">
        <v>12</v>
      </c>
      <c r="D265" s="49" t="s">
        <v>13</v>
      </c>
      <c r="E265" s="49" t="s">
        <v>14</v>
      </c>
      <c r="F265" s="49" t="s">
        <v>15</v>
      </c>
      <c r="G265" s="49" t="s">
        <v>674</v>
      </c>
      <c r="H265" s="50" t="s">
        <v>17</v>
      </c>
      <c r="I265" s="51">
        <v>1</v>
      </c>
      <c r="J265" s="52"/>
      <c r="K265" s="52"/>
      <c r="L265" s="52"/>
      <c r="M265" s="52"/>
      <c r="N265" s="52"/>
      <c r="O265" s="52"/>
      <c r="P265" s="52"/>
      <c r="Q265" s="52"/>
      <c r="R265" s="52"/>
      <c r="S265" s="52"/>
      <c r="T265" s="52"/>
      <c r="U265" s="52"/>
      <c r="V265" s="52"/>
      <c r="W265" s="52"/>
      <c r="X265" s="52"/>
      <c r="Y265" s="52"/>
      <c r="Z265" s="52"/>
      <c r="AA265" s="52"/>
      <c r="AB265" s="52"/>
      <c r="AC265" s="52"/>
      <c r="AD265" s="52"/>
      <c r="AE265" s="52"/>
      <c r="AF265" s="52">
        <v>5.3670539664979399E-3</v>
      </c>
      <c r="AG265" s="32">
        <v>1.004817985437E-6</v>
      </c>
    </row>
    <row r="266" spans="1:33" ht="15" customHeight="1" x14ac:dyDescent="0.25">
      <c r="A266" s="49" t="s">
        <v>10</v>
      </c>
      <c r="B266" s="49" t="s">
        <v>11</v>
      </c>
      <c r="C266" s="49" t="s">
        <v>12</v>
      </c>
      <c r="D266" s="49" t="s">
        <v>13</v>
      </c>
      <c r="E266" s="49" t="s">
        <v>14</v>
      </c>
      <c r="F266" s="49" t="s">
        <v>15</v>
      </c>
      <c r="G266" s="49" t="s">
        <v>674</v>
      </c>
      <c r="H266" s="50" t="s">
        <v>18</v>
      </c>
      <c r="I266" s="51">
        <v>298</v>
      </c>
      <c r="J266" s="52"/>
      <c r="K266" s="52"/>
      <c r="L266" s="52"/>
      <c r="M266" s="52"/>
      <c r="N266" s="52"/>
      <c r="O266" s="52"/>
      <c r="P266" s="52"/>
      <c r="Q266" s="52"/>
      <c r="R266" s="52"/>
      <c r="S266" s="52"/>
      <c r="T266" s="52"/>
      <c r="U266" s="52"/>
      <c r="V266" s="52"/>
      <c r="W266" s="52"/>
      <c r="X266" s="52"/>
      <c r="Y266" s="52"/>
      <c r="Z266" s="52"/>
      <c r="AA266" s="52"/>
      <c r="AB266" s="52"/>
      <c r="AC266" s="52"/>
      <c r="AD266" s="52"/>
      <c r="AE266" s="52"/>
      <c r="AF266" s="52">
        <v>3.0165637156099902E-6</v>
      </c>
      <c r="AG266" s="32">
        <v>5.6476001400000097E-10</v>
      </c>
    </row>
    <row r="267" spans="1:33" ht="15" customHeight="1" x14ac:dyDescent="0.25">
      <c r="A267" s="49" t="s">
        <v>10</v>
      </c>
      <c r="B267" s="49" t="s">
        <v>11</v>
      </c>
      <c r="C267" s="49" t="s">
        <v>12</v>
      </c>
      <c r="D267" s="49" t="s">
        <v>13</v>
      </c>
      <c r="E267" s="49" t="s">
        <v>14</v>
      </c>
      <c r="F267" s="49" t="s">
        <v>15</v>
      </c>
      <c r="G267" s="49" t="s">
        <v>675</v>
      </c>
      <c r="H267" s="50" t="s">
        <v>16</v>
      </c>
      <c r="I267" s="51">
        <v>25</v>
      </c>
      <c r="J267" s="52"/>
      <c r="K267" s="52"/>
      <c r="L267" s="52"/>
      <c r="M267" s="52"/>
      <c r="N267" s="52"/>
      <c r="O267" s="52"/>
      <c r="P267" s="52"/>
      <c r="Q267" s="52"/>
      <c r="R267" s="52"/>
      <c r="S267" s="52"/>
      <c r="T267" s="52"/>
      <c r="U267" s="52"/>
      <c r="V267" s="52"/>
      <c r="W267" s="52">
        <v>1.5231202514147399E-7</v>
      </c>
      <c r="X267" s="52">
        <v>3.08938255959147E-7</v>
      </c>
      <c r="Y267" s="52"/>
      <c r="Z267" s="52">
        <v>6.5761197518976499E-5</v>
      </c>
      <c r="AA267" s="52">
        <v>2.7623546277008298E-5</v>
      </c>
      <c r="AB267" s="52">
        <v>9.2377694390901994E-6</v>
      </c>
      <c r="AC267" s="52">
        <v>2.0595505666149702E-5</v>
      </c>
      <c r="AD267" s="52">
        <v>7.4062362594559501E-6</v>
      </c>
      <c r="AE267" s="52">
        <v>2.1077755969869001E-5</v>
      </c>
      <c r="AF267" s="52">
        <v>9.7248606324200006E-6</v>
      </c>
      <c r="AG267" s="32">
        <v>6.142235622301E-6</v>
      </c>
    </row>
    <row r="268" spans="1:33" ht="15" customHeight="1" x14ac:dyDescent="0.25">
      <c r="A268" s="49" t="s">
        <v>10</v>
      </c>
      <c r="B268" s="49" t="s">
        <v>11</v>
      </c>
      <c r="C268" s="49" t="s">
        <v>12</v>
      </c>
      <c r="D268" s="49" t="s">
        <v>13</v>
      </c>
      <c r="E268" s="49" t="s">
        <v>14</v>
      </c>
      <c r="F268" s="49" t="s">
        <v>15</v>
      </c>
      <c r="G268" s="49" t="s">
        <v>675</v>
      </c>
      <c r="H268" s="50" t="s">
        <v>17</v>
      </c>
      <c r="I268" s="51">
        <v>1</v>
      </c>
      <c r="J268" s="52"/>
      <c r="K268" s="52"/>
      <c r="L268" s="52"/>
      <c r="M268" s="52"/>
      <c r="N268" s="52"/>
      <c r="O268" s="52"/>
      <c r="P268" s="52"/>
      <c r="Q268" s="52"/>
      <c r="R268" s="52"/>
      <c r="S268" s="52"/>
      <c r="T268" s="52"/>
      <c r="U268" s="52"/>
      <c r="V268" s="52"/>
      <c r="W268" s="52">
        <v>3.2302334292003701E-4</v>
      </c>
      <c r="X268" s="52">
        <v>6.66243128687776E-4</v>
      </c>
      <c r="Y268" s="52"/>
      <c r="Z268" s="52">
        <v>0.14180516970191401</v>
      </c>
      <c r="AA268" s="52">
        <v>5.9582056595131799E-2</v>
      </c>
      <c r="AB268" s="52">
        <v>1.9919396105722399E-2</v>
      </c>
      <c r="AC268" s="52">
        <v>4.4421646581098297E-2</v>
      </c>
      <c r="AD268" s="52">
        <v>1.5971875198517501E-2</v>
      </c>
      <c r="AE268" s="52">
        <v>4.5461499380736403E-2</v>
      </c>
      <c r="AF268" s="52">
        <v>2.09671787499685E-2</v>
      </c>
      <c r="AG268" s="32">
        <v>1.3250351033784901E-2</v>
      </c>
    </row>
    <row r="269" spans="1:33" ht="15" customHeight="1" x14ac:dyDescent="0.25">
      <c r="A269" s="49" t="s">
        <v>10</v>
      </c>
      <c r="B269" s="49" t="s">
        <v>11</v>
      </c>
      <c r="C269" s="49" t="s">
        <v>12</v>
      </c>
      <c r="D269" s="49" t="s">
        <v>13</v>
      </c>
      <c r="E269" s="49" t="s">
        <v>14</v>
      </c>
      <c r="F269" s="49" t="s">
        <v>15</v>
      </c>
      <c r="G269" s="49" t="s">
        <v>675</v>
      </c>
      <c r="H269" s="50" t="s">
        <v>18</v>
      </c>
      <c r="I269" s="51">
        <v>298</v>
      </c>
      <c r="J269" s="52"/>
      <c r="K269" s="52"/>
      <c r="L269" s="52"/>
      <c r="M269" s="52"/>
      <c r="N269" s="52"/>
      <c r="O269" s="52"/>
      <c r="P269" s="52"/>
      <c r="Q269" s="52"/>
      <c r="R269" s="52"/>
      <c r="S269" s="52"/>
      <c r="T269" s="52"/>
      <c r="U269" s="52"/>
      <c r="V269" s="52"/>
      <c r="W269" s="52">
        <v>1.81555933968636E-7</v>
      </c>
      <c r="X269" s="52">
        <v>3.6825440110330399E-7</v>
      </c>
      <c r="Y269" s="52"/>
      <c r="Z269" s="52">
        <v>7.8387347442619997E-5</v>
      </c>
      <c r="AA269" s="52">
        <v>3.2927267162193801E-5</v>
      </c>
      <c r="AB269" s="52">
        <v>1.1011421171395601E-5</v>
      </c>
      <c r="AC269" s="52">
        <v>2.4549842754050398E-5</v>
      </c>
      <c r="AD269" s="52">
        <v>8.8282336212711296E-6</v>
      </c>
      <c r="AE269" s="52">
        <v>2.5124685116083002E-5</v>
      </c>
      <c r="AF269" s="52">
        <v>1.1592033873845E-5</v>
      </c>
      <c r="AG269" s="32">
        <v>7.3215448617819903E-6</v>
      </c>
    </row>
    <row r="270" spans="1:33" ht="15" customHeight="1" x14ac:dyDescent="0.25">
      <c r="A270" s="49" t="s">
        <v>10</v>
      </c>
      <c r="B270" s="49" t="s">
        <v>11</v>
      </c>
      <c r="C270" s="49" t="s">
        <v>12</v>
      </c>
      <c r="D270" s="49" t="s">
        <v>13</v>
      </c>
      <c r="E270" s="49" t="s">
        <v>14</v>
      </c>
      <c r="F270" s="49" t="s">
        <v>15</v>
      </c>
      <c r="G270" s="49" t="s">
        <v>676</v>
      </c>
      <c r="H270" s="50" t="s">
        <v>16</v>
      </c>
      <c r="I270" s="51">
        <v>25</v>
      </c>
      <c r="J270" s="52"/>
      <c r="K270" s="52"/>
      <c r="L270" s="52"/>
      <c r="M270" s="52"/>
      <c r="N270" s="52"/>
      <c r="O270" s="52"/>
      <c r="P270" s="52"/>
      <c r="Q270" s="52"/>
      <c r="R270" s="52"/>
      <c r="S270" s="52"/>
      <c r="T270" s="52"/>
      <c r="U270" s="52">
        <v>2.68772595238095E-5</v>
      </c>
      <c r="V270" s="52"/>
      <c r="W270" s="52">
        <v>1.00990035082521E-4</v>
      </c>
      <c r="X270" s="52">
        <v>1.14641526190476E-4</v>
      </c>
      <c r="Y270" s="52">
        <v>1.08243182816528E-4</v>
      </c>
      <c r="Z270" s="52">
        <v>1.0886149047619099E-4</v>
      </c>
      <c r="AA270" s="52">
        <v>4.7002547036953497E-5</v>
      </c>
      <c r="AB270" s="52">
        <v>5.9874422841814503E-5</v>
      </c>
      <c r="AC270" s="52">
        <v>1.594109908771E-5</v>
      </c>
      <c r="AD270" s="52">
        <v>3.0548144087940499E-6</v>
      </c>
      <c r="AE270" s="52">
        <v>1.0353659457087E-5</v>
      </c>
      <c r="AF270" s="52">
        <v>9.4720553909260006E-6</v>
      </c>
      <c r="AG270" s="32">
        <v>8.8163194260030008E-6</v>
      </c>
    </row>
    <row r="271" spans="1:33" ht="15" customHeight="1" x14ac:dyDescent="0.25">
      <c r="A271" s="49" t="s">
        <v>10</v>
      </c>
      <c r="B271" s="49" t="s">
        <v>11</v>
      </c>
      <c r="C271" s="49" t="s">
        <v>12</v>
      </c>
      <c r="D271" s="49" t="s">
        <v>13</v>
      </c>
      <c r="E271" s="49" t="s">
        <v>14</v>
      </c>
      <c r="F271" s="49" t="s">
        <v>15</v>
      </c>
      <c r="G271" s="49" t="s">
        <v>676</v>
      </c>
      <c r="H271" s="50" t="s">
        <v>17</v>
      </c>
      <c r="I271" s="51">
        <v>1</v>
      </c>
      <c r="J271" s="52"/>
      <c r="K271" s="52"/>
      <c r="L271" s="52"/>
      <c r="M271" s="52"/>
      <c r="N271" s="52"/>
      <c r="O271" s="52"/>
      <c r="P271" s="52"/>
      <c r="Q271" s="52"/>
      <c r="R271" s="52"/>
      <c r="S271" s="52"/>
      <c r="T271" s="52"/>
      <c r="U271" s="52">
        <v>5.6994553975000001E-2</v>
      </c>
      <c r="V271" s="52"/>
      <c r="W271" s="52">
        <v>0.21784673545296099</v>
      </c>
      <c r="X271" s="52">
        <v>0.24804769158600001</v>
      </c>
      <c r="Y271" s="52">
        <v>0.235007678670825</v>
      </c>
      <c r="Z271" s="52">
        <v>0.230873752347</v>
      </c>
      <c r="AA271" s="52">
        <v>0.10360099327639</v>
      </c>
      <c r="AB271" s="52">
        <v>0.134010277124642</v>
      </c>
      <c r="AC271" s="52">
        <v>3.50555510130557E-2</v>
      </c>
      <c r="AD271" s="52">
        <v>6.71940971355133E-3</v>
      </c>
      <c r="AE271" s="52">
        <v>2.2768792987361699E-2</v>
      </c>
      <c r="AF271" s="52">
        <v>2.0794053628219001E-2</v>
      </c>
      <c r="AG271" s="32">
        <v>1.93905279536946E-2</v>
      </c>
    </row>
    <row r="272" spans="1:33" ht="15" customHeight="1" x14ac:dyDescent="0.25">
      <c r="A272" s="49" t="s">
        <v>10</v>
      </c>
      <c r="B272" s="49" t="s">
        <v>11</v>
      </c>
      <c r="C272" s="49" t="s">
        <v>12</v>
      </c>
      <c r="D272" s="49" t="s">
        <v>13</v>
      </c>
      <c r="E272" s="49" t="s">
        <v>14</v>
      </c>
      <c r="F272" s="49" t="s">
        <v>15</v>
      </c>
      <c r="G272" s="49" t="s">
        <v>676</v>
      </c>
      <c r="H272" s="50" t="s">
        <v>18</v>
      </c>
      <c r="I272" s="51">
        <v>298</v>
      </c>
      <c r="J272" s="52"/>
      <c r="K272" s="52"/>
      <c r="L272" s="52"/>
      <c r="M272" s="52"/>
      <c r="N272" s="52"/>
      <c r="O272" s="52"/>
      <c r="P272" s="52"/>
      <c r="Q272" s="52"/>
      <c r="R272" s="52"/>
      <c r="S272" s="52"/>
      <c r="T272" s="52"/>
      <c r="U272" s="52">
        <v>3.2035634451612897E-5</v>
      </c>
      <c r="V272" s="52"/>
      <c r="W272" s="52">
        <v>1.20380121818365E-4</v>
      </c>
      <c r="X272" s="52">
        <v>1.36652258490323E-4</v>
      </c>
      <c r="Y272" s="52">
        <v>1.290258739173E-4</v>
      </c>
      <c r="Z272" s="52">
        <v>1.2976314063225801E-4</v>
      </c>
      <c r="AA272" s="52">
        <v>5.6027036068048597E-5</v>
      </c>
      <c r="AB272" s="52">
        <v>7.1370312027442895E-5</v>
      </c>
      <c r="AC272" s="52">
        <v>1.90017901125503E-5</v>
      </c>
      <c r="AD272" s="52">
        <v>3.64133877528287E-6</v>
      </c>
      <c r="AE272" s="52">
        <v>1.2341562072848E-5</v>
      </c>
      <c r="AF272" s="52">
        <v>1.1290690025985E-5</v>
      </c>
      <c r="AG272" s="32">
        <v>1.0509052755796001E-5</v>
      </c>
    </row>
    <row r="273" spans="1:33" ht="15" customHeight="1" x14ac:dyDescent="0.25">
      <c r="A273" s="49" t="s">
        <v>10</v>
      </c>
      <c r="B273" s="49" t="s">
        <v>11</v>
      </c>
      <c r="C273" s="49" t="s">
        <v>12</v>
      </c>
      <c r="D273" s="49" t="s">
        <v>13</v>
      </c>
      <c r="E273" s="49" t="s">
        <v>14</v>
      </c>
      <c r="F273" s="49" t="s">
        <v>15</v>
      </c>
      <c r="G273" s="49" t="s">
        <v>677</v>
      </c>
      <c r="H273" s="50" t="s">
        <v>16</v>
      </c>
      <c r="I273" s="51">
        <v>25</v>
      </c>
      <c r="J273" s="52"/>
      <c r="K273" s="52"/>
      <c r="L273" s="52"/>
      <c r="M273" s="52"/>
      <c r="N273" s="52"/>
      <c r="O273" s="52"/>
      <c r="P273" s="52"/>
      <c r="Q273" s="52"/>
      <c r="R273" s="52"/>
      <c r="S273" s="52"/>
      <c r="T273" s="52">
        <v>2.7090337264551201E-6</v>
      </c>
      <c r="U273" s="52">
        <v>3.3935715806889502E-6</v>
      </c>
      <c r="V273" s="52">
        <v>5.4483493688910799E-6</v>
      </c>
      <c r="W273" s="52"/>
      <c r="X273" s="52"/>
      <c r="Y273" s="52"/>
      <c r="Z273" s="52"/>
      <c r="AA273" s="52"/>
      <c r="AB273" s="52"/>
      <c r="AC273" s="52"/>
      <c r="AD273" s="52"/>
      <c r="AE273" s="52"/>
      <c r="AF273" s="52"/>
      <c r="AG273" s="32"/>
    </row>
    <row r="274" spans="1:33" ht="15" customHeight="1" x14ac:dyDescent="0.25">
      <c r="A274" s="49" t="s">
        <v>10</v>
      </c>
      <c r="B274" s="49" t="s">
        <v>11</v>
      </c>
      <c r="C274" s="49" t="s">
        <v>12</v>
      </c>
      <c r="D274" s="49" t="s">
        <v>13</v>
      </c>
      <c r="E274" s="49" t="s">
        <v>14</v>
      </c>
      <c r="F274" s="49" t="s">
        <v>15</v>
      </c>
      <c r="G274" s="49" t="s">
        <v>677</v>
      </c>
      <c r="H274" s="50" t="s">
        <v>17</v>
      </c>
      <c r="I274" s="51">
        <v>1</v>
      </c>
      <c r="J274" s="52"/>
      <c r="K274" s="52"/>
      <c r="L274" s="52"/>
      <c r="M274" s="52"/>
      <c r="N274" s="52"/>
      <c r="O274" s="52"/>
      <c r="P274" s="52"/>
      <c r="Q274" s="52"/>
      <c r="R274" s="52"/>
      <c r="S274" s="52"/>
      <c r="T274" s="52">
        <v>5.7453187270660004E-3</v>
      </c>
      <c r="U274" s="52">
        <v>7.19708660832513E-3</v>
      </c>
      <c r="V274" s="52">
        <v>1.15548593415442E-2</v>
      </c>
      <c r="W274" s="52"/>
      <c r="X274" s="52"/>
      <c r="Y274" s="52"/>
      <c r="Z274" s="52"/>
      <c r="AA274" s="52"/>
      <c r="AB274" s="52"/>
      <c r="AC274" s="52"/>
      <c r="AD274" s="52"/>
      <c r="AE274" s="52"/>
      <c r="AF274" s="52"/>
      <c r="AG274" s="32"/>
    </row>
    <row r="275" spans="1:33" ht="15" customHeight="1" x14ac:dyDescent="0.25">
      <c r="A275" s="49" t="s">
        <v>10</v>
      </c>
      <c r="B275" s="49" t="s">
        <v>11</v>
      </c>
      <c r="C275" s="49" t="s">
        <v>12</v>
      </c>
      <c r="D275" s="49" t="s">
        <v>13</v>
      </c>
      <c r="E275" s="49" t="s">
        <v>14</v>
      </c>
      <c r="F275" s="49" t="s">
        <v>15</v>
      </c>
      <c r="G275" s="49" t="s">
        <v>677</v>
      </c>
      <c r="H275" s="50" t="s">
        <v>18</v>
      </c>
      <c r="I275" s="51">
        <v>298</v>
      </c>
      <c r="J275" s="52"/>
      <c r="K275" s="52"/>
      <c r="L275" s="52"/>
      <c r="M275" s="52"/>
      <c r="N275" s="52"/>
      <c r="O275" s="52"/>
      <c r="P275" s="52"/>
      <c r="Q275" s="52"/>
      <c r="R275" s="52"/>
      <c r="S275" s="52"/>
      <c r="T275" s="52">
        <v>3.2291682019345002E-6</v>
      </c>
      <c r="U275" s="52">
        <v>4.0451373241812302E-6</v>
      </c>
      <c r="V275" s="52">
        <v>6.4944324477181599E-6</v>
      </c>
      <c r="W275" s="52"/>
      <c r="X275" s="52"/>
      <c r="Y275" s="52"/>
      <c r="Z275" s="52"/>
      <c r="AA275" s="52"/>
      <c r="AB275" s="52"/>
      <c r="AC275" s="52"/>
      <c r="AD275" s="52"/>
      <c r="AE275" s="52"/>
      <c r="AF275" s="52"/>
      <c r="AG275" s="32"/>
    </row>
    <row r="276" spans="1:33" ht="15" customHeight="1" x14ac:dyDescent="0.25">
      <c r="A276" s="49" t="s">
        <v>10</v>
      </c>
      <c r="B276" s="49" t="s">
        <v>11</v>
      </c>
      <c r="C276" s="49" t="s">
        <v>12</v>
      </c>
      <c r="D276" s="49" t="s">
        <v>13</v>
      </c>
      <c r="E276" s="49" t="s">
        <v>14</v>
      </c>
      <c r="F276" s="49" t="s">
        <v>15</v>
      </c>
      <c r="G276" s="49" t="s">
        <v>678</v>
      </c>
      <c r="H276" s="50" t="s">
        <v>16</v>
      </c>
      <c r="I276" s="51">
        <v>25</v>
      </c>
      <c r="J276" s="52"/>
      <c r="K276" s="52"/>
      <c r="L276" s="52"/>
      <c r="M276" s="52"/>
      <c r="N276" s="52"/>
      <c r="O276" s="52"/>
      <c r="P276" s="52"/>
      <c r="Q276" s="52"/>
      <c r="R276" s="52"/>
      <c r="S276" s="52">
        <v>4.3869449166305901E-4</v>
      </c>
      <c r="T276" s="52">
        <v>4.88770985226617E-4</v>
      </c>
      <c r="U276" s="52">
        <v>7.5113659763672998E-6</v>
      </c>
      <c r="V276" s="52">
        <v>3.7044984061786701E-5</v>
      </c>
      <c r="W276" s="52">
        <v>1.9664517621621001E-5</v>
      </c>
      <c r="X276" s="52">
        <v>1.02321332981413E-4</v>
      </c>
      <c r="Y276" s="52">
        <v>1.04937784512069E-4</v>
      </c>
      <c r="Z276" s="52">
        <v>2.23470576083648E-5</v>
      </c>
      <c r="AA276" s="52">
        <v>1.48998166367582E-5</v>
      </c>
      <c r="AB276" s="52">
        <v>1.5278921984035401E-5</v>
      </c>
      <c r="AC276" s="52">
        <v>2.3047325298079198E-6</v>
      </c>
      <c r="AD276" s="52">
        <v>1.3510393248470299E-5</v>
      </c>
      <c r="AE276" s="52">
        <v>3.6693339417790001E-6</v>
      </c>
      <c r="AF276" s="52">
        <v>2.166048773517E-6</v>
      </c>
      <c r="AG276" s="32">
        <v>4.0900410877598002E-5</v>
      </c>
    </row>
    <row r="277" spans="1:33" ht="15" customHeight="1" x14ac:dyDescent="0.25">
      <c r="A277" s="49" t="s">
        <v>10</v>
      </c>
      <c r="B277" s="49" t="s">
        <v>11</v>
      </c>
      <c r="C277" s="49" t="s">
        <v>12</v>
      </c>
      <c r="D277" s="49" t="s">
        <v>13</v>
      </c>
      <c r="E277" s="49" t="s">
        <v>14</v>
      </c>
      <c r="F277" s="49" t="s">
        <v>15</v>
      </c>
      <c r="G277" s="49" t="s">
        <v>678</v>
      </c>
      <c r="H277" s="50" t="s">
        <v>17</v>
      </c>
      <c r="I277" s="51">
        <v>1</v>
      </c>
      <c r="J277" s="52"/>
      <c r="K277" s="52"/>
      <c r="L277" s="52"/>
      <c r="M277" s="52"/>
      <c r="N277" s="52"/>
      <c r="O277" s="52"/>
      <c r="P277" s="52"/>
      <c r="Q277" s="52"/>
      <c r="R277" s="52"/>
      <c r="S277" s="52">
        <v>0.92775111096903595</v>
      </c>
      <c r="T277" s="52">
        <v>1.0365855054686099</v>
      </c>
      <c r="U277" s="52">
        <v>7.7460804868275904E-2</v>
      </c>
      <c r="V277" s="52">
        <v>7.8548279077570698E-2</v>
      </c>
      <c r="W277" s="52">
        <v>4.1714317748426398E-2</v>
      </c>
      <c r="X277" s="52">
        <v>0.22064615813066801</v>
      </c>
      <c r="Y277" s="52">
        <v>0.22636207136032099</v>
      </c>
      <c r="Z277" s="52">
        <v>4.8167787536775898E-2</v>
      </c>
      <c r="AA277" s="52">
        <v>3.2040904853435498E-2</v>
      </c>
      <c r="AB277" s="52">
        <v>3.2776998736139998E-2</v>
      </c>
      <c r="AC277" s="52">
        <v>4.9684875964453304E-3</v>
      </c>
      <c r="AD277" s="52">
        <v>2.91312935168235E-2</v>
      </c>
      <c r="AE277" s="52">
        <v>7.8871533555546994E-3</v>
      </c>
      <c r="AF277" s="52">
        <v>4.6724443604773203E-3</v>
      </c>
      <c r="AG277" s="32">
        <v>8.8164384489253206E-2</v>
      </c>
    </row>
    <row r="278" spans="1:33" ht="15" customHeight="1" x14ac:dyDescent="0.25">
      <c r="A278" s="49" t="s">
        <v>10</v>
      </c>
      <c r="B278" s="49" t="s">
        <v>11</v>
      </c>
      <c r="C278" s="49" t="s">
        <v>12</v>
      </c>
      <c r="D278" s="49" t="s">
        <v>13</v>
      </c>
      <c r="E278" s="49" t="s">
        <v>14</v>
      </c>
      <c r="F278" s="49" t="s">
        <v>15</v>
      </c>
      <c r="G278" s="49" t="s">
        <v>678</v>
      </c>
      <c r="H278" s="50" t="s">
        <v>18</v>
      </c>
      <c r="I278" s="51">
        <v>298</v>
      </c>
      <c r="J278" s="52"/>
      <c r="K278" s="52"/>
      <c r="L278" s="52"/>
      <c r="M278" s="52"/>
      <c r="N278" s="52"/>
      <c r="O278" s="52"/>
      <c r="P278" s="52"/>
      <c r="Q278" s="52"/>
      <c r="R278" s="52"/>
      <c r="S278" s="52">
        <v>5.2292383406236595E-4</v>
      </c>
      <c r="T278" s="52">
        <v>5.8261501439012698E-4</v>
      </c>
      <c r="U278" s="52">
        <v>8.9535482438298192E-6</v>
      </c>
      <c r="V278" s="52">
        <v>4.4140516122079998E-5</v>
      </c>
      <c r="W278" s="52">
        <v>2.3446875830471501E-5</v>
      </c>
      <c r="X278" s="52">
        <v>1.21967206272403E-4</v>
      </c>
      <c r="Y278" s="52">
        <v>1.2508583913838699E-4</v>
      </c>
      <c r="Z278" s="52">
        <v>2.6637692669170701E-5</v>
      </c>
      <c r="AA278" s="52">
        <v>1.7760581431015699E-5</v>
      </c>
      <c r="AB278" s="52">
        <v>1.82124750049702E-5</v>
      </c>
      <c r="AC278" s="52">
        <v>2.7472411755310301E-6</v>
      </c>
      <c r="AD278" s="52">
        <v>1.6104388752175501E-5</v>
      </c>
      <c r="AE278" s="52">
        <v>4.3738460586000004E-6</v>
      </c>
      <c r="AF278" s="52">
        <v>2.581930138033E-6</v>
      </c>
      <c r="AG278" s="32">
        <v>4.8753289766095001E-5</v>
      </c>
    </row>
    <row r="279" spans="1:33" ht="15" customHeight="1" x14ac:dyDescent="0.25">
      <c r="A279" s="49" t="s">
        <v>10</v>
      </c>
      <c r="B279" s="49" t="s">
        <v>11</v>
      </c>
      <c r="C279" s="49" t="s">
        <v>12</v>
      </c>
      <c r="D279" s="49" t="s">
        <v>13</v>
      </c>
      <c r="E279" s="49" t="s">
        <v>14</v>
      </c>
      <c r="F279" s="49" t="s">
        <v>15</v>
      </c>
      <c r="G279" s="49" t="s">
        <v>679</v>
      </c>
      <c r="H279" s="50" t="s">
        <v>16</v>
      </c>
      <c r="I279" s="51">
        <v>25</v>
      </c>
      <c r="J279" s="52"/>
      <c r="K279" s="52"/>
      <c r="L279" s="52"/>
      <c r="M279" s="52"/>
      <c r="N279" s="52"/>
      <c r="O279" s="52"/>
      <c r="P279" s="52"/>
      <c r="Q279" s="52"/>
      <c r="R279" s="52"/>
      <c r="S279" s="52"/>
      <c r="T279" s="52"/>
      <c r="U279" s="52"/>
      <c r="V279" s="52"/>
      <c r="W279" s="52"/>
      <c r="X279" s="52"/>
      <c r="Y279" s="52"/>
      <c r="Z279" s="52"/>
      <c r="AA279" s="52"/>
      <c r="AB279" s="52"/>
      <c r="AC279" s="52"/>
      <c r="AD279" s="52"/>
      <c r="AE279" s="52"/>
      <c r="AF279" s="52"/>
      <c r="AG279" s="32">
        <v>5.3333199722700003E-7</v>
      </c>
    </row>
    <row r="280" spans="1:33" ht="15" customHeight="1" x14ac:dyDescent="0.25">
      <c r="A280" s="49" t="s">
        <v>10</v>
      </c>
      <c r="B280" s="49" t="s">
        <v>11</v>
      </c>
      <c r="C280" s="49" t="s">
        <v>12</v>
      </c>
      <c r="D280" s="49" t="s">
        <v>13</v>
      </c>
      <c r="E280" s="49" t="s">
        <v>14</v>
      </c>
      <c r="F280" s="49" t="s">
        <v>15</v>
      </c>
      <c r="G280" s="49" t="s">
        <v>679</v>
      </c>
      <c r="H280" s="50" t="s">
        <v>17</v>
      </c>
      <c r="I280" s="51">
        <v>1</v>
      </c>
      <c r="J280" s="52"/>
      <c r="K280" s="52"/>
      <c r="L280" s="52"/>
      <c r="M280" s="52"/>
      <c r="N280" s="52"/>
      <c r="O280" s="52"/>
      <c r="P280" s="52"/>
      <c r="Q280" s="52"/>
      <c r="R280" s="52"/>
      <c r="S280" s="52"/>
      <c r="T280" s="52"/>
      <c r="U280" s="52"/>
      <c r="V280" s="52"/>
      <c r="W280" s="52"/>
      <c r="X280" s="52"/>
      <c r="Y280" s="52"/>
      <c r="Z280" s="52"/>
      <c r="AA280" s="52"/>
      <c r="AB280" s="52"/>
      <c r="AC280" s="52"/>
      <c r="AD280" s="52"/>
      <c r="AE280" s="52"/>
      <c r="AF280" s="52"/>
      <c r="AG280" s="32">
        <v>1.13109049972042E-3</v>
      </c>
    </row>
    <row r="281" spans="1:33" ht="15" customHeight="1" x14ac:dyDescent="0.25">
      <c r="A281" s="49" t="s">
        <v>10</v>
      </c>
      <c r="B281" s="49" t="s">
        <v>11</v>
      </c>
      <c r="C281" s="49" t="s">
        <v>12</v>
      </c>
      <c r="D281" s="49" t="s">
        <v>13</v>
      </c>
      <c r="E281" s="49" t="s">
        <v>14</v>
      </c>
      <c r="F281" s="49" t="s">
        <v>15</v>
      </c>
      <c r="G281" s="49" t="s">
        <v>679</v>
      </c>
      <c r="H281" s="50" t="s">
        <v>18</v>
      </c>
      <c r="I281" s="51">
        <v>298</v>
      </c>
      <c r="J281" s="52"/>
      <c r="K281" s="52"/>
      <c r="L281" s="52"/>
      <c r="M281" s="52"/>
      <c r="N281" s="52"/>
      <c r="O281" s="52"/>
      <c r="P281" s="52"/>
      <c r="Q281" s="52"/>
      <c r="R281" s="52"/>
      <c r="S281" s="52"/>
      <c r="T281" s="52"/>
      <c r="U281" s="52"/>
      <c r="V281" s="52"/>
      <c r="W281" s="52"/>
      <c r="X281" s="52"/>
      <c r="Y281" s="52"/>
      <c r="Z281" s="52"/>
      <c r="AA281" s="52"/>
      <c r="AB281" s="52"/>
      <c r="AC281" s="52"/>
      <c r="AD281" s="52"/>
      <c r="AE281" s="52"/>
      <c r="AF281" s="52"/>
      <c r="AG281" s="32">
        <v>6.3573174069500096E-7</v>
      </c>
    </row>
    <row r="282" spans="1:33" ht="15" customHeight="1" x14ac:dyDescent="0.25">
      <c r="A282" s="49" t="s">
        <v>10</v>
      </c>
      <c r="B282" s="49" t="s">
        <v>11</v>
      </c>
      <c r="C282" s="49" t="s">
        <v>12</v>
      </c>
      <c r="D282" s="49" t="s">
        <v>13</v>
      </c>
      <c r="E282" s="49" t="s">
        <v>14</v>
      </c>
      <c r="F282" s="49" t="s">
        <v>15</v>
      </c>
      <c r="G282" s="49" t="s">
        <v>680</v>
      </c>
      <c r="H282" s="50" t="s">
        <v>16</v>
      </c>
      <c r="I282" s="51">
        <v>25</v>
      </c>
      <c r="J282" s="52"/>
      <c r="K282" s="52"/>
      <c r="L282" s="52"/>
      <c r="M282" s="52"/>
      <c r="N282" s="52"/>
      <c r="O282" s="52"/>
      <c r="P282" s="52"/>
      <c r="Q282" s="52"/>
      <c r="R282" s="52"/>
      <c r="S282" s="52"/>
      <c r="T282" s="52"/>
      <c r="U282" s="52"/>
      <c r="V282" s="52"/>
      <c r="W282" s="52"/>
      <c r="X282" s="52"/>
      <c r="Y282" s="52"/>
      <c r="Z282" s="52"/>
      <c r="AA282" s="52">
        <v>4.8046517984813203E-6</v>
      </c>
      <c r="AB282" s="52">
        <v>2.8227136527172301E-5</v>
      </c>
      <c r="AC282" s="52">
        <v>6.7409271186885002E-6</v>
      </c>
      <c r="AD282" s="52">
        <v>5.7753919586142696E-6</v>
      </c>
      <c r="AE282" s="52">
        <v>6.199707534537E-6</v>
      </c>
      <c r="AF282" s="52">
        <v>3.9786342242140003E-6</v>
      </c>
      <c r="AG282" s="32">
        <v>9.9617332341799995E-7</v>
      </c>
    </row>
    <row r="283" spans="1:33" ht="15" customHeight="1" x14ac:dyDescent="0.25">
      <c r="A283" s="49" t="s">
        <v>10</v>
      </c>
      <c r="B283" s="49" t="s">
        <v>11</v>
      </c>
      <c r="C283" s="49" t="s">
        <v>12</v>
      </c>
      <c r="D283" s="49" t="s">
        <v>13</v>
      </c>
      <c r="E283" s="49" t="s">
        <v>14</v>
      </c>
      <c r="F283" s="49" t="s">
        <v>15</v>
      </c>
      <c r="G283" s="49" t="s">
        <v>680</v>
      </c>
      <c r="H283" s="50" t="s">
        <v>17</v>
      </c>
      <c r="I283" s="51">
        <v>1</v>
      </c>
      <c r="J283" s="52"/>
      <c r="K283" s="52"/>
      <c r="L283" s="52"/>
      <c r="M283" s="52"/>
      <c r="N283" s="52"/>
      <c r="O283" s="52"/>
      <c r="P283" s="52"/>
      <c r="Q283" s="52"/>
      <c r="R283" s="52"/>
      <c r="S283" s="52"/>
      <c r="T283" s="52"/>
      <c r="U283" s="52"/>
      <c r="V283" s="52"/>
      <c r="W283" s="52"/>
      <c r="X283" s="52"/>
      <c r="Y283" s="52"/>
      <c r="Z283" s="52"/>
      <c r="AA283" s="52">
        <v>1.01897055342192E-2</v>
      </c>
      <c r="AB283" s="52">
        <v>5.9864111146826701E-2</v>
      </c>
      <c r="AC283" s="52">
        <v>1.42961582333146E-2</v>
      </c>
      <c r="AD283" s="52">
        <v>1.22484512658298E-2</v>
      </c>
      <c r="AE283" s="52">
        <v>1.3148339739246701E-2</v>
      </c>
      <c r="AF283" s="52">
        <v>8.4378874627136606E-3</v>
      </c>
      <c r="AG283" s="32">
        <v>2.1126843843057002E-3</v>
      </c>
    </row>
    <row r="284" spans="1:33" ht="15" customHeight="1" x14ac:dyDescent="0.25">
      <c r="A284" s="49" t="s">
        <v>10</v>
      </c>
      <c r="B284" s="49" t="s">
        <v>11</v>
      </c>
      <c r="C284" s="49" t="s">
        <v>12</v>
      </c>
      <c r="D284" s="49" t="s">
        <v>13</v>
      </c>
      <c r="E284" s="49" t="s">
        <v>14</v>
      </c>
      <c r="F284" s="49" t="s">
        <v>15</v>
      </c>
      <c r="G284" s="49" t="s">
        <v>680</v>
      </c>
      <c r="H284" s="50" t="s">
        <v>18</v>
      </c>
      <c r="I284" s="51">
        <v>298</v>
      </c>
      <c r="J284" s="52"/>
      <c r="K284" s="52"/>
      <c r="L284" s="52"/>
      <c r="M284" s="52"/>
      <c r="N284" s="52"/>
      <c r="O284" s="52"/>
      <c r="P284" s="52"/>
      <c r="Q284" s="52"/>
      <c r="R284" s="52"/>
      <c r="S284" s="52"/>
      <c r="T284" s="52"/>
      <c r="U284" s="52"/>
      <c r="V284" s="52"/>
      <c r="W284" s="52"/>
      <c r="X284" s="52"/>
      <c r="Y284" s="52"/>
      <c r="Z284" s="52"/>
      <c r="AA284" s="52">
        <v>5.7271449437897403E-6</v>
      </c>
      <c r="AB284" s="52">
        <v>3.36467467403893E-5</v>
      </c>
      <c r="AC284" s="52">
        <v>8.0351851254767193E-6</v>
      </c>
      <c r="AD284" s="52">
        <v>6.8842672146685099E-6</v>
      </c>
      <c r="AE284" s="52">
        <v>7.3900513811680102E-6</v>
      </c>
      <c r="AF284" s="52">
        <v>4.7425319952630004E-6</v>
      </c>
      <c r="AG284" s="32">
        <v>1.1874386015150001E-6</v>
      </c>
    </row>
    <row r="285" spans="1:33" ht="15" customHeight="1" x14ac:dyDescent="0.25">
      <c r="A285" s="49" t="s">
        <v>10</v>
      </c>
      <c r="B285" s="49" t="s">
        <v>11</v>
      </c>
      <c r="C285" s="49" t="s">
        <v>12</v>
      </c>
      <c r="D285" s="49" t="s">
        <v>13</v>
      </c>
      <c r="E285" s="49" t="s">
        <v>14</v>
      </c>
      <c r="F285" s="49" t="s">
        <v>15</v>
      </c>
      <c r="G285" s="49" t="s">
        <v>681</v>
      </c>
      <c r="H285" s="50" t="s">
        <v>16</v>
      </c>
      <c r="I285" s="51">
        <v>25</v>
      </c>
      <c r="J285" s="52"/>
      <c r="K285" s="52"/>
      <c r="L285" s="52"/>
      <c r="M285" s="52"/>
      <c r="N285" s="52"/>
      <c r="O285" s="52"/>
      <c r="P285" s="52"/>
      <c r="Q285" s="52"/>
      <c r="R285" s="52"/>
      <c r="S285" s="52"/>
      <c r="T285" s="52"/>
      <c r="U285" s="52"/>
      <c r="V285" s="52"/>
      <c r="W285" s="52"/>
      <c r="X285" s="52"/>
      <c r="Y285" s="52"/>
      <c r="Z285" s="52"/>
      <c r="AA285" s="52"/>
      <c r="AB285" s="52">
        <v>3.3771843955242E-9</v>
      </c>
      <c r="AC285" s="52">
        <v>4.9950824935879999E-6</v>
      </c>
      <c r="AD285" s="52">
        <v>1.90299946259643E-6</v>
      </c>
      <c r="AE285" s="52">
        <v>2.0961485656739998E-6</v>
      </c>
      <c r="AF285" s="52">
        <v>1.500998250512E-6</v>
      </c>
      <c r="AG285" s="32">
        <v>5.6467045716099995E-7</v>
      </c>
    </row>
    <row r="286" spans="1:33" ht="15" customHeight="1" x14ac:dyDescent="0.25">
      <c r="A286" s="49" t="s">
        <v>10</v>
      </c>
      <c r="B286" s="49" t="s">
        <v>11</v>
      </c>
      <c r="C286" s="49" t="s">
        <v>12</v>
      </c>
      <c r="D286" s="49" t="s">
        <v>13</v>
      </c>
      <c r="E286" s="49" t="s">
        <v>14</v>
      </c>
      <c r="F286" s="49" t="s">
        <v>15</v>
      </c>
      <c r="G286" s="49" t="s">
        <v>681</v>
      </c>
      <c r="H286" s="50" t="s">
        <v>17</v>
      </c>
      <c r="I286" s="51">
        <v>1</v>
      </c>
      <c r="J286" s="52"/>
      <c r="K286" s="52"/>
      <c r="L286" s="52"/>
      <c r="M286" s="52"/>
      <c r="N286" s="52"/>
      <c r="O286" s="52"/>
      <c r="P286" s="52"/>
      <c r="Q286" s="52"/>
      <c r="R286" s="52"/>
      <c r="S286" s="52"/>
      <c r="T286" s="52"/>
      <c r="U286" s="52"/>
      <c r="V286" s="52"/>
      <c r="W286" s="52"/>
      <c r="X286" s="52"/>
      <c r="Y286" s="52"/>
      <c r="Z286" s="52"/>
      <c r="AA286" s="52"/>
      <c r="AB286" s="52">
        <v>7.1623326660277299E-6</v>
      </c>
      <c r="AC286" s="52">
        <v>1.0593570952401399E-2</v>
      </c>
      <c r="AD286" s="52">
        <v>4.0358812602757201E-3</v>
      </c>
      <c r="AE286" s="52">
        <v>4.4455118780812796E-3</v>
      </c>
      <c r="AF286" s="52">
        <v>3.18331708968503E-3</v>
      </c>
      <c r="AG286" s="32">
        <v>1.1975531055478199E-3</v>
      </c>
    </row>
    <row r="287" spans="1:33" ht="15" customHeight="1" x14ac:dyDescent="0.25">
      <c r="A287" s="49" t="s">
        <v>10</v>
      </c>
      <c r="B287" s="49" t="s">
        <v>11</v>
      </c>
      <c r="C287" s="49" t="s">
        <v>12</v>
      </c>
      <c r="D287" s="49" t="s">
        <v>13</v>
      </c>
      <c r="E287" s="49" t="s">
        <v>14</v>
      </c>
      <c r="F287" s="49" t="s">
        <v>15</v>
      </c>
      <c r="G287" s="49" t="s">
        <v>681</v>
      </c>
      <c r="H287" s="50" t="s">
        <v>18</v>
      </c>
      <c r="I287" s="51">
        <v>298</v>
      </c>
      <c r="J287" s="52"/>
      <c r="K287" s="52"/>
      <c r="L287" s="52"/>
      <c r="M287" s="52"/>
      <c r="N287" s="52"/>
      <c r="O287" s="52"/>
      <c r="P287" s="52"/>
      <c r="Q287" s="52"/>
      <c r="R287" s="52"/>
      <c r="S287" s="52"/>
      <c r="T287" s="52"/>
      <c r="U287" s="52"/>
      <c r="V287" s="52"/>
      <c r="W287" s="52"/>
      <c r="X287" s="52"/>
      <c r="Y287" s="52"/>
      <c r="Z287" s="52"/>
      <c r="AA287" s="52"/>
      <c r="AB287" s="52">
        <v>4.0256037994648499E-9</v>
      </c>
      <c r="AC287" s="52">
        <v>5.9541383323568999E-6</v>
      </c>
      <c r="AD287" s="52">
        <v>2.2683753594153598E-6</v>
      </c>
      <c r="AE287" s="52">
        <v>2.4986090902829999E-6</v>
      </c>
      <c r="AF287" s="52">
        <v>1.7891899146100001E-6</v>
      </c>
      <c r="AG287" s="32">
        <v>6.73087184936001E-7</v>
      </c>
    </row>
    <row r="288" spans="1:33" ht="15" customHeight="1" x14ac:dyDescent="0.25">
      <c r="A288" s="49" t="s">
        <v>10</v>
      </c>
      <c r="B288" s="49" t="s">
        <v>11</v>
      </c>
      <c r="C288" s="49" t="s">
        <v>12</v>
      </c>
      <c r="D288" s="49" t="s">
        <v>13</v>
      </c>
      <c r="E288" s="49" t="s">
        <v>14</v>
      </c>
      <c r="F288" s="49" t="s">
        <v>15</v>
      </c>
      <c r="G288" s="49" t="s">
        <v>682</v>
      </c>
      <c r="H288" s="50" t="s">
        <v>16</v>
      </c>
      <c r="I288" s="51">
        <v>25</v>
      </c>
      <c r="J288" s="52"/>
      <c r="K288" s="52"/>
      <c r="L288" s="52"/>
      <c r="M288" s="52"/>
      <c r="N288" s="52"/>
      <c r="O288" s="52"/>
      <c r="P288" s="52"/>
      <c r="Q288" s="52"/>
      <c r="R288" s="52"/>
      <c r="S288" s="52"/>
      <c r="T288" s="52"/>
      <c r="U288" s="52"/>
      <c r="V288" s="52"/>
      <c r="W288" s="52">
        <v>9.9834542062790001E-4</v>
      </c>
      <c r="X288" s="52">
        <v>3.6122819630163999E-6</v>
      </c>
      <c r="Y288" s="52">
        <v>5.9262775151577201E-4</v>
      </c>
      <c r="Z288" s="52">
        <v>6.8878872126765299E-4</v>
      </c>
      <c r="AA288" s="52">
        <v>8.4203631230606198E-4</v>
      </c>
      <c r="AB288" s="52">
        <v>9.7608359928701301E-4</v>
      </c>
      <c r="AC288" s="52">
        <v>5.3201149901793796E-4</v>
      </c>
      <c r="AD288" s="52">
        <v>7.57462612478978E-4</v>
      </c>
      <c r="AE288" s="52">
        <v>7.8263782826262502E-4</v>
      </c>
      <c r="AF288" s="52">
        <v>6.3794008408970995E-4</v>
      </c>
      <c r="AG288" s="32">
        <v>5.6282214067504305E-4</v>
      </c>
    </row>
    <row r="289" spans="1:33" ht="15" customHeight="1" x14ac:dyDescent="0.25">
      <c r="A289" s="49" t="s">
        <v>10</v>
      </c>
      <c r="B289" s="49" t="s">
        <v>11</v>
      </c>
      <c r="C289" s="49" t="s">
        <v>12</v>
      </c>
      <c r="D289" s="49" t="s">
        <v>13</v>
      </c>
      <c r="E289" s="49" t="s">
        <v>14</v>
      </c>
      <c r="F289" s="49" t="s">
        <v>15</v>
      </c>
      <c r="G289" s="49" t="s">
        <v>682</v>
      </c>
      <c r="H289" s="50" t="s">
        <v>18</v>
      </c>
      <c r="I289" s="51">
        <v>298</v>
      </c>
      <c r="J289" s="52"/>
      <c r="K289" s="52"/>
      <c r="L289" s="52"/>
      <c r="M289" s="52"/>
      <c r="N289" s="52"/>
      <c r="O289" s="52"/>
      <c r="P289" s="52"/>
      <c r="Q289" s="52"/>
      <c r="R289" s="52"/>
      <c r="S289" s="52"/>
      <c r="T289" s="52"/>
      <c r="U289" s="52"/>
      <c r="V289" s="52"/>
      <c r="W289" s="52">
        <v>1.56191141057235E-3</v>
      </c>
      <c r="X289" s="52">
        <v>5.6514151311391596E-6</v>
      </c>
      <c r="Y289" s="52">
        <v>9.2716611724642404E-4</v>
      </c>
      <c r="Z289" s="52">
        <v>1.0776099544232401E-3</v>
      </c>
      <c r="AA289" s="52">
        <v>1.3173658106028401E-3</v>
      </c>
      <c r="AB289" s="52">
        <v>1.52708279108453E-3</v>
      </c>
      <c r="AC289" s="52">
        <v>8.3233199021356301E-4</v>
      </c>
      <c r="AD289" s="52">
        <v>1.18505025722336E-3</v>
      </c>
      <c r="AE289" s="52">
        <v>1.2244368823168799E-3</v>
      </c>
      <c r="AF289" s="52">
        <v>9.9805726155835191E-4</v>
      </c>
      <c r="AG289" s="32">
        <v>8.8053523908610595E-4</v>
      </c>
    </row>
    <row r="290" spans="1:33" ht="15" customHeight="1" x14ac:dyDescent="0.25">
      <c r="A290" s="49" t="s">
        <v>10</v>
      </c>
      <c r="B290" s="49" t="s">
        <v>11</v>
      </c>
      <c r="C290" s="49" t="s">
        <v>12</v>
      </c>
      <c r="D290" s="49" t="s">
        <v>13</v>
      </c>
      <c r="E290" s="49" t="s">
        <v>14</v>
      </c>
      <c r="F290" s="49" t="s">
        <v>15</v>
      </c>
      <c r="G290" s="49" t="s">
        <v>683</v>
      </c>
      <c r="H290" s="50" t="s">
        <v>16</v>
      </c>
      <c r="I290" s="51">
        <v>25</v>
      </c>
      <c r="J290" s="52"/>
      <c r="K290" s="52"/>
      <c r="L290" s="52"/>
      <c r="M290" s="52"/>
      <c r="N290" s="52"/>
      <c r="O290" s="52"/>
      <c r="P290" s="52"/>
      <c r="Q290" s="52"/>
      <c r="R290" s="52"/>
      <c r="S290" s="52"/>
      <c r="T290" s="52"/>
      <c r="U290" s="52">
        <v>3.2471252909071E-4</v>
      </c>
      <c r="V290" s="52">
        <v>4.15706599725055E-4</v>
      </c>
      <c r="W290" s="52">
        <v>1.29277880651026E-4</v>
      </c>
      <c r="X290" s="52">
        <v>9.7103772159397805E-5</v>
      </c>
      <c r="Y290" s="52">
        <v>7.6017492378357E-5</v>
      </c>
      <c r="Z290" s="52">
        <v>1.01956294694786E-4</v>
      </c>
      <c r="AA290" s="52">
        <v>9.0680762349655997E-5</v>
      </c>
      <c r="AB290" s="52">
        <v>4.84713104518808E-5</v>
      </c>
      <c r="AC290" s="52">
        <v>3.5860622906594001E-5</v>
      </c>
      <c r="AD290" s="52">
        <v>5.8676358672138199E-5</v>
      </c>
      <c r="AE290" s="52">
        <v>7.4407223161931E-5</v>
      </c>
      <c r="AF290" s="52">
        <v>5.5440222345493001E-5</v>
      </c>
      <c r="AG290" s="32">
        <v>2.8306623078565E-5</v>
      </c>
    </row>
    <row r="291" spans="1:33" ht="15" customHeight="1" x14ac:dyDescent="0.25">
      <c r="A291" s="49" t="s">
        <v>10</v>
      </c>
      <c r="B291" s="49" t="s">
        <v>11</v>
      </c>
      <c r="C291" s="49" t="s">
        <v>12</v>
      </c>
      <c r="D291" s="49" t="s">
        <v>13</v>
      </c>
      <c r="E291" s="49" t="s">
        <v>14</v>
      </c>
      <c r="F291" s="49" t="s">
        <v>15</v>
      </c>
      <c r="G291" s="49" t="s">
        <v>683</v>
      </c>
      <c r="H291" s="50" t="s">
        <v>17</v>
      </c>
      <c r="I291" s="51">
        <v>1</v>
      </c>
      <c r="J291" s="52"/>
      <c r="K291" s="52"/>
      <c r="L291" s="52"/>
      <c r="M291" s="52"/>
      <c r="N291" s="52"/>
      <c r="O291" s="52"/>
      <c r="P291" s="52"/>
      <c r="Q291" s="52"/>
      <c r="R291" s="52"/>
      <c r="S291" s="52"/>
      <c r="T291" s="52"/>
      <c r="U291" s="52">
        <v>0.68405755642292099</v>
      </c>
      <c r="V291" s="52">
        <v>0.87501061679927405</v>
      </c>
      <c r="W291" s="52">
        <v>0.212545318830233</v>
      </c>
      <c r="X291" s="52">
        <v>0.15965450750698801</v>
      </c>
      <c r="Y291" s="52">
        <v>0.14351063966494301</v>
      </c>
      <c r="Z291" s="52">
        <v>0.15190895666305801</v>
      </c>
      <c r="AA291" s="52">
        <v>0.12807415883222401</v>
      </c>
      <c r="AB291" s="52">
        <v>9.3673092763014901E-2</v>
      </c>
      <c r="AC291" s="52">
        <v>7.6055301962354299E-2</v>
      </c>
      <c r="AD291" s="52">
        <v>0.124430646014591</v>
      </c>
      <c r="AE291" s="52">
        <v>0.157802838881823</v>
      </c>
      <c r="AF291" s="52">
        <v>0.13997336136943</v>
      </c>
      <c r="AG291" s="32">
        <v>6.00326862408131E-2</v>
      </c>
    </row>
    <row r="292" spans="1:33" ht="15" customHeight="1" x14ac:dyDescent="0.25">
      <c r="A292" s="49" t="s">
        <v>10</v>
      </c>
      <c r="B292" s="49" t="s">
        <v>11</v>
      </c>
      <c r="C292" s="49" t="s">
        <v>12</v>
      </c>
      <c r="D292" s="49" t="s">
        <v>13</v>
      </c>
      <c r="E292" s="49" t="s">
        <v>14</v>
      </c>
      <c r="F292" s="49" t="s">
        <v>15</v>
      </c>
      <c r="G292" s="49" t="s">
        <v>683</v>
      </c>
      <c r="H292" s="50" t="s">
        <v>18</v>
      </c>
      <c r="I292" s="51">
        <v>298</v>
      </c>
      <c r="J292" s="52"/>
      <c r="K292" s="52"/>
      <c r="L292" s="52"/>
      <c r="M292" s="52"/>
      <c r="N292" s="52"/>
      <c r="O292" s="52"/>
      <c r="P292" s="52"/>
      <c r="Q292" s="52"/>
      <c r="R292" s="52"/>
      <c r="S292" s="52"/>
      <c r="T292" s="52"/>
      <c r="U292" s="52">
        <v>4.4995844209755602E-4</v>
      </c>
      <c r="V292" s="52">
        <v>5.7607326995298799E-4</v>
      </c>
      <c r="W292" s="52">
        <v>1.8394431060911399E-4</v>
      </c>
      <c r="X292" s="52">
        <v>1.3817929812753201E-4</v>
      </c>
      <c r="Y292" s="52">
        <v>9.3722976183167403E-5</v>
      </c>
      <c r="Z292" s="52">
        <v>1.32814167873445E-4</v>
      </c>
      <c r="AA292" s="52">
        <v>1.1934765985678E-4</v>
      </c>
      <c r="AB292" s="52">
        <v>6.6922799185973307E-5</v>
      </c>
      <c r="AC292" s="52">
        <v>4.2745862504660098E-5</v>
      </c>
      <c r="AD292" s="52">
        <v>6.9939565108800502E-5</v>
      </c>
      <c r="AE292" s="52">
        <v>8.8693410009021796E-5</v>
      </c>
      <c r="AF292" s="52">
        <v>8.1840328224297001E-5</v>
      </c>
      <c r="AG292" s="32">
        <v>3.3741494709648898E-5</v>
      </c>
    </row>
    <row r="293" spans="1:33" ht="15" customHeight="1" x14ac:dyDescent="0.25">
      <c r="A293" s="49" t="s">
        <v>10</v>
      </c>
      <c r="B293" s="49" t="s">
        <v>11</v>
      </c>
      <c r="C293" s="49" t="s">
        <v>12</v>
      </c>
      <c r="D293" s="49" t="s">
        <v>13</v>
      </c>
      <c r="E293" s="49" t="s">
        <v>14</v>
      </c>
      <c r="F293" s="49" t="s">
        <v>15</v>
      </c>
      <c r="G293" s="49" t="s">
        <v>684</v>
      </c>
      <c r="H293" s="50" t="s">
        <v>16</v>
      </c>
      <c r="I293" s="51">
        <v>25</v>
      </c>
      <c r="J293" s="52"/>
      <c r="K293" s="52"/>
      <c r="L293" s="52"/>
      <c r="M293" s="52"/>
      <c r="N293" s="52"/>
      <c r="O293" s="52"/>
      <c r="P293" s="52"/>
      <c r="Q293" s="52"/>
      <c r="R293" s="52"/>
      <c r="S293" s="52"/>
      <c r="T293" s="52"/>
      <c r="U293" s="52"/>
      <c r="V293" s="52"/>
      <c r="W293" s="52">
        <v>3.8550564014085701E-4</v>
      </c>
      <c r="X293" s="52">
        <v>3.0273671291697801E-4</v>
      </c>
      <c r="Y293" s="52">
        <v>1.3328380722245299E-4</v>
      </c>
      <c r="Z293" s="52">
        <v>2.3173160341442099E-4</v>
      </c>
      <c r="AA293" s="52">
        <v>3.8179527658719998E-3</v>
      </c>
      <c r="AB293" s="52">
        <v>2.0048730499748601E-3</v>
      </c>
      <c r="AC293" s="52">
        <v>1.35852789536006E-3</v>
      </c>
      <c r="AD293" s="52">
        <v>3.67147228782903E-3</v>
      </c>
      <c r="AE293" s="52"/>
      <c r="AF293" s="52"/>
      <c r="AG293" s="32"/>
    </row>
    <row r="294" spans="1:33" ht="15" customHeight="1" x14ac:dyDescent="0.25">
      <c r="A294" s="49" t="s">
        <v>10</v>
      </c>
      <c r="B294" s="49" t="s">
        <v>11</v>
      </c>
      <c r="C294" s="49" t="s">
        <v>12</v>
      </c>
      <c r="D294" s="49" t="s">
        <v>13</v>
      </c>
      <c r="E294" s="49" t="s">
        <v>14</v>
      </c>
      <c r="F294" s="49" t="s">
        <v>15</v>
      </c>
      <c r="G294" s="49" t="s">
        <v>684</v>
      </c>
      <c r="H294" s="50" t="s">
        <v>17</v>
      </c>
      <c r="I294" s="51">
        <v>1</v>
      </c>
      <c r="J294" s="52"/>
      <c r="K294" s="52"/>
      <c r="L294" s="52"/>
      <c r="M294" s="52"/>
      <c r="N294" s="52"/>
      <c r="O294" s="52"/>
      <c r="P294" s="52"/>
      <c r="Q294" s="52"/>
      <c r="R294" s="52"/>
      <c r="S294" s="52"/>
      <c r="T294" s="52"/>
      <c r="U294" s="52"/>
      <c r="V294" s="52"/>
      <c r="W294" s="52">
        <v>0.132701591863016</v>
      </c>
      <c r="X294" s="52">
        <v>0.104210347066612</v>
      </c>
      <c r="Y294" s="52">
        <v>0.24627279133535199</v>
      </c>
      <c r="Z294" s="52">
        <v>0.491459296218418</v>
      </c>
      <c r="AA294" s="52">
        <v>0.20377964162918</v>
      </c>
      <c r="AB294" s="52">
        <v>0.128565577235141</v>
      </c>
      <c r="AC294" s="52">
        <v>8.4857856629466794E-2</v>
      </c>
      <c r="AD294" s="52">
        <v>0.25613250264621301</v>
      </c>
      <c r="AE294" s="52"/>
      <c r="AF294" s="52"/>
      <c r="AG294" s="32"/>
    </row>
    <row r="295" spans="1:33" ht="15" customHeight="1" x14ac:dyDescent="0.25">
      <c r="A295" s="49" t="s">
        <v>10</v>
      </c>
      <c r="B295" s="49" t="s">
        <v>11</v>
      </c>
      <c r="C295" s="49" t="s">
        <v>12</v>
      </c>
      <c r="D295" s="49" t="s">
        <v>13</v>
      </c>
      <c r="E295" s="49" t="s">
        <v>14</v>
      </c>
      <c r="F295" s="49" t="s">
        <v>15</v>
      </c>
      <c r="G295" s="49" t="s">
        <v>684</v>
      </c>
      <c r="H295" s="50" t="s">
        <v>18</v>
      </c>
      <c r="I295" s="51">
        <v>298</v>
      </c>
      <c r="J295" s="52"/>
      <c r="K295" s="52"/>
      <c r="L295" s="52"/>
      <c r="M295" s="52"/>
      <c r="N295" s="52"/>
      <c r="O295" s="52"/>
      <c r="P295" s="52"/>
      <c r="Q295" s="52"/>
      <c r="R295" s="52"/>
      <c r="S295" s="52"/>
      <c r="T295" s="52"/>
      <c r="U295" s="52"/>
      <c r="V295" s="52"/>
      <c r="W295" s="52">
        <v>6.3312984831691505E-4</v>
      </c>
      <c r="X295" s="52">
        <v>4.9719588762625199E-4</v>
      </c>
      <c r="Y295" s="52">
        <v>1.7014630742268901E-4</v>
      </c>
      <c r="Z295" s="52">
        <v>2.7623333664731199E-4</v>
      </c>
      <c r="AA295" s="52">
        <v>5.9521416510687503E-3</v>
      </c>
      <c r="AB295" s="52">
        <v>3.1223543989745898E-3</v>
      </c>
      <c r="AC295" s="52">
        <v>2.11602383878828E-3</v>
      </c>
      <c r="AD295" s="52">
        <v>5.7070719270809903E-3</v>
      </c>
      <c r="AE295" s="52"/>
      <c r="AF295" s="52"/>
      <c r="AG295" s="32"/>
    </row>
    <row r="296" spans="1:33" ht="15" customHeight="1" x14ac:dyDescent="0.25">
      <c r="A296" s="49" t="s">
        <v>10</v>
      </c>
      <c r="B296" s="49" t="s">
        <v>11</v>
      </c>
      <c r="C296" s="49" t="s">
        <v>12</v>
      </c>
      <c r="D296" s="49" t="s">
        <v>13</v>
      </c>
      <c r="E296" s="49" t="s">
        <v>14</v>
      </c>
      <c r="F296" s="49" t="s">
        <v>15</v>
      </c>
      <c r="G296" s="49" t="s">
        <v>685</v>
      </c>
      <c r="H296" s="50" t="s">
        <v>16</v>
      </c>
      <c r="I296" s="51">
        <v>25</v>
      </c>
      <c r="J296" s="52"/>
      <c r="K296" s="52"/>
      <c r="L296" s="52"/>
      <c r="M296" s="52"/>
      <c r="N296" s="52"/>
      <c r="O296" s="52"/>
      <c r="P296" s="52"/>
      <c r="Q296" s="52"/>
      <c r="R296" s="52"/>
      <c r="S296" s="52"/>
      <c r="T296" s="52"/>
      <c r="U296" s="52"/>
      <c r="V296" s="52"/>
      <c r="W296" s="52"/>
      <c r="X296" s="52"/>
      <c r="Y296" s="52"/>
      <c r="Z296" s="52">
        <v>1.14183044967168E-5</v>
      </c>
      <c r="AA296" s="52">
        <v>1.230857709259E-5</v>
      </c>
      <c r="AB296" s="52">
        <v>1.09631790388751E-5</v>
      </c>
      <c r="AC296" s="52">
        <v>6.3809677356250798E-6</v>
      </c>
      <c r="AD296" s="52">
        <v>9.3832442161110194E-6</v>
      </c>
      <c r="AE296" s="52">
        <v>1.6131137840601501E-5</v>
      </c>
      <c r="AF296" s="52">
        <v>1.0673622153416001E-5</v>
      </c>
      <c r="AG296" s="32">
        <v>3.5602068420429999E-6</v>
      </c>
    </row>
    <row r="297" spans="1:33" ht="15" customHeight="1" x14ac:dyDescent="0.25">
      <c r="A297" s="49" t="s">
        <v>10</v>
      </c>
      <c r="B297" s="49" t="s">
        <v>11</v>
      </c>
      <c r="C297" s="49" t="s">
        <v>12</v>
      </c>
      <c r="D297" s="49" t="s">
        <v>13</v>
      </c>
      <c r="E297" s="49" t="s">
        <v>14</v>
      </c>
      <c r="F297" s="49" t="s">
        <v>15</v>
      </c>
      <c r="G297" s="49" t="s">
        <v>685</v>
      </c>
      <c r="H297" s="50" t="s">
        <v>17</v>
      </c>
      <c r="I297" s="51">
        <v>1</v>
      </c>
      <c r="J297" s="52"/>
      <c r="K297" s="52"/>
      <c r="L297" s="52"/>
      <c r="M297" s="52"/>
      <c r="N297" s="52"/>
      <c r="O297" s="52"/>
      <c r="P297" s="52"/>
      <c r="Q297" s="52"/>
      <c r="R297" s="52"/>
      <c r="S297" s="52"/>
      <c r="T297" s="52"/>
      <c r="U297" s="52"/>
      <c r="V297" s="52"/>
      <c r="W297" s="52"/>
      <c r="X297" s="52"/>
      <c r="Y297" s="52"/>
      <c r="Z297" s="52">
        <v>2.0683412732697502E-2</v>
      </c>
      <c r="AA297" s="52">
        <v>2.4568768945797001E-2</v>
      </c>
      <c r="AB297" s="52">
        <v>1.81491731204587E-2</v>
      </c>
      <c r="AC297" s="52">
        <v>1.07359162007916E-2</v>
      </c>
      <c r="AD297" s="52">
        <v>1.9122090135632899E-2</v>
      </c>
      <c r="AE297" s="52">
        <v>3.4211139322291501E-2</v>
      </c>
      <c r="AF297" s="52">
        <v>2.6947680228481399E-2</v>
      </c>
      <c r="AG297" s="32">
        <v>7.5504866706022598E-3</v>
      </c>
    </row>
    <row r="298" spans="1:33" ht="15" customHeight="1" x14ac:dyDescent="0.25">
      <c r="A298" s="49" t="s">
        <v>10</v>
      </c>
      <c r="B298" s="49" t="s">
        <v>11</v>
      </c>
      <c r="C298" s="49" t="s">
        <v>12</v>
      </c>
      <c r="D298" s="49" t="s">
        <v>13</v>
      </c>
      <c r="E298" s="49" t="s">
        <v>14</v>
      </c>
      <c r="F298" s="49" t="s">
        <v>15</v>
      </c>
      <c r="G298" s="49" t="s">
        <v>685</v>
      </c>
      <c r="H298" s="50" t="s">
        <v>18</v>
      </c>
      <c r="I298" s="51">
        <v>298</v>
      </c>
      <c r="J298" s="52"/>
      <c r="K298" s="52"/>
      <c r="L298" s="52"/>
      <c r="M298" s="52"/>
      <c r="N298" s="52"/>
      <c r="O298" s="52"/>
      <c r="P298" s="52"/>
      <c r="Q298" s="52"/>
      <c r="R298" s="52"/>
      <c r="S298" s="52"/>
      <c r="T298" s="52"/>
      <c r="U298" s="52"/>
      <c r="V298" s="52"/>
      <c r="W298" s="52"/>
      <c r="X298" s="52"/>
      <c r="Y298" s="52"/>
      <c r="Z298" s="52">
        <v>1.53226923565023E-5</v>
      </c>
      <c r="AA298" s="52">
        <v>1.49414791441232E-5</v>
      </c>
      <c r="AB298" s="52">
        <v>1.3962962213861001E-5</v>
      </c>
      <c r="AC298" s="52">
        <v>8.0961661952704601E-6</v>
      </c>
      <c r="AD298" s="52">
        <v>1.19644377845925E-5</v>
      </c>
      <c r="AE298" s="52">
        <v>1.9228316305996999E-5</v>
      </c>
      <c r="AF298" s="52">
        <v>1.5756116365179001E-5</v>
      </c>
      <c r="AG298" s="32">
        <v>4.2437665557110001E-6</v>
      </c>
    </row>
    <row r="299" spans="1:33" ht="15" customHeight="1" x14ac:dyDescent="0.25">
      <c r="A299" s="49" t="s">
        <v>10</v>
      </c>
      <c r="B299" s="49" t="s">
        <v>11</v>
      </c>
      <c r="C299" s="49" t="s">
        <v>12</v>
      </c>
      <c r="D299" s="49" t="s">
        <v>13</v>
      </c>
      <c r="E299" s="49" t="s">
        <v>14</v>
      </c>
      <c r="F299" s="49" t="s">
        <v>15</v>
      </c>
      <c r="G299" s="49" t="s">
        <v>686</v>
      </c>
      <c r="H299" s="50" t="s">
        <v>16</v>
      </c>
      <c r="I299" s="51">
        <v>25</v>
      </c>
      <c r="J299" s="52">
        <v>5.70982479983941E-5</v>
      </c>
      <c r="K299" s="52">
        <v>5.60591285849352E-5</v>
      </c>
      <c r="L299" s="52">
        <v>5.49310774787934E-5</v>
      </c>
      <c r="M299" s="52">
        <v>5.5091230819577202E-5</v>
      </c>
      <c r="N299" s="52">
        <v>5.6269909509309601E-5</v>
      </c>
      <c r="O299" s="52">
        <v>5.5258088604614001E-5</v>
      </c>
      <c r="P299" s="52">
        <v>5.5478487934206202E-5</v>
      </c>
      <c r="Q299" s="52">
        <v>5.1315944511327601E-5</v>
      </c>
      <c r="R299" s="52">
        <v>5.5129487685219499E-5</v>
      </c>
      <c r="S299" s="52">
        <v>4.9206066531660399E-5</v>
      </c>
      <c r="T299" s="52"/>
      <c r="U299" s="52"/>
      <c r="V299" s="52"/>
      <c r="W299" s="52">
        <v>1.47575699799702E-5</v>
      </c>
      <c r="X299" s="52">
        <v>1.8079318825242599E-5</v>
      </c>
      <c r="Y299" s="52">
        <v>3.5516776753225699E-6</v>
      </c>
      <c r="Z299" s="52"/>
      <c r="AA299" s="52">
        <v>5.3755209703572703E-7</v>
      </c>
      <c r="AB299" s="52"/>
      <c r="AC299" s="52"/>
      <c r="AD299" s="52"/>
      <c r="AE299" s="52"/>
      <c r="AF299" s="52"/>
      <c r="AG299" s="32"/>
    </row>
    <row r="300" spans="1:33" ht="15" customHeight="1" x14ac:dyDescent="0.25">
      <c r="A300" s="49" t="s">
        <v>10</v>
      </c>
      <c r="B300" s="49" t="s">
        <v>11</v>
      </c>
      <c r="C300" s="49" t="s">
        <v>12</v>
      </c>
      <c r="D300" s="49" t="s">
        <v>13</v>
      </c>
      <c r="E300" s="49" t="s">
        <v>14</v>
      </c>
      <c r="F300" s="49" t="s">
        <v>15</v>
      </c>
      <c r="G300" s="49" t="s">
        <v>686</v>
      </c>
      <c r="H300" s="50" t="s">
        <v>17</v>
      </c>
      <c r="I300" s="51">
        <v>1</v>
      </c>
      <c r="J300" s="52">
        <v>0.21195780608857401</v>
      </c>
      <c r="K300" s="52">
        <v>0.20910136087273601</v>
      </c>
      <c r="L300" s="52">
        <v>0.205001834356628</v>
      </c>
      <c r="M300" s="52">
        <v>0.20524213186668899</v>
      </c>
      <c r="N300" s="52">
        <v>0.20979238066727299</v>
      </c>
      <c r="O300" s="52">
        <v>0.20591130301637101</v>
      </c>
      <c r="P300" s="52">
        <v>0.206995539151894</v>
      </c>
      <c r="Q300" s="52">
        <v>0.19121139370679999</v>
      </c>
      <c r="R300" s="52">
        <v>0.20551951509286201</v>
      </c>
      <c r="S300" s="52">
        <v>0.18342821735259399</v>
      </c>
      <c r="T300" s="52"/>
      <c r="U300" s="52"/>
      <c r="V300" s="52"/>
      <c r="W300" s="52">
        <v>5.1262607108215098E-3</v>
      </c>
      <c r="X300" s="52">
        <v>6.1235422548042697E-3</v>
      </c>
      <c r="Y300" s="52">
        <v>1.2025541424041399E-3</v>
      </c>
      <c r="Z300" s="52"/>
      <c r="AA300" s="52">
        <v>1.8337163159491099E-4</v>
      </c>
      <c r="AB300" s="52"/>
      <c r="AC300" s="52"/>
      <c r="AD300" s="52"/>
      <c r="AE300" s="52"/>
      <c r="AF300" s="52"/>
      <c r="AG300" s="32"/>
    </row>
    <row r="301" spans="1:33" ht="15" customHeight="1" x14ac:dyDescent="0.25">
      <c r="A301" s="49" t="s">
        <v>10</v>
      </c>
      <c r="B301" s="49" t="s">
        <v>11</v>
      </c>
      <c r="C301" s="49" t="s">
        <v>12</v>
      </c>
      <c r="D301" s="49" t="s">
        <v>13</v>
      </c>
      <c r="E301" s="49" t="s">
        <v>14</v>
      </c>
      <c r="F301" s="49" t="s">
        <v>15</v>
      </c>
      <c r="G301" s="49" t="s">
        <v>686</v>
      </c>
      <c r="H301" s="50" t="s">
        <v>18</v>
      </c>
      <c r="I301" s="51">
        <v>298</v>
      </c>
      <c r="J301" s="52">
        <v>1.0807168348009599E-3</v>
      </c>
      <c r="K301" s="52">
        <v>1.0671234015435301E-3</v>
      </c>
      <c r="L301" s="52">
        <v>1.0463063322417501E-3</v>
      </c>
      <c r="M301" s="52">
        <v>1.0471879825830199E-3</v>
      </c>
      <c r="N301" s="52">
        <v>1.07055804631633E-3</v>
      </c>
      <c r="O301" s="52">
        <v>1.0506481809239301E-3</v>
      </c>
      <c r="P301" s="52">
        <v>1.0564344900168101E-3</v>
      </c>
      <c r="Q301" s="52">
        <v>9.7563317328569401E-4</v>
      </c>
      <c r="R301" s="52">
        <v>1.0487335824154E-3</v>
      </c>
      <c r="S301" s="52">
        <v>8.7752806597864695E-4</v>
      </c>
      <c r="T301" s="52"/>
      <c r="U301" s="52"/>
      <c r="V301" s="52"/>
      <c r="W301" s="52">
        <v>2.5589067943816201E-5</v>
      </c>
      <c r="X301" s="52">
        <v>3.1349582385992697E-5</v>
      </c>
      <c r="Y301" s="52">
        <v>6.1582441327917397E-6</v>
      </c>
      <c r="Z301" s="52"/>
      <c r="AA301" s="52">
        <v>9.3306484798228598E-7</v>
      </c>
      <c r="AB301" s="52"/>
      <c r="AC301" s="52"/>
      <c r="AD301" s="52"/>
      <c r="AE301" s="52"/>
      <c r="AF301" s="52"/>
      <c r="AG301" s="32"/>
    </row>
    <row r="302" spans="1:33" ht="15" customHeight="1" x14ac:dyDescent="0.25">
      <c r="A302" s="49" t="s">
        <v>10</v>
      </c>
      <c r="B302" s="49" t="s">
        <v>11</v>
      </c>
      <c r="C302" s="49" t="s">
        <v>12</v>
      </c>
      <c r="D302" s="49" t="s">
        <v>13</v>
      </c>
      <c r="E302" s="49" t="s">
        <v>14</v>
      </c>
      <c r="F302" s="49" t="s">
        <v>15</v>
      </c>
      <c r="G302" s="49" t="s">
        <v>687</v>
      </c>
      <c r="H302" s="50" t="s">
        <v>16</v>
      </c>
      <c r="I302" s="51">
        <v>25</v>
      </c>
      <c r="J302" s="52"/>
      <c r="K302" s="52"/>
      <c r="L302" s="52"/>
      <c r="M302" s="52"/>
      <c r="N302" s="52"/>
      <c r="O302" s="52"/>
      <c r="P302" s="52"/>
      <c r="Q302" s="52"/>
      <c r="R302" s="52"/>
      <c r="S302" s="52"/>
      <c r="T302" s="52"/>
      <c r="U302" s="52"/>
      <c r="V302" s="52"/>
      <c r="W302" s="52"/>
      <c r="X302" s="52">
        <v>8.3188242951101204E-7</v>
      </c>
      <c r="Y302" s="52">
        <v>5.2081961561423502E-6</v>
      </c>
      <c r="Z302" s="52">
        <v>7.5737470558069803E-6</v>
      </c>
      <c r="AA302" s="52">
        <v>5.9671003623506999E-6</v>
      </c>
      <c r="AB302" s="52">
        <v>9.3492620775856496E-6</v>
      </c>
      <c r="AC302" s="52">
        <v>2.0215856209488199E-5</v>
      </c>
      <c r="AD302" s="52">
        <v>4.5486058288273796E-6</v>
      </c>
      <c r="AE302" s="52">
        <v>7.7088746841999998E-6</v>
      </c>
      <c r="AF302" s="52">
        <v>2.391373206782E-6</v>
      </c>
      <c r="AG302" s="32">
        <v>2.210880780077E-6</v>
      </c>
    </row>
    <row r="303" spans="1:33" ht="15" customHeight="1" x14ac:dyDescent="0.25">
      <c r="A303" s="49" t="s">
        <v>10</v>
      </c>
      <c r="B303" s="49" t="s">
        <v>11</v>
      </c>
      <c r="C303" s="49" t="s">
        <v>12</v>
      </c>
      <c r="D303" s="49" t="s">
        <v>13</v>
      </c>
      <c r="E303" s="49" t="s">
        <v>14</v>
      </c>
      <c r="F303" s="49" t="s">
        <v>15</v>
      </c>
      <c r="G303" s="49" t="s">
        <v>687</v>
      </c>
      <c r="H303" s="50" t="s">
        <v>17</v>
      </c>
      <c r="I303" s="51">
        <v>1</v>
      </c>
      <c r="J303" s="52"/>
      <c r="K303" s="52"/>
      <c r="L303" s="52"/>
      <c r="M303" s="52"/>
      <c r="N303" s="52"/>
      <c r="O303" s="52"/>
      <c r="P303" s="52"/>
      <c r="Q303" s="52"/>
      <c r="R303" s="52"/>
      <c r="S303" s="52"/>
      <c r="T303" s="52"/>
      <c r="U303" s="52"/>
      <c r="V303" s="52"/>
      <c r="W303" s="52"/>
      <c r="X303" s="52">
        <v>1.7933419753916699E-3</v>
      </c>
      <c r="Y303" s="52">
        <v>1.12347953745817E-2</v>
      </c>
      <c r="Z303" s="52">
        <v>1.6341932692186301E-2</v>
      </c>
      <c r="AA303" s="52">
        <v>1.28522781229956E-2</v>
      </c>
      <c r="AB303" s="52">
        <v>2.0147031171529099E-2</v>
      </c>
      <c r="AC303" s="52">
        <v>4.3592294837357201E-2</v>
      </c>
      <c r="AD303" s="52">
        <v>9.80507039640394E-3</v>
      </c>
      <c r="AE303" s="52">
        <v>1.6631452913311501E-2</v>
      </c>
      <c r="AF303" s="52">
        <v>5.1560932746294004E-3</v>
      </c>
      <c r="AG303" s="32">
        <v>4.7690052197811496E-3</v>
      </c>
    </row>
    <row r="304" spans="1:33" ht="15" customHeight="1" x14ac:dyDescent="0.25">
      <c r="A304" s="49" t="s">
        <v>10</v>
      </c>
      <c r="B304" s="49" t="s">
        <v>11</v>
      </c>
      <c r="C304" s="49" t="s">
        <v>12</v>
      </c>
      <c r="D304" s="49" t="s">
        <v>13</v>
      </c>
      <c r="E304" s="49" t="s">
        <v>14</v>
      </c>
      <c r="F304" s="49" t="s">
        <v>15</v>
      </c>
      <c r="G304" s="49" t="s">
        <v>687</v>
      </c>
      <c r="H304" s="50" t="s">
        <v>18</v>
      </c>
      <c r="I304" s="51">
        <v>298</v>
      </c>
      <c r="J304" s="52"/>
      <c r="K304" s="52"/>
      <c r="L304" s="52"/>
      <c r="M304" s="52"/>
      <c r="N304" s="52"/>
      <c r="O304" s="52"/>
      <c r="P304" s="52"/>
      <c r="Q304" s="52"/>
      <c r="R304" s="52"/>
      <c r="S304" s="52"/>
      <c r="T304" s="52"/>
      <c r="U304" s="52"/>
      <c r="V304" s="52"/>
      <c r="W304" s="52"/>
      <c r="X304" s="52">
        <v>9.9160385597712098E-7</v>
      </c>
      <c r="Y304" s="52">
        <v>6.2081698181216802E-6</v>
      </c>
      <c r="Z304" s="52">
        <v>9.0279064905219095E-6</v>
      </c>
      <c r="AA304" s="52">
        <v>7.1127836319220296E-6</v>
      </c>
      <c r="AB304" s="52">
        <v>1.11443203964821E-5</v>
      </c>
      <c r="AC304" s="52">
        <v>2.409730060171E-5</v>
      </c>
      <c r="AD304" s="52">
        <v>5.4219381479622897E-6</v>
      </c>
      <c r="AE304" s="52">
        <v>9.1889786235660108E-6</v>
      </c>
      <c r="AF304" s="52">
        <v>2.8505168624840002E-6</v>
      </c>
      <c r="AG304" s="32">
        <v>2.6353698898520001E-6</v>
      </c>
    </row>
    <row r="305" spans="1:33" ht="15" customHeight="1" x14ac:dyDescent="0.25">
      <c r="A305" s="49" t="s">
        <v>10</v>
      </c>
      <c r="B305" s="49" t="s">
        <v>11</v>
      </c>
      <c r="C305" s="49" t="s">
        <v>12</v>
      </c>
      <c r="D305" s="49" t="s">
        <v>13</v>
      </c>
      <c r="E305" s="49" t="s">
        <v>14</v>
      </c>
      <c r="F305" s="49" t="s">
        <v>15</v>
      </c>
      <c r="G305" s="49" t="s">
        <v>688</v>
      </c>
      <c r="H305" s="50" t="s">
        <v>16</v>
      </c>
      <c r="I305" s="51">
        <v>25</v>
      </c>
      <c r="J305" s="52"/>
      <c r="K305" s="52"/>
      <c r="L305" s="52"/>
      <c r="M305" s="52"/>
      <c r="N305" s="52"/>
      <c r="O305" s="52"/>
      <c r="P305" s="52"/>
      <c r="Q305" s="52"/>
      <c r="R305" s="52"/>
      <c r="S305" s="52"/>
      <c r="T305" s="52"/>
      <c r="U305" s="52"/>
      <c r="V305" s="52"/>
      <c r="W305" s="52"/>
      <c r="X305" s="52">
        <v>7.2660355442492502E-9</v>
      </c>
      <c r="Y305" s="52">
        <v>3.7284932617286501E-8</v>
      </c>
      <c r="Z305" s="52"/>
      <c r="AA305" s="52"/>
      <c r="AB305" s="52"/>
      <c r="AC305" s="52">
        <v>1.46483763277694E-6</v>
      </c>
      <c r="AD305" s="52">
        <v>1.96217155245595E-6</v>
      </c>
      <c r="AE305" s="52">
        <v>1.173271445687E-6</v>
      </c>
      <c r="AF305" s="52">
        <v>2.15799914124E-7</v>
      </c>
      <c r="AG305" s="32">
        <v>1.6717080597900001E-7</v>
      </c>
    </row>
    <row r="306" spans="1:33" ht="15" customHeight="1" x14ac:dyDescent="0.25">
      <c r="A306" s="49" t="s">
        <v>10</v>
      </c>
      <c r="B306" s="49" t="s">
        <v>11</v>
      </c>
      <c r="C306" s="49" t="s">
        <v>12</v>
      </c>
      <c r="D306" s="49" t="s">
        <v>13</v>
      </c>
      <c r="E306" s="49" t="s">
        <v>14</v>
      </c>
      <c r="F306" s="49" t="s">
        <v>15</v>
      </c>
      <c r="G306" s="49" t="s">
        <v>688</v>
      </c>
      <c r="H306" s="50" t="s">
        <v>17</v>
      </c>
      <c r="I306" s="51">
        <v>1</v>
      </c>
      <c r="J306" s="52"/>
      <c r="K306" s="52"/>
      <c r="L306" s="52"/>
      <c r="M306" s="52"/>
      <c r="N306" s="52"/>
      <c r="O306" s="52"/>
      <c r="P306" s="52"/>
      <c r="Q306" s="52"/>
      <c r="R306" s="52"/>
      <c r="S306" s="52"/>
      <c r="T306" s="52"/>
      <c r="U306" s="52"/>
      <c r="V306" s="52"/>
      <c r="W306" s="52"/>
      <c r="X306" s="52">
        <v>1.5662436300006201E-5</v>
      </c>
      <c r="Y306" s="52">
        <v>8.06351083189786E-5</v>
      </c>
      <c r="Z306" s="52"/>
      <c r="AA306" s="52"/>
      <c r="AB306" s="52"/>
      <c r="AC306" s="52">
        <v>3.1646915617602502E-3</v>
      </c>
      <c r="AD306" s="52">
        <v>4.2292628653127703E-3</v>
      </c>
      <c r="AE306" s="52">
        <v>2.5354727775638501E-3</v>
      </c>
      <c r="AF306" s="52">
        <v>4.6373455114624701E-4</v>
      </c>
      <c r="AG306" s="32">
        <v>3.5970573984285201E-4</v>
      </c>
    </row>
    <row r="307" spans="1:33" ht="15" customHeight="1" x14ac:dyDescent="0.25">
      <c r="A307" s="49" t="s">
        <v>10</v>
      </c>
      <c r="B307" s="49" t="s">
        <v>11</v>
      </c>
      <c r="C307" s="49" t="s">
        <v>12</v>
      </c>
      <c r="D307" s="49" t="s">
        <v>13</v>
      </c>
      <c r="E307" s="49" t="s">
        <v>14</v>
      </c>
      <c r="F307" s="49" t="s">
        <v>15</v>
      </c>
      <c r="G307" s="49" t="s">
        <v>688</v>
      </c>
      <c r="H307" s="50" t="s">
        <v>18</v>
      </c>
      <c r="I307" s="51">
        <v>298</v>
      </c>
      <c r="J307" s="52"/>
      <c r="K307" s="52"/>
      <c r="L307" s="52"/>
      <c r="M307" s="52"/>
      <c r="N307" s="52"/>
      <c r="O307" s="52"/>
      <c r="P307" s="52"/>
      <c r="Q307" s="52"/>
      <c r="R307" s="52"/>
      <c r="S307" s="52"/>
      <c r="T307" s="52"/>
      <c r="U307" s="52"/>
      <c r="V307" s="52"/>
      <c r="W307" s="52"/>
      <c r="X307" s="52">
        <v>8.6611143687450805E-9</v>
      </c>
      <c r="Y307" s="52">
        <v>4.44436396798055E-8</v>
      </c>
      <c r="Z307" s="52"/>
      <c r="AA307" s="52"/>
      <c r="AB307" s="52"/>
      <c r="AC307" s="52">
        <v>1.7460864582701001E-6</v>
      </c>
      <c r="AD307" s="52">
        <v>2.33890849052713E-6</v>
      </c>
      <c r="AE307" s="52">
        <v>1.3985395632590001E-6</v>
      </c>
      <c r="AF307" s="52">
        <v>2.57233497636E-7</v>
      </c>
      <c r="AG307" s="32">
        <v>1.99267600727E-7</v>
      </c>
    </row>
    <row r="308" spans="1:33" ht="15" customHeight="1" x14ac:dyDescent="0.25">
      <c r="A308" s="49" t="s">
        <v>10</v>
      </c>
      <c r="B308" s="49" t="s">
        <v>11</v>
      </c>
      <c r="C308" s="49" t="s">
        <v>12</v>
      </c>
      <c r="D308" s="49" t="s">
        <v>13</v>
      </c>
      <c r="E308" s="49" t="s">
        <v>14</v>
      </c>
      <c r="F308" s="49" t="s">
        <v>15</v>
      </c>
      <c r="G308" s="49" t="s">
        <v>689</v>
      </c>
      <c r="H308" s="50" t="s">
        <v>16</v>
      </c>
      <c r="I308" s="51">
        <v>25</v>
      </c>
      <c r="J308" s="52">
        <v>5.8683318616628199E-5</v>
      </c>
      <c r="K308" s="52">
        <v>6.0962717619202502E-5</v>
      </c>
      <c r="L308" s="52">
        <v>5.7489004141864502E-5</v>
      </c>
      <c r="M308" s="52">
        <v>5.6747070249297601E-5</v>
      </c>
      <c r="N308" s="52">
        <v>6.0848994574349003E-5</v>
      </c>
      <c r="O308" s="52">
        <v>6.0582679160676202E-5</v>
      </c>
      <c r="P308" s="52">
        <v>5.8896546192306003E-5</v>
      </c>
      <c r="Q308" s="52">
        <v>5.4195347624065803E-5</v>
      </c>
      <c r="R308" s="52">
        <v>5.9026659887262997E-5</v>
      </c>
      <c r="S308" s="52">
        <v>5.08949023930246E-5</v>
      </c>
      <c r="T308" s="52"/>
      <c r="U308" s="52"/>
      <c r="V308" s="52"/>
      <c r="W308" s="52"/>
      <c r="X308" s="52">
        <v>8.8811937011225704E-7</v>
      </c>
      <c r="Y308" s="52">
        <v>2.8828235546918699E-8</v>
      </c>
      <c r="Z308" s="52"/>
      <c r="AA308" s="52"/>
      <c r="AB308" s="52">
        <v>5.6391408681306298E-6</v>
      </c>
      <c r="AC308" s="52">
        <v>1.7786807741977399E-5</v>
      </c>
      <c r="AD308" s="52">
        <v>9.4254176170773708E-6</v>
      </c>
      <c r="AE308" s="52">
        <v>7.3499132734669997E-6</v>
      </c>
      <c r="AF308" s="52">
        <v>1.2800458903799999E-7</v>
      </c>
      <c r="AG308" s="32">
        <v>2.1842348123769998E-6</v>
      </c>
    </row>
    <row r="309" spans="1:33" ht="15" customHeight="1" x14ac:dyDescent="0.25">
      <c r="A309" s="49" t="s">
        <v>10</v>
      </c>
      <c r="B309" s="49" t="s">
        <v>11</v>
      </c>
      <c r="C309" s="49" t="s">
        <v>12</v>
      </c>
      <c r="D309" s="49" t="s">
        <v>13</v>
      </c>
      <c r="E309" s="49" t="s">
        <v>14</v>
      </c>
      <c r="F309" s="49" t="s">
        <v>15</v>
      </c>
      <c r="G309" s="49" t="s">
        <v>689</v>
      </c>
      <c r="H309" s="50" t="s">
        <v>17</v>
      </c>
      <c r="I309" s="51">
        <v>1</v>
      </c>
      <c r="J309" s="52">
        <v>0.218747360155054</v>
      </c>
      <c r="K309" s="52">
        <v>0.22694921473492</v>
      </c>
      <c r="L309" s="52">
        <v>0.214286904817831</v>
      </c>
      <c r="M309" s="52">
        <v>0.211578375706722</v>
      </c>
      <c r="N309" s="52">
        <v>0.22680153700063399</v>
      </c>
      <c r="O309" s="52">
        <v>0.225790912431622</v>
      </c>
      <c r="P309" s="52">
        <v>0.219536202783813</v>
      </c>
      <c r="Q309" s="52">
        <v>0.20173030388278601</v>
      </c>
      <c r="R309" s="52">
        <v>0.220118451709821</v>
      </c>
      <c r="S309" s="52">
        <v>0.18965658522665499</v>
      </c>
      <c r="T309" s="52"/>
      <c r="U309" s="52"/>
      <c r="V309" s="52"/>
      <c r="W309" s="52"/>
      <c r="X309" s="52">
        <v>3.0083069462578899E-4</v>
      </c>
      <c r="Y309" s="52">
        <v>9.76292515759506E-6</v>
      </c>
      <c r="Z309" s="52"/>
      <c r="AA309" s="52"/>
      <c r="AB309" s="52">
        <v>1.9099391879975501E-3</v>
      </c>
      <c r="AC309" s="52">
        <v>6.0259068273709297E-3</v>
      </c>
      <c r="AD309" s="52">
        <v>3.1926461819263099E-3</v>
      </c>
      <c r="AE309" s="52">
        <v>2.49042996430779E-3</v>
      </c>
      <c r="AF309" s="52">
        <v>4.3352550126471999E-5</v>
      </c>
      <c r="AG309" s="32">
        <v>7.39853711674746E-4</v>
      </c>
    </row>
    <row r="310" spans="1:33" ht="15" customHeight="1" x14ac:dyDescent="0.25">
      <c r="A310" s="49" t="s">
        <v>10</v>
      </c>
      <c r="B310" s="49" t="s">
        <v>11</v>
      </c>
      <c r="C310" s="49" t="s">
        <v>12</v>
      </c>
      <c r="D310" s="49" t="s">
        <v>13</v>
      </c>
      <c r="E310" s="49" t="s">
        <v>14</v>
      </c>
      <c r="F310" s="49" t="s">
        <v>15</v>
      </c>
      <c r="G310" s="49" t="s">
        <v>689</v>
      </c>
      <c r="H310" s="50" t="s">
        <v>18</v>
      </c>
      <c r="I310" s="51">
        <v>298</v>
      </c>
      <c r="J310" s="52">
        <v>1.11621325956599E-3</v>
      </c>
      <c r="K310" s="52">
        <v>1.1577805195747701E-3</v>
      </c>
      <c r="L310" s="52">
        <v>1.0934444183761599E-3</v>
      </c>
      <c r="M310" s="52">
        <v>1.0796786191553101E-3</v>
      </c>
      <c r="N310" s="52">
        <v>1.15729377441442E-3</v>
      </c>
      <c r="O310" s="52">
        <v>1.1521195098621699E-3</v>
      </c>
      <c r="P310" s="52">
        <v>1.1202327484697301E-3</v>
      </c>
      <c r="Q310" s="52">
        <v>1.0291015326933501E-3</v>
      </c>
      <c r="R310" s="52">
        <v>1.12329774288361E-3</v>
      </c>
      <c r="S310" s="52">
        <v>9.0726920714785599E-4</v>
      </c>
      <c r="T310" s="52"/>
      <c r="U310" s="52"/>
      <c r="V310" s="52"/>
      <c r="W310" s="52"/>
      <c r="X310" s="52">
        <v>1.5400205716175199E-6</v>
      </c>
      <c r="Y310" s="52">
        <v>4.9986654358176198E-8</v>
      </c>
      <c r="Z310" s="52"/>
      <c r="AA310" s="52"/>
      <c r="AB310" s="52">
        <v>9.7781723431706898E-6</v>
      </c>
      <c r="AC310" s="52">
        <v>3.0843545630459403E-5</v>
      </c>
      <c r="AD310" s="52">
        <v>1.63437779880777E-5</v>
      </c>
      <c r="AE310" s="52">
        <v>1.2745503812839999E-5</v>
      </c>
      <c r="AF310" s="52">
        <v>2.21954753761E-7</v>
      </c>
      <c r="AG310" s="32">
        <v>3.7874879652200101E-6</v>
      </c>
    </row>
    <row r="311" spans="1:33" ht="15" customHeight="1" x14ac:dyDescent="0.25">
      <c r="A311" s="49" t="s">
        <v>10</v>
      </c>
      <c r="B311" s="49" t="s">
        <v>11</v>
      </c>
      <c r="C311" s="49" t="s">
        <v>12</v>
      </c>
      <c r="D311" s="49" t="s">
        <v>13</v>
      </c>
      <c r="E311" s="49" t="s">
        <v>14</v>
      </c>
      <c r="F311" s="49" t="s">
        <v>15</v>
      </c>
      <c r="G311" s="49" t="s">
        <v>690</v>
      </c>
      <c r="H311" s="50" t="s">
        <v>16</v>
      </c>
      <c r="I311" s="51">
        <v>25</v>
      </c>
      <c r="J311" s="52"/>
      <c r="K311" s="52"/>
      <c r="L311" s="52"/>
      <c r="M311" s="52"/>
      <c r="N311" s="52"/>
      <c r="O311" s="52"/>
      <c r="P311" s="52"/>
      <c r="Q311" s="52"/>
      <c r="R311" s="52"/>
      <c r="S311" s="52"/>
      <c r="T311" s="52"/>
      <c r="U311" s="52"/>
      <c r="V311" s="52"/>
      <c r="W311" s="52"/>
      <c r="X311" s="52">
        <v>1.21282371449811E-5</v>
      </c>
      <c r="Y311" s="52">
        <v>1.4919145862660499E-6</v>
      </c>
      <c r="Z311" s="52"/>
      <c r="AA311" s="52"/>
      <c r="AB311" s="52">
        <v>1.3433940549941801E-5</v>
      </c>
      <c r="AC311" s="52">
        <v>7.0249113302713794E-5</v>
      </c>
      <c r="AD311" s="52">
        <v>4.0643013731841799E-5</v>
      </c>
      <c r="AE311" s="52">
        <v>8.4592568284849997E-5</v>
      </c>
      <c r="AF311" s="52">
        <v>5.2067072040130002E-6</v>
      </c>
      <c r="AG311" s="32">
        <v>9.1769907175519992E-6</v>
      </c>
    </row>
    <row r="312" spans="1:33" ht="15" customHeight="1" x14ac:dyDescent="0.25">
      <c r="A312" s="49" t="s">
        <v>10</v>
      </c>
      <c r="B312" s="49" t="s">
        <v>11</v>
      </c>
      <c r="C312" s="49" t="s">
        <v>12</v>
      </c>
      <c r="D312" s="49" t="s">
        <v>13</v>
      </c>
      <c r="E312" s="49" t="s">
        <v>14</v>
      </c>
      <c r="F312" s="49" t="s">
        <v>15</v>
      </c>
      <c r="G312" s="49" t="s">
        <v>690</v>
      </c>
      <c r="H312" s="50" t="s">
        <v>17</v>
      </c>
      <c r="I312" s="51">
        <v>1</v>
      </c>
      <c r="J312" s="52"/>
      <c r="K312" s="52"/>
      <c r="L312" s="52"/>
      <c r="M312" s="52"/>
      <c r="N312" s="52"/>
      <c r="O312" s="52"/>
      <c r="P312" s="52"/>
      <c r="Q312" s="52"/>
      <c r="R312" s="52"/>
      <c r="S312" s="52"/>
      <c r="T312" s="52"/>
      <c r="U312" s="52"/>
      <c r="V312" s="52"/>
      <c r="W312" s="52"/>
      <c r="X312" s="52">
        <v>4.1059121207809596E-3</v>
      </c>
      <c r="Y312" s="52">
        <v>5.05161759755254E-4</v>
      </c>
      <c r="Z312" s="52"/>
      <c r="AA312" s="52"/>
      <c r="AB312" s="52">
        <v>4.5491926767564101E-3</v>
      </c>
      <c r="AC312" s="52">
        <v>2.3791814105575501E-2</v>
      </c>
      <c r="AD312" s="52">
        <v>1.3762703666233901E-2</v>
      </c>
      <c r="AE312" s="52">
        <v>2.8641727450948101E-2</v>
      </c>
      <c r="AF312" s="52">
        <v>1.7627477846705901E-3</v>
      </c>
      <c r="AG312" s="32">
        <v>3.1070252858265801E-3</v>
      </c>
    </row>
    <row r="313" spans="1:33" ht="15" customHeight="1" x14ac:dyDescent="0.25">
      <c r="A313" s="49" t="s">
        <v>10</v>
      </c>
      <c r="B313" s="49" t="s">
        <v>11</v>
      </c>
      <c r="C313" s="49" t="s">
        <v>12</v>
      </c>
      <c r="D313" s="49" t="s">
        <v>13</v>
      </c>
      <c r="E313" s="49" t="s">
        <v>14</v>
      </c>
      <c r="F313" s="49" t="s">
        <v>15</v>
      </c>
      <c r="G313" s="49" t="s">
        <v>690</v>
      </c>
      <c r="H313" s="50" t="s">
        <v>18</v>
      </c>
      <c r="I313" s="51">
        <v>298</v>
      </c>
      <c r="J313" s="52"/>
      <c r="K313" s="52"/>
      <c r="L313" s="52"/>
      <c r="M313" s="52"/>
      <c r="N313" s="52"/>
      <c r="O313" s="52"/>
      <c r="P313" s="52"/>
      <c r="Q313" s="52"/>
      <c r="R313" s="52"/>
      <c r="S313" s="52"/>
      <c r="T313" s="52"/>
      <c r="U313" s="52"/>
      <c r="V313" s="52"/>
      <c r="W313" s="52"/>
      <c r="X313" s="52">
        <v>2.10289626804887E-5</v>
      </c>
      <c r="Y313" s="52">
        <v>2.5868480971627E-6</v>
      </c>
      <c r="Z313" s="52"/>
      <c r="AA313" s="52"/>
      <c r="AB313" s="52">
        <v>2.3294022705619199E-5</v>
      </c>
      <c r="AC313" s="52">
        <v>1.21810011002387E-4</v>
      </c>
      <c r="AD313" s="52">
        <v>7.0474195526257501E-5</v>
      </c>
      <c r="AE313" s="52">
        <v>1.4667562667674899E-4</v>
      </c>
      <c r="AF313" s="52">
        <v>9.0277606439229905E-6</v>
      </c>
      <c r="AG313" s="32">
        <v>1.5912064916639998E-5</v>
      </c>
    </row>
    <row r="314" spans="1:33" ht="15" customHeight="1" x14ac:dyDescent="0.25">
      <c r="A314" s="49" t="s">
        <v>10</v>
      </c>
      <c r="B314" s="49" t="s">
        <v>11</v>
      </c>
      <c r="C314" s="49" t="s">
        <v>12</v>
      </c>
      <c r="D314" s="49" t="s">
        <v>13</v>
      </c>
      <c r="E314" s="49" t="s">
        <v>14</v>
      </c>
      <c r="F314" s="49" t="s">
        <v>15</v>
      </c>
      <c r="G314" s="49" t="s">
        <v>691</v>
      </c>
      <c r="H314" s="50" t="s">
        <v>16</v>
      </c>
      <c r="I314" s="51">
        <v>25</v>
      </c>
      <c r="J314" s="52">
        <v>3.1073084463809401E-3</v>
      </c>
      <c r="K314" s="52">
        <v>3.09224253869788E-3</v>
      </c>
      <c r="L314" s="52">
        <v>3.0772997495865299E-3</v>
      </c>
      <c r="M314" s="52">
        <v>3.1460689130806199E-3</v>
      </c>
      <c r="N314" s="52">
        <v>3.22698954137909E-3</v>
      </c>
      <c r="O314" s="52">
        <v>3.0961428297057898E-3</v>
      </c>
      <c r="P314" s="52">
        <v>3.2366448121825299E-3</v>
      </c>
      <c r="Q314" s="52">
        <v>3.0610569772861799E-3</v>
      </c>
      <c r="R314" s="52">
        <v>3.0512981486505199E-3</v>
      </c>
      <c r="S314" s="52">
        <v>2.7522076508382999E-3</v>
      </c>
      <c r="T314" s="52">
        <v>2.75928661553477E-3</v>
      </c>
      <c r="U314" s="52">
        <v>2.9287927293283702E-3</v>
      </c>
      <c r="V314" s="52">
        <v>2.3030277897087498E-3</v>
      </c>
      <c r="W314" s="52">
        <v>3.2226107341517499E-2</v>
      </c>
      <c r="X314" s="52">
        <v>3.2406996202477799E-2</v>
      </c>
      <c r="Y314" s="52">
        <v>3.0898852644182299E-2</v>
      </c>
      <c r="Z314" s="52">
        <v>2.1458445688856201E-2</v>
      </c>
      <c r="AA314" s="52">
        <v>2.2015944249243701E-2</v>
      </c>
      <c r="AB314" s="52">
        <v>2.1700305431701501E-2</v>
      </c>
      <c r="AC314" s="52">
        <v>1.87463076439226E-2</v>
      </c>
      <c r="AD314" s="52">
        <v>1.4343956821301899E-2</v>
      </c>
      <c r="AE314" s="52">
        <v>1.7074642549793899E-2</v>
      </c>
      <c r="AF314" s="52">
        <v>1.14589385960484E-2</v>
      </c>
      <c r="AG314" s="32">
        <v>9.7226485373323995E-3</v>
      </c>
    </row>
    <row r="315" spans="1:33" ht="15" customHeight="1" x14ac:dyDescent="0.25">
      <c r="A315" s="49" t="s">
        <v>10</v>
      </c>
      <c r="B315" s="49" t="s">
        <v>11</v>
      </c>
      <c r="C315" s="49" t="s">
        <v>12</v>
      </c>
      <c r="D315" s="49" t="s">
        <v>13</v>
      </c>
      <c r="E315" s="49" t="s">
        <v>14</v>
      </c>
      <c r="F315" s="49" t="s">
        <v>15</v>
      </c>
      <c r="G315" s="49" t="s">
        <v>691</v>
      </c>
      <c r="H315" s="50" t="s">
        <v>17</v>
      </c>
      <c r="I315" s="51">
        <v>1</v>
      </c>
      <c r="J315" s="52">
        <v>11.5948419898409</v>
      </c>
      <c r="K315" s="52">
        <v>11.5389292228017</v>
      </c>
      <c r="L315" s="52">
        <v>11.484187978780501</v>
      </c>
      <c r="M315" s="52">
        <v>11.738934895868301</v>
      </c>
      <c r="N315" s="52">
        <v>12.0450278060044</v>
      </c>
      <c r="O315" s="52">
        <v>11.5548761426176</v>
      </c>
      <c r="P315" s="52">
        <v>12.0804874754315</v>
      </c>
      <c r="Q315" s="52">
        <v>11.4257971665995</v>
      </c>
      <c r="R315" s="52">
        <v>11.390310313213799</v>
      </c>
      <c r="S315" s="52">
        <v>10.341953704198</v>
      </c>
      <c r="T315" s="52">
        <v>10.291083375366499</v>
      </c>
      <c r="U315" s="52">
        <v>10.9232763269299</v>
      </c>
      <c r="V315" s="52">
        <v>8.6106701193127506</v>
      </c>
      <c r="W315" s="52">
        <v>10.957480354424501</v>
      </c>
      <c r="X315" s="52">
        <v>11.0118324623052</v>
      </c>
      <c r="Y315" s="52">
        <v>10.5024766215304</v>
      </c>
      <c r="Z315" s="52">
        <v>7.2906165857490803</v>
      </c>
      <c r="AA315" s="52">
        <v>7.4887622471217297</v>
      </c>
      <c r="AB315" s="52">
        <v>7.3857220002532404</v>
      </c>
      <c r="AC315" s="52">
        <v>6.3776550891439197</v>
      </c>
      <c r="AD315" s="52">
        <v>4.8842386904763897</v>
      </c>
      <c r="AE315" s="52">
        <v>5.81474629901113</v>
      </c>
      <c r="AF315" s="52">
        <v>3.8998321085512901</v>
      </c>
      <c r="AG315" s="32">
        <v>3.3095725064566102</v>
      </c>
    </row>
    <row r="316" spans="1:33" ht="15" customHeight="1" x14ac:dyDescent="0.25">
      <c r="A316" s="49" t="s">
        <v>10</v>
      </c>
      <c r="B316" s="49" t="s">
        <v>11</v>
      </c>
      <c r="C316" s="49" t="s">
        <v>12</v>
      </c>
      <c r="D316" s="49" t="s">
        <v>13</v>
      </c>
      <c r="E316" s="49" t="s">
        <v>14</v>
      </c>
      <c r="F316" s="49" t="s">
        <v>15</v>
      </c>
      <c r="G316" s="49" t="s">
        <v>691</v>
      </c>
      <c r="H316" s="50" t="s">
        <v>18</v>
      </c>
      <c r="I316" s="51">
        <v>298</v>
      </c>
      <c r="J316" s="52">
        <v>5.9177247002201297E-2</v>
      </c>
      <c r="K316" s="52">
        <v>5.8892176436507099E-2</v>
      </c>
      <c r="L316" s="52">
        <v>5.8613772154066802E-2</v>
      </c>
      <c r="M316" s="52">
        <v>5.9912140265119603E-2</v>
      </c>
      <c r="N316" s="52">
        <v>6.1478358221468701E-2</v>
      </c>
      <c r="O316" s="52">
        <v>5.8974909816550999E-2</v>
      </c>
      <c r="P316" s="52">
        <v>6.16587869648514E-2</v>
      </c>
      <c r="Q316" s="52">
        <v>5.8317900488112501E-2</v>
      </c>
      <c r="R316" s="52">
        <v>5.8137679635162698E-2</v>
      </c>
      <c r="S316" s="52">
        <v>4.91373146404488E-2</v>
      </c>
      <c r="T316" s="52">
        <v>5.2518236647171E-2</v>
      </c>
      <c r="U316" s="52">
        <v>5.57444916317879E-2</v>
      </c>
      <c r="V316" s="52">
        <v>4.3841436769650299E-2</v>
      </c>
      <c r="W316" s="52">
        <v>5.58781697598583E-2</v>
      </c>
      <c r="X316" s="52">
        <v>5.6189264191271897E-2</v>
      </c>
      <c r="Y316" s="52">
        <v>5.3578974299606001E-2</v>
      </c>
      <c r="Z316" s="52">
        <v>3.7207491276929801E-2</v>
      </c>
      <c r="AA316" s="52">
        <v>3.8178013217682598E-2</v>
      </c>
      <c r="AB316" s="52">
        <v>3.7634030364846797E-2</v>
      </c>
      <c r="AC316" s="52">
        <v>3.2510183437653099E-2</v>
      </c>
      <c r="AD316" s="52">
        <v>2.4878526016161199E-2</v>
      </c>
      <c r="AE316" s="52">
        <v>2.9614309769881299E-2</v>
      </c>
      <c r="AF316" s="52">
        <v>1.98733739974498E-2</v>
      </c>
      <c r="AG316" s="32">
        <v>1.6861514891513E-2</v>
      </c>
    </row>
    <row r="317" spans="1:33" ht="15" customHeight="1" x14ac:dyDescent="0.25">
      <c r="A317" s="49" t="s">
        <v>10</v>
      </c>
      <c r="B317" s="49" t="s">
        <v>11</v>
      </c>
      <c r="C317" s="49" t="s">
        <v>12</v>
      </c>
      <c r="D317" s="49" t="s">
        <v>13</v>
      </c>
      <c r="E317" s="49" t="s">
        <v>14</v>
      </c>
      <c r="F317" s="49" t="s">
        <v>15</v>
      </c>
      <c r="G317" s="49" t="s">
        <v>692</v>
      </c>
      <c r="H317" s="50" t="s">
        <v>16</v>
      </c>
      <c r="I317" s="51">
        <v>25</v>
      </c>
      <c r="J317" s="52"/>
      <c r="K317" s="52"/>
      <c r="L317" s="52"/>
      <c r="M317" s="52"/>
      <c r="N317" s="52"/>
      <c r="O317" s="52"/>
      <c r="P317" s="52"/>
      <c r="Q317" s="52"/>
      <c r="R317" s="52"/>
      <c r="S317" s="52"/>
      <c r="T317" s="52"/>
      <c r="U317" s="52"/>
      <c r="V317" s="52"/>
      <c r="W317" s="52"/>
      <c r="X317" s="52">
        <v>2.4714601707480501E-6</v>
      </c>
      <c r="Y317" s="52">
        <v>1.0150340395738501E-4</v>
      </c>
      <c r="Z317" s="52">
        <v>1.3326365333018E-4</v>
      </c>
      <c r="AA317" s="52">
        <v>7.4182039976450294E-5</v>
      </c>
      <c r="AB317" s="52">
        <v>4.7474745291677297E-5</v>
      </c>
      <c r="AC317" s="52">
        <v>4.2599029548242498E-5</v>
      </c>
      <c r="AD317" s="52">
        <v>1.5397523428192901E-5</v>
      </c>
      <c r="AE317" s="52">
        <v>3.5753950780134997E-5</v>
      </c>
      <c r="AF317" s="52">
        <v>1.2741502625195E-5</v>
      </c>
      <c r="AG317" s="32">
        <v>8.8604548965270002E-6</v>
      </c>
    </row>
    <row r="318" spans="1:33" ht="15" customHeight="1" x14ac:dyDescent="0.25">
      <c r="A318" s="49" t="s">
        <v>10</v>
      </c>
      <c r="B318" s="49" t="s">
        <v>11</v>
      </c>
      <c r="C318" s="49" t="s">
        <v>12</v>
      </c>
      <c r="D318" s="49" t="s">
        <v>13</v>
      </c>
      <c r="E318" s="49" t="s">
        <v>14</v>
      </c>
      <c r="F318" s="49" t="s">
        <v>15</v>
      </c>
      <c r="G318" s="49" t="s">
        <v>692</v>
      </c>
      <c r="H318" s="50" t="s">
        <v>17</v>
      </c>
      <c r="I318" s="51">
        <v>1</v>
      </c>
      <c r="J318" s="52"/>
      <c r="K318" s="52"/>
      <c r="L318" s="52"/>
      <c r="M318" s="52"/>
      <c r="N318" s="52"/>
      <c r="O318" s="52"/>
      <c r="P318" s="52"/>
      <c r="Q318" s="52"/>
      <c r="R318" s="52"/>
      <c r="S318" s="52"/>
      <c r="T318" s="52"/>
      <c r="U318" s="52"/>
      <c r="V318" s="52"/>
      <c r="W318" s="52"/>
      <c r="X318" s="52">
        <v>5.3303002028792798E-3</v>
      </c>
      <c r="Y318" s="52">
        <v>0.21893689618481299</v>
      </c>
      <c r="Z318" s="52">
        <v>0.28743015161603003</v>
      </c>
      <c r="AA318" s="52">
        <v>0.159992148446605</v>
      </c>
      <c r="AB318" s="52">
        <v>0.10241685979540301</v>
      </c>
      <c r="AC318" s="52">
        <v>9.1856274373146196E-2</v>
      </c>
      <c r="AD318" s="52">
        <v>3.3203034396123099E-2</v>
      </c>
      <c r="AE318" s="52">
        <v>7.7102649205739393E-2</v>
      </c>
      <c r="AF318" s="52">
        <v>2.7479234906141198E-2</v>
      </c>
      <c r="AG318" s="32">
        <v>1.9107593952453001E-2</v>
      </c>
    </row>
    <row r="319" spans="1:33" ht="15" customHeight="1" x14ac:dyDescent="0.25">
      <c r="A319" s="49" t="s">
        <v>10</v>
      </c>
      <c r="B319" s="49" t="s">
        <v>11</v>
      </c>
      <c r="C319" s="49" t="s">
        <v>12</v>
      </c>
      <c r="D319" s="49" t="s">
        <v>13</v>
      </c>
      <c r="E319" s="49" t="s">
        <v>14</v>
      </c>
      <c r="F319" s="49" t="s">
        <v>15</v>
      </c>
      <c r="G319" s="49" t="s">
        <v>692</v>
      </c>
      <c r="H319" s="50" t="s">
        <v>18</v>
      </c>
      <c r="I319" s="51">
        <v>298</v>
      </c>
      <c r="J319" s="52"/>
      <c r="K319" s="52"/>
      <c r="L319" s="52"/>
      <c r="M319" s="52"/>
      <c r="N319" s="52"/>
      <c r="O319" s="52"/>
      <c r="P319" s="52"/>
      <c r="Q319" s="52"/>
      <c r="R319" s="52"/>
      <c r="S319" s="52"/>
      <c r="T319" s="52"/>
      <c r="U319" s="52"/>
      <c r="V319" s="52"/>
      <c r="W319" s="52"/>
      <c r="X319" s="52">
        <v>2.9459805235316601E-6</v>
      </c>
      <c r="Y319" s="52">
        <v>1.2099205751720301E-4</v>
      </c>
      <c r="Z319" s="52">
        <v>1.5885027476957399E-4</v>
      </c>
      <c r="AA319" s="52">
        <v>8.8424991651928696E-5</v>
      </c>
      <c r="AB319" s="52">
        <v>5.6589896387679303E-5</v>
      </c>
      <c r="AC319" s="52">
        <v>5.0778043221505097E-5</v>
      </c>
      <c r="AD319" s="52">
        <v>1.8353847926405802E-5</v>
      </c>
      <c r="AE319" s="52">
        <v>4.2618709329920001E-5</v>
      </c>
      <c r="AF319" s="52">
        <v>1.5187871129231999E-5</v>
      </c>
      <c r="AG319" s="32">
        <v>1.0561662236661001E-5</v>
      </c>
    </row>
    <row r="320" spans="1:33" ht="15" customHeight="1" x14ac:dyDescent="0.25">
      <c r="A320" s="49" t="s">
        <v>10</v>
      </c>
      <c r="B320" s="49" t="s">
        <v>11</v>
      </c>
      <c r="C320" s="49" t="s">
        <v>12</v>
      </c>
      <c r="D320" s="49" t="s">
        <v>13</v>
      </c>
      <c r="E320" s="49" t="s">
        <v>14</v>
      </c>
      <c r="F320" s="49" t="s">
        <v>15</v>
      </c>
      <c r="G320" s="49" t="s">
        <v>693</v>
      </c>
      <c r="H320" s="50" t="s">
        <v>16</v>
      </c>
      <c r="I320" s="51">
        <v>25</v>
      </c>
      <c r="J320" s="52"/>
      <c r="K320" s="52"/>
      <c r="L320" s="52"/>
      <c r="M320" s="52"/>
      <c r="N320" s="52"/>
      <c r="O320" s="52"/>
      <c r="P320" s="52"/>
      <c r="Q320" s="52"/>
      <c r="R320" s="52"/>
      <c r="S320" s="52">
        <v>5.6432894129306698E-6</v>
      </c>
      <c r="T320" s="52">
        <v>6.56338857953972E-6</v>
      </c>
      <c r="U320" s="52">
        <v>3.8234646768927E-6</v>
      </c>
      <c r="V320" s="52">
        <v>6.6087171045011497E-6</v>
      </c>
      <c r="W320" s="52">
        <v>3.2181476335276499E-6</v>
      </c>
      <c r="X320" s="52">
        <v>2.41281948013757E-6</v>
      </c>
      <c r="Y320" s="52">
        <v>3.1109537483621001E-6</v>
      </c>
      <c r="Z320" s="52">
        <v>2.4247613729200998E-6</v>
      </c>
      <c r="AA320" s="52">
        <v>2.1327309578929899E-6</v>
      </c>
      <c r="AB320" s="52">
        <v>2.9696263417762799E-6</v>
      </c>
      <c r="AC320" s="52">
        <v>2.0826378456896298E-6</v>
      </c>
      <c r="AD320" s="52">
        <v>3.1630072872464302E-6</v>
      </c>
      <c r="AE320" s="52">
        <v>3.5655240069160001E-6</v>
      </c>
      <c r="AF320" s="52">
        <v>3.4127065731780001E-6</v>
      </c>
      <c r="AG320" s="32">
        <v>4.7079743334969996E-6</v>
      </c>
    </row>
    <row r="321" spans="1:33" ht="15" customHeight="1" x14ac:dyDescent="0.25">
      <c r="A321" s="49" t="s">
        <v>10</v>
      </c>
      <c r="B321" s="49" t="s">
        <v>11</v>
      </c>
      <c r="C321" s="49" t="s">
        <v>12</v>
      </c>
      <c r="D321" s="49" t="s">
        <v>13</v>
      </c>
      <c r="E321" s="49" t="s">
        <v>14</v>
      </c>
      <c r="F321" s="49" t="s">
        <v>15</v>
      </c>
      <c r="G321" s="49" t="s">
        <v>693</v>
      </c>
      <c r="H321" s="50" t="s">
        <v>17</v>
      </c>
      <c r="I321" s="51">
        <v>1</v>
      </c>
      <c r="J321" s="52"/>
      <c r="K321" s="52"/>
      <c r="L321" s="52"/>
      <c r="M321" s="52"/>
      <c r="N321" s="52"/>
      <c r="O321" s="52"/>
      <c r="P321" s="52"/>
      <c r="Q321" s="52"/>
      <c r="R321" s="52"/>
      <c r="S321" s="52">
        <v>1.2058580817550299E-2</v>
      </c>
      <c r="T321" s="52">
        <v>1.39196344994878E-2</v>
      </c>
      <c r="U321" s="52">
        <v>8.1088038867540308E-3</v>
      </c>
      <c r="V321" s="52">
        <v>1.4015767235226E-2</v>
      </c>
      <c r="W321" s="52">
        <v>6.9487886199843798E-3</v>
      </c>
      <c r="X321" s="52">
        <v>5.2047276000153396E-3</v>
      </c>
      <c r="Y321" s="52">
        <v>6.7145292770916399E-3</v>
      </c>
      <c r="Z321" s="52">
        <v>5.2288495392920301E-3</v>
      </c>
      <c r="AA321" s="52">
        <v>4.5942327831729104E-3</v>
      </c>
      <c r="AB321" s="52">
        <v>6.2979835456390999E-3</v>
      </c>
      <c r="AC321" s="52">
        <v>4.4168583431385801E-3</v>
      </c>
      <c r="AD321" s="52">
        <v>6.70810585479217E-3</v>
      </c>
      <c r="AE321" s="52">
        <v>7.56176331386685E-3</v>
      </c>
      <c r="AF321" s="52">
        <v>7.2376681003950404E-3</v>
      </c>
      <c r="AG321" s="32">
        <v>9.9846719664813104E-3</v>
      </c>
    </row>
    <row r="322" spans="1:33" ht="15" customHeight="1" x14ac:dyDescent="0.25">
      <c r="A322" s="49" t="s">
        <v>10</v>
      </c>
      <c r="B322" s="49" t="s">
        <v>11</v>
      </c>
      <c r="C322" s="49" t="s">
        <v>12</v>
      </c>
      <c r="D322" s="49" t="s">
        <v>13</v>
      </c>
      <c r="E322" s="49" t="s">
        <v>14</v>
      </c>
      <c r="F322" s="49" t="s">
        <v>15</v>
      </c>
      <c r="G322" s="49" t="s">
        <v>693</v>
      </c>
      <c r="H322" s="50" t="s">
        <v>18</v>
      </c>
      <c r="I322" s="51">
        <v>298</v>
      </c>
      <c r="J322" s="52"/>
      <c r="K322" s="52"/>
      <c r="L322" s="52"/>
      <c r="M322" s="52"/>
      <c r="N322" s="52"/>
      <c r="O322" s="52"/>
      <c r="P322" s="52"/>
      <c r="Q322" s="52"/>
      <c r="R322" s="52"/>
      <c r="S322" s="52">
        <v>6.7268009802133603E-6</v>
      </c>
      <c r="T322" s="52">
        <v>7.8235591868113397E-6</v>
      </c>
      <c r="U322" s="52">
        <v>4.5575698948561001E-6</v>
      </c>
      <c r="V322" s="52">
        <v>7.8775907885653697E-6</v>
      </c>
      <c r="W322" s="52">
        <v>3.8360319791649303E-6</v>
      </c>
      <c r="X322" s="52">
        <v>2.8760808203239899E-6</v>
      </c>
      <c r="Y322" s="52">
        <v>3.7082568680476201E-6</v>
      </c>
      <c r="Z322" s="52">
        <v>2.89031555652074E-6</v>
      </c>
      <c r="AA322" s="52">
        <v>2.5422153018084399E-6</v>
      </c>
      <c r="AB322" s="52">
        <v>3.5397945993973198E-6</v>
      </c>
      <c r="AC322" s="52">
        <v>2.48250431206204E-6</v>
      </c>
      <c r="AD322" s="52">
        <v>3.7703046863981601E-6</v>
      </c>
      <c r="AE322" s="52">
        <v>4.2501046162439904E-6</v>
      </c>
      <c r="AF322" s="52">
        <v>4.0679462352279998E-6</v>
      </c>
      <c r="AG322" s="32">
        <v>5.6119054055289903E-6</v>
      </c>
    </row>
    <row r="323" spans="1:33" ht="15" customHeight="1" x14ac:dyDescent="0.25">
      <c r="A323" s="49" t="s">
        <v>10</v>
      </c>
      <c r="B323" s="49" t="s">
        <v>11</v>
      </c>
      <c r="C323" s="49" t="s">
        <v>12</v>
      </c>
      <c r="D323" s="49" t="s">
        <v>13</v>
      </c>
      <c r="E323" s="49" t="s">
        <v>14</v>
      </c>
      <c r="F323" s="49" t="s">
        <v>15</v>
      </c>
      <c r="G323" s="49" t="s">
        <v>694</v>
      </c>
      <c r="H323" s="50" t="s">
        <v>16</v>
      </c>
      <c r="I323" s="51">
        <v>25</v>
      </c>
      <c r="J323" s="52"/>
      <c r="K323" s="52"/>
      <c r="L323" s="52"/>
      <c r="M323" s="52"/>
      <c r="N323" s="52"/>
      <c r="O323" s="52"/>
      <c r="P323" s="52"/>
      <c r="Q323" s="52"/>
      <c r="R323" s="52"/>
      <c r="S323" s="52"/>
      <c r="T323" s="52"/>
      <c r="U323" s="52">
        <v>1.5408008989894999E-5</v>
      </c>
      <c r="V323" s="52">
        <v>1.73387447432317E-5</v>
      </c>
      <c r="W323" s="52">
        <v>1.9790105136149598E-5</v>
      </c>
      <c r="X323" s="52">
        <v>3.4220610413768998E-8</v>
      </c>
      <c r="Y323" s="52">
        <v>2.4203091837043099E-5</v>
      </c>
      <c r="Z323" s="52">
        <v>2.50107010537815E-5</v>
      </c>
      <c r="AA323" s="52">
        <v>2.3542721914830801E-5</v>
      </c>
      <c r="AB323" s="52">
        <v>2.50226693364595E-5</v>
      </c>
      <c r="AC323" s="52">
        <v>2.5120220070642001E-5</v>
      </c>
      <c r="AD323" s="52">
        <v>2.5616917104795199E-5</v>
      </c>
      <c r="AE323" s="52">
        <v>2.5089529012665E-5</v>
      </c>
      <c r="AF323" s="52">
        <v>2.2426113180853001E-5</v>
      </c>
      <c r="AG323" s="32">
        <v>2.4372921746443999E-5</v>
      </c>
    </row>
    <row r="324" spans="1:33" ht="15" customHeight="1" x14ac:dyDescent="0.25">
      <c r="A324" s="49" t="s">
        <v>10</v>
      </c>
      <c r="B324" s="49" t="s">
        <v>11</v>
      </c>
      <c r="C324" s="49" t="s">
        <v>12</v>
      </c>
      <c r="D324" s="49" t="s">
        <v>13</v>
      </c>
      <c r="E324" s="49" t="s">
        <v>14</v>
      </c>
      <c r="F324" s="49" t="s">
        <v>15</v>
      </c>
      <c r="G324" s="49" t="s">
        <v>694</v>
      </c>
      <c r="H324" s="50" t="s">
        <v>17</v>
      </c>
      <c r="I324" s="51">
        <v>1</v>
      </c>
      <c r="J324" s="52"/>
      <c r="K324" s="52"/>
      <c r="L324" s="52"/>
      <c r="M324" s="52"/>
      <c r="N324" s="52"/>
      <c r="O324" s="52"/>
      <c r="P324" s="52"/>
      <c r="Q324" s="52"/>
      <c r="R324" s="52"/>
      <c r="S324" s="52"/>
      <c r="T324" s="52"/>
      <c r="U324" s="52"/>
      <c r="V324" s="52"/>
      <c r="W324" s="52"/>
      <c r="X324" s="52">
        <v>6.2792265402843804E-5</v>
      </c>
      <c r="Y324" s="52"/>
      <c r="Z324" s="52"/>
      <c r="AA324" s="52"/>
      <c r="AB324" s="52"/>
      <c r="AC324" s="52"/>
      <c r="AD324" s="52"/>
      <c r="AE324" s="52"/>
      <c r="AF324" s="52"/>
      <c r="AG324" s="32"/>
    </row>
    <row r="325" spans="1:33" ht="15" customHeight="1" x14ac:dyDescent="0.25">
      <c r="A325" s="49" t="s">
        <v>10</v>
      </c>
      <c r="B325" s="49" t="s">
        <v>11</v>
      </c>
      <c r="C325" s="49" t="s">
        <v>12</v>
      </c>
      <c r="D325" s="49" t="s">
        <v>13</v>
      </c>
      <c r="E325" s="49" t="s">
        <v>14</v>
      </c>
      <c r="F325" s="49" t="s">
        <v>15</v>
      </c>
      <c r="G325" s="49" t="s">
        <v>694</v>
      </c>
      <c r="H325" s="50" t="s">
        <v>18</v>
      </c>
      <c r="I325" s="51">
        <v>298</v>
      </c>
      <c r="J325" s="52"/>
      <c r="K325" s="52"/>
      <c r="L325" s="52"/>
      <c r="M325" s="52"/>
      <c r="N325" s="52"/>
      <c r="O325" s="52"/>
      <c r="P325" s="52"/>
      <c r="Q325" s="52"/>
      <c r="R325" s="52"/>
      <c r="S325" s="52"/>
      <c r="T325" s="52"/>
      <c r="U325" s="52">
        <v>3.6158745097036101E-5</v>
      </c>
      <c r="V325" s="52">
        <v>4.0689699226178798E-5</v>
      </c>
      <c r="W325" s="52">
        <v>4.6442429228259001E-5</v>
      </c>
      <c r="X325" s="52">
        <v>8.1581935226425894E-8</v>
      </c>
      <c r="Y325" s="52">
        <v>5.6798605768580799E-5</v>
      </c>
      <c r="Z325" s="52">
        <v>5.8693862697961301E-5</v>
      </c>
      <c r="AA325" s="52">
        <v>5.5248882653629301E-5</v>
      </c>
      <c r="AB325" s="52">
        <v>5.8721949265336498E-5</v>
      </c>
      <c r="AC325" s="52">
        <v>5.8950876450779197E-5</v>
      </c>
      <c r="AD325" s="52">
        <v>6.0116500215677803E-5</v>
      </c>
      <c r="AE325" s="52">
        <v>5.8878852210471897E-5</v>
      </c>
      <c r="AF325" s="52">
        <v>5.2628481107167002E-5</v>
      </c>
      <c r="AG325" s="32">
        <v>5.7197154108467003E-5</v>
      </c>
    </row>
    <row r="326" spans="1:33" ht="15" customHeight="1" x14ac:dyDescent="0.25">
      <c r="A326" s="49" t="s">
        <v>10</v>
      </c>
      <c r="B326" s="49" t="s">
        <v>11</v>
      </c>
      <c r="C326" s="49" t="s">
        <v>12</v>
      </c>
      <c r="D326" s="49" t="s">
        <v>13</v>
      </c>
      <c r="E326" s="49" t="s">
        <v>14</v>
      </c>
      <c r="F326" s="49" t="s">
        <v>15</v>
      </c>
      <c r="G326" s="49" t="s">
        <v>695</v>
      </c>
      <c r="H326" s="50" t="s">
        <v>16</v>
      </c>
      <c r="I326" s="51">
        <v>25</v>
      </c>
      <c r="J326" s="52"/>
      <c r="K326" s="52"/>
      <c r="L326" s="52"/>
      <c r="M326" s="52"/>
      <c r="N326" s="52"/>
      <c r="O326" s="52"/>
      <c r="P326" s="52"/>
      <c r="Q326" s="52"/>
      <c r="R326" s="52"/>
      <c r="S326" s="52"/>
      <c r="T326" s="52"/>
      <c r="U326" s="52"/>
      <c r="V326" s="52"/>
      <c r="W326" s="52"/>
      <c r="X326" s="52">
        <v>3.9661825787256501E-9</v>
      </c>
      <c r="Y326" s="52"/>
      <c r="Z326" s="52"/>
      <c r="AA326" s="52"/>
      <c r="AB326" s="52">
        <v>1.6773304447203301E-6</v>
      </c>
      <c r="AC326" s="52">
        <v>4.7158938781202E-7</v>
      </c>
      <c r="AD326" s="52">
        <v>2.6395041063095301E-8</v>
      </c>
      <c r="AE326" s="52">
        <v>1.3846856221200001E-7</v>
      </c>
      <c r="AF326" s="52">
        <v>1.4800786882E-8</v>
      </c>
      <c r="AG326" s="32">
        <v>3.9250660747E-8</v>
      </c>
    </row>
    <row r="327" spans="1:33" ht="15" customHeight="1" x14ac:dyDescent="0.25">
      <c r="A327" s="49" t="s">
        <v>10</v>
      </c>
      <c r="B327" s="49" t="s">
        <v>11</v>
      </c>
      <c r="C327" s="49" t="s">
        <v>12</v>
      </c>
      <c r="D327" s="49" t="s">
        <v>13</v>
      </c>
      <c r="E327" s="49" t="s">
        <v>14</v>
      </c>
      <c r="F327" s="49" t="s">
        <v>15</v>
      </c>
      <c r="G327" s="49" t="s">
        <v>695</v>
      </c>
      <c r="H327" s="50" t="s">
        <v>17</v>
      </c>
      <c r="I327" s="51">
        <v>1</v>
      </c>
      <c r="J327" s="52"/>
      <c r="K327" s="52"/>
      <c r="L327" s="52"/>
      <c r="M327" s="52"/>
      <c r="N327" s="52"/>
      <c r="O327" s="52"/>
      <c r="P327" s="52"/>
      <c r="Q327" s="52"/>
      <c r="R327" s="52"/>
      <c r="S327" s="52"/>
      <c r="T327" s="52"/>
      <c r="U327" s="52"/>
      <c r="V327" s="52"/>
      <c r="W327" s="52"/>
      <c r="X327" s="52">
        <v>8.5429769935487698E-6</v>
      </c>
      <c r="Y327" s="52"/>
      <c r="Z327" s="52"/>
      <c r="AA327" s="52"/>
      <c r="AB327" s="52">
        <v>3.5989373028028301E-3</v>
      </c>
      <c r="AC327" s="52">
        <v>1.0196733837958499E-3</v>
      </c>
      <c r="AD327" s="52">
        <v>5.6954288015901998E-5</v>
      </c>
      <c r="AE327" s="52">
        <v>2.9772488217007898E-4</v>
      </c>
      <c r="AF327" s="52">
        <v>3.1832194117250001E-5</v>
      </c>
      <c r="AG327" s="32">
        <v>8.4701720497935999E-5</v>
      </c>
    </row>
    <row r="328" spans="1:33" ht="15" customHeight="1" x14ac:dyDescent="0.25">
      <c r="A328" s="49" t="s">
        <v>10</v>
      </c>
      <c r="B328" s="49" t="s">
        <v>11</v>
      </c>
      <c r="C328" s="49" t="s">
        <v>12</v>
      </c>
      <c r="D328" s="49" t="s">
        <v>13</v>
      </c>
      <c r="E328" s="49" t="s">
        <v>14</v>
      </c>
      <c r="F328" s="49" t="s">
        <v>15</v>
      </c>
      <c r="G328" s="49" t="s">
        <v>695</v>
      </c>
      <c r="H328" s="50" t="s">
        <v>18</v>
      </c>
      <c r="I328" s="51">
        <v>298</v>
      </c>
      <c r="J328" s="52"/>
      <c r="K328" s="52"/>
      <c r="L328" s="52"/>
      <c r="M328" s="52"/>
      <c r="N328" s="52"/>
      <c r="O328" s="52"/>
      <c r="P328" s="52"/>
      <c r="Q328" s="52"/>
      <c r="R328" s="52"/>
      <c r="S328" s="52"/>
      <c r="T328" s="52"/>
      <c r="U328" s="52"/>
      <c r="V328" s="52"/>
      <c r="W328" s="52"/>
      <c r="X328" s="52">
        <v>4.7173535216661097E-9</v>
      </c>
      <c r="Y328" s="52"/>
      <c r="Z328" s="52"/>
      <c r="AA328" s="52"/>
      <c r="AB328" s="52">
        <v>1.9993778901066299E-6</v>
      </c>
      <c r="AC328" s="52">
        <v>5.6213455027192802E-7</v>
      </c>
      <c r="AD328" s="52">
        <v>3.1462888946980697E-8</v>
      </c>
      <c r="AE328" s="52">
        <v>1.6505452615700001E-7</v>
      </c>
      <c r="AF328" s="52">
        <v>1.7642537962999999E-8</v>
      </c>
      <c r="AG328" s="32">
        <v>4.6786787610999999E-8</v>
      </c>
    </row>
    <row r="329" spans="1:33" ht="15" customHeight="1" x14ac:dyDescent="0.25">
      <c r="A329" s="49" t="s">
        <v>10</v>
      </c>
      <c r="B329" s="49" t="s">
        <v>11</v>
      </c>
      <c r="C329" s="49" t="s">
        <v>12</v>
      </c>
      <c r="D329" s="49" t="s">
        <v>13</v>
      </c>
      <c r="E329" s="49" t="s">
        <v>14</v>
      </c>
      <c r="F329" s="49" t="s">
        <v>15</v>
      </c>
      <c r="G329" s="49" t="s">
        <v>696</v>
      </c>
      <c r="H329" s="50" t="s">
        <v>16</v>
      </c>
      <c r="I329" s="51">
        <v>25</v>
      </c>
      <c r="J329" s="52"/>
      <c r="K329" s="52"/>
      <c r="L329" s="52"/>
      <c r="M329" s="52"/>
      <c r="N329" s="52"/>
      <c r="O329" s="52"/>
      <c r="P329" s="52"/>
      <c r="Q329" s="52"/>
      <c r="R329" s="52"/>
      <c r="S329" s="52"/>
      <c r="T329" s="52"/>
      <c r="U329" s="52"/>
      <c r="V329" s="52"/>
      <c r="W329" s="52"/>
      <c r="X329" s="52"/>
      <c r="Y329" s="52"/>
      <c r="Z329" s="52"/>
      <c r="AA329" s="52"/>
      <c r="AB329" s="52"/>
      <c r="AC329" s="52"/>
      <c r="AD329" s="52"/>
      <c r="AE329" s="52"/>
      <c r="AF329" s="52">
        <v>4.0054605819999997E-8</v>
      </c>
      <c r="AG329" s="32"/>
    </row>
    <row r="330" spans="1:33" ht="15" customHeight="1" x14ac:dyDescent="0.25">
      <c r="A330" s="49" t="s">
        <v>10</v>
      </c>
      <c r="B330" s="49" t="s">
        <v>11</v>
      </c>
      <c r="C330" s="49" t="s">
        <v>12</v>
      </c>
      <c r="D330" s="49" t="s">
        <v>13</v>
      </c>
      <c r="E330" s="49" t="s">
        <v>14</v>
      </c>
      <c r="F330" s="49" t="s">
        <v>15</v>
      </c>
      <c r="G330" s="49" t="s">
        <v>696</v>
      </c>
      <c r="H330" s="50" t="s">
        <v>17</v>
      </c>
      <c r="I330" s="51">
        <v>1</v>
      </c>
      <c r="J330" s="52"/>
      <c r="K330" s="52"/>
      <c r="L330" s="52"/>
      <c r="M330" s="52"/>
      <c r="N330" s="52"/>
      <c r="O330" s="52"/>
      <c r="P330" s="52"/>
      <c r="Q330" s="52"/>
      <c r="R330" s="52"/>
      <c r="S330" s="52"/>
      <c r="T330" s="52"/>
      <c r="U330" s="52"/>
      <c r="V330" s="52"/>
      <c r="W330" s="52"/>
      <c r="X330" s="52"/>
      <c r="Y330" s="52"/>
      <c r="Z330" s="52"/>
      <c r="AA330" s="52"/>
      <c r="AB330" s="52"/>
      <c r="AC330" s="52"/>
      <c r="AD330" s="52"/>
      <c r="AE330" s="52"/>
      <c r="AF330" s="52">
        <v>8.4694662913935997E-5</v>
      </c>
      <c r="AG330" s="32"/>
    </row>
    <row r="331" spans="1:33" ht="15" customHeight="1" x14ac:dyDescent="0.25">
      <c r="A331" s="49" t="s">
        <v>10</v>
      </c>
      <c r="B331" s="49" t="s">
        <v>11</v>
      </c>
      <c r="C331" s="49" t="s">
        <v>12</v>
      </c>
      <c r="D331" s="49" t="s">
        <v>13</v>
      </c>
      <c r="E331" s="49" t="s">
        <v>14</v>
      </c>
      <c r="F331" s="49" t="s">
        <v>15</v>
      </c>
      <c r="G331" s="49" t="s">
        <v>696</v>
      </c>
      <c r="H331" s="50" t="s">
        <v>18</v>
      </c>
      <c r="I331" s="51">
        <v>298</v>
      </c>
      <c r="J331" s="52"/>
      <c r="K331" s="52"/>
      <c r="L331" s="52"/>
      <c r="M331" s="52"/>
      <c r="N331" s="52"/>
      <c r="O331" s="52"/>
      <c r="P331" s="52"/>
      <c r="Q331" s="52"/>
      <c r="R331" s="52"/>
      <c r="S331" s="52"/>
      <c r="T331" s="52"/>
      <c r="U331" s="52"/>
      <c r="V331" s="52"/>
      <c r="W331" s="52"/>
      <c r="X331" s="52"/>
      <c r="Y331" s="52"/>
      <c r="Z331" s="52"/>
      <c r="AA331" s="52"/>
      <c r="AB331" s="52"/>
      <c r="AC331" s="52"/>
      <c r="AD331" s="52"/>
      <c r="AE331" s="52"/>
      <c r="AF331" s="52">
        <v>4.77450901369999E-8</v>
      </c>
      <c r="AG331" s="32"/>
    </row>
    <row r="332" spans="1:33" ht="15" customHeight="1" x14ac:dyDescent="0.25">
      <c r="A332" s="49" t="s">
        <v>10</v>
      </c>
      <c r="B332" s="49" t="s">
        <v>11</v>
      </c>
      <c r="C332" s="49" t="s">
        <v>12</v>
      </c>
      <c r="D332" s="49" t="s">
        <v>13</v>
      </c>
      <c r="E332" s="49" t="s">
        <v>14</v>
      </c>
      <c r="F332" s="49" t="s">
        <v>15</v>
      </c>
      <c r="G332" s="49" t="s">
        <v>697</v>
      </c>
      <c r="H332" s="50" t="s">
        <v>16</v>
      </c>
      <c r="I332" s="51">
        <v>25</v>
      </c>
      <c r="J332" s="52"/>
      <c r="K332" s="52"/>
      <c r="L332" s="52"/>
      <c r="M332" s="52"/>
      <c r="N332" s="52"/>
      <c r="O332" s="52"/>
      <c r="P332" s="52"/>
      <c r="Q332" s="52"/>
      <c r="R332" s="52"/>
      <c r="S332" s="52"/>
      <c r="T332" s="52"/>
      <c r="U332" s="52"/>
      <c r="V332" s="52"/>
      <c r="W332" s="52"/>
      <c r="X332" s="52">
        <v>1.4205990077660901E-7</v>
      </c>
      <c r="Y332" s="52">
        <v>2.40682604858508E-7</v>
      </c>
      <c r="Z332" s="52">
        <v>8.2299207347680207E-6</v>
      </c>
      <c r="AA332" s="52">
        <v>1.09022135772053E-5</v>
      </c>
      <c r="AB332" s="52">
        <v>6.5537464054343798E-6</v>
      </c>
      <c r="AC332" s="52">
        <v>2.5048687933023001E-5</v>
      </c>
      <c r="AD332" s="52">
        <v>1.93711786869667E-5</v>
      </c>
      <c r="AE332" s="52">
        <v>4.1849361941708997E-5</v>
      </c>
      <c r="AF332" s="52">
        <v>3.6482725164699001E-5</v>
      </c>
      <c r="AG332" s="32">
        <v>9.3898964873799997E-7</v>
      </c>
    </row>
    <row r="333" spans="1:33" ht="15" customHeight="1" x14ac:dyDescent="0.25">
      <c r="A333" s="49" t="s">
        <v>10</v>
      </c>
      <c r="B333" s="49" t="s">
        <v>11</v>
      </c>
      <c r="C333" s="49" t="s">
        <v>12</v>
      </c>
      <c r="D333" s="49" t="s">
        <v>13</v>
      </c>
      <c r="E333" s="49" t="s">
        <v>14</v>
      </c>
      <c r="F333" s="49" t="s">
        <v>15</v>
      </c>
      <c r="G333" s="49" t="s">
        <v>697</v>
      </c>
      <c r="H333" s="50" t="s">
        <v>17</v>
      </c>
      <c r="I333" s="51">
        <v>1</v>
      </c>
      <c r="J333" s="52"/>
      <c r="K333" s="52"/>
      <c r="L333" s="52"/>
      <c r="M333" s="52"/>
      <c r="N333" s="52"/>
      <c r="O333" s="52"/>
      <c r="P333" s="52"/>
      <c r="Q333" s="52"/>
      <c r="R333" s="52"/>
      <c r="S333" s="52"/>
      <c r="T333" s="52"/>
      <c r="U333" s="52"/>
      <c r="V333" s="52"/>
      <c r="W333" s="52"/>
      <c r="X333" s="52">
        <v>3.0662936800457798E-4</v>
      </c>
      <c r="Y333" s="52">
        <v>5.1900068015182097E-4</v>
      </c>
      <c r="Z333" s="52">
        <v>1.7744710660574099E-2</v>
      </c>
      <c r="AA333" s="52">
        <v>2.3515943381999801E-2</v>
      </c>
      <c r="AB333" s="52">
        <v>1.41375296126603E-2</v>
      </c>
      <c r="AC333" s="52">
        <v>5.4029700432586203E-2</v>
      </c>
      <c r="AD333" s="52">
        <v>4.17760910091323E-2</v>
      </c>
      <c r="AE333" s="52">
        <v>9.0263312747846894E-2</v>
      </c>
      <c r="AF333" s="52">
        <v>7.8641142648222001E-2</v>
      </c>
      <c r="AG333" s="32">
        <v>2.0244887755983799E-3</v>
      </c>
    </row>
    <row r="334" spans="1:33" ht="15" customHeight="1" x14ac:dyDescent="0.25">
      <c r="A334" s="49" t="s">
        <v>10</v>
      </c>
      <c r="B334" s="49" t="s">
        <v>11</v>
      </c>
      <c r="C334" s="49" t="s">
        <v>12</v>
      </c>
      <c r="D334" s="49" t="s">
        <v>13</v>
      </c>
      <c r="E334" s="49" t="s">
        <v>14</v>
      </c>
      <c r="F334" s="49" t="s">
        <v>15</v>
      </c>
      <c r="G334" s="49" t="s">
        <v>697</v>
      </c>
      <c r="H334" s="50" t="s">
        <v>18</v>
      </c>
      <c r="I334" s="51">
        <v>298</v>
      </c>
      <c r="J334" s="52"/>
      <c r="K334" s="52"/>
      <c r="L334" s="52"/>
      <c r="M334" s="52"/>
      <c r="N334" s="52"/>
      <c r="O334" s="52"/>
      <c r="P334" s="52"/>
      <c r="Q334" s="52"/>
      <c r="R334" s="52"/>
      <c r="S334" s="52"/>
      <c r="T334" s="52"/>
      <c r="U334" s="52"/>
      <c r="V334" s="52"/>
      <c r="W334" s="52"/>
      <c r="X334" s="52">
        <v>1.69335401725718E-7</v>
      </c>
      <c r="Y334" s="52">
        <v>2.86893664991342E-7</v>
      </c>
      <c r="Z334" s="52">
        <v>9.8100655158434295E-6</v>
      </c>
      <c r="AA334" s="52">
        <v>1.29954385840287E-5</v>
      </c>
      <c r="AB334" s="52">
        <v>7.8120657152777992E-6</v>
      </c>
      <c r="AC334" s="52">
        <v>2.9858036016163401E-5</v>
      </c>
      <c r="AD334" s="52">
        <v>2.30904449948646E-5</v>
      </c>
      <c r="AE334" s="52">
        <v>4.9884439434515901E-5</v>
      </c>
      <c r="AF334" s="52">
        <v>4.3487408396322103E-5</v>
      </c>
      <c r="AG334" s="32">
        <v>1.119275661296E-6</v>
      </c>
    </row>
    <row r="335" spans="1:33" ht="15" customHeight="1" x14ac:dyDescent="0.25">
      <c r="A335" s="49" t="s">
        <v>10</v>
      </c>
      <c r="B335" s="49" t="s">
        <v>11</v>
      </c>
      <c r="C335" s="49" t="s">
        <v>12</v>
      </c>
      <c r="D335" s="49" t="s">
        <v>13</v>
      </c>
      <c r="E335" s="49" t="s">
        <v>14</v>
      </c>
      <c r="F335" s="49" t="s">
        <v>15</v>
      </c>
      <c r="G335" s="49" t="s">
        <v>698</v>
      </c>
      <c r="H335" s="50" t="s">
        <v>16</v>
      </c>
      <c r="I335" s="51">
        <v>25</v>
      </c>
      <c r="J335" s="52"/>
      <c r="K335" s="52"/>
      <c r="L335" s="52"/>
      <c r="M335" s="52"/>
      <c r="N335" s="52"/>
      <c r="O335" s="52"/>
      <c r="P335" s="52"/>
      <c r="Q335" s="52"/>
      <c r="R335" s="52"/>
      <c r="S335" s="52"/>
      <c r="T335" s="52"/>
      <c r="U335" s="52"/>
      <c r="V335" s="52"/>
      <c r="W335" s="52"/>
      <c r="X335" s="52"/>
      <c r="Y335" s="52"/>
      <c r="Z335" s="52"/>
      <c r="AA335" s="52"/>
      <c r="AB335" s="52">
        <v>1.1674094842397699E-8</v>
      </c>
      <c r="AC335" s="52">
        <v>1.11104331465072E-6</v>
      </c>
      <c r="AD335" s="52">
        <v>3.70549079219048E-7</v>
      </c>
      <c r="AE335" s="52">
        <v>7.9747300231300005E-7</v>
      </c>
      <c r="AF335" s="52">
        <v>2.31143278561E-7</v>
      </c>
      <c r="AG335" s="32">
        <v>1.2307224944499999E-7</v>
      </c>
    </row>
    <row r="336" spans="1:33" ht="15" customHeight="1" x14ac:dyDescent="0.25">
      <c r="A336" s="49" t="s">
        <v>10</v>
      </c>
      <c r="B336" s="49" t="s">
        <v>11</v>
      </c>
      <c r="C336" s="49" t="s">
        <v>12</v>
      </c>
      <c r="D336" s="49" t="s">
        <v>13</v>
      </c>
      <c r="E336" s="49" t="s">
        <v>14</v>
      </c>
      <c r="F336" s="49" t="s">
        <v>15</v>
      </c>
      <c r="G336" s="49" t="s">
        <v>698</v>
      </c>
      <c r="H336" s="50" t="s">
        <v>17</v>
      </c>
      <c r="I336" s="51">
        <v>1</v>
      </c>
      <c r="J336" s="52"/>
      <c r="K336" s="52"/>
      <c r="L336" s="52"/>
      <c r="M336" s="52"/>
      <c r="N336" s="52"/>
      <c r="O336" s="52"/>
      <c r="P336" s="52"/>
      <c r="Q336" s="52"/>
      <c r="R336" s="52"/>
      <c r="S336" s="52"/>
      <c r="T336" s="52"/>
      <c r="U336" s="52"/>
      <c r="V336" s="52"/>
      <c r="W336" s="52"/>
      <c r="X336" s="52"/>
      <c r="Y336" s="52"/>
      <c r="Z336" s="52"/>
      <c r="AA336" s="52"/>
      <c r="AB336" s="52">
        <v>2.5209091717376199E-5</v>
      </c>
      <c r="AC336" s="52">
        <v>2.3922786028790798E-3</v>
      </c>
      <c r="AD336" s="52">
        <v>7.9736790968127898E-4</v>
      </c>
      <c r="AE336" s="52">
        <v>1.7219172394698601E-3</v>
      </c>
      <c r="AF336" s="52">
        <v>4.9875079035868405E-4</v>
      </c>
      <c r="AG336" s="32">
        <v>2.65740198832571E-4</v>
      </c>
    </row>
    <row r="337" spans="1:33" ht="15" customHeight="1" x14ac:dyDescent="0.25">
      <c r="A337" s="49" t="s">
        <v>10</v>
      </c>
      <c r="B337" s="49" t="s">
        <v>11</v>
      </c>
      <c r="C337" s="49" t="s">
        <v>12</v>
      </c>
      <c r="D337" s="49" t="s">
        <v>13</v>
      </c>
      <c r="E337" s="49" t="s">
        <v>14</v>
      </c>
      <c r="F337" s="49" t="s">
        <v>15</v>
      </c>
      <c r="G337" s="49" t="s">
        <v>698</v>
      </c>
      <c r="H337" s="50" t="s">
        <v>18</v>
      </c>
      <c r="I337" s="51">
        <v>298</v>
      </c>
      <c r="J337" s="52"/>
      <c r="K337" s="52"/>
      <c r="L337" s="52"/>
      <c r="M337" s="52"/>
      <c r="N337" s="52"/>
      <c r="O337" s="52"/>
      <c r="P337" s="52"/>
      <c r="Q337" s="52"/>
      <c r="R337" s="52"/>
      <c r="S337" s="52"/>
      <c r="T337" s="52"/>
      <c r="U337" s="52"/>
      <c r="V337" s="52"/>
      <c r="W337" s="52"/>
      <c r="X337" s="52"/>
      <c r="Y337" s="52"/>
      <c r="Z337" s="52"/>
      <c r="AA337" s="52"/>
      <c r="AB337" s="52">
        <v>1.3915521052138E-8</v>
      </c>
      <c r="AC337" s="52">
        <v>1.3243636310636599E-6</v>
      </c>
      <c r="AD337" s="52">
        <v>4.4169450242947101E-7</v>
      </c>
      <c r="AE337" s="52">
        <v>9.5058781875700098E-7</v>
      </c>
      <c r="AF337" s="52">
        <v>2.75522788044E-7</v>
      </c>
      <c r="AG337" s="32">
        <v>1.46702121338E-7</v>
      </c>
    </row>
    <row r="338" spans="1:33" ht="15" customHeight="1" x14ac:dyDescent="0.25">
      <c r="A338" s="49" t="s">
        <v>10</v>
      </c>
      <c r="B338" s="49" t="s">
        <v>11</v>
      </c>
      <c r="C338" s="49" t="s">
        <v>12</v>
      </c>
      <c r="D338" s="49" t="s">
        <v>13</v>
      </c>
      <c r="E338" s="49" t="s">
        <v>14</v>
      </c>
      <c r="F338" s="49" t="s">
        <v>15</v>
      </c>
      <c r="G338" s="49" t="s">
        <v>699</v>
      </c>
      <c r="H338" s="50" t="s">
        <v>16</v>
      </c>
      <c r="I338" s="51">
        <v>25</v>
      </c>
      <c r="J338" s="52"/>
      <c r="K338" s="52"/>
      <c r="L338" s="52"/>
      <c r="M338" s="52"/>
      <c r="N338" s="52"/>
      <c r="O338" s="52"/>
      <c r="P338" s="52"/>
      <c r="Q338" s="52"/>
      <c r="R338" s="52"/>
      <c r="S338" s="52"/>
      <c r="T338" s="52"/>
      <c r="U338" s="52"/>
      <c r="V338" s="52"/>
      <c r="W338" s="52"/>
      <c r="X338" s="52"/>
      <c r="Y338" s="52"/>
      <c r="Z338" s="52"/>
      <c r="AA338" s="52"/>
      <c r="AB338" s="52">
        <v>1.6845707728101999E-7</v>
      </c>
      <c r="AC338" s="52">
        <v>5.4570442227959305E-7</v>
      </c>
      <c r="AD338" s="52">
        <v>6.6316347779642699E-7</v>
      </c>
      <c r="AE338" s="52">
        <v>5.79035602949E-7</v>
      </c>
      <c r="AF338" s="52">
        <v>1.48553450478E-7</v>
      </c>
      <c r="AG338" s="32">
        <v>5.5561539218000003E-8</v>
      </c>
    </row>
    <row r="339" spans="1:33" ht="15" customHeight="1" x14ac:dyDescent="0.25">
      <c r="A339" s="49" t="s">
        <v>10</v>
      </c>
      <c r="B339" s="49" t="s">
        <v>11</v>
      </c>
      <c r="C339" s="49" t="s">
        <v>12</v>
      </c>
      <c r="D339" s="49" t="s">
        <v>13</v>
      </c>
      <c r="E339" s="49" t="s">
        <v>14</v>
      </c>
      <c r="F339" s="49" t="s">
        <v>15</v>
      </c>
      <c r="G339" s="49" t="s">
        <v>699</v>
      </c>
      <c r="H339" s="50" t="s">
        <v>17</v>
      </c>
      <c r="I339" s="51">
        <v>1</v>
      </c>
      <c r="J339" s="52"/>
      <c r="K339" s="52"/>
      <c r="L339" s="52"/>
      <c r="M339" s="52"/>
      <c r="N339" s="52"/>
      <c r="O339" s="52"/>
      <c r="P339" s="52"/>
      <c r="Q339" s="52"/>
      <c r="R339" s="52"/>
      <c r="S339" s="52"/>
      <c r="T339" s="52"/>
      <c r="U339" s="52"/>
      <c r="V339" s="52"/>
      <c r="W339" s="52"/>
      <c r="X339" s="52"/>
      <c r="Y339" s="52"/>
      <c r="Z339" s="52"/>
      <c r="AA339" s="52"/>
      <c r="AB339" s="52">
        <v>3.6338410019641699E-4</v>
      </c>
      <c r="AC339" s="52">
        <v>1.17803006666312E-3</v>
      </c>
      <c r="AD339" s="52">
        <v>1.4288856734039001E-3</v>
      </c>
      <c r="AE339" s="52">
        <v>1.24796231223571E-3</v>
      </c>
      <c r="AF339" s="52">
        <v>3.20579856845604E-4</v>
      </c>
      <c r="AG339" s="32">
        <v>1.15939726999587E-4</v>
      </c>
    </row>
    <row r="340" spans="1:33" ht="15" customHeight="1" x14ac:dyDescent="0.25">
      <c r="A340" s="49" t="s">
        <v>10</v>
      </c>
      <c r="B340" s="49" t="s">
        <v>11</v>
      </c>
      <c r="C340" s="49" t="s">
        <v>12</v>
      </c>
      <c r="D340" s="49" t="s">
        <v>13</v>
      </c>
      <c r="E340" s="49" t="s">
        <v>14</v>
      </c>
      <c r="F340" s="49" t="s">
        <v>15</v>
      </c>
      <c r="G340" s="49" t="s">
        <v>699</v>
      </c>
      <c r="H340" s="50" t="s">
        <v>18</v>
      </c>
      <c r="I340" s="51">
        <v>298</v>
      </c>
      <c r="J340" s="52"/>
      <c r="K340" s="52"/>
      <c r="L340" s="52"/>
      <c r="M340" s="52"/>
      <c r="N340" s="52"/>
      <c r="O340" s="52"/>
      <c r="P340" s="52"/>
      <c r="Q340" s="52"/>
      <c r="R340" s="52"/>
      <c r="S340" s="52"/>
      <c r="T340" s="52"/>
      <c r="U340" s="52"/>
      <c r="V340" s="52"/>
      <c r="W340" s="52"/>
      <c r="X340" s="52"/>
      <c r="Y340" s="52"/>
      <c r="Z340" s="52"/>
      <c r="AA340" s="52"/>
      <c r="AB340" s="52">
        <v>2.0080083611897699E-7</v>
      </c>
      <c r="AC340" s="52">
        <v>6.5047967135727395E-7</v>
      </c>
      <c r="AD340" s="52">
        <v>7.9049086553279304E-7</v>
      </c>
      <c r="AE340" s="52">
        <v>6.9021043871500003E-7</v>
      </c>
      <c r="AF340" s="52">
        <v>1.7707571297000001E-7</v>
      </c>
      <c r="AG340" s="32">
        <v>6.8536219912999899E-8</v>
      </c>
    </row>
    <row r="341" spans="1:33" ht="15" customHeight="1" x14ac:dyDescent="0.25">
      <c r="A341" s="49" t="s">
        <v>10</v>
      </c>
      <c r="B341" s="49" t="s">
        <v>11</v>
      </c>
      <c r="C341" s="49" t="s">
        <v>12</v>
      </c>
      <c r="D341" s="49" t="s">
        <v>13</v>
      </c>
      <c r="E341" s="49" t="s">
        <v>14</v>
      </c>
      <c r="F341" s="49" t="s">
        <v>15</v>
      </c>
      <c r="G341" s="49" t="s">
        <v>700</v>
      </c>
      <c r="H341" s="50" t="s">
        <v>16</v>
      </c>
      <c r="I341" s="51">
        <v>25</v>
      </c>
      <c r="J341" s="52"/>
      <c r="K341" s="52"/>
      <c r="L341" s="52"/>
      <c r="M341" s="52"/>
      <c r="N341" s="52"/>
      <c r="O341" s="52"/>
      <c r="P341" s="52"/>
      <c r="Q341" s="52"/>
      <c r="R341" s="52"/>
      <c r="S341" s="52"/>
      <c r="T341" s="52"/>
      <c r="U341" s="52"/>
      <c r="V341" s="52"/>
      <c r="W341" s="52"/>
      <c r="X341" s="52"/>
      <c r="Y341" s="52"/>
      <c r="Z341" s="52"/>
      <c r="AA341" s="52"/>
      <c r="AB341" s="52"/>
      <c r="AC341" s="52">
        <v>9.6758461383950992E-9</v>
      </c>
      <c r="AD341" s="52"/>
      <c r="AE341" s="52">
        <v>1.3566755913E-8</v>
      </c>
      <c r="AF341" s="52"/>
      <c r="AG341" s="32"/>
    </row>
    <row r="342" spans="1:33" ht="15" customHeight="1" x14ac:dyDescent="0.25">
      <c r="A342" s="49" t="s">
        <v>10</v>
      </c>
      <c r="B342" s="49" t="s">
        <v>11</v>
      </c>
      <c r="C342" s="49" t="s">
        <v>12</v>
      </c>
      <c r="D342" s="49" t="s">
        <v>13</v>
      </c>
      <c r="E342" s="49" t="s">
        <v>14</v>
      </c>
      <c r="F342" s="49" t="s">
        <v>15</v>
      </c>
      <c r="G342" s="49" t="s">
        <v>700</v>
      </c>
      <c r="H342" s="50" t="s">
        <v>17</v>
      </c>
      <c r="I342" s="51">
        <v>1</v>
      </c>
      <c r="J342" s="52"/>
      <c r="K342" s="52"/>
      <c r="L342" s="52"/>
      <c r="M342" s="52"/>
      <c r="N342" s="52"/>
      <c r="O342" s="52"/>
      <c r="P342" s="52"/>
      <c r="Q342" s="52"/>
      <c r="R342" s="52"/>
      <c r="S342" s="52"/>
      <c r="T342" s="52"/>
      <c r="U342" s="52"/>
      <c r="V342" s="52"/>
      <c r="W342" s="52"/>
      <c r="X342" s="52"/>
      <c r="Y342" s="52"/>
      <c r="Z342" s="52"/>
      <c r="AA342" s="52"/>
      <c r="AB342" s="52"/>
      <c r="AC342" s="52">
        <v>2.0588742922566998E-5</v>
      </c>
      <c r="AD342" s="52"/>
      <c r="AE342" s="52">
        <v>2.8666612975547998E-5</v>
      </c>
      <c r="AF342" s="52"/>
      <c r="AG342" s="32"/>
    </row>
    <row r="343" spans="1:33" ht="15" customHeight="1" x14ac:dyDescent="0.25">
      <c r="A343" s="49" t="s">
        <v>10</v>
      </c>
      <c r="B343" s="49" t="s">
        <v>11</v>
      </c>
      <c r="C343" s="49" t="s">
        <v>12</v>
      </c>
      <c r="D343" s="49" t="s">
        <v>13</v>
      </c>
      <c r="E343" s="49" t="s">
        <v>14</v>
      </c>
      <c r="F343" s="49" t="s">
        <v>15</v>
      </c>
      <c r="G343" s="49" t="s">
        <v>700</v>
      </c>
      <c r="H343" s="50" t="s">
        <v>18</v>
      </c>
      <c r="I343" s="51">
        <v>298</v>
      </c>
      <c r="J343" s="52"/>
      <c r="K343" s="52"/>
      <c r="L343" s="52"/>
      <c r="M343" s="52"/>
      <c r="N343" s="52"/>
      <c r="O343" s="52"/>
      <c r="P343" s="52"/>
      <c r="Q343" s="52"/>
      <c r="R343" s="52"/>
      <c r="S343" s="52"/>
      <c r="T343" s="52"/>
      <c r="U343" s="52"/>
      <c r="V343" s="52"/>
      <c r="W343" s="52"/>
      <c r="X343" s="52"/>
      <c r="Y343" s="52"/>
      <c r="Z343" s="52"/>
      <c r="AA343" s="52"/>
      <c r="AB343" s="52"/>
      <c r="AC343" s="52">
        <v>1.16833957216029E-8</v>
      </c>
      <c r="AD343" s="52"/>
      <c r="AE343" s="52">
        <v>1.6515649071E-8</v>
      </c>
      <c r="AF343" s="52"/>
      <c r="AG343" s="32"/>
    </row>
    <row r="344" spans="1:33" ht="15" customHeight="1" x14ac:dyDescent="0.25">
      <c r="A344" s="49" t="s">
        <v>10</v>
      </c>
      <c r="B344" s="49" t="s">
        <v>11</v>
      </c>
      <c r="C344" s="49" t="s">
        <v>12</v>
      </c>
      <c r="D344" s="49" t="s">
        <v>13</v>
      </c>
      <c r="E344" s="49" t="s">
        <v>14</v>
      </c>
      <c r="F344" s="49" t="s">
        <v>15</v>
      </c>
      <c r="G344" s="49" t="s">
        <v>701</v>
      </c>
      <c r="H344" s="50" t="s">
        <v>16</v>
      </c>
      <c r="I344" s="51">
        <v>25</v>
      </c>
      <c r="J344" s="52"/>
      <c r="K344" s="52"/>
      <c r="L344" s="52"/>
      <c r="M344" s="52"/>
      <c r="N344" s="52"/>
      <c r="O344" s="52"/>
      <c r="P344" s="52"/>
      <c r="Q344" s="52"/>
      <c r="R344" s="52"/>
      <c r="S344" s="52"/>
      <c r="T344" s="52"/>
      <c r="U344" s="52"/>
      <c r="V344" s="52"/>
      <c r="W344" s="52"/>
      <c r="X344" s="52"/>
      <c r="Y344" s="52"/>
      <c r="Z344" s="52"/>
      <c r="AA344" s="52"/>
      <c r="AB344" s="52">
        <v>2.0669885914412501E-8</v>
      </c>
      <c r="AC344" s="52">
        <v>1.0775561821478E-8</v>
      </c>
      <c r="AD344" s="52">
        <v>4.66090379690475E-8</v>
      </c>
      <c r="AE344" s="52">
        <v>5.8108509002999999E-8</v>
      </c>
      <c r="AF344" s="52">
        <v>1.2793604876E-8</v>
      </c>
      <c r="AG344" s="32">
        <v>4.9522889320000002E-8</v>
      </c>
    </row>
    <row r="345" spans="1:33" ht="15" customHeight="1" x14ac:dyDescent="0.25">
      <c r="A345" s="49" t="s">
        <v>10</v>
      </c>
      <c r="B345" s="49" t="s">
        <v>11</v>
      </c>
      <c r="C345" s="49" t="s">
        <v>12</v>
      </c>
      <c r="D345" s="49" t="s">
        <v>13</v>
      </c>
      <c r="E345" s="49" t="s">
        <v>14</v>
      </c>
      <c r="F345" s="49" t="s">
        <v>15</v>
      </c>
      <c r="G345" s="49" t="s">
        <v>701</v>
      </c>
      <c r="H345" s="50" t="s">
        <v>17</v>
      </c>
      <c r="I345" s="51">
        <v>1</v>
      </c>
      <c r="J345" s="52"/>
      <c r="K345" s="52"/>
      <c r="L345" s="52"/>
      <c r="M345" s="52"/>
      <c r="N345" s="52"/>
      <c r="O345" s="52"/>
      <c r="P345" s="52"/>
      <c r="Q345" s="52"/>
      <c r="R345" s="52"/>
      <c r="S345" s="52"/>
      <c r="T345" s="52"/>
      <c r="U345" s="52"/>
      <c r="V345" s="52"/>
      <c r="W345" s="52"/>
      <c r="X345" s="52"/>
      <c r="Y345" s="52"/>
      <c r="Z345" s="52"/>
      <c r="AA345" s="52"/>
      <c r="AB345" s="52">
        <v>4.3839675932467101E-5</v>
      </c>
      <c r="AC345" s="52">
        <v>2.26362059688008E-5</v>
      </c>
      <c r="AD345" s="52">
        <v>9.8909760231179005E-5</v>
      </c>
      <c r="AE345" s="52">
        <v>1.22978094879782E-4</v>
      </c>
      <c r="AF345" s="52">
        <v>2.7380851285377001E-5</v>
      </c>
      <c r="AG345" s="32">
        <v>1.04085216790319E-4</v>
      </c>
    </row>
    <row r="346" spans="1:33" ht="15" customHeight="1" x14ac:dyDescent="0.25">
      <c r="A346" s="49" t="s">
        <v>10</v>
      </c>
      <c r="B346" s="49" t="s">
        <v>11</v>
      </c>
      <c r="C346" s="49" t="s">
        <v>12</v>
      </c>
      <c r="D346" s="49" t="s">
        <v>13</v>
      </c>
      <c r="E346" s="49" t="s">
        <v>14</v>
      </c>
      <c r="F346" s="49" t="s">
        <v>15</v>
      </c>
      <c r="G346" s="49" t="s">
        <v>701</v>
      </c>
      <c r="H346" s="50" t="s">
        <v>18</v>
      </c>
      <c r="I346" s="51">
        <v>298</v>
      </c>
      <c r="J346" s="52"/>
      <c r="K346" s="52"/>
      <c r="L346" s="52"/>
      <c r="M346" s="52"/>
      <c r="N346" s="52"/>
      <c r="O346" s="52"/>
      <c r="P346" s="52"/>
      <c r="Q346" s="52"/>
      <c r="R346" s="52"/>
      <c r="S346" s="52"/>
      <c r="T346" s="52"/>
      <c r="U346" s="52"/>
      <c r="V346" s="52"/>
      <c r="W346" s="52"/>
      <c r="X346" s="52"/>
      <c r="Y346" s="52"/>
      <c r="Z346" s="52"/>
      <c r="AA346" s="52"/>
      <c r="AB346" s="52">
        <v>2.4773140643914001E-8</v>
      </c>
      <c r="AC346" s="52">
        <v>1.3110676316926101E-8</v>
      </c>
      <c r="AD346" s="52">
        <v>5.5748894128774198E-8</v>
      </c>
      <c r="AE346" s="52">
        <v>7.0472056019000102E-8</v>
      </c>
      <c r="AF346" s="52">
        <v>1.5249977011999999E-8</v>
      </c>
      <c r="AG346" s="32">
        <v>6.0845094474000005E-8</v>
      </c>
    </row>
    <row r="347" spans="1:33" ht="15" customHeight="1" x14ac:dyDescent="0.25">
      <c r="A347" s="49" t="s">
        <v>10</v>
      </c>
      <c r="B347" s="49" t="s">
        <v>11</v>
      </c>
      <c r="C347" s="49" t="s">
        <v>12</v>
      </c>
      <c r="D347" s="49" t="s">
        <v>13</v>
      </c>
      <c r="E347" s="49" t="s">
        <v>14</v>
      </c>
      <c r="F347" s="49" t="s">
        <v>15</v>
      </c>
      <c r="G347" s="49" t="s">
        <v>702</v>
      </c>
      <c r="H347" s="50" t="s">
        <v>16</v>
      </c>
      <c r="I347" s="51">
        <v>25</v>
      </c>
      <c r="J347" s="52"/>
      <c r="K347" s="52"/>
      <c r="L347" s="52"/>
      <c r="M347" s="52"/>
      <c r="N347" s="52"/>
      <c r="O347" s="52"/>
      <c r="P347" s="52"/>
      <c r="Q347" s="52"/>
      <c r="R347" s="52"/>
      <c r="S347" s="52"/>
      <c r="T347" s="52"/>
      <c r="U347" s="52"/>
      <c r="V347" s="52"/>
      <c r="W347" s="52"/>
      <c r="X347" s="52"/>
      <c r="Y347" s="52"/>
      <c r="Z347" s="52">
        <v>2.39905572107947E-9</v>
      </c>
      <c r="AA347" s="52">
        <v>6.4715239027655005E-8</v>
      </c>
      <c r="AB347" s="52">
        <v>5.7115425417029502E-7</v>
      </c>
      <c r="AC347" s="52">
        <v>2.3475251352146502E-6</v>
      </c>
      <c r="AD347" s="52">
        <v>1.46559552597024E-6</v>
      </c>
      <c r="AE347" s="52">
        <v>4.0614684578779999E-6</v>
      </c>
      <c r="AF347" s="52">
        <v>1.7137296560970001E-6</v>
      </c>
      <c r="AG347" s="32">
        <v>3.67846218208E-7</v>
      </c>
    </row>
    <row r="348" spans="1:33" ht="15" customHeight="1" x14ac:dyDescent="0.25">
      <c r="A348" s="49" t="s">
        <v>10</v>
      </c>
      <c r="B348" s="49" t="s">
        <v>11</v>
      </c>
      <c r="C348" s="49" t="s">
        <v>12</v>
      </c>
      <c r="D348" s="49" t="s">
        <v>13</v>
      </c>
      <c r="E348" s="49" t="s">
        <v>14</v>
      </c>
      <c r="F348" s="49" t="s">
        <v>15</v>
      </c>
      <c r="G348" s="49" t="s">
        <v>702</v>
      </c>
      <c r="H348" s="50" t="s">
        <v>17</v>
      </c>
      <c r="I348" s="51">
        <v>1</v>
      </c>
      <c r="J348" s="52"/>
      <c r="K348" s="52"/>
      <c r="L348" s="52"/>
      <c r="M348" s="52"/>
      <c r="N348" s="52"/>
      <c r="O348" s="52"/>
      <c r="P348" s="52"/>
      <c r="Q348" s="52"/>
      <c r="R348" s="52"/>
      <c r="S348" s="52"/>
      <c r="T348" s="52"/>
      <c r="U348" s="52"/>
      <c r="V348" s="52"/>
      <c r="W348" s="52"/>
      <c r="X348" s="52"/>
      <c r="Y348" s="52"/>
      <c r="Z348" s="52">
        <v>5.1750599033264801E-6</v>
      </c>
      <c r="AA348" s="52">
        <v>1.39542986445376E-4</v>
      </c>
      <c r="AB348" s="52">
        <v>1.2319029286512E-3</v>
      </c>
      <c r="AC348" s="52">
        <v>5.0612760927908696E-3</v>
      </c>
      <c r="AD348" s="52">
        <v>3.1606961514781102E-3</v>
      </c>
      <c r="AE348" s="52">
        <v>8.7589406627579403E-3</v>
      </c>
      <c r="AF348" s="52">
        <v>3.6969832876407901E-3</v>
      </c>
      <c r="AG348" s="32">
        <v>7.9322998859632601E-4</v>
      </c>
    </row>
    <row r="349" spans="1:33" ht="15" customHeight="1" x14ac:dyDescent="0.25">
      <c r="A349" s="49" t="s">
        <v>10</v>
      </c>
      <c r="B349" s="49" t="s">
        <v>11</v>
      </c>
      <c r="C349" s="49" t="s">
        <v>12</v>
      </c>
      <c r="D349" s="49" t="s">
        <v>13</v>
      </c>
      <c r="E349" s="49" t="s">
        <v>14</v>
      </c>
      <c r="F349" s="49" t="s">
        <v>15</v>
      </c>
      <c r="G349" s="49" t="s">
        <v>702</v>
      </c>
      <c r="H349" s="50" t="s">
        <v>18</v>
      </c>
      <c r="I349" s="51">
        <v>298</v>
      </c>
      <c r="J349" s="52"/>
      <c r="K349" s="52"/>
      <c r="L349" s="52"/>
      <c r="M349" s="52"/>
      <c r="N349" s="52"/>
      <c r="O349" s="52"/>
      <c r="P349" s="52"/>
      <c r="Q349" s="52"/>
      <c r="R349" s="52"/>
      <c r="S349" s="52"/>
      <c r="T349" s="52"/>
      <c r="U349" s="52"/>
      <c r="V349" s="52"/>
      <c r="W349" s="52"/>
      <c r="X349" s="52"/>
      <c r="Y349" s="52"/>
      <c r="Z349" s="52">
        <v>2.85967441952673E-9</v>
      </c>
      <c r="AA349" s="52">
        <v>7.7140564920964798E-8</v>
      </c>
      <c r="AB349" s="52">
        <v>6.8081587097099196E-7</v>
      </c>
      <c r="AC349" s="52">
        <v>2.79824996117585E-6</v>
      </c>
      <c r="AD349" s="52">
        <v>1.74698986695739E-6</v>
      </c>
      <c r="AE349" s="52">
        <v>4.8412704017900101E-6</v>
      </c>
      <c r="AF349" s="52">
        <v>2.042765750068E-6</v>
      </c>
      <c r="AG349" s="32">
        <v>4.3847269210399898E-7</v>
      </c>
    </row>
    <row r="350" spans="1:33" ht="15" customHeight="1" x14ac:dyDescent="0.25">
      <c r="A350" s="49" t="s">
        <v>10</v>
      </c>
      <c r="B350" s="49" t="s">
        <v>11</v>
      </c>
      <c r="C350" s="49" t="s">
        <v>12</v>
      </c>
      <c r="D350" s="49" t="s">
        <v>13</v>
      </c>
      <c r="E350" s="49" t="s">
        <v>14</v>
      </c>
      <c r="F350" s="49" t="s">
        <v>15</v>
      </c>
      <c r="G350" s="49" t="s">
        <v>703</v>
      </c>
      <c r="H350" s="50" t="s">
        <v>16</v>
      </c>
      <c r="I350" s="51">
        <v>25</v>
      </c>
      <c r="J350" s="52"/>
      <c r="K350" s="52"/>
      <c r="L350" s="52"/>
      <c r="M350" s="52"/>
      <c r="N350" s="52"/>
      <c r="O350" s="52"/>
      <c r="P350" s="52"/>
      <c r="Q350" s="52"/>
      <c r="R350" s="52"/>
      <c r="S350" s="52"/>
      <c r="T350" s="52"/>
      <c r="U350" s="52">
        <v>5.3241940345809502E-6</v>
      </c>
      <c r="V350" s="52">
        <v>1.03156512749385E-5</v>
      </c>
      <c r="W350" s="52">
        <v>2.02602615398382E-5</v>
      </c>
      <c r="X350" s="52"/>
      <c r="Y350" s="52">
        <v>1.17754556590381E-7</v>
      </c>
      <c r="Z350" s="52">
        <v>2.3005105341125801E-8</v>
      </c>
      <c r="AA350" s="52">
        <v>3.9021951061139E-7</v>
      </c>
      <c r="AB350" s="52">
        <v>1.2645280931859799E-6</v>
      </c>
      <c r="AC350" s="52">
        <v>1.20558174878708E-6</v>
      </c>
      <c r="AD350" s="52">
        <v>1.0559517266316701E-5</v>
      </c>
      <c r="AE350" s="52">
        <v>1.4344807735075999E-5</v>
      </c>
      <c r="AF350" s="52">
        <v>6.0293086824999996E-8</v>
      </c>
      <c r="AG350" s="32">
        <v>3.5438773749000002E-8</v>
      </c>
    </row>
    <row r="351" spans="1:33" ht="15" customHeight="1" x14ac:dyDescent="0.25">
      <c r="A351" s="49" t="s">
        <v>10</v>
      </c>
      <c r="B351" s="49" t="s">
        <v>11</v>
      </c>
      <c r="C351" s="49" t="s">
        <v>12</v>
      </c>
      <c r="D351" s="49" t="s">
        <v>13</v>
      </c>
      <c r="E351" s="49" t="s">
        <v>14</v>
      </c>
      <c r="F351" s="49" t="s">
        <v>15</v>
      </c>
      <c r="G351" s="49" t="s">
        <v>703</v>
      </c>
      <c r="H351" s="50" t="s">
        <v>17</v>
      </c>
      <c r="I351" s="51">
        <v>1</v>
      </c>
      <c r="J351" s="52"/>
      <c r="K351" s="52"/>
      <c r="L351" s="52"/>
      <c r="M351" s="52"/>
      <c r="N351" s="52"/>
      <c r="O351" s="52"/>
      <c r="P351" s="52"/>
      <c r="Q351" s="52"/>
      <c r="R351" s="52"/>
      <c r="S351" s="52"/>
      <c r="T351" s="52"/>
      <c r="U351" s="52">
        <v>1.1291550708539299E-2</v>
      </c>
      <c r="V351" s="52">
        <v>2.18774332238897E-2</v>
      </c>
      <c r="W351" s="52">
        <v>4.3797113877206702E-2</v>
      </c>
      <c r="X351" s="52"/>
      <c r="Y351" s="52">
        <v>2.5383039427414401E-4</v>
      </c>
      <c r="Z351" s="52">
        <v>4.9613482619279902E-5</v>
      </c>
      <c r="AA351" s="52">
        <v>8.4126266284685895E-4</v>
      </c>
      <c r="AB351" s="52">
        <v>2.7270592350558099E-3</v>
      </c>
      <c r="AC351" s="52">
        <v>2.59874641962756E-3</v>
      </c>
      <c r="AD351" s="52">
        <v>2.2783054228685099E-2</v>
      </c>
      <c r="AE351" s="52">
        <v>3.0927029685492501E-2</v>
      </c>
      <c r="AF351" s="52">
        <v>1.3004915221208899E-4</v>
      </c>
      <c r="AG351" s="32">
        <v>7.6434536902796995E-5</v>
      </c>
    </row>
    <row r="352" spans="1:33" ht="15" customHeight="1" x14ac:dyDescent="0.25">
      <c r="A352" s="49" t="s">
        <v>10</v>
      </c>
      <c r="B352" s="49" t="s">
        <v>11</v>
      </c>
      <c r="C352" s="49" t="s">
        <v>12</v>
      </c>
      <c r="D352" s="49" t="s">
        <v>13</v>
      </c>
      <c r="E352" s="49" t="s">
        <v>14</v>
      </c>
      <c r="F352" s="49" t="s">
        <v>15</v>
      </c>
      <c r="G352" s="49" t="s">
        <v>703</v>
      </c>
      <c r="H352" s="50" t="s">
        <v>18</v>
      </c>
      <c r="I352" s="51">
        <v>298</v>
      </c>
      <c r="J352" s="52"/>
      <c r="K352" s="52"/>
      <c r="L352" s="52"/>
      <c r="M352" s="52"/>
      <c r="N352" s="52"/>
      <c r="O352" s="52"/>
      <c r="P352" s="52"/>
      <c r="Q352" s="52"/>
      <c r="R352" s="52"/>
      <c r="S352" s="52"/>
      <c r="T352" s="52"/>
      <c r="U352" s="52">
        <v>6.3464392892204899E-6</v>
      </c>
      <c r="V352" s="52">
        <v>1.22962563197268E-5</v>
      </c>
      <c r="W352" s="52">
        <v>2.41502317554871E-5</v>
      </c>
      <c r="X352" s="52"/>
      <c r="Y352" s="52">
        <v>1.4036343145573401E-7</v>
      </c>
      <c r="Z352" s="52">
        <v>2.7422085566622001E-8</v>
      </c>
      <c r="AA352" s="52">
        <v>4.6514165664877998E-7</v>
      </c>
      <c r="AB352" s="52">
        <v>1.50731748707769E-6</v>
      </c>
      <c r="AC352" s="52">
        <v>1.4370534445542E-6</v>
      </c>
      <c r="AD352" s="52">
        <v>1.25869445814498E-5</v>
      </c>
      <c r="AE352" s="52">
        <v>1.709901082021E-5</v>
      </c>
      <c r="AF352" s="52">
        <v>7.1869359495000097E-8</v>
      </c>
      <c r="AG352" s="32">
        <v>4.2243018308999898E-8</v>
      </c>
    </row>
    <row r="353" spans="1:33" ht="15" customHeight="1" x14ac:dyDescent="0.25">
      <c r="A353" s="49" t="s">
        <v>10</v>
      </c>
      <c r="B353" s="49" t="s">
        <v>11</v>
      </c>
      <c r="C353" s="49" t="s">
        <v>12</v>
      </c>
      <c r="D353" s="49" t="s">
        <v>13</v>
      </c>
      <c r="E353" s="49" t="s">
        <v>14</v>
      </c>
      <c r="F353" s="49" t="s">
        <v>15</v>
      </c>
      <c r="G353" s="49" t="s">
        <v>704</v>
      </c>
      <c r="H353" s="50" t="s">
        <v>16</v>
      </c>
      <c r="I353" s="51">
        <v>25</v>
      </c>
      <c r="J353" s="52"/>
      <c r="K353" s="52"/>
      <c r="L353" s="52"/>
      <c r="M353" s="52"/>
      <c r="N353" s="52"/>
      <c r="O353" s="52"/>
      <c r="P353" s="52"/>
      <c r="Q353" s="52"/>
      <c r="R353" s="52"/>
      <c r="S353" s="52"/>
      <c r="T353" s="52"/>
      <c r="U353" s="52"/>
      <c r="V353" s="52">
        <v>8.4320283299601503E-5</v>
      </c>
      <c r="W353" s="52">
        <v>1.56752209314642E-4</v>
      </c>
      <c r="X353" s="52">
        <v>2.1469895956199399E-7</v>
      </c>
      <c r="Y353" s="52">
        <v>1.4145346689308999E-4</v>
      </c>
      <c r="Z353" s="52">
        <v>1.29732679860028E-4</v>
      </c>
      <c r="AA353" s="52">
        <v>1.4579851496541001E-4</v>
      </c>
      <c r="AB353" s="52">
        <v>5.8694655435111497E-5</v>
      </c>
      <c r="AC353" s="52"/>
      <c r="AD353" s="52"/>
      <c r="AE353" s="52"/>
      <c r="AF353" s="52"/>
      <c r="AG353" s="32"/>
    </row>
    <row r="354" spans="1:33" ht="15" customHeight="1" x14ac:dyDescent="0.25">
      <c r="A354" s="49" t="s">
        <v>10</v>
      </c>
      <c r="B354" s="49" t="s">
        <v>11</v>
      </c>
      <c r="C354" s="49" t="s">
        <v>12</v>
      </c>
      <c r="D354" s="49" t="s">
        <v>13</v>
      </c>
      <c r="E354" s="49" t="s">
        <v>14</v>
      </c>
      <c r="F354" s="49" t="s">
        <v>15</v>
      </c>
      <c r="G354" s="49" t="s">
        <v>704</v>
      </c>
      <c r="H354" s="50" t="s">
        <v>17</v>
      </c>
      <c r="I354" s="51">
        <v>1</v>
      </c>
      <c r="J354" s="52"/>
      <c r="K354" s="52"/>
      <c r="L354" s="52"/>
      <c r="M354" s="52"/>
      <c r="N354" s="52"/>
      <c r="O354" s="52"/>
      <c r="P354" s="52"/>
      <c r="Q354" s="52"/>
      <c r="R354" s="52"/>
      <c r="S354" s="52"/>
      <c r="T354" s="52"/>
      <c r="U354" s="52"/>
      <c r="V354" s="52"/>
      <c r="W354" s="52"/>
      <c r="X354" s="52">
        <v>1.7802837726880601E-4</v>
      </c>
      <c r="Y354" s="52"/>
      <c r="Z354" s="52"/>
      <c r="AA354" s="52"/>
      <c r="AB354" s="52"/>
      <c r="AC354" s="52"/>
      <c r="AD354" s="52"/>
      <c r="AE354" s="52"/>
      <c r="AF354" s="52"/>
      <c r="AG354" s="32"/>
    </row>
    <row r="355" spans="1:33" ht="15" customHeight="1" x14ac:dyDescent="0.25">
      <c r="A355" s="49" t="s">
        <v>10</v>
      </c>
      <c r="B355" s="49" t="s">
        <v>11</v>
      </c>
      <c r="C355" s="49" t="s">
        <v>12</v>
      </c>
      <c r="D355" s="49" t="s">
        <v>13</v>
      </c>
      <c r="E355" s="49" t="s">
        <v>14</v>
      </c>
      <c r="F355" s="49" t="s">
        <v>15</v>
      </c>
      <c r="G355" s="49" t="s">
        <v>704</v>
      </c>
      <c r="H355" s="50" t="s">
        <v>18</v>
      </c>
      <c r="I355" s="51">
        <v>298</v>
      </c>
      <c r="J355" s="52"/>
      <c r="K355" s="52"/>
      <c r="L355" s="52"/>
      <c r="M355" s="52"/>
      <c r="N355" s="52"/>
      <c r="O355" s="52"/>
      <c r="P355" s="52"/>
      <c r="Q355" s="52"/>
      <c r="R355" s="52"/>
      <c r="S355" s="52"/>
      <c r="T355" s="52"/>
      <c r="U355" s="52"/>
      <c r="V355" s="52">
        <v>1.9787862483334001E-4</v>
      </c>
      <c r="W355" s="52">
        <v>3.6785824720913401E-4</v>
      </c>
      <c r="X355" s="52">
        <v>5.1184231959579896E-7</v>
      </c>
      <c r="Y355" s="52">
        <v>3.3195592343136099E-4</v>
      </c>
      <c r="Z355" s="52">
        <v>3.04450166461521E-4</v>
      </c>
      <c r="AA355" s="52">
        <v>3.4215266499507498E-4</v>
      </c>
      <c r="AB355" s="52">
        <v>1.3774168264234801E-4</v>
      </c>
      <c r="AC355" s="52"/>
      <c r="AD355" s="52"/>
      <c r="AE355" s="52"/>
      <c r="AF355" s="52"/>
      <c r="AG355" s="32"/>
    </row>
    <row r="356" spans="1:33" ht="15" customHeight="1" x14ac:dyDescent="0.25">
      <c r="A356" s="49" t="s">
        <v>10</v>
      </c>
      <c r="B356" s="49" t="s">
        <v>11</v>
      </c>
      <c r="C356" s="49" t="s">
        <v>12</v>
      </c>
      <c r="D356" s="49" t="s">
        <v>13</v>
      </c>
      <c r="E356" s="49" t="s">
        <v>14</v>
      </c>
      <c r="F356" s="49" t="s">
        <v>15</v>
      </c>
      <c r="G356" s="49" t="s">
        <v>705</v>
      </c>
      <c r="H356" s="50" t="s">
        <v>16</v>
      </c>
      <c r="I356" s="51">
        <v>25</v>
      </c>
      <c r="J356" s="52"/>
      <c r="K356" s="52"/>
      <c r="L356" s="52"/>
      <c r="M356" s="52"/>
      <c r="N356" s="52"/>
      <c r="O356" s="52"/>
      <c r="P356" s="52"/>
      <c r="Q356" s="52"/>
      <c r="R356" s="52"/>
      <c r="S356" s="52"/>
      <c r="T356" s="52">
        <v>2.6105725712932902E-5</v>
      </c>
      <c r="U356" s="52"/>
      <c r="V356" s="52"/>
      <c r="W356" s="52">
        <v>4.5666616743482002E-4</v>
      </c>
      <c r="X356" s="52"/>
      <c r="Y356" s="52">
        <v>3.04804626990837E-3</v>
      </c>
      <c r="Z356" s="52">
        <v>3.4548340384563999E-3</v>
      </c>
      <c r="AA356" s="52">
        <v>2.0599032156534101E-3</v>
      </c>
      <c r="AB356" s="52">
        <v>1.9944107440460399E-3</v>
      </c>
      <c r="AC356" s="52">
        <v>5.1810556669123499E-4</v>
      </c>
      <c r="AD356" s="52">
        <v>4.2358551599477201E-4</v>
      </c>
      <c r="AE356" s="52">
        <v>9.6911785702445197E-4</v>
      </c>
      <c r="AF356" s="52">
        <v>4.0048529229801301E-4</v>
      </c>
      <c r="AG356" s="32">
        <v>6.8785680173287999E-5</v>
      </c>
    </row>
    <row r="357" spans="1:33" ht="15" customHeight="1" x14ac:dyDescent="0.25">
      <c r="A357" s="49" t="s">
        <v>10</v>
      </c>
      <c r="B357" s="49" t="s">
        <v>11</v>
      </c>
      <c r="C357" s="49" t="s">
        <v>12</v>
      </c>
      <c r="D357" s="49" t="s">
        <v>13</v>
      </c>
      <c r="E357" s="49" t="s">
        <v>14</v>
      </c>
      <c r="F357" s="49" t="s">
        <v>15</v>
      </c>
      <c r="G357" s="49" t="s">
        <v>705</v>
      </c>
      <c r="H357" s="50" t="s">
        <v>17</v>
      </c>
      <c r="I357" s="51">
        <v>1</v>
      </c>
      <c r="J357" s="52"/>
      <c r="K357" s="52"/>
      <c r="L357" s="52"/>
      <c r="M357" s="52"/>
      <c r="N357" s="52"/>
      <c r="O357" s="52"/>
      <c r="P357" s="52"/>
      <c r="Q357" s="52"/>
      <c r="R357" s="52"/>
      <c r="S357" s="52"/>
      <c r="T357" s="52">
        <v>2.1176824902293799E-5</v>
      </c>
      <c r="U357" s="52"/>
      <c r="V357" s="52"/>
      <c r="W357" s="52">
        <v>1.3541094861061099E-4</v>
      </c>
      <c r="X357" s="52"/>
      <c r="Y357" s="52">
        <v>2.6152450992522999E-3</v>
      </c>
      <c r="Z357" s="52">
        <v>2.66020437614207E-3</v>
      </c>
      <c r="AA357" s="52">
        <v>1.25872223228052E-3</v>
      </c>
      <c r="AB357" s="52">
        <v>2.14465036838849E-3</v>
      </c>
      <c r="AC357" s="52">
        <v>6.9989226095381501E-4</v>
      </c>
      <c r="AD357" s="52">
        <v>1.37195472334254E-3</v>
      </c>
      <c r="AE357" s="52">
        <v>2.9659187511648901E-4</v>
      </c>
      <c r="AF357" s="52">
        <v>2.5702274837421398E-4</v>
      </c>
      <c r="AG357" s="32">
        <v>5.9726929386392E-5</v>
      </c>
    </row>
    <row r="358" spans="1:33" ht="15" customHeight="1" x14ac:dyDescent="0.25">
      <c r="A358" s="49" t="s">
        <v>10</v>
      </c>
      <c r="B358" s="49" t="s">
        <v>11</v>
      </c>
      <c r="C358" s="49" t="s">
        <v>12</v>
      </c>
      <c r="D358" s="49" t="s">
        <v>13</v>
      </c>
      <c r="E358" s="49" t="s">
        <v>14</v>
      </c>
      <c r="F358" s="49" t="s">
        <v>15</v>
      </c>
      <c r="G358" s="49" t="s">
        <v>705</v>
      </c>
      <c r="H358" s="50" t="s">
        <v>18</v>
      </c>
      <c r="I358" s="51">
        <v>298</v>
      </c>
      <c r="J358" s="52"/>
      <c r="K358" s="52"/>
      <c r="L358" s="52"/>
      <c r="M358" s="52"/>
      <c r="N358" s="52"/>
      <c r="O358" s="52"/>
      <c r="P358" s="52"/>
      <c r="Q358" s="52"/>
      <c r="R358" s="52"/>
      <c r="S358" s="52"/>
      <c r="T358" s="52">
        <v>4.0838688353517203E-5</v>
      </c>
      <c r="U358" s="52"/>
      <c r="V358" s="52"/>
      <c r="W358" s="52">
        <v>7.1443043520113398E-4</v>
      </c>
      <c r="X358" s="52"/>
      <c r="Y358" s="52">
        <v>4.76820904430775E-3</v>
      </c>
      <c r="Z358" s="52">
        <v>5.4046206114967696E-3</v>
      </c>
      <c r="AA358" s="52">
        <v>3.2224974973215502E-3</v>
      </c>
      <c r="AB358" s="52">
        <v>3.1198789199511001E-3</v>
      </c>
      <c r="AC358" s="52">
        <v>8.1045322912464703E-4</v>
      </c>
      <c r="AD358" s="52">
        <v>6.62458567907334E-4</v>
      </c>
      <c r="AE358" s="52">
        <v>1.5161327935418901E-3</v>
      </c>
      <c r="AF358" s="52">
        <v>6.2733635011298302E-4</v>
      </c>
      <c r="AG358" s="32">
        <v>1.07604706117531E-4</v>
      </c>
    </row>
    <row r="359" spans="1:33" ht="15" customHeight="1" x14ac:dyDescent="0.25">
      <c r="A359" s="49" t="s">
        <v>10</v>
      </c>
      <c r="B359" s="49" t="s">
        <v>11</v>
      </c>
      <c r="C359" s="49" t="s">
        <v>12</v>
      </c>
      <c r="D359" s="49" t="s">
        <v>13</v>
      </c>
      <c r="E359" s="49" t="s">
        <v>14</v>
      </c>
      <c r="F359" s="49" t="s">
        <v>15</v>
      </c>
      <c r="G359" s="49" t="s">
        <v>706</v>
      </c>
      <c r="H359" s="50" t="s">
        <v>16</v>
      </c>
      <c r="I359" s="51">
        <v>25</v>
      </c>
      <c r="J359" s="52"/>
      <c r="K359" s="52"/>
      <c r="L359" s="52"/>
      <c r="M359" s="52"/>
      <c r="N359" s="52"/>
      <c r="O359" s="52"/>
      <c r="P359" s="52"/>
      <c r="Q359" s="52"/>
      <c r="R359" s="52"/>
      <c r="S359" s="52"/>
      <c r="T359" s="52"/>
      <c r="U359" s="52"/>
      <c r="V359" s="52">
        <v>1.3052656029538199E-7</v>
      </c>
      <c r="W359" s="52">
        <v>1.0283231039660101E-3</v>
      </c>
      <c r="X359" s="52">
        <v>7.9797073849533504E-4</v>
      </c>
      <c r="Y359" s="52">
        <v>1.10633451717453E-4</v>
      </c>
      <c r="Z359" s="52">
        <v>1.0873998221789999E-4</v>
      </c>
      <c r="AA359" s="52">
        <v>6.4544718822197997E-5</v>
      </c>
      <c r="AB359" s="52">
        <v>1.3408500740412499E-4</v>
      </c>
      <c r="AC359" s="52">
        <v>2.6208690410498802E-5</v>
      </c>
      <c r="AD359" s="52">
        <v>1.18357307085714E-7</v>
      </c>
      <c r="AE359" s="52"/>
      <c r="AF359" s="52"/>
      <c r="AG359" s="32"/>
    </row>
    <row r="360" spans="1:33" ht="15" customHeight="1" x14ac:dyDescent="0.25">
      <c r="A360" s="49" t="s">
        <v>10</v>
      </c>
      <c r="B360" s="49" t="s">
        <v>11</v>
      </c>
      <c r="C360" s="49" t="s">
        <v>12</v>
      </c>
      <c r="D360" s="49" t="s">
        <v>13</v>
      </c>
      <c r="E360" s="49" t="s">
        <v>14</v>
      </c>
      <c r="F360" s="49" t="s">
        <v>15</v>
      </c>
      <c r="G360" s="49" t="s">
        <v>706</v>
      </c>
      <c r="H360" s="50" t="s">
        <v>17</v>
      </c>
      <c r="I360" s="51">
        <v>1</v>
      </c>
      <c r="J360" s="52"/>
      <c r="K360" s="52"/>
      <c r="L360" s="52"/>
      <c r="M360" s="52"/>
      <c r="N360" s="52"/>
      <c r="O360" s="52"/>
      <c r="P360" s="52"/>
      <c r="Q360" s="52"/>
      <c r="R360" s="52"/>
      <c r="S360" s="52"/>
      <c r="T360" s="52"/>
      <c r="U360" s="52"/>
      <c r="V360" s="52">
        <v>1.01184756407711E-6</v>
      </c>
      <c r="W360" s="52">
        <v>1.0666859386087199E-2</v>
      </c>
      <c r="X360" s="52">
        <v>7.2885541149744397E-3</v>
      </c>
      <c r="Y360" s="52">
        <v>2.2271167868418299E-3</v>
      </c>
      <c r="Z360" s="52">
        <v>2.22845041232157E-3</v>
      </c>
      <c r="AA360" s="52">
        <v>1.7149805483281399E-3</v>
      </c>
      <c r="AB360" s="52">
        <v>4.8445444870196001E-3</v>
      </c>
      <c r="AC360" s="52">
        <v>6.4992421124433904E-4</v>
      </c>
      <c r="AD360" s="52">
        <v>4.199166966548E-6</v>
      </c>
      <c r="AE360" s="52"/>
      <c r="AF360" s="52"/>
      <c r="AG360" s="32"/>
    </row>
    <row r="361" spans="1:33" ht="15" customHeight="1" x14ac:dyDescent="0.25">
      <c r="A361" s="49" t="s">
        <v>10</v>
      </c>
      <c r="B361" s="49" t="s">
        <v>11</v>
      </c>
      <c r="C361" s="49" t="s">
        <v>12</v>
      </c>
      <c r="D361" s="49" t="s">
        <v>13</v>
      </c>
      <c r="E361" s="49" t="s">
        <v>14</v>
      </c>
      <c r="F361" s="49" t="s">
        <v>15</v>
      </c>
      <c r="G361" s="49" t="s">
        <v>706</v>
      </c>
      <c r="H361" s="50" t="s">
        <v>18</v>
      </c>
      <c r="I361" s="51">
        <v>298</v>
      </c>
      <c r="J361" s="52"/>
      <c r="K361" s="52"/>
      <c r="L361" s="52"/>
      <c r="M361" s="52"/>
      <c r="N361" s="52"/>
      <c r="O361" s="52"/>
      <c r="P361" s="52"/>
      <c r="Q361" s="52"/>
      <c r="R361" s="52"/>
      <c r="S361" s="52"/>
      <c r="T361" s="52"/>
      <c r="U361" s="52"/>
      <c r="V361" s="52">
        <v>2.04128334835944E-7</v>
      </c>
      <c r="W361" s="52">
        <v>1.60693795545259E-3</v>
      </c>
      <c r="X361" s="52">
        <v>1.24714504949335E-3</v>
      </c>
      <c r="Y361" s="52">
        <v>3.6097570217625099E-4</v>
      </c>
      <c r="Z361" s="52">
        <v>3.3696943701871701E-4</v>
      </c>
      <c r="AA361" s="52">
        <v>2.1521104210126801E-4</v>
      </c>
      <c r="AB361" s="52">
        <v>4.5139544948372801E-4</v>
      </c>
      <c r="AC361" s="52">
        <v>8.2985985982536806E-5</v>
      </c>
      <c r="AD361" s="52">
        <v>3.5068570175716301E-7</v>
      </c>
      <c r="AE361" s="52"/>
      <c r="AF361" s="52"/>
      <c r="AG361" s="32"/>
    </row>
    <row r="362" spans="1:33" ht="15" customHeight="1" x14ac:dyDescent="0.25">
      <c r="A362" s="49" t="s">
        <v>10</v>
      </c>
      <c r="B362" s="49" t="s">
        <v>11</v>
      </c>
      <c r="C362" s="49" t="s">
        <v>12</v>
      </c>
      <c r="D362" s="49" t="s">
        <v>13</v>
      </c>
      <c r="E362" s="49" t="s">
        <v>14</v>
      </c>
      <c r="F362" s="49" t="s">
        <v>15</v>
      </c>
      <c r="G362" s="49" t="s">
        <v>707</v>
      </c>
      <c r="H362" s="50" t="s">
        <v>16</v>
      </c>
      <c r="I362" s="51">
        <v>25</v>
      </c>
      <c r="J362" s="52"/>
      <c r="K362" s="52"/>
      <c r="L362" s="52"/>
      <c r="M362" s="52"/>
      <c r="N362" s="52"/>
      <c r="O362" s="52"/>
      <c r="P362" s="52"/>
      <c r="Q362" s="52"/>
      <c r="R362" s="52"/>
      <c r="S362" s="52"/>
      <c r="T362" s="52"/>
      <c r="U362" s="52"/>
      <c r="V362" s="52"/>
      <c r="W362" s="52"/>
      <c r="X362" s="52"/>
      <c r="Y362" s="52"/>
      <c r="Z362" s="52"/>
      <c r="AA362" s="52"/>
      <c r="AB362" s="52"/>
      <c r="AC362" s="52"/>
      <c r="AD362" s="52"/>
      <c r="AE362" s="52"/>
      <c r="AF362" s="52">
        <v>1.38444221673511E-4</v>
      </c>
      <c r="AG362" s="32">
        <v>4.0029924888284702E-3</v>
      </c>
    </row>
    <row r="363" spans="1:33" ht="15" customHeight="1" x14ac:dyDescent="0.25">
      <c r="A363" s="49" t="s">
        <v>10</v>
      </c>
      <c r="B363" s="49" t="s">
        <v>11</v>
      </c>
      <c r="C363" s="49" t="s">
        <v>12</v>
      </c>
      <c r="D363" s="49" t="s">
        <v>13</v>
      </c>
      <c r="E363" s="49" t="s">
        <v>14</v>
      </c>
      <c r="F363" s="49" t="s">
        <v>15</v>
      </c>
      <c r="G363" s="49" t="s">
        <v>707</v>
      </c>
      <c r="H363" s="50" t="s">
        <v>17</v>
      </c>
      <c r="I363" s="51">
        <v>1</v>
      </c>
      <c r="J363" s="52"/>
      <c r="K363" s="52"/>
      <c r="L363" s="52"/>
      <c r="M363" s="52"/>
      <c r="N363" s="52"/>
      <c r="O363" s="52"/>
      <c r="P363" s="52"/>
      <c r="Q363" s="52"/>
      <c r="R363" s="52"/>
      <c r="S363" s="52"/>
      <c r="T363" s="52"/>
      <c r="U363" s="52"/>
      <c r="V363" s="52"/>
      <c r="W363" s="52"/>
      <c r="X363" s="52"/>
      <c r="Y363" s="52"/>
      <c r="Z363" s="52"/>
      <c r="AA363" s="52"/>
      <c r="AB363" s="52"/>
      <c r="AC363" s="52"/>
      <c r="AD363" s="52"/>
      <c r="AE363" s="52"/>
      <c r="AF363" s="52"/>
      <c r="AG363" s="32">
        <v>1.5077363104910499E-3</v>
      </c>
    </row>
    <row r="364" spans="1:33" ht="15" customHeight="1" x14ac:dyDescent="0.25">
      <c r="A364" s="49" t="s">
        <v>10</v>
      </c>
      <c r="B364" s="49" t="s">
        <v>11</v>
      </c>
      <c r="C364" s="49" t="s">
        <v>12</v>
      </c>
      <c r="D364" s="49" t="s">
        <v>13</v>
      </c>
      <c r="E364" s="49" t="s">
        <v>14</v>
      </c>
      <c r="F364" s="49" t="s">
        <v>15</v>
      </c>
      <c r="G364" s="49" t="s">
        <v>707</v>
      </c>
      <c r="H364" s="50" t="s">
        <v>18</v>
      </c>
      <c r="I364" s="51">
        <v>298</v>
      </c>
      <c r="J364" s="52"/>
      <c r="K364" s="52"/>
      <c r="L364" s="52"/>
      <c r="M364" s="52"/>
      <c r="N364" s="52"/>
      <c r="O364" s="52"/>
      <c r="P364" s="52"/>
      <c r="Q364" s="52"/>
      <c r="R364" s="52"/>
      <c r="S364" s="52"/>
      <c r="T364" s="52"/>
      <c r="U364" s="52"/>
      <c r="V364" s="52"/>
      <c r="W364" s="52"/>
      <c r="X364" s="52"/>
      <c r="Y364" s="52"/>
      <c r="Z364" s="52"/>
      <c r="AA364" s="52"/>
      <c r="AB364" s="52"/>
      <c r="AC364" s="52"/>
      <c r="AD364" s="52"/>
      <c r="AE364" s="52"/>
      <c r="AF364" s="52">
        <v>2.16595984808208E-4</v>
      </c>
      <c r="AG364" s="32">
        <v>6.2639347131174701E-3</v>
      </c>
    </row>
    <row r="365" spans="1:33" ht="15" customHeight="1" x14ac:dyDescent="0.25">
      <c r="A365" s="49" t="s">
        <v>10</v>
      </c>
      <c r="B365" s="49" t="s">
        <v>11</v>
      </c>
      <c r="C365" s="49" t="s">
        <v>12</v>
      </c>
      <c r="D365" s="49" t="s">
        <v>13</v>
      </c>
      <c r="E365" s="49" t="s">
        <v>14</v>
      </c>
      <c r="F365" s="49" t="s">
        <v>15</v>
      </c>
      <c r="G365" s="49" t="s">
        <v>708</v>
      </c>
      <c r="H365" s="50" t="s">
        <v>16</v>
      </c>
      <c r="I365" s="51">
        <v>25</v>
      </c>
      <c r="J365" s="52"/>
      <c r="K365" s="52"/>
      <c r="L365" s="52"/>
      <c r="M365" s="52"/>
      <c r="N365" s="52"/>
      <c r="O365" s="52"/>
      <c r="P365" s="52"/>
      <c r="Q365" s="52"/>
      <c r="R365" s="52"/>
      <c r="S365" s="52"/>
      <c r="T365" s="52"/>
      <c r="U365" s="52"/>
      <c r="V365" s="52"/>
      <c r="W365" s="52"/>
      <c r="X365" s="52"/>
      <c r="Y365" s="52"/>
      <c r="Z365" s="52">
        <v>2.88840449695745E-7</v>
      </c>
      <c r="AA365" s="52">
        <v>4.3519539949033499E-8</v>
      </c>
      <c r="AB365" s="52">
        <v>8.8970632783705501E-7</v>
      </c>
      <c r="AC365" s="52">
        <v>2.3584812522343602E-6</v>
      </c>
      <c r="AD365" s="52">
        <v>1.4590121556345201E-6</v>
      </c>
      <c r="AE365" s="52">
        <v>1.881291984893E-6</v>
      </c>
      <c r="AF365" s="52">
        <v>1.0045178460180001E-6</v>
      </c>
      <c r="AG365" s="32">
        <v>2.4691270996800001E-7</v>
      </c>
    </row>
    <row r="366" spans="1:33" ht="15" customHeight="1" x14ac:dyDescent="0.25">
      <c r="A366" s="49" t="s">
        <v>10</v>
      </c>
      <c r="B366" s="49" t="s">
        <v>11</v>
      </c>
      <c r="C366" s="49" t="s">
        <v>12</v>
      </c>
      <c r="D366" s="49" t="s">
        <v>13</v>
      </c>
      <c r="E366" s="49" t="s">
        <v>14</v>
      </c>
      <c r="F366" s="49" t="s">
        <v>15</v>
      </c>
      <c r="G366" s="49" t="s">
        <v>708</v>
      </c>
      <c r="H366" s="50" t="s">
        <v>17</v>
      </c>
      <c r="I366" s="51">
        <v>1</v>
      </c>
      <c r="J366" s="52"/>
      <c r="K366" s="52"/>
      <c r="L366" s="52"/>
      <c r="M366" s="52"/>
      <c r="N366" s="52"/>
      <c r="O366" s="52"/>
      <c r="P366" s="52"/>
      <c r="Q366" s="52"/>
      <c r="R366" s="52"/>
      <c r="S366" s="52"/>
      <c r="T366" s="52"/>
      <c r="U366" s="52"/>
      <c r="V366" s="52"/>
      <c r="W366" s="52"/>
      <c r="X366" s="52"/>
      <c r="Y366" s="52"/>
      <c r="Z366" s="52">
        <v>6.2276155326914805E-4</v>
      </c>
      <c r="AA366" s="52">
        <v>9.3870119337528894E-5</v>
      </c>
      <c r="AB366" s="52">
        <v>1.9191321373976499E-3</v>
      </c>
      <c r="AC366" s="52">
        <v>5.0874359926472903E-3</v>
      </c>
      <c r="AD366" s="52">
        <v>3.14691936455641E-3</v>
      </c>
      <c r="AE366" s="52">
        <v>4.0571521630420604E-3</v>
      </c>
      <c r="AF366" s="52">
        <v>2.16594315749249E-3</v>
      </c>
      <c r="AG366" s="32">
        <v>5.3237103987133303E-4</v>
      </c>
    </row>
    <row r="367" spans="1:33" ht="15" customHeight="1" x14ac:dyDescent="0.25">
      <c r="A367" s="49" t="s">
        <v>10</v>
      </c>
      <c r="B367" s="49" t="s">
        <v>11</v>
      </c>
      <c r="C367" s="49" t="s">
        <v>12</v>
      </c>
      <c r="D367" s="49" t="s">
        <v>13</v>
      </c>
      <c r="E367" s="49" t="s">
        <v>14</v>
      </c>
      <c r="F367" s="49" t="s">
        <v>15</v>
      </c>
      <c r="G367" s="49" t="s">
        <v>708</v>
      </c>
      <c r="H367" s="50" t="s">
        <v>18</v>
      </c>
      <c r="I367" s="51">
        <v>298</v>
      </c>
      <c r="J367" s="52"/>
      <c r="K367" s="52"/>
      <c r="L367" s="52"/>
      <c r="M367" s="52"/>
      <c r="N367" s="52"/>
      <c r="O367" s="52"/>
      <c r="P367" s="52"/>
      <c r="Q367" s="52"/>
      <c r="R367" s="52"/>
      <c r="S367" s="52"/>
      <c r="T367" s="52"/>
      <c r="U367" s="52"/>
      <c r="V367" s="52"/>
      <c r="W367" s="52"/>
      <c r="X367" s="52"/>
      <c r="Y367" s="52"/>
      <c r="Z367" s="52">
        <v>3.44297816037328E-7</v>
      </c>
      <c r="AA367" s="52">
        <v>5.1875291619247897E-8</v>
      </c>
      <c r="AB367" s="52">
        <v>1.0605299427817699E-6</v>
      </c>
      <c r="AC367" s="52">
        <v>2.8113096526633602E-6</v>
      </c>
      <c r="AD367" s="52">
        <v>1.73914248951557E-6</v>
      </c>
      <c r="AE367" s="52">
        <v>2.2425000459919999E-6</v>
      </c>
      <c r="AF367" s="52">
        <v>1.197385272454E-6</v>
      </c>
      <c r="AG367" s="32">
        <v>2.9431995028200001E-7</v>
      </c>
    </row>
    <row r="368" spans="1:33" ht="15" customHeight="1" x14ac:dyDescent="0.25">
      <c r="A368" s="49" t="s">
        <v>10</v>
      </c>
      <c r="B368" s="49" t="s">
        <v>11</v>
      </c>
      <c r="C368" s="49" t="s">
        <v>12</v>
      </c>
      <c r="D368" s="49" t="s">
        <v>13</v>
      </c>
      <c r="E368" s="49" t="s">
        <v>14</v>
      </c>
      <c r="F368" s="49" t="s">
        <v>15</v>
      </c>
      <c r="G368" s="49" t="s">
        <v>709</v>
      </c>
      <c r="H368" s="50" t="s">
        <v>16</v>
      </c>
      <c r="I368" s="51">
        <v>25</v>
      </c>
      <c r="J368" s="52"/>
      <c r="K368" s="52"/>
      <c r="L368" s="52"/>
      <c r="M368" s="52"/>
      <c r="N368" s="52"/>
      <c r="O368" s="52"/>
      <c r="P368" s="52"/>
      <c r="Q368" s="52"/>
      <c r="R368" s="52"/>
      <c r="S368" s="52"/>
      <c r="T368" s="52"/>
      <c r="U368" s="52"/>
      <c r="V368" s="52"/>
      <c r="W368" s="52">
        <v>3.7817611252957499E-6</v>
      </c>
      <c r="X368" s="52">
        <v>3.9082029653418003E-5</v>
      </c>
      <c r="Y368" s="52">
        <v>4.84205755788523E-4</v>
      </c>
      <c r="Z368" s="52">
        <v>2.58931874862417E-4</v>
      </c>
      <c r="AA368" s="52">
        <v>9.0300992889137498E-5</v>
      </c>
      <c r="AB368" s="52"/>
      <c r="AC368" s="52"/>
      <c r="AD368" s="52"/>
      <c r="AE368" s="52"/>
      <c r="AF368" s="52"/>
      <c r="AG368" s="32"/>
    </row>
    <row r="369" spans="1:33" ht="15" customHeight="1" x14ac:dyDescent="0.25">
      <c r="A369" s="49" t="s">
        <v>10</v>
      </c>
      <c r="B369" s="49" t="s">
        <v>11</v>
      </c>
      <c r="C369" s="49" t="s">
        <v>12</v>
      </c>
      <c r="D369" s="49" t="s">
        <v>13</v>
      </c>
      <c r="E369" s="49" t="s">
        <v>14</v>
      </c>
      <c r="F369" s="49" t="s">
        <v>15</v>
      </c>
      <c r="G369" s="49" t="s">
        <v>709</v>
      </c>
      <c r="H369" s="50" t="s">
        <v>17</v>
      </c>
      <c r="I369" s="51">
        <v>1</v>
      </c>
      <c r="J369" s="52"/>
      <c r="K369" s="52"/>
      <c r="L369" s="52"/>
      <c r="M369" s="52"/>
      <c r="N369" s="52"/>
      <c r="O369" s="52"/>
      <c r="P369" s="52"/>
      <c r="Q369" s="52"/>
      <c r="R369" s="52"/>
      <c r="S369" s="52"/>
      <c r="T369" s="52"/>
      <c r="U369" s="52"/>
      <c r="V369" s="52"/>
      <c r="W369" s="52">
        <v>4.9666396288473101E-5</v>
      </c>
      <c r="X369" s="52">
        <v>2.8353077137784598E-4</v>
      </c>
      <c r="Y369" s="52">
        <v>5.4107756601422502E-4</v>
      </c>
      <c r="Z369" s="52">
        <v>1.3043710865934599E-4</v>
      </c>
      <c r="AA369" s="52">
        <v>1.40159497287297E-5</v>
      </c>
      <c r="AB369" s="52"/>
      <c r="AC369" s="52"/>
      <c r="AD369" s="52"/>
      <c r="AE369" s="52"/>
      <c r="AF369" s="52"/>
      <c r="AG369" s="32"/>
    </row>
    <row r="370" spans="1:33" ht="15" customHeight="1" x14ac:dyDescent="0.25">
      <c r="A370" s="49" t="s">
        <v>10</v>
      </c>
      <c r="B370" s="49" t="s">
        <v>11</v>
      </c>
      <c r="C370" s="49" t="s">
        <v>12</v>
      </c>
      <c r="D370" s="49" t="s">
        <v>13</v>
      </c>
      <c r="E370" s="49" t="s">
        <v>14</v>
      </c>
      <c r="F370" s="49" t="s">
        <v>15</v>
      </c>
      <c r="G370" s="49" t="s">
        <v>709</v>
      </c>
      <c r="H370" s="50" t="s">
        <v>18</v>
      </c>
      <c r="I370" s="51">
        <v>298</v>
      </c>
      <c r="J370" s="52"/>
      <c r="K370" s="52"/>
      <c r="L370" s="52"/>
      <c r="M370" s="52"/>
      <c r="N370" s="52"/>
      <c r="O370" s="52"/>
      <c r="P370" s="52"/>
      <c r="Q370" s="52"/>
      <c r="R370" s="52"/>
      <c r="S370" s="52"/>
      <c r="T370" s="52"/>
      <c r="U370" s="52"/>
      <c r="V370" s="52"/>
      <c r="W370" s="52">
        <v>6.0399110537413204E-6</v>
      </c>
      <c r="X370" s="52">
        <v>6.1379456134197304E-5</v>
      </c>
      <c r="Y370" s="52">
        <v>7.57989553118018E-4</v>
      </c>
      <c r="Z370" s="52">
        <v>4.0520731452824301E-4</v>
      </c>
      <c r="AA370" s="52">
        <v>1.4128755095902301E-4</v>
      </c>
      <c r="AB370" s="52"/>
      <c r="AC370" s="52"/>
      <c r="AD370" s="52"/>
      <c r="AE370" s="52"/>
      <c r="AF370" s="52"/>
      <c r="AG370" s="32"/>
    </row>
    <row r="371" spans="1:33" ht="15" customHeight="1" x14ac:dyDescent="0.25">
      <c r="A371" s="49" t="s">
        <v>10</v>
      </c>
      <c r="B371" s="49" t="s">
        <v>11</v>
      </c>
      <c r="C371" s="49" t="s">
        <v>12</v>
      </c>
      <c r="D371" s="49" t="s">
        <v>13</v>
      </c>
      <c r="E371" s="49" t="s">
        <v>14</v>
      </c>
      <c r="F371" s="49" t="s">
        <v>15</v>
      </c>
      <c r="G371" s="49" t="s">
        <v>710</v>
      </c>
      <c r="H371" s="50" t="s">
        <v>16</v>
      </c>
      <c r="I371" s="51">
        <v>25</v>
      </c>
      <c r="J371" s="52"/>
      <c r="K371" s="52"/>
      <c r="L371" s="52"/>
      <c r="M371" s="52"/>
      <c r="N371" s="52"/>
      <c r="O371" s="52"/>
      <c r="P371" s="52"/>
      <c r="Q371" s="52"/>
      <c r="R371" s="52"/>
      <c r="S371" s="52"/>
      <c r="T371" s="52"/>
      <c r="U371" s="52"/>
      <c r="V371" s="52"/>
      <c r="W371" s="52"/>
      <c r="X371" s="52">
        <v>2.6954754775007999E-7</v>
      </c>
      <c r="Y371" s="52"/>
      <c r="Z371" s="52"/>
      <c r="AA371" s="52"/>
      <c r="AB371" s="52"/>
      <c r="AC371" s="52"/>
      <c r="AD371" s="52"/>
      <c r="AE371" s="52"/>
      <c r="AF371" s="52"/>
      <c r="AG371" s="32"/>
    </row>
    <row r="372" spans="1:33" ht="15" customHeight="1" x14ac:dyDescent="0.25">
      <c r="A372" s="49" t="s">
        <v>10</v>
      </c>
      <c r="B372" s="49" t="s">
        <v>11</v>
      </c>
      <c r="C372" s="49" t="s">
        <v>12</v>
      </c>
      <c r="D372" s="49" t="s">
        <v>13</v>
      </c>
      <c r="E372" s="49" t="s">
        <v>14</v>
      </c>
      <c r="F372" s="49" t="s">
        <v>15</v>
      </c>
      <c r="G372" s="49" t="s">
        <v>710</v>
      </c>
      <c r="H372" s="50" t="s">
        <v>17</v>
      </c>
      <c r="I372" s="51">
        <v>1</v>
      </c>
      <c r="J372" s="52"/>
      <c r="K372" s="52"/>
      <c r="L372" s="52"/>
      <c r="M372" s="52"/>
      <c r="N372" s="52"/>
      <c r="O372" s="52"/>
      <c r="P372" s="52"/>
      <c r="Q372" s="52"/>
      <c r="R372" s="52"/>
      <c r="S372" s="52"/>
      <c r="T372" s="52"/>
      <c r="U372" s="52"/>
      <c r="V372" s="52"/>
      <c r="W372" s="52"/>
      <c r="X372" s="52">
        <v>5.8147955314826795E-4</v>
      </c>
      <c r="Y372" s="52"/>
      <c r="Z372" s="52"/>
      <c r="AA372" s="52"/>
      <c r="AB372" s="52"/>
      <c r="AC372" s="52"/>
      <c r="AD372" s="52"/>
      <c r="AE372" s="52"/>
      <c r="AF372" s="52"/>
      <c r="AG372" s="32"/>
    </row>
    <row r="373" spans="1:33" ht="15" customHeight="1" x14ac:dyDescent="0.25">
      <c r="A373" s="49" t="s">
        <v>10</v>
      </c>
      <c r="B373" s="49" t="s">
        <v>11</v>
      </c>
      <c r="C373" s="49" t="s">
        <v>12</v>
      </c>
      <c r="D373" s="49" t="s">
        <v>13</v>
      </c>
      <c r="E373" s="49" t="s">
        <v>14</v>
      </c>
      <c r="F373" s="49" t="s">
        <v>15</v>
      </c>
      <c r="G373" s="49" t="s">
        <v>710</v>
      </c>
      <c r="H373" s="50" t="s">
        <v>18</v>
      </c>
      <c r="I373" s="51">
        <v>298</v>
      </c>
      <c r="J373" s="52"/>
      <c r="K373" s="52"/>
      <c r="L373" s="52"/>
      <c r="M373" s="52"/>
      <c r="N373" s="52"/>
      <c r="O373" s="52"/>
      <c r="P373" s="52"/>
      <c r="Q373" s="52"/>
      <c r="R373" s="52"/>
      <c r="S373" s="52"/>
      <c r="T373" s="52"/>
      <c r="U373" s="52"/>
      <c r="V373" s="52"/>
      <c r="W373" s="52"/>
      <c r="X373" s="52">
        <v>3.21300676918095E-7</v>
      </c>
      <c r="Y373" s="52"/>
      <c r="Z373" s="52"/>
      <c r="AA373" s="52"/>
      <c r="AB373" s="52"/>
      <c r="AC373" s="52"/>
      <c r="AD373" s="52"/>
      <c r="AE373" s="52"/>
      <c r="AF373" s="52"/>
      <c r="AG373" s="32"/>
    </row>
    <row r="374" spans="1:33" ht="15" customHeight="1" x14ac:dyDescent="0.25">
      <c r="A374" s="49" t="s">
        <v>10</v>
      </c>
      <c r="B374" s="49" t="s">
        <v>11</v>
      </c>
      <c r="C374" s="49" t="s">
        <v>12</v>
      </c>
      <c r="D374" s="49" t="s">
        <v>13</v>
      </c>
      <c r="E374" s="49" t="s">
        <v>14</v>
      </c>
      <c r="F374" s="49" t="s">
        <v>15</v>
      </c>
      <c r="G374" s="49" t="s">
        <v>711</v>
      </c>
      <c r="H374" s="50" t="s">
        <v>16</v>
      </c>
      <c r="I374" s="51">
        <v>25</v>
      </c>
      <c r="J374" s="52"/>
      <c r="K374" s="52"/>
      <c r="L374" s="52"/>
      <c r="M374" s="52"/>
      <c r="N374" s="52"/>
      <c r="O374" s="52"/>
      <c r="P374" s="52"/>
      <c r="Q374" s="52"/>
      <c r="R374" s="52"/>
      <c r="S374" s="52"/>
      <c r="T374" s="52">
        <v>1.2710079765483101E-3</v>
      </c>
      <c r="U374" s="52"/>
      <c r="V374" s="52"/>
      <c r="W374" s="52">
        <v>7.4738308365048499E-4</v>
      </c>
      <c r="X374" s="52">
        <v>1.1410749550914E-3</v>
      </c>
      <c r="Y374" s="52">
        <v>1.2564338158774901E-3</v>
      </c>
      <c r="Z374" s="52">
        <v>1.2522065245484399E-3</v>
      </c>
      <c r="AA374" s="52">
        <v>4.3167168475427998E-4</v>
      </c>
      <c r="AB374" s="52">
        <v>4.2382987741000698E-4</v>
      </c>
      <c r="AC374" s="52">
        <v>4.3922384525341298E-4</v>
      </c>
      <c r="AD374" s="52">
        <v>2.85302752429725E-4</v>
      </c>
      <c r="AE374" s="52"/>
      <c r="AF374" s="52"/>
      <c r="AG374" s="32"/>
    </row>
    <row r="375" spans="1:33" ht="15" customHeight="1" x14ac:dyDescent="0.25">
      <c r="A375" s="49" t="s">
        <v>10</v>
      </c>
      <c r="B375" s="49" t="s">
        <v>11</v>
      </c>
      <c r="C375" s="49" t="s">
        <v>12</v>
      </c>
      <c r="D375" s="49" t="s">
        <v>13</v>
      </c>
      <c r="E375" s="49" t="s">
        <v>14</v>
      </c>
      <c r="F375" s="49" t="s">
        <v>15</v>
      </c>
      <c r="G375" s="49" t="s">
        <v>711</v>
      </c>
      <c r="H375" s="50" t="s">
        <v>18</v>
      </c>
      <c r="I375" s="51">
        <v>298</v>
      </c>
      <c r="J375" s="52"/>
      <c r="K375" s="52"/>
      <c r="L375" s="52"/>
      <c r="M375" s="52"/>
      <c r="N375" s="52"/>
      <c r="O375" s="52"/>
      <c r="P375" s="52"/>
      <c r="Q375" s="52"/>
      <c r="R375" s="52"/>
      <c r="S375" s="52"/>
      <c r="T375" s="52">
        <v>1.9884919793098301E-3</v>
      </c>
      <c r="U375" s="52"/>
      <c r="V375" s="52"/>
      <c r="W375" s="52">
        <v>1.16928083437118E-3</v>
      </c>
      <c r="X375" s="52">
        <v>1.7852117672405E-3</v>
      </c>
      <c r="Y375" s="52">
        <v>1.9656907049403201E-3</v>
      </c>
      <c r="Z375" s="52">
        <v>1.95907710765603E-3</v>
      </c>
      <c r="AA375" s="52">
        <v>6.7535035079807095E-4</v>
      </c>
      <c r="AB375" s="52">
        <v>6.6308184320795999E-4</v>
      </c>
      <c r="AC375" s="52">
        <v>6.8716570589896504E-4</v>
      </c>
      <c r="AD375" s="52">
        <v>4.4635615617630298E-4</v>
      </c>
      <c r="AE375" s="52"/>
      <c r="AF375" s="52"/>
      <c r="AG375" s="32"/>
    </row>
    <row r="376" spans="1:33" ht="15" customHeight="1" x14ac:dyDescent="0.25">
      <c r="A376" s="49" t="s">
        <v>10</v>
      </c>
      <c r="B376" s="49" t="s">
        <v>11</v>
      </c>
      <c r="C376" s="49" t="s">
        <v>12</v>
      </c>
      <c r="D376" s="49" t="s">
        <v>13</v>
      </c>
      <c r="E376" s="49" t="s">
        <v>14</v>
      </c>
      <c r="F376" s="49" t="s">
        <v>15</v>
      </c>
      <c r="G376" s="49" t="s">
        <v>712</v>
      </c>
      <c r="H376" s="50" t="s">
        <v>16</v>
      </c>
      <c r="I376" s="51">
        <v>25</v>
      </c>
      <c r="J376" s="52"/>
      <c r="K376" s="52"/>
      <c r="L376" s="52"/>
      <c r="M376" s="52"/>
      <c r="N376" s="52"/>
      <c r="O376" s="52"/>
      <c r="P376" s="52"/>
      <c r="Q376" s="52"/>
      <c r="R376" s="52"/>
      <c r="S376" s="52"/>
      <c r="T376" s="52"/>
      <c r="U376" s="52"/>
      <c r="V376" s="52"/>
      <c r="W376" s="52"/>
      <c r="X376" s="52"/>
      <c r="Y376" s="52"/>
      <c r="Z376" s="52"/>
      <c r="AA376" s="52"/>
      <c r="AB376" s="52">
        <v>5.2219318082576502E-8</v>
      </c>
      <c r="AC376" s="52">
        <v>1.98044526590972E-7</v>
      </c>
      <c r="AD376" s="52">
        <v>1.8066541533214301E-7</v>
      </c>
      <c r="AE376" s="52">
        <v>2.4550749007299998E-7</v>
      </c>
      <c r="AF376" s="52">
        <v>1.3633436718800001E-7</v>
      </c>
      <c r="AG376" s="32">
        <v>1.62421303477E-7</v>
      </c>
    </row>
    <row r="377" spans="1:33" ht="15" customHeight="1" x14ac:dyDescent="0.25">
      <c r="A377" s="49" t="s">
        <v>10</v>
      </c>
      <c r="B377" s="49" t="s">
        <v>11</v>
      </c>
      <c r="C377" s="49" t="s">
        <v>12</v>
      </c>
      <c r="D377" s="49" t="s">
        <v>13</v>
      </c>
      <c r="E377" s="49" t="s">
        <v>14</v>
      </c>
      <c r="F377" s="49" t="s">
        <v>15</v>
      </c>
      <c r="G377" s="49" t="s">
        <v>712</v>
      </c>
      <c r="H377" s="50" t="s">
        <v>17</v>
      </c>
      <c r="I377" s="51">
        <v>1</v>
      </c>
      <c r="J377" s="52"/>
      <c r="K377" s="52"/>
      <c r="L377" s="52"/>
      <c r="M377" s="52"/>
      <c r="N377" s="52"/>
      <c r="O377" s="52"/>
      <c r="P377" s="52"/>
      <c r="Q377" s="52"/>
      <c r="R377" s="52"/>
      <c r="S377" s="52"/>
      <c r="T377" s="52"/>
      <c r="U377" s="52"/>
      <c r="V377" s="52"/>
      <c r="W377" s="52"/>
      <c r="X377" s="52"/>
      <c r="Y377" s="52"/>
      <c r="Z377" s="52"/>
      <c r="AA377" s="52"/>
      <c r="AB377" s="52">
        <v>1.12852968974397E-4</v>
      </c>
      <c r="AC377" s="52">
        <v>4.2716558089608099E-4</v>
      </c>
      <c r="AD377" s="52">
        <v>3.8955744716527601E-4</v>
      </c>
      <c r="AE377" s="52">
        <v>5.2998094459731995E-4</v>
      </c>
      <c r="AF377" s="52">
        <v>2.9430836951833001E-4</v>
      </c>
      <c r="AG377" s="32">
        <v>3.5026824789682897E-4</v>
      </c>
    </row>
    <row r="378" spans="1:33" ht="15" customHeight="1" x14ac:dyDescent="0.25">
      <c r="A378" s="49" t="s">
        <v>10</v>
      </c>
      <c r="B378" s="49" t="s">
        <v>11</v>
      </c>
      <c r="C378" s="49" t="s">
        <v>12</v>
      </c>
      <c r="D378" s="49" t="s">
        <v>13</v>
      </c>
      <c r="E378" s="49" t="s">
        <v>14</v>
      </c>
      <c r="F378" s="49" t="s">
        <v>15</v>
      </c>
      <c r="G378" s="49" t="s">
        <v>712</v>
      </c>
      <c r="H378" s="50" t="s">
        <v>18</v>
      </c>
      <c r="I378" s="51">
        <v>298</v>
      </c>
      <c r="J378" s="52"/>
      <c r="K378" s="52"/>
      <c r="L378" s="52"/>
      <c r="M378" s="52"/>
      <c r="N378" s="52"/>
      <c r="O378" s="52"/>
      <c r="P378" s="52"/>
      <c r="Q378" s="52"/>
      <c r="R378" s="52"/>
      <c r="S378" s="52"/>
      <c r="T378" s="52"/>
      <c r="U378" s="52"/>
      <c r="V378" s="52"/>
      <c r="W378" s="52"/>
      <c r="X378" s="52"/>
      <c r="Y378" s="52"/>
      <c r="Z378" s="52"/>
      <c r="AA378" s="52"/>
      <c r="AB378" s="52">
        <v>6.2245427154431497E-8</v>
      </c>
      <c r="AC378" s="52">
        <v>2.3606907569643999E-7</v>
      </c>
      <c r="AD378" s="52">
        <v>2.15353175076052E-7</v>
      </c>
      <c r="AE378" s="52">
        <v>2.92644928167E-7</v>
      </c>
      <c r="AF378" s="52">
        <v>1.62510565689E-7</v>
      </c>
      <c r="AG378" s="32">
        <v>1.93606193744E-7</v>
      </c>
    </row>
    <row r="379" spans="1:33" ht="15" customHeight="1" x14ac:dyDescent="0.25">
      <c r="A379" s="49" t="s">
        <v>10</v>
      </c>
      <c r="B379" s="49" t="s">
        <v>11</v>
      </c>
      <c r="C379" s="49" t="s">
        <v>12</v>
      </c>
      <c r="D379" s="49" t="s">
        <v>13</v>
      </c>
      <c r="E379" s="49" t="s">
        <v>14</v>
      </c>
      <c r="F379" s="49" t="s">
        <v>15</v>
      </c>
      <c r="G379" s="49" t="s">
        <v>713</v>
      </c>
      <c r="H379" s="50" t="s">
        <v>16</v>
      </c>
      <c r="I379" s="51">
        <v>25</v>
      </c>
      <c r="J379" s="52"/>
      <c r="K379" s="52"/>
      <c r="L379" s="52"/>
      <c r="M379" s="52"/>
      <c r="N379" s="52"/>
      <c r="O379" s="52"/>
      <c r="P379" s="52"/>
      <c r="Q379" s="52"/>
      <c r="R379" s="52"/>
      <c r="S379" s="52">
        <v>7.3814030645275104E-5</v>
      </c>
      <c r="T379" s="52">
        <v>1.10422395997033E-4</v>
      </c>
      <c r="U379" s="52">
        <v>1.1611359640052E-4</v>
      </c>
      <c r="V379" s="52">
        <v>7.1494949157368997E-5</v>
      </c>
      <c r="W379" s="52">
        <v>1.43647109817957E-5</v>
      </c>
      <c r="X379" s="52">
        <v>7.58513128111228E-6</v>
      </c>
      <c r="Y379" s="52">
        <v>1.43715706793359E-6</v>
      </c>
      <c r="Z379" s="52">
        <v>3.1713131615139998E-7</v>
      </c>
      <c r="AA379" s="52">
        <v>1.39335575174705E-6</v>
      </c>
      <c r="AB379" s="52">
        <v>2.8534004414917499E-5</v>
      </c>
      <c r="AC379" s="52">
        <v>4.9136372317324996E-6</v>
      </c>
      <c r="AD379" s="52">
        <v>2.05018284396286E-5</v>
      </c>
      <c r="AE379" s="52">
        <v>2.9842151066810002E-6</v>
      </c>
      <c r="AF379" s="52">
        <v>8.1810326114219994E-6</v>
      </c>
      <c r="AG379" s="32">
        <v>6.480209949412E-6</v>
      </c>
    </row>
    <row r="380" spans="1:33" ht="15" customHeight="1" x14ac:dyDescent="0.25">
      <c r="A380" s="49" t="s">
        <v>10</v>
      </c>
      <c r="B380" s="49" t="s">
        <v>11</v>
      </c>
      <c r="C380" s="49" t="s">
        <v>12</v>
      </c>
      <c r="D380" s="49" t="s">
        <v>13</v>
      </c>
      <c r="E380" s="49" t="s">
        <v>14</v>
      </c>
      <c r="F380" s="49" t="s">
        <v>15</v>
      </c>
      <c r="G380" s="49" t="s">
        <v>713</v>
      </c>
      <c r="H380" s="50" t="s">
        <v>17</v>
      </c>
      <c r="I380" s="51">
        <v>1</v>
      </c>
      <c r="J380" s="52"/>
      <c r="K380" s="52"/>
      <c r="L380" s="52"/>
      <c r="M380" s="52"/>
      <c r="N380" s="52"/>
      <c r="O380" s="52"/>
      <c r="P380" s="52"/>
      <c r="Q380" s="52"/>
      <c r="R380" s="52"/>
      <c r="S380" s="52">
        <v>0.28073115574389201</v>
      </c>
      <c r="T380" s="52">
        <v>0.42309317685357301</v>
      </c>
      <c r="U380" s="52">
        <v>0.44489951457229199</v>
      </c>
      <c r="V380" s="52">
        <v>0.27632533619287702</v>
      </c>
      <c r="W380" s="52">
        <v>4.9226240323861003E-3</v>
      </c>
      <c r="X380" s="52">
        <v>2.6245253061451201E-3</v>
      </c>
      <c r="Y380" s="52">
        <v>4.9727106435164096E-4</v>
      </c>
      <c r="Z380" s="52">
        <v>1.0726143723801201E-4</v>
      </c>
      <c r="AA380" s="52">
        <v>4.82112030728785E-4</v>
      </c>
      <c r="AB380" s="52">
        <v>9.8732810949842802E-3</v>
      </c>
      <c r="AC380" s="52">
        <v>1.70023967712715E-3</v>
      </c>
      <c r="AD380" s="52">
        <v>7.0939411472630103E-3</v>
      </c>
      <c r="AE380" s="52">
        <v>1.03269033569509E-3</v>
      </c>
      <c r="AF380" s="52">
        <v>2.8317218898380198E-3</v>
      </c>
      <c r="AG380" s="32">
        <v>2.2430146691011701E-3</v>
      </c>
    </row>
    <row r="381" spans="1:33" ht="15" customHeight="1" x14ac:dyDescent="0.25">
      <c r="A381" s="49" t="s">
        <v>10</v>
      </c>
      <c r="B381" s="49" t="s">
        <v>11</v>
      </c>
      <c r="C381" s="49" t="s">
        <v>12</v>
      </c>
      <c r="D381" s="49" t="s">
        <v>13</v>
      </c>
      <c r="E381" s="49" t="s">
        <v>14</v>
      </c>
      <c r="F381" s="49" t="s">
        <v>15</v>
      </c>
      <c r="G381" s="49" t="s">
        <v>713</v>
      </c>
      <c r="H381" s="50" t="s">
        <v>18</v>
      </c>
      <c r="I381" s="51">
        <v>298</v>
      </c>
      <c r="J381" s="52"/>
      <c r="K381" s="52"/>
      <c r="L381" s="52"/>
      <c r="M381" s="52"/>
      <c r="N381" s="52"/>
      <c r="O381" s="52"/>
      <c r="P381" s="52"/>
      <c r="Q381" s="52"/>
      <c r="R381" s="52"/>
      <c r="S381" s="52">
        <v>1.2694609443342701E-3</v>
      </c>
      <c r="T381" s="52">
        <v>2.0566428934993999E-3</v>
      </c>
      <c r="U381" s="52">
        <v>2.16264282910693E-3</v>
      </c>
      <c r="V381" s="52">
        <v>1.3570240805490801E-3</v>
      </c>
      <c r="W381" s="52">
        <v>2.49071882958239E-5</v>
      </c>
      <c r="X381" s="52">
        <v>1.31512480211074E-5</v>
      </c>
      <c r="Y381" s="52">
        <v>2.4917799940710399E-6</v>
      </c>
      <c r="Z381" s="52">
        <v>5.4985631521081205E-7</v>
      </c>
      <c r="AA381" s="52">
        <v>2.4158384564102201E-6</v>
      </c>
      <c r="AB381" s="52">
        <v>4.9473763687410198E-5</v>
      </c>
      <c r="AC381" s="52">
        <v>8.5196124570542198E-6</v>
      </c>
      <c r="AD381" s="52">
        <v>3.5546830289873803E-5</v>
      </c>
      <c r="AE381" s="52">
        <v>5.17439035750501E-6</v>
      </c>
      <c r="AF381" s="52">
        <v>1.4185621396315001E-5</v>
      </c>
      <c r="AG381" s="32">
        <v>1.1236094500419001E-5</v>
      </c>
    </row>
    <row r="382" spans="1:33" ht="15" customHeight="1" x14ac:dyDescent="0.25">
      <c r="A382" s="49" t="s">
        <v>10</v>
      </c>
      <c r="B382" s="49" t="s">
        <v>11</v>
      </c>
      <c r="C382" s="49" t="s">
        <v>12</v>
      </c>
      <c r="D382" s="49" t="s">
        <v>13</v>
      </c>
      <c r="E382" s="49" t="s">
        <v>14</v>
      </c>
      <c r="F382" s="49" t="s">
        <v>15</v>
      </c>
      <c r="G382" s="49" t="s">
        <v>714</v>
      </c>
      <c r="H382" s="50" t="s">
        <v>16</v>
      </c>
      <c r="I382" s="51">
        <v>25</v>
      </c>
      <c r="J382" s="52"/>
      <c r="K382" s="52"/>
      <c r="L382" s="52"/>
      <c r="M382" s="52"/>
      <c r="N382" s="52"/>
      <c r="O382" s="52"/>
      <c r="P382" s="52"/>
      <c r="Q382" s="52"/>
      <c r="R382" s="52"/>
      <c r="S382" s="52">
        <v>2.87741872430593E-3</v>
      </c>
      <c r="T382" s="52">
        <v>4.8245278812283398E-3</v>
      </c>
      <c r="U382" s="52">
        <v>2.1719457063128999E-3</v>
      </c>
      <c r="V382" s="52">
        <v>2.2873099132382701E-3</v>
      </c>
      <c r="W382" s="52">
        <v>8.0650423211232995E-3</v>
      </c>
      <c r="X382" s="52">
        <v>7.7132460830962304E-3</v>
      </c>
      <c r="Y382" s="52">
        <v>1.26680741476512E-3</v>
      </c>
      <c r="Z382" s="52">
        <v>1.2801210497409301E-3</v>
      </c>
      <c r="AA382" s="52">
        <v>1.21341316134042E-3</v>
      </c>
      <c r="AB382" s="52">
        <v>1.13866838886864E-3</v>
      </c>
      <c r="AC382" s="52">
        <v>1.0012716832706501E-3</v>
      </c>
      <c r="AD382" s="52">
        <v>1.09892983298876E-3</v>
      </c>
      <c r="AE382" s="52">
        <v>8.8112048344104999E-4</v>
      </c>
      <c r="AF382" s="52">
        <v>6.2630192759083499E-4</v>
      </c>
      <c r="AG382" s="32">
        <v>4.3778186328845801E-4</v>
      </c>
    </row>
    <row r="383" spans="1:33" ht="15" customHeight="1" x14ac:dyDescent="0.25">
      <c r="A383" s="49" t="s">
        <v>10</v>
      </c>
      <c r="B383" s="49" t="s">
        <v>11</v>
      </c>
      <c r="C383" s="49" t="s">
        <v>12</v>
      </c>
      <c r="D383" s="49" t="s">
        <v>13</v>
      </c>
      <c r="E383" s="49" t="s">
        <v>14</v>
      </c>
      <c r="F383" s="49" t="s">
        <v>15</v>
      </c>
      <c r="G383" s="49" t="s">
        <v>714</v>
      </c>
      <c r="H383" s="50" t="s">
        <v>17</v>
      </c>
      <c r="I383" s="51">
        <v>1</v>
      </c>
      <c r="J383" s="52"/>
      <c r="K383" s="52"/>
      <c r="L383" s="52"/>
      <c r="M383" s="52"/>
      <c r="N383" s="52"/>
      <c r="O383" s="52"/>
      <c r="P383" s="52"/>
      <c r="Q383" s="52"/>
      <c r="R383" s="52"/>
      <c r="S383" s="52">
        <v>5.4058893283626301E-3</v>
      </c>
      <c r="T383" s="52">
        <v>8.2816123670374202E-3</v>
      </c>
      <c r="U383" s="52">
        <v>3.7284852315578802E-3</v>
      </c>
      <c r="V383" s="52">
        <v>5.0186848109990698E-3</v>
      </c>
      <c r="W383" s="52">
        <v>1.56167139800022E-2</v>
      </c>
      <c r="X383" s="52">
        <v>1.16310403591082E-2</v>
      </c>
      <c r="Y383" s="52">
        <v>2.37824902720938E-3</v>
      </c>
      <c r="Z383" s="52">
        <v>4.1488737666933702E-3</v>
      </c>
      <c r="AA383" s="52">
        <v>3.7875654835891198E-3</v>
      </c>
      <c r="AB383" s="52">
        <v>2.6303197887106201E-3</v>
      </c>
      <c r="AC383" s="52">
        <v>3.3224018074145402E-3</v>
      </c>
      <c r="AD383" s="52">
        <v>3.29974509811991E-3</v>
      </c>
      <c r="AE383" s="52">
        <v>7.2031241307649804E-3</v>
      </c>
      <c r="AF383" s="52">
        <v>6.64495290755426E-3</v>
      </c>
      <c r="AG383" s="32">
        <v>1.57876145577881E-3</v>
      </c>
    </row>
    <row r="384" spans="1:33" ht="15" customHeight="1" x14ac:dyDescent="0.25">
      <c r="A384" s="49" t="s">
        <v>10</v>
      </c>
      <c r="B384" s="49" t="s">
        <v>11</v>
      </c>
      <c r="C384" s="49" t="s">
        <v>12</v>
      </c>
      <c r="D384" s="49" t="s">
        <v>13</v>
      </c>
      <c r="E384" s="49" t="s">
        <v>14</v>
      </c>
      <c r="F384" s="49" t="s">
        <v>15</v>
      </c>
      <c r="G384" s="49" t="s">
        <v>714</v>
      </c>
      <c r="H384" s="50" t="s">
        <v>18</v>
      </c>
      <c r="I384" s="51">
        <v>298</v>
      </c>
      <c r="J384" s="52"/>
      <c r="K384" s="52"/>
      <c r="L384" s="52"/>
      <c r="M384" s="52"/>
      <c r="N384" s="52"/>
      <c r="O384" s="52"/>
      <c r="P384" s="52"/>
      <c r="Q384" s="52"/>
      <c r="R384" s="52"/>
      <c r="S384" s="52">
        <v>4.5749585272688497E-3</v>
      </c>
      <c r="T384" s="52">
        <v>7.5507438809396298E-3</v>
      </c>
      <c r="U384" s="52">
        <v>3.3992560837890302E-3</v>
      </c>
      <c r="V384" s="52">
        <v>3.5800798455907102E-3</v>
      </c>
      <c r="W384" s="52">
        <v>1.26220633652876E-2</v>
      </c>
      <c r="X384" s="52">
        <v>1.20722169480319E-2</v>
      </c>
      <c r="Y384" s="52">
        <v>3.21703265123509E-3</v>
      </c>
      <c r="Z384" s="52">
        <v>3.2179884722220902E-3</v>
      </c>
      <c r="AA384" s="52">
        <v>3.13368545864099E-3</v>
      </c>
      <c r="AB384" s="52">
        <v>2.9933970753736102E-3</v>
      </c>
      <c r="AC384" s="52">
        <v>2.6763463054873299E-3</v>
      </c>
      <c r="AD384" s="52">
        <v>2.79986555763028E-3</v>
      </c>
      <c r="AE384" s="52">
        <v>2.2436789152817998E-3</v>
      </c>
      <c r="AF384" s="52">
        <v>1.6213609665544199E-3</v>
      </c>
      <c r="AG384" s="32">
        <v>1.1036397293608901E-3</v>
      </c>
    </row>
    <row r="385" spans="1:33" ht="15" customHeight="1" x14ac:dyDescent="0.25">
      <c r="A385" s="49" t="s">
        <v>10</v>
      </c>
      <c r="B385" s="49" t="s">
        <v>11</v>
      </c>
      <c r="C385" s="49" t="s">
        <v>12</v>
      </c>
      <c r="D385" s="49" t="s">
        <v>13</v>
      </c>
      <c r="E385" s="49" t="s">
        <v>14</v>
      </c>
      <c r="F385" s="49" t="s">
        <v>15</v>
      </c>
      <c r="G385" s="49" t="s">
        <v>715</v>
      </c>
      <c r="H385" s="50" t="s">
        <v>16</v>
      </c>
      <c r="I385" s="51">
        <v>25</v>
      </c>
      <c r="J385" s="52"/>
      <c r="K385" s="52"/>
      <c r="L385" s="52"/>
      <c r="M385" s="52"/>
      <c r="N385" s="52"/>
      <c r="O385" s="52"/>
      <c r="P385" s="52"/>
      <c r="Q385" s="52"/>
      <c r="R385" s="52"/>
      <c r="S385" s="52">
        <v>2.5037945381156798E-4</v>
      </c>
      <c r="T385" s="52"/>
      <c r="U385" s="52"/>
      <c r="V385" s="52"/>
      <c r="W385" s="52">
        <v>8.5343991780712207E-8</v>
      </c>
      <c r="X385" s="52">
        <v>4.7870921079261004E-7</v>
      </c>
      <c r="Y385" s="52">
        <v>1.1092820756433901E-8</v>
      </c>
      <c r="Z385" s="52">
        <v>2.47986561172722E-8</v>
      </c>
      <c r="AA385" s="52">
        <v>2.9826285552321498E-8</v>
      </c>
      <c r="AB385" s="52">
        <v>1.6629103836154499E-8</v>
      </c>
      <c r="AC385" s="52">
        <v>7.1973803499276502E-9</v>
      </c>
      <c r="AD385" s="52"/>
      <c r="AE385" s="52"/>
      <c r="AF385" s="52"/>
      <c r="AG385" s="32"/>
    </row>
    <row r="386" spans="1:33" ht="15" customHeight="1" x14ac:dyDescent="0.25">
      <c r="A386" s="49" t="s">
        <v>10</v>
      </c>
      <c r="B386" s="49" t="s">
        <v>11</v>
      </c>
      <c r="C386" s="49" t="s">
        <v>12</v>
      </c>
      <c r="D386" s="49" t="s">
        <v>13</v>
      </c>
      <c r="E386" s="49" t="s">
        <v>14</v>
      </c>
      <c r="F386" s="49" t="s">
        <v>15</v>
      </c>
      <c r="G386" s="49" t="s">
        <v>715</v>
      </c>
      <c r="H386" s="50" t="s">
        <v>17</v>
      </c>
      <c r="I386" s="51">
        <v>1</v>
      </c>
      <c r="J386" s="52"/>
      <c r="K386" s="52"/>
      <c r="L386" s="52"/>
      <c r="M386" s="52"/>
      <c r="N386" s="52"/>
      <c r="O386" s="52"/>
      <c r="P386" s="52"/>
      <c r="Q386" s="52"/>
      <c r="R386" s="52"/>
      <c r="S386" s="52">
        <v>6.8233491170375301E-3</v>
      </c>
      <c r="T386" s="52"/>
      <c r="U386" s="52"/>
      <c r="V386" s="52"/>
      <c r="W386" s="52">
        <v>1.96632058653796E-6</v>
      </c>
      <c r="X386" s="52">
        <v>1.20408046850526E-5</v>
      </c>
      <c r="Y386" s="52">
        <v>7.0253378164088396E-7</v>
      </c>
      <c r="Z386" s="52">
        <v>1.7472227959335999E-6</v>
      </c>
      <c r="AA386" s="52">
        <v>2.3375839337858801E-6</v>
      </c>
      <c r="AB386" s="52">
        <v>1.1511710046903699E-6</v>
      </c>
      <c r="AC386" s="52">
        <v>4.4912011802898498E-7</v>
      </c>
      <c r="AD386" s="52"/>
      <c r="AE386" s="52"/>
      <c r="AF386" s="52"/>
      <c r="AG386" s="32"/>
    </row>
    <row r="387" spans="1:33" ht="15" customHeight="1" x14ac:dyDescent="0.25">
      <c r="A387" s="49" t="s">
        <v>10</v>
      </c>
      <c r="B387" s="49" t="s">
        <v>11</v>
      </c>
      <c r="C387" s="49" t="s">
        <v>12</v>
      </c>
      <c r="D387" s="49" t="s">
        <v>13</v>
      </c>
      <c r="E387" s="49" t="s">
        <v>14</v>
      </c>
      <c r="F387" s="49" t="s">
        <v>15</v>
      </c>
      <c r="G387" s="49" t="s">
        <v>715</v>
      </c>
      <c r="H387" s="50" t="s">
        <v>18</v>
      </c>
      <c r="I387" s="51">
        <v>298</v>
      </c>
      <c r="J387" s="52"/>
      <c r="K387" s="52"/>
      <c r="L387" s="52"/>
      <c r="M387" s="52"/>
      <c r="N387" s="52"/>
      <c r="O387" s="52"/>
      <c r="P387" s="52"/>
      <c r="Q387" s="52"/>
      <c r="R387" s="52"/>
      <c r="S387" s="52">
        <v>4.1772793684546899E-4</v>
      </c>
      <c r="T387" s="52"/>
      <c r="U387" s="52"/>
      <c r="V387" s="52"/>
      <c r="W387" s="52">
        <v>1.3989065294911201E-7</v>
      </c>
      <c r="X387" s="52">
        <v>7.5207457422134396E-7</v>
      </c>
      <c r="Y387" s="52">
        <v>2.8001550172974398E-8</v>
      </c>
      <c r="Z387" s="52">
        <v>6.4325917181532799E-8</v>
      </c>
      <c r="AA387" s="52">
        <v>8.1122597330104196E-8</v>
      </c>
      <c r="AB387" s="52">
        <v>4.3719643908616603E-8</v>
      </c>
      <c r="AC387" s="52">
        <v>2.02565384958987E-8</v>
      </c>
      <c r="AD387" s="52"/>
      <c r="AE387" s="52"/>
      <c r="AF387" s="52"/>
      <c r="AG387" s="32"/>
    </row>
    <row r="388" spans="1:33" ht="15" customHeight="1" x14ac:dyDescent="0.25">
      <c r="A388" s="49" t="s">
        <v>10</v>
      </c>
      <c r="B388" s="49" t="s">
        <v>11</v>
      </c>
      <c r="C388" s="49" t="s">
        <v>12</v>
      </c>
      <c r="D388" s="49" t="s">
        <v>13</v>
      </c>
      <c r="E388" s="49" t="s">
        <v>14</v>
      </c>
      <c r="F388" s="49" t="s">
        <v>15</v>
      </c>
      <c r="G388" s="49" t="s">
        <v>716</v>
      </c>
      <c r="H388" s="50" t="s">
        <v>16</v>
      </c>
      <c r="I388" s="51">
        <v>25</v>
      </c>
      <c r="J388" s="52"/>
      <c r="K388" s="52"/>
      <c r="L388" s="52"/>
      <c r="M388" s="52"/>
      <c r="N388" s="52"/>
      <c r="O388" s="52"/>
      <c r="P388" s="52"/>
      <c r="Q388" s="52"/>
      <c r="R388" s="52"/>
      <c r="S388" s="52"/>
      <c r="T388" s="52"/>
      <c r="U388" s="52"/>
      <c r="V388" s="52"/>
      <c r="W388" s="52"/>
      <c r="X388" s="52"/>
      <c r="Y388" s="52"/>
      <c r="Z388" s="52"/>
      <c r="AA388" s="52"/>
      <c r="AB388" s="52"/>
      <c r="AC388" s="52"/>
      <c r="AD388" s="52"/>
      <c r="AE388" s="52"/>
      <c r="AF388" s="52"/>
      <c r="AG388" s="32">
        <v>3.9320644999999998E-10</v>
      </c>
    </row>
    <row r="389" spans="1:33" ht="15" customHeight="1" x14ac:dyDescent="0.25">
      <c r="A389" s="49" t="s">
        <v>10</v>
      </c>
      <c r="B389" s="49" t="s">
        <v>11</v>
      </c>
      <c r="C389" s="49" t="s">
        <v>12</v>
      </c>
      <c r="D389" s="49" t="s">
        <v>13</v>
      </c>
      <c r="E389" s="49" t="s">
        <v>14</v>
      </c>
      <c r="F389" s="49" t="s">
        <v>15</v>
      </c>
      <c r="G389" s="49" t="s">
        <v>716</v>
      </c>
      <c r="H389" s="50" t="s">
        <v>17</v>
      </c>
      <c r="I389" s="51">
        <v>1</v>
      </c>
      <c r="J389" s="52"/>
      <c r="K389" s="52"/>
      <c r="L389" s="52"/>
      <c r="M389" s="52"/>
      <c r="N389" s="52"/>
      <c r="O389" s="52"/>
      <c r="P389" s="52"/>
      <c r="Q389" s="52"/>
      <c r="R389" s="52"/>
      <c r="S389" s="52"/>
      <c r="T389" s="52"/>
      <c r="U389" s="52"/>
      <c r="V389" s="52"/>
      <c r="W389" s="52"/>
      <c r="X389" s="52"/>
      <c r="Y389" s="52"/>
      <c r="Z389" s="52"/>
      <c r="AA389" s="52"/>
      <c r="AB389" s="52"/>
      <c r="AC389" s="52"/>
      <c r="AD389" s="52"/>
      <c r="AE389" s="52"/>
      <c r="AF389" s="52"/>
      <c r="AG389" s="32">
        <v>7.1533690193000002E-7</v>
      </c>
    </row>
    <row r="390" spans="1:33" ht="15" customHeight="1" x14ac:dyDescent="0.25">
      <c r="A390" s="49" t="s">
        <v>10</v>
      </c>
      <c r="B390" s="49" t="s">
        <v>11</v>
      </c>
      <c r="C390" s="49" t="s">
        <v>12</v>
      </c>
      <c r="D390" s="49" t="s">
        <v>13</v>
      </c>
      <c r="E390" s="49" t="s">
        <v>14</v>
      </c>
      <c r="F390" s="49" t="s">
        <v>15</v>
      </c>
      <c r="G390" s="49" t="s">
        <v>716</v>
      </c>
      <c r="H390" s="50" t="s">
        <v>18</v>
      </c>
      <c r="I390" s="51">
        <v>298</v>
      </c>
      <c r="J390" s="52"/>
      <c r="K390" s="52"/>
      <c r="L390" s="52"/>
      <c r="M390" s="52"/>
      <c r="N390" s="52"/>
      <c r="O390" s="52"/>
      <c r="P390" s="52"/>
      <c r="Q390" s="52"/>
      <c r="R390" s="52"/>
      <c r="S390" s="52"/>
      <c r="T390" s="52"/>
      <c r="U390" s="52"/>
      <c r="V390" s="52"/>
      <c r="W390" s="52"/>
      <c r="X390" s="52"/>
      <c r="Y390" s="52"/>
      <c r="Z390" s="52"/>
      <c r="AA390" s="52"/>
      <c r="AB390" s="52"/>
      <c r="AC390" s="52"/>
      <c r="AD390" s="52"/>
      <c r="AE390" s="52"/>
      <c r="AF390" s="52"/>
      <c r="AG390" s="32">
        <v>6.3274781899999997E-10</v>
      </c>
    </row>
    <row r="391" spans="1:33" ht="15" customHeight="1" x14ac:dyDescent="0.25">
      <c r="A391" s="49" t="s">
        <v>10</v>
      </c>
      <c r="B391" s="49" t="s">
        <v>11</v>
      </c>
      <c r="C391" s="49" t="s">
        <v>12</v>
      </c>
      <c r="D391" s="49" t="s">
        <v>13</v>
      </c>
      <c r="E391" s="49" t="s">
        <v>14</v>
      </c>
      <c r="F391" s="49" t="s">
        <v>15</v>
      </c>
      <c r="G391" s="49" t="s">
        <v>717</v>
      </c>
      <c r="H391" s="50" t="s">
        <v>16</v>
      </c>
      <c r="I391" s="51">
        <v>25</v>
      </c>
      <c r="J391" s="52"/>
      <c r="K391" s="52"/>
      <c r="L391" s="52"/>
      <c r="M391" s="52"/>
      <c r="N391" s="52"/>
      <c r="O391" s="52"/>
      <c r="P391" s="52"/>
      <c r="Q391" s="52"/>
      <c r="R391" s="52"/>
      <c r="S391" s="52"/>
      <c r="T391" s="52"/>
      <c r="U391" s="52"/>
      <c r="V391" s="52"/>
      <c r="W391" s="52"/>
      <c r="X391" s="52">
        <v>9.7056397272690804E-7</v>
      </c>
      <c r="Y391" s="52">
        <v>3.0992415640794001E-9</v>
      </c>
      <c r="Z391" s="52">
        <v>1.35413538406205E-5</v>
      </c>
      <c r="AA391" s="52"/>
      <c r="AB391" s="52">
        <v>3.91866612112305E-9</v>
      </c>
      <c r="AC391" s="52">
        <v>1.73139497026835E-6</v>
      </c>
      <c r="AD391" s="52">
        <v>6.9424104754642704E-6</v>
      </c>
      <c r="AE391" s="52">
        <v>9.4201096194500003E-7</v>
      </c>
      <c r="AF391" s="52">
        <v>1.7037112162599999E-7</v>
      </c>
      <c r="AG391" s="32">
        <v>2.9591815302000001E-8</v>
      </c>
    </row>
    <row r="392" spans="1:33" ht="15" customHeight="1" x14ac:dyDescent="0.25">
      <c r="A392" s="49" t="s">
        <v>10</v>
      </c>
      <c r="B392" s="49" t="s">
        <v>11</v>
      </c>
      <c r="C392" s="49" t="s">
        <v>12</v>
      </c>
      <c r="D392" s="49" t="s">
        <v>13</v>
      </c>
      <c r="E392" s="49" t="s">
        <v>14</v>
      </c>
      <c r="F392" s="49" t="s">
        <v>15</v>
      </c>
      <c r="G392" s="49" t="s">
        <v>717</v>
      </c>
      <c r="H392" s="50" t="s">
        <v>17</v>
      </c>
      <c r="I392" s="51">
        <v>1</v>
      </c>
      <c r="J392" s="52"/>
      <c r="K392" s="52"/>
      <c r="L392" s="52"/>
      <c r="M392" s="52"/>
      <c r="N392" s="52"/>
      <c r="O392" s="52"/>
      <c r="P392" s="52"/>
      <c r="Q392" s="52"/>
      <c r="R392" s="52"/>
      <c r="S392" s="52"/>
      <c r="T392" s="52"/>
      <c r="U392" s="52"/>
      <c r="V392" s="52"/>
      <c r="W392" s="52"/>
      <c r="X392" s="52">
        <v>3.3604413635107298E-4</v>
      </c>
      <c r="Y392" s="52">
        <v>1.0733532630288399E-6</v>
      </c>
      <c r="Z392" s="52">
        <v>4.6909235669912001E-3</v>
      </c>
      <c r="AA392" s="52"/>
      <c r="AB392" s="52">
        <v>1.35789249903836E-6</v>
      </c>
      <c r="AC392" s="52">
        <v>5.9963074050766504E-4</v>
      </c>
      <c r="AD392" s="52">
        <v>2.4047004110428101E-3</v>
      </c>
      <c r="AE392" s="52">
        <v>3.2642383730643301E-4</v>
      </c>
      <c r="AF392" s="52">
        <v>5.9067995559465997E-5</v>
      </c>
      <c r="AG392" s="32">
        <v>1.0254532172244E-5</v>
      </c>
    </row>
    <row r="393" spans="1:33" ht="15" customHeight="1" x14ac:dyDescent="0.25">
      <c r="A393" s="49" t="s">
        <v>10</v>
      </c>
      <c r="B393" s="49" t="s">
        <v>11</v>
      </c>
      <c r="C393" s="49" t="s">
        <v>12</v>
      </c>
      <c r="D393" s="49" t="s">
        <v>13</v>
      </c>
      <c r="E393" s="49" t="s">
        <v>14</v>
      </c>
      <c r="F393" s="49" t="s">
        <v>15</v>
      </c>
      <c r="G393" s="49" t="s">
        <v>717</v>
      </c>
      <c r="H393" s="50" t="s">
        <v>18</v>
      </c>
      <c r="I393" s="51">
        <v>298</v>
      </c>
      <c r="J393" s="52"/>
      <c r="K393" s="52"/>
      <c r="L393" s="52"/>
      <c r="M393" s="52"/>
      <c r="N393" s="52"/>
      <c r="O393" s="52"/>
      <c r="P393" s="52"/>
      <c r="Q393" s="52"/>
      <c r="R393" s="52"/>
      <c r="S393" s="52"/>
      <c r="T393" s="52"/>
      <c r="U393" s="52"/>
      <c r="V393" s="52"/>
      <c r="W393" s="52"/>
      <c r="X393" s="52">
        <v>1.68294807067622E-6</v>
      </c>
      <c r="Y393" s="52">
        <v>5.3744063128410099E-9</v>
      </c>
      <c r="Z393" s="52">
        <v>2.3482116447294701E-5</v>
      </c>
      <c r="AA393" s="52"/>
      <c r="AB393" s="52">
        <v>6.7956209898681104E-9</v>
      </c>
      <c r="AC393" s="52">
        <v>3.0022983932893702E-6</v>
      </c>
      <c r="AD393" s="52">
        <v>1.2038730598132599E-5</v>
      </c>
      <c r="AE393" s="52">
        <v>1.6336387300089999E-6</v>
      </c>
      <c r="AF393" s="52">
        <v>2.9547823514500002E-7</v>
      </c>
      <c r="AG393" s="32">
        <v>5.1318743379000001E-8</v>
      </c>
    </row>
    <row r="394" spans="1:33" ht="15" customHeight="1" x14ac:dyDescent="0.25">
      <c r="A394" s="49" t="s">
        <v>10</v>
      </c>
      <c r="B394" s="49" t="s">
        <v>11</v>
      </c>
      <c r="C394" s="49" t="s">
        <v>12</v>
      </c>
      <c r="D394" s="49" t="s">
        <v>13</v>
      </c>
      <c r="E394" s="49" t="s">
        <v>14</v>
      </c>
      <c r="F394" s="49" t="s">
        <v>15</v>
      </c>
      <c r="G394" s="49" t="s">
        <v>718</v>
      </c>
      <c r="H394" s="50" t="s">
        <v>16</v>
      </c>
      <c r="I394" s="51">
        <v>25</v>
      </c>
      <c r="J394" s="52"/>
      <c r="K394" s="52"/>
      <c r="L394" s="52"/>
      <c r="M394" s="52"/>
      <c r="N394" s="52"/>
      <c r="O394" s="52"/>
      <c r="P394" s="52"/>
      <c r="Q394" s="52"/>
      <c r="R394" s="52"/>
      <c r="S394" s="52"/>
      <c r="T394" s="52"/>
      <c r="U394" s="52"/>
      <c r="V394" s="52"/>
      <c r="W394" s="52"/>
      <c r="X394" s="52">
        <v>4.4656449456451697E-6</v>
      </c>
      <c r="Y394" s="52">
        <v>1.10078565371176E-7</v>
      </c>
      <c r="Z394" s="52"/>
      <c r="AA394" s="52">
        <v>1.6731249718222999E-7</v>
      </c>
      <c r="AB394" s="52">
        <v>8.8415319228759993E-6</v>
      </c>
      <c r="AC394" s="52">
        <v>3.18706374318992E-5</v>
      </c>
      <c r="AD394" s="52">
        <v>2.0546814347752402E-5</v>
      </c>
      <c r="AE394" s="52">
        <v>9.7785736256509992E-6</v>
      </c>
      <c r="AF394" s="52">
        <v>2.5565125846130002E-6</v>
      </c>
      <c r="AG394" s="32">
        <v>1.2728257898401999E-5</v>
      </c>
    </row>
    <row r="395" spans="1:33" ht="15" customHeight="1" x14ac:dyDescent="0.25">
      <c r="A395" s="49" t="s">
        <v>10</v>
      </c>
      <c r="B395" s="49" t="s">
        <v>11</v>
      </c>
      <c r="C395" s="49" t="s">
        <v>12</v>
      </c>
      <c r="D395" s="49" t="s">
        <v>13</v>
      </c>
      <c r="E395" s="49" t="s">
        <v>14</v>
      </c>
      <c r="F395" s="49" t="s">
        <v>15</v>
      </c>
      <c r="G395" s="49" t="s">
        <v>718</v>
      </c>
      <c r="H395" s="50" t="s">
        <v>17</v>
      </c>
      <c r="I395" s="51">
        <v>1</v>
      </c>
      <c r="J395" s="52"/>
      <c r="K395" s="52"/>
      <c r="L395" s="52"/>
      <c r="M395" s="52"/>
      <c r="N395" s="52"/>
      <c r="O395" s="52"/>
      <c r="P395" s="52"/>
      <c r="Q395" s="52"/>
      <c r="R395" s="52"/>
      <c r="S395" s="52"/>
      <c r="T395" s="52"/>
      <c r="U395" s="52"/>
      <c r="V395" s="52"/>
      <c r="W395" s="52"/>
      <c r="X395" s="52">
        <v>1.5458646316588501E-3</v>
      </c>
      <c r="Y395" s="52">
        <v>3.80998712696993E-5</v>
      </c>
      <c r="Z395" s="52"/>
      <c r="AA395" s="52">
        <v>5.7925584846295903E-5</v>
      </c>
      <c r="AB395" s="52">
        <v>3.0614300395765599E-3</v>
      </c>
      <c r="AC395" s="52">
        <v>1.10346206781901E-2</v>
      </c>
      <c r="AD395" s="52">
        <v>7.1133137552961403E-3</v>
      </c>
      <c r="AE395" s="52">
        <v>3.38496409124283E-3</v>
      </c>
      <c r="AF395" s="52">
        <v>8.8513941917201303E-4</v>
      </c>
      <c r="AG395" s="32">
        <v>4.40711786749456E-3</v>
      </c>
    </row>
    <row r="396" spans="1:33" ht="15" customHeight="1" x14ac:dyDescent="0.25">
      <c r="A396" s="49" t="s">
        <v>10</v>
      </c>
      <c r="B396" s="49" t="s">
        <v>11</v>
      </c>
      <c r="C396" s="49" t="s">
        <v>12</v>
      </c>
      <c r="D396" s="49" t="s">
        <v>13</v>
      </c>
      <c r="E396" s="49" t="s">
        <v>14</v>
      </c>
      <c r="F396" s="49" t="s">
        <v>15</v>
      </c>
      <c r="G396" s="49" t="s">
        <v>718</v>
      </c>
      <c r="H396" s="50" t="s">
        <v>18</v>
      </c>
      <c r="I396" s="51">
        <v>298</v>
      </c>
      <c r="J396" s="52"/>
      <c r="K396" s="52"/>
      <c r="L396" s="52"/>
      <c r="M396" s="52"/>
      <c r="N396" s="52"/>
      <c r="O396" s="52"/>
      <c r="P396" s="52"/>
      <c r="Q396" s="52"/>
      <c r="R396" s="52"/>
      <c r="S396" s="52"/>
      <c r="T396" s="52"/>
      <c r="U396" s="52"/>
      <c r="V396" s="52"/>
      <c r="W396" s="52"/>
      <c r="X396" s="52">
        <v>7.7431925458442202E-6</v>
      </c>
      <c r="Y396" s="52">
        <v>1.9086782841307401E-7</v>
      </c>
      <c r="Z396" s="52"/>
      <c r="AA396" s="52">
        <v>2.9011586750003398E-7</v>
      </c>
      <c r="AB396" s="52">
        <v>1.53312376980498E-5</v>
      </c>
      <c r="AC396" s="52">
        <v>5.52632073194293E-5</v>
      </c>
      <c r="AD396" s="52">
        <v>3.5627729456255697E-5</v>
      </c>
      <c r="AE396" s="52">
        <v>1.6955503834924E-5</v>
      </c>
      <c r="AF396" s="52">
        <v>4.4329854496779997E-6</v>
      </c>
      <c r="AG396" s="32">
        <v>2.2070888309419001E-5</v>
      </c>
    </row>
    <row r="397" spans="1:33" ht="15" customHeight="1" x14ac:dyDescent="0.25">
      <c r="A397" s="49" t="s">
        <v>10</v>
      </c>
      <c r="B397" s="49" t="s">
        <v>11</v>
      </c>
      <c r="C397" s="49" t="s">
        <v>12</v>
      </c>
      <c r="D397" s="49" t="s">
        <v>13</v>
      </c>
      <c r="E397" s="49" t="s">
        <v>14</v>
      </c>
      <c r="F397" s="49" t="s">
        <v>15</v>
      </c>
      <c r="G397" s="49" t="s">
        <v>719</v>
      </c>
      <c r="H397" s="50" t="s">
        <v>16</v>
      </c>
      <c r="I397" s="51">
        <v>25</v>
      </c>
      <c r="J397" s="52"/>
      <c r="K397" s="52"/>
      <c r="L397" s="52"/>
      <c r="M397" s="52"/>
      <c r="N397" s="52"/>
      <c r="O397" s="52"/>
      <c r="P397" s="52"/>
      <c r="Q397" s="52"/>
      <c r="R397" s="52"/>
      <c r="S397" s="52"/>
      <c r="T397" s="52"/>
      <c r="U397" s="52"/>
      <c r="V397" s="52"/>
      <c r="W397" s="52"/>
      <c r="X397" s="52">
        <v>6.6438219370433504E-7</v>
      </c>
      <c r="Y397" s="52"/>
      <c r="Z397" s="52"/>
      <c r="AA397" s="52"/>
      <c r="AB397" s="52"/>
      <c r="AC397" s="52"/>
      <c r="AD397" s="52"/>
      <c r="AE397" s="52"/>
      <c r="AF397" s="52"/>
      <c r="AG397" s="32"/>
    </row>
    <row r="398" spans="1:33" ht="15" customHeight="1" x14ac:dyDescent="0.25">
      <c r="A398" s="49" t="s">
        <v>10</v>
      </c>
      <c r="B398" s="49" t="s">
        <v>11</v>
      </c>
      <c r="C398" s="49" t="s">
        <v>12</v>
      </c>
      <c r="D398" s="49" t="s">
        <v>13</v>
      </c>
      <c r="E398" s="49" t="s">
        <v>14</v>
      </c>
      <c r="F398" s="49" t="s">
        <v>15</v>
      </c>
      <c r="G398" s="49" t="s">
        <v>719</v>
      </c>
      <c r="H398" s="50" t="s">
        <v>17</v>
      </c>
      <c r="I398" s="51">
        <v>1</v>
      </c>
      <c r="J398" s="52"/>
      <c r="K398" s="52"/>
      <c r="L398" s="52"/>
      <c r="M398" s="52"/>
      <c r="N398" s="52"/>
      <c r="O398" s="52"/>
      <c r="P398" s="52"/>
      <c r="Q398" s="52"/>
      <c r="R398" s="52"/>
      <c r="S398" s="52"/>
      <c r="T398" s="52"/>
      <c r="U398" s="52"/>
      <c r="V398" s="52"/>
      <c r="W398" s="52"/>
      <c r="X398" s="52">
        <v>2.5634740206401498E-4</v>
      </c>
      <c r="Y398" s="52"/>
      <c r="Z398" s="52"/>
      <c r="AA398" s="52"/>
      <c r="AB398" s="52"/>
      <c r="AC398" s="52"/>
      <c r="AD398" s="52"/>
      <c r="AE398" s="52"/>
      <c r="AF398" s="52"/>
      <c r="AG398" s="32"/>
    </row>
    <row r="399" spans="1:33" ht="15" customHeight="1" x14ac:dyDescent="0.25">
      <c r="A399" s="49" t="s">
        <v>10</v>
      </c>
      <c r="B399" s="49" t="s">
        <v>11</v>
      </c>
      <c r="C399" s="49" t="s">
        <v>12</v>
      </c>
      <c r="D399" s="49" t="s">
        <v>13</v>
      </c>
      <c r="E399" s="49" t="s">
        <v>14</v>
      </c>
      <c r="F399" s="49" t="s">
        <v>15</v>
      </c>
      <c r="G399" s="49" t="s">
        <v>719</v>
      </c>
      <c r="H399" s="50" t="s">
        <v>18</v>
      </c>
      <c r="I399" s="51">
        <v>298</v>
      </c>
      <c r="J399" s="52"/>
      <c r="K399" s="52"/>
      <c r="L399" s="52"/>
      <c r="M399" s="52"/>
      <c r="N399" s="52"/>
      <c r="O399" s="52"/>
      <c r="P399" s="52"/>
      <c r="Q399" s="52"/>
      <c r="R399" s="52"/>
      <c r="S399" s="52"/>
      <c r="T399" s="52"/>
      <c r="U399" s="52"/>
      <c r="V399" s="52"/>
      <c r="W399" s="52"/>
      <c r="X399" s="52">
        <v>1.15211041807557E-6</v>
      </c>
      <c r="Y399" s="52"/>
      <c r="Z399" s="52"/>
      <c r="AA399" s="52"/>
      <c r="AB399" s="52"/>
      <c r="AC399" s="52"/>
      <c r="AD399" s="52"/>
      <c r="AE399" s="52"/>
      <c r="AF399" s="52"/>
      <c r="AG399" s="32"/>
    </row>
    <row r="400" spans="1:33" ht="15" customHeight="1" x14ac:dyDescent="0.25">
      <c r="A400" s="49" t="s">
        <v>10</v>
      </c>
      <c r="B400" s="49" t="s">
        <v>11</v>
      </c>
      <c r="C400" s="49" t="s">
        <v>12</v>
      </c>
      <c r="D400" s="49" t="s">
        <v>13</v>
      </c>
      <c r="E400" s="49" t="s">
        <v>14</v>
      </c>
      <c r="F400" s="49" t="s">
        <v>15</v>
      </c>
      <c r="G400" s="49" t="s">
        <v>720</v>
      </c>
      <c r="H400" s="50" t="s">
        <v>16</v>
      </c>
      <c r="I400" s="51">
        <v>25</v>
      </c>
      <c r="J400" s="52"/>
      <c r="K400" s="52"/>
      <c r="L400" s="52"/>
      <c r="M400" s="52"/>
      <c r="N400" s="52"/>
      <c r="O400" s="52"/>
      <c r="P400" s="52"/>
      <c r="Q400" s="52"/>
      <c r="R400" s="52"/>
      <c r="S400" s="52"/>
      <c r="T400" s="52"/>
      <c r="U400" s="52"/>
      <c r="V400" s="52"/>
      <c r="W400" s="52"/>
      <c r="X400" s="52">
        <v>6.4427882006843306E-5</v>
      </c>
      <c r="Y400" s="52">
        <v>4.4708152206931798E-8</v>
      </c>
      <c r="Z400" s="52"/>
      <c r="AA400" s="52"/>
      <c r="AB400" s="52">
        <v>1.99896609396018E-8</v>
      </c>
      <c r="AC400" s="52">
        <v>2.9206993577102997E-7</v>
      </c>
      <c r="AD400" s="52">
        <v>4.9801840677833302E-6</v>
      </c>
      <c r="AE400" s="52">
        <v>6.9925646348786998E-5</v>
      </c>
      <c r="AF400" s="52">
        <v>1.38145478111954E-4</v>
      </c>
      <c r="AG400" s="32">
        <v>9.5018748047788999E-5</v>
      </c>
    </row>
    <row r="401" spans="1:33" ht="15" customHeight="1" x14ac:dyDescent="0.25">
      <c r="A401" s="49" t="s">
        <v>10</v>
      </c>
      <c r="B401" s="49" t="s">
        <v>11</v>
      </c>
      <c r="C401" s="49" t="s">
        <v>12</v>
      </c>
      <c r="D401" s="49" t="s">
        <v>13</v>
      </c>
      <c r="E401" s="49" t="s">
        <v>14</v>
      </c>
      <c r="F401" s="49" t="s">
        <v>15</v>
      </c>
      <c r="G401" s="49" t="s">
        <v>720</v>
      </c>
      <c r="H401" s="50" t="s">
        <v>17</v>
      </c>
      <c r="I401" s="51">
        <v>1</v>
      </c>
      <c r="J401" s="52"/>
      <c r="K401" s="52"/>
      <c r="L401" s="52"/>
      <c r="M401" s="52"/>
      <c r="N401" s="52"/>
      <c r="O401" s="52"/>
      <c r="P401" s="52"/>
      <c r="Q401" s="52"/>
      <c r="R401" s="52"/>
      <c r="S401" s="52"/>
      <c r="T401" s="52"/>
      <c r="U401" s="52"/>
      <c r="V401" s="52"/>
      <c r="W401" s="52"/>
      <c r="X401" s="52">
        <v>2.23034889267275E-2</v>
      </c>
      <c r="Y401" s="52">
        <v>1.54796587322939E-5</v>
      </c>
      <c r="Z401" s="52"/>
      <c r="AA401" s="52"/>
      <c r="AB401" s="52">
        <v>6.9214378475240704E-6</v>
      </c>
      <c r="AC401" s="52">
        <v>1.0114443013416E-4</v>
      </c>
      <c r="AD401" s="52">
        <v>1.7313668416735399E-3</v>
      </c>
      <c r="AE401" s="52">
        <v>2.5346320710550801E-2</v>
      </c>
      <c r="AF401" s="52">
        <v>5.1339627412034003E-2</v>
      </c>
      <c r="AG401" s="32">
        <v>3.79801298118023E-2</v>
      </c>
    </row>
    <row r="402" spans="1:33" ht="15" customHeight="1" x14ac:dyDescent="0.25">
      <c r="A402" s="49" t="s">
        <v>10</v>
      </c>
      <c r="B402" s="49" t="s">
        <v>11</v>
      </c>
      <c r="C402" s="49" t="s">
        <v>12</v>
      </c>
      <c r="D402" s="49" t="s">
        <v>13</v>
      </c>
      <c r="E402" s="49" t="s">
        <v>14</v>
      </c>
      <c r="F402" s="49" t="s">
        <v>15</v>
      </c>
      <c r="G402" s="49" t="s">
        <v>720</v>
      </c>
      <c r="H402" s="50" t="s">
        <v>18</v>
      </c>
      <c r="I402" s="51">
        <v>298</v>
      </c>
      <c r="J402" s="52"/>
      <c r="K402" s="52"/>
      <c r="L402" s="52"/>
      <c r="M402" s="52"/>
      <c r="N402" s="52"/>
      <c r="O402" s="52"/>
      <c r="P402" s="52"/>
      <c r="Q402" s="52"/>
      <c r="R402" s="52"/>
      <c r="S402" s="52"/>
      <c r="T402" s="52"/>
      <c r="U402" s="52"/>
      <c r="V402" s="52"/>
      <c r="W402" s="52"/>
      <c r="X402" s="52">
        <v>1.1170353308032301E-4</v>
      </c>
      <c r="Y402" s="52">
        <v>7.7511627647089294E-8</v>
      </c>
      <c r="Z402" s="52"/>
      <c r="AA402" s="52"/>
      <c r="AB402" s="52">
        <v>3.4657133123449E-8</v>
      </c>
      <c r="AC402" s="52">
        <v>5.06375563219215E-7</v>
      </c>
      <c r="AD402" s="52">
        <v>8.6324144237394895E-6</v>
      </c>
      <c r="AE402" s="52">
        <v>1.20895167920202E-4</v>
      </c>
      <c r="AF402" s="52">
        <v>2.38462643351323E-4</v>
      </c>
      <c r="AG402" s="32">
        <v>1.63224306779518E-4</v>
      </c>
    </row>
    <row r="403" spans="1:33" ht="15" customHeight="1" x14ac:dyDescent="0.25">
      <c r="A403" s="49" t="s">
        <v>10</v>
      </c>
      <c r="B403" s="49" t="s">
        <v>11</v>
      </c>
      <c r="C403" s="49" t="s">
        <v>12</v>
      </c>
      <c r="D403" s="49" t="s">
        <v>13</v>
      </c>
      <c r="E403" s="49" t="s">
        <v>14</v>
      </c>
      <c r="F403" s="49" t="s">
        <v>15</v>
      </c>
      <c r="G403" s="49" t="s">
        <v>721</v>
      </c>
      <c r="H403" s="50" t="s">
        <v>16</v>
      </c>
      <c r="I403" s="51">
        <v>25</v>
      </c>
      <c r="J403" s="52"/>
      <c r="K403" s="52"/>
      <c r="L403" s="52"/>
      <c r="M403" s="52"/>
      <c r="N403" s="52"/>
      <c r="O403" s="52"/>
      <c r="P403" s="52"/>
      <c r="Q403" s="52"/>
      <c r="R403" s="52"/>
      <c r="S403" s="52"/>
      <c r="T403" s="52"/>
      <c r="U403" s="52"/>
      <c r="V403" s="52"/>
      <c r="W403" s="52">
        <v>4.3876959722143E-7</v>
      </c>
      <c r="X403" s="52"/>
      <c r="Y403" s="52"/>
      <c r="Z403" s="52"/>
      <c r="AA403" s="52"/>
      <c r="AB403" s="52"/>
      <c r="AC403" s="52">
        <v>4.4687142996304499E-7</v>
      </c>
      <c r="AD403" s="52">
        <v>4.7147256058964298E-6</v>
      </c>
      <c r="AE403" s="52">
        <v>9.1794589514999998E-7</v>
      </c>
      <c r="AF403" s="52">
        <v>5.7165606212999998E-8</v>
      </c>
      <c r="AG403" s="32">
        <v>4.9569393295600001E-7</v>
      </c>
    </row>
    <row r="404" spans="1:33" ht="15" customHeight="1" x14ac:dyDescent="0.25">
      <c r="A404" s="49" t="s">
        <v>10</v>
      </c>
      <c r="B404" s="49" t="s">
        <v>11</v>
      </c>
      <c r="C404" s="49" t="s">
        <v>12</v>
      </c>
      <c r="D404" s="49" t="s">
        <v>13</v>
      </c>
      <c r="E404" s="49" t="s">
        <v>14</v>
      </c>
      <c r="F404" s="49" t="s">
        <v>15</v>
      </c>
      <c r="G404" s="49" t="s">
        <v>721</v>
      </c>
      <c r="H404" s="50" t="s">
        <v>17</v>
      </c>
      <c r="I404" s="51">
        <v>1</v>
      </c>
      <c r="J404" s="52"/>
      <c r="K404" s="52"/>
      <c r="L404" s="52"/>
      <c r="M404" s="52"/>
      <c r="N404" s="52"/>
      <c r="O404" s="52"/>
      <c r="P404" s="52"/>
      <c r="Q404" s="52"/>
      <c r="R404" s="52"/>
      <c r="S404" s="52"/>
      <c r="T404" s="52"/>
      <c r="U404" s="52"/>
      <c r="V404" s="52"/>
      <c r="W404" s="52">
        <v>1.5193014591896801E-4</v>
      </c>
      <c r="X404" s="52"/>
      <c r="Y404" s="52"/>
      <c r="Z404" s="52"/>
      <c r="AA404" s="52"/>
      <c r="AB404" s="52"/>
      <c r="AC404" s="52">
        <v>1.54725194217302E-4</v>
      </c>
      <c r="AD404" s="52">
        <v>1.6327830346838899E-3</v>
      </c>
      <c r="AE404" s="52">
        <v>3.1780847326942402E-4</v>
      </c>
      <c r="AF404" s="52">
        <v>1.9804375699922001E-5</v>
      </c>
      <c r="AG404" s="32">
        <v>1.7173109910557E-4</v>
      </c>
    </row>
    <row r="405" spans="1:33" ht="15" customHeight="1" x14ac:dyDescent="0.25">
      <c r="A405" s="49" t="s">
        <v>10</v>
      </c>
      <c r="B405" s="49" t="s">
        <v>11</v>
      </c>
      <c r="C405" s="49" t="s">
        <v>12</v>
      </c>
      <c r="D405" s="49" t="s">
        <v>13</v>
      </c>
      <c r="E405" s="49" t="s">
        <v>14</v>
      </c>
      <c r="F405" s="49" t="s">
        <v>15</v>
      </c>
      <c r="G405" s="49" t="s">
        <v>721</v>
      </c>
      <c r="H405" s="50" t="s">
        <v>18</v>
      </c>
      <c r="I405" s="51">
        <v>298</v>
      </c>
      <c r="J405" s="52"/>
      <c r="K405" s="52"/>
      <c r="L405" s="52"/>
      <c r="M405" s="52"/>
      <c r="N405" s="52"/>
      <c r="O405" s="52"/>
      <c r="P405" s="52"/>
      <c r="Q405" s="52"/>
      <c r="R405" s="52"/>
      <c r="S405" s="52"/>
      <c r="T405" s="52"/>
      <c r="U405" s="52"/>
      <c r="V405" s="52"/>
      <c r="W405" s="52">
        <v>7.6084113080867199E-7</v>
      </c>
      <c r="X405" s="52"/>
      <c r="Y405" s="52"/>
      <c r="Z405" s="52"/>
      <c r="AA405" s="52"/>
      <c r="AB405" s="52"/>
      <c r="AC405" s="52">
        <v>7.7493295694945002E-7</v>
      </c>
      <c r="AD405" s="52">
        <v>8.1759103142277594E-6</v>
      </c>
      <c r="AE405" s="52">
        <v>1.5917055219E-6</v>
      </c>
      <c r="AF405" s="52">
        <v>9.91325989559999E-8</v>
      </c>
      <c r="AG405" s="32">
        <v>8.5961310390199796E-7</v>
      </c>
    </row>
    <row r="406" spans="1:33" ht="15" customHeight="1" x14ac:dyDescent="0.25">
      <c r="A406" s="49" t="s">
        <v>10</v>
      </c>
      <c r="B406" s="49" t="s">
        <v>11</v>
      </c>
      <c r="C406" s="49" t="s">
        <v>12</v>
      </c>
      <c r="D406" s="49" t="s">
        <v>13</v>
      </c>
      <c r="E406" s="49" t="s">
        <v>14</v>
      </c>
      <c r="F406" s="49" t="s">
        <v>15</v>
      </c>
      <c r="G406" s="49" t="s">
        <v>21</v>
      </c>
      <c r="H406" s="50" t="s">
        <v>16</v>
      </c>
      <c r="I406" s="51">
        <v>25</v>
      </c>
      <c r="J406" s="52"/>
      <c r="K406" s="52"/>
      <c r="L406" s="52"/>
      <c r="M406" s="52"/>
      <c r="N406" s="52"/>
      <c r="O406" s="52"/>
      <c r="P406" s="52"/>
      <c r="Q406" s="52"/>
      <c r="R406" s="52"/>
      <c r="S406" s="52"/>
      <c r="T406" s="52"/>
      <c r="U406" s="52"/>
      <c r="V406" s="52"/>
      <c r="W406" s="52"/>
      <c r="X406" s="52"/>
      <c r="Y406" s="52"/>
      <c r="Z406" s="52">
        <v>2.4846442499999998E-4</v>
      </c>
      <c r="AA406" s="52">
        <v>3.128044E-4</v>
      </c>
      <c r="AB406" s="52">
        <v>5.0517747500000005E-4</v>
      </c>
      <c r="AC406" s="52">
        <v>2.58920825E-4</v>
      </c>
      <c r="AD406" s="52">
        <v>4.6046884999999997E-4</v>
      </c>
      <c r="AE406" s="52">
        <v>6.0464882500000001E-4</v>
      </c>
      <c r="AF406" s="52">
        <v>5.6599592500000001E-4</v>
      </c>
      <c r="AG406" s="32">
        <v>5.1567002499999998E-4</v>
      </c>
    </row>
    <row r="407" spans="1:33" ht="15" customHeight="1" x14ac:dyDescent="0.25">
      <c r="A407" s="49" t="s">
        <v>10</v>
      </c>
      <c r="B407" s="49" t="s">
        <v>11</v>
      </c>
      <c r="C407" s="49" t="s">
        <v>12</v>
      </c>
      <c r="D407" s="49" t="s">
        <v>13</v>
      </c>
      <c r="E407" s="49" t="s">
        <v>14</v>
      </c>
      <c r="F407" s="49" t="s">
        <v>15</v>
      </c>
      <c r="G407" s="49" t="s">
        <v>21</v>
      </c>
      <c r="H407" s="50" t="s">
        <v>17</v>
      </c>
      <c r="I407" s="51">
        <v>1</v>
      </c>
      <c r="J407" s="52"/>
      <c r="K407" s="52"/>
      <c r="L407" s="52"/>
      <c r="M407" s="52"/>
      <c r="N407" s="52"/>
      <c r="O407" s="52"/>
      <c r="P407" s="52"/>
      <c r="Q407" s="52"/>
      <c r="R407" s="52"/>
      <c r="S407" s="52"/>
      <c r="T407" s="52"/>
      <c r="U407" s="52"/>
      <c r="V407" s="52"/>
      <c r="W407" s="52"/>
      <c r="X407" s="52"/>
      <c r="Y407" s="52"/>
      <c r="Z407" s="52">
        <v>0.52694337383500001</v>
      </c>
      <c r="AA407" s="52">
        <v>0.66339554938099998</v>
      </c>
      <c r="AB407" s="52">
        <v>1.0713803631559999</v>
      </c>
      <c r="AC407" s="52">
        <v>0.549119278825</v>
      </c>
      <c r="AD407" s="52">
        <v>0.97656236184400003</v>
      </c>
      <c r="AE407" s="52">
        <v>1.2823392313840001</v>
      </c>
      <c r="AF407" s="52">
        <v>1.200364145003</v>
      </c>
      <c r="AG407" s="32">
        <v>1.0936329941809999</v>
      </c>
    </row>
    <row r="408" spans="1:33" ht="15" customHeight="1" x14ac:dyDescent="0.25">
      <c r="A408" s="49" t="s">
        <v>10</v>
      </c>
      <c r="B408" s="49" t="s">
        <v>11</v>
      </c>
      <c r="C408" s="49" t="s">
        <v>12</v>
      </c>
      <c r="D408" s="49" t="s">
        <v>13</v>
      </c>
      <c r="E408" s="49" t="s">
        <v>14</v>
      </c>
      <c r="F408" s="49" t="s">
        <v>15</v>
      </c>
      <c r="G408" s="49" t="s">
        <v>21</v>
      </c>
      <c r="H408" s="50" t="s">
        <v>18</v>
      </c>
      <c r="I408" s="51">
        <v>298</v>
      </c>
      <c r="J408" s="52"/>
      <c r="K408" s="52"/>
      <c r="L408" s="52"/>
      <c r="M408" s="52"/>
      <c r="N408" s="52"/>
      <c r="O408" s="52"/>
      <c r="P408" s="52"/>
      <c r="Q408" s="52"/>
      <c r="R408" s="52"/>
      <c r="S408" s="52"/>
      <c r="T408" s="52"/>
      <c r="U408" s="52"/>
      <c r="V408" s="52"/>
      <c r="W408" s="52"/>
      <c r="X408" s="52"/>
      <c r="Y408" s="52"/>
      <c r="Z408" s="52">
        <v>2.9616968400000002E-4</v>
      </c>
      <c r="AA408" s="52">
        <v>3.7286296400000001E-4</v>
      </c>
      <c r="AB408" s="52">
        <v>6.0217158000000005E-4</v>
      </c>
      <c r="AC408" s="52">
        <v>3.0863353399999998E-4</v>
      </c>
      <c r="AD408" s="52">
        <v>5.4887874999999997E-4</v>
      </c>
      <c r="AE408" s="52">
        <v>7.2074130999999996E-4</v>
      </c>
      <c r="AF408" s="52">
        <v>6.7466723200000005E-4</v>
      </c>
      <c r="AG408" s="32">
        <v>6.1467863999999995E-4</v>
      </c>
    </row>
    <row r="409" spans="1:33" ht="15" customHeight="1" x14ac:dyDescent="0.25">
      <c r="A409" s="49" t="s">
        <v>10</v>
      </c>
      <c r="B409" s="49" t="s">
        <v>11</v>
      </c>
      <c r="C409" s="49" t="s">
        <v>12</v>
      </c>
      <c r="D409" s="49" t="s">
        <v>13</v>
      </c>
      <c r="E409" s="49" t="s">
        <v>14</v>
      </c>
      <c r="F409" s="49" t="s">
        <v>15</v>
      </c>
      <c r="G409" s="49" t="s">
        <v>22</v>
      </c>
      <c r="H409" s="50" t="s">
        <v>16</v>
      </c>
      <c r="I409" s="51">
        <v>25</v>
      </c>
      <c r="J409" s="52">
        <v>4.03974010171984E-3</v>
      </c>
      <c r="K409" s="52">
        <v>7.1529521957052096E-3</v>
      </c>
      <c r="L409" s="52">
        <v>8.1305434724552907E-3</v>
      </c>
      <c r="M409" s="52">
        <v>9.5816460907960695E-3</v>
      </c>
      <c r="N409" s="52">
        <v>1.03595935332814E-2</v>
      </c>
      <c r="O409" s="52">
        <v>9.2802052549586997E-3</v>
      </c>
      <c r="P409" s="52">
        <v>8.9070395058377192E-3</v>
      </c>
      <c r="Q409" s="52">
        <v>1.00113552772177E-2</v>
      </c>
      <c r="R409" s="52">
        <v>1.0996711780985199E-2</v>
      </c>
      <c r="S409" s="52">
        <v>7.1146677714945704E-3</v>
      </c>
      <c r="T409" s="52">
        <v>6.3845133714607299E-3</v>
      </c>
      <c r="U409" s="52">
        <v>7.1791062824618501E-3</v>
      </c>
      <c r="V409" s="52">
        <v>8.1956509695262705E-3</v>
      </c>
      <c r="W409" s="52">
        <v>5.5744514662984298E-3</v>
      </c>
      <c r="X409" s="52">
        <v>6.3346256336261697E-3</v>
      </c>
      <c r="Y409" s="52">
        <v>5.2864895100272003E-3</v>
      </c>
      <c r="Z409" s="52">
        <v>4.3167892828665996E-3</v>
      </c>
      <c r="AA409" s="52">
        <v>3.8549087248869701E-3</v>
      </c>
      <c r="AB409" s="52">
        <v>4.9453510345494802E-3</v>
      </c>
      <c r="AC409" s="52">
        <v>4.4059102817848696E-3</v>
      </c>
      <c r="AD409" s="52">
        <v>3.67648556141457E-3</v>
      </c>
      <c r="AE409" s="52">
        <v>3.40119021722118E-3</v>
      </c>
      <c r="AF409" s="52">
        <v>3.6208147516745802E-3</v>
      </c>
      <c r="AG409" s="32">
        <v>3.1970265818159998E-3</v>
      </c>
    </row>
    <row r="410" spans="1:33" ht="15" customHeight="1" x14ac:dyDescent="0.25">
      <c r="A410" s="49" t="s">
        <v>10</v>
      </c>
      <c r="B410" s="49" t="s">
        <v>11</v>
      </c>
      <c r="C410" s="49" t="s">
        <v>12</v>
      </c>
      <c r="D410" s="49" t="s">
        <v>13</v>
      </c>
      <c r="E410" s="49" t="s">
        <v>14</v>
      </c>
      <c r="F410" s="49" t="s">
        <v>15</v>
      </c>
      <c r="G410" s="49" t="s">
        <v>22</v>
      </c>
      <c r="H410" s="50" t="s">
        <v>17</v>
      </c>
      <c r="I410" s="51">
        <v>1</v>
      </c>
      <c r="J410" s="52">
        <v>14.199118089162701</v>
      </c>
      <c r="K410" s="52">
        <v>25.305136506730801</v>
      </c>
      <c r="L410" s="52">
        <v>26.799804213125899</v>
      </c>
      <c r="M410" s="52">
        <v>31.908527577639401</v>
      </c>
      <c r="N410" s="52">
        <v>32.779004096032402</v>
      </c>
      <c r="O410" s="52">
        <v>29.886689849457898</v>
      </c>
      <c r="P410" s="52">
        <v>27.8405088094839</v>
      </c>
      <c r="Q410" s="52">
        <v>32.588550380626003</v>
      </c>
      <c r="R410" s="52">
        <v>37.745884923579602</v>
      </c>
      <c r="S410" s="52">
        <v>14.9761158261429</v>
      </c>
      <c r="T410" s="52">
        <v>13.439167479842601</v>
      </c>
      <c r="U410" s="52">
        <v>15.225448603846599</v>
      </c>
      <c r="V410" s="52">
        <v>17.3813365761713</v>
      </c>
      <c r="W410" s="52">
        <v>11.822296669725</v>
      </c>
      <c r="X410" s="52">
        <v>13.4344740437945</v>
      </c>
      <c r="Y410" s="52">
        <v>11.211586952865799</v>
      </c>
      <c r="Z410" s="52">
        <v>9.1550467111036795</v>
      </c>
      <c r="AA410" s="52">
        <v>8.1754904237404808</v>
      </c>
      <c r="AB410" s="52">
        <v>10.488100474072599</v>
      </c>
      <c r="AC410" s="52">
        <v>9.3440545256094207</v>
      </c>
      <c r="AD410" s="52">
        <v>7.7970905786480698</v>
      </c>
      <c r="AE410" s="52">
        <v>7.2132442126826799</v>
      </c>
      <c r="AF410" s="52">
        <v>7.67902392535147</v>
      </c>
      <c r="AG410" s="32">
        <v>6.7802539747153903</v>
      </c>
    </row>
    <row r="411" spans="1:33" ht="15" customHeight="1" x14ac:dyDescent="0.25">
      <c r="A411" s="49" t="s">
        <v>10</v>
      </c>
      <c r="B411" s="49" t="s">
        <v>11</v>
      </c>
      <c r="C411" s="49" t="s">
        <v>12</v>
      </c>
      <c r="D411" s="49" t="s">
        <v>13</v>
      </c>
      <c r="E411" s="49" t="s">
        <v>14</v>
      </c>
      <c r="F411" s="49" t="s">
        <v>15</v>
      </c>
      <c r="G411" s="49" t="s">
        <v>22</v>
      </c>
      <c r="H411" s="50" t="s">
        <v>18</v>
      </c>
      <c r="I411" s="51">
        <v>298</v>
      </c>
      <c r="J411" s="52">
        <v>6.3583130373870603E-2</v>
      </c>
      <c r="K411" s="52">
        <v>0.11065977582174499</v>
      </c>
      <c r="L411" s="52">
        <v>0.108995732969162</v>
      </c>
      <c r="M411" s="52">
        <v>0.13215023466787701</v>
      </c>
      <c r="N411" s="52">
        <v>0.12567287360770699</v>
      </c>
      <c r="O411" s="52">
        <v>0.118266540611347</v>
      </c>
      <c r="P411" s="52">
        <v>0.10400969460359499</v>
      </c>
      <c r="Q411" s="52">
        <v>0.13066486330565399</v>
      </c>
      <c r="R411" s="52">
        <v>0.163615012795779</v>
      </c>
      <c r="S411" s="52">
        <v>9.8601359691750708E-3</v>
      </c>
      <c r="T411" s="52">
        <v>8.8482234113364394E-3</v>
      </c>
      <c r="U411" s="52">
        <v>8.5574946886953305E-3</v>
      </c>
      <c r="V411" s="52">
        <v>9.7692159556753803E-3</v>
      </c>
      <c r="W411" s="52">
        <v>6.6447461478279599E-3</v>
      </c>
      <c r="X411" s="52">
        <v>7.5508737552824898E-3</v>
      </c>
      <c r="Y411" s="52">
        <v>6.3014954959525098E-3</v>
      </c>
      <c r="Z411" s="52">
        <v>5.1456128251771097E-3</v>
      </c>
      <c r="AA411" s="52">
        <v>4.5950512000653603E-3</v>
      </c>
      <c r="AB411" s="52">
        <v>5.8948584331830001E-3</v>
      </c>
      <c r="AC411" s="52">
        <v>5.2518450558875704E-3</v>
      </c>
      <c r="AD411" s="52">
        <v>4.3823707892062004E-3</v>
      </c>
      <c r="AE411" s="52">
        <v>4.05421873892767E-3</v>
      </c>
      <c r="AF411" s="52">
        <v>4.3160111839960899E-3</v>
      </c>
      <c r="AG411" s="32">
        <v>3.8108556855246702E-3</v>
      </c>
    </row>
    <row r="412" spans="1:33" ht="15" customHeight="1" x14ac:dyDescent="0.25">
      <c r="A412" s="49" t="s">
        <v>10</v>
      </c>
      <c r="B412" s="49" t="s">
        <v>11</v>
      </c>
      <c r="C412" s="49" t="s">
        <v>12</v>
      </c>
      <c r="D412" s="49" t="s">
        <v>13</v>
      </c>
      <c r="E412" s="49" t="s">
        <v>14</v>
      </c>
      <c r="F412" s="49" t="s">
        <v>15</v>
      </c>
      <c r="G412" s="49" t="s">
        <v>23</v>
      </c>
      <c r="H412" s="50" t="s">
        <v>16</v>
      </c>
      <c r="I412" s="51">
        <v>25</v>
      </c>
      <c r="J412" s="52"/>
      <c r="K412" s="52"/>
      <c r="L412" s="52"/>
      <c r="M412" s="52"/>
      <c r="N412" s="52"/>
      <c r="O412" s="52">
        <v>1.8470088749999901E-5</v>
      </c>
      <c r="P412" s="52">
        <v>1.99636750000001E-5</v>
      </c>
      <c r="Q412" s="52">
        <v>1.6321625000000001E-5</v>
      </c>
      <c r="R412" s="52">
        <v>1.6150125000000002E-5</v>
      </c>
      <c r="S412" s="52">
        <v>1.1565166666666699E-5</v>
      </c>
      <c r="T412" s="52">
        <v>1.099025E-5</v>
      </c>
      <c r="U412" s="52"/>
      <c r="V412" s="52">
        <v>6.59024144761272E-4</v>
      </c>
      <c r="W412" s="52">
        <v>1.1062094104208301E-3</v>
      </c>
      <c r="X412" s="52">
        <v>1.1301787496584999E-3</v>
      </c>
      <c r="Y412" s="52">
        <v>5.3576135793754402E-4</v>
      </c>
      <c r="Z412" s="52">
        <v>4.2438257385398002E-4</v>
      </c>
      <c r="AA412" s="52">
        <v>1.1313863560234499E-3</v>
      </c>
      <c r="AB412" s="52">
        <v>6.2553051648856304E-3</v>
      </c>
      <c r="AC412" s="52">
        <v>2.3178390188723099E-4</v>
      </c>
      <c r="AD412" s="52">
        <v>3.2600201102810599E-4</v>
      </c>
      <c r="AE412" s="52">
        <v>3.3383344717159501E-4</v>
      </c>
      <c r="AF412" s="52">
        <v>3.25079954845591E-3</v>
      </c>
      <c r="AG412" s="32">
        <v>1.65544419236479E-4</v>
      </c>
    </row>
    <row r="413" spans="1:33" ht="15" customHeight="1" x14ac:dyDescent="0.25">
      <c r="A413" s="49" t="s">
        <v>10</v>
      </c>
      <c r="B413" s="49" t="s">
        <v>11</v>
      </c>
      <c r="C413" s="49" t="s">
        <v>12</v>
      </c>
      <c r="D413" s="49" t="s">
        <v>13</v>
      </c>
      <c r="E413" s="49" t="s">
        <v>14</v>
      </c>
      <c r="F413" s="49" t="s">
        <v>15</v>
      </c>
      <c r="G413" s="49" t="s">
        <v>23</v>
      </c>
      <c r="H413" s="50" t="s">
        <v>17</v>
      </c>
      <c r="I413" s="51">
        <v>1</v>
      </c>
      <c r="J413" s="52"/>
      <c r="K413" s="52"/>
      <c r="L413" s="52"/>
      <c r="M413" s="52"/>
      <c r="N413" s="52"/>
      <c r="O413" s="52">
        <v>4.8122966999318999E-2</v>
      </c>
      <c r="P413" s="52">
        <v>5.2014437299882303E-2</v>
      </c>
      <c r="Q413" s="52">
        <v>4.2525243483210802E-2</v>
      </c>
      <c r="R413" s="52">
        <v>4.2078408118633302E-2</v>
      </c>
      <c r="S413" s="52">
        <v>2.7246862699999999E-2</v>
      </c>
      <c r="T413" s="52">
        <v>2.58761409E-2</v>
      </c>
      <c r="U413" s="52"/>
      <c r="V413" s="52">
        <v>1.38725919891258</v>
      </c>
      <c r="W413" s="52">
        <v>0.19820323968745401</v>
      </c>
      <c r="X413" s="52">
        <v>0.234127</v>
      </c>
      <c r="Y413" s="52">
        <v>0.254684226330323</v>
      </c>
      <c r="Z413" s="52">
        <v>0.26443626557773597</v>
      </c>
      <c r="AA413" s="52">
        <v>0.24905735793737699</v>
      </c>
      <c r="AB413" s="52">
        <v>0.22261826617848501</v>
      </c>
      <c r="AC413" s="52">
        <v>0.20433038704099801</v>
      </c>
      <c r="AD413" s="52">
        <v>0.22823543809079699</v>
      </c>
      <c r="AE413" s="52">
        <v>0.21046837098517401</v>
      </c>
      <c r="AF413" s="52">
        <v>0.16698497788099601</v>
      </c>
      <c r="AG413" s="32">
        <v>0.22294581684779799</v>
      </c>
    </row>
    <row r="414" spans="1:33" ht="15" customHeight="1" x14ac:dyDescent="0.25">
      <c r="A414" s="49" t="s">
        <v>10</v>
      </c>
      <c r="B414" s="49" t="s">
        <v>11</v>
      </c>
      <c r="C414" s="49" t="s">
        <v>12</v>
      </c>
      <c r="D414" s="49" t="s">
        <v>13</v>
      </c>
      <c r="E414" s="49" t="s">
        <v>14</v>
      </c>
      <c r="F414" s="49" t="s">
        <v>15</v>
      </c>
      <c r="G414" s="49" t="s">
        <v>23</v>
      </c>
      <c r="H414" s="50" t="s">
        <v>18</v>
      </c>
      <c r="I414" s="51">
        <v>298</v>
      </c>
      <c r="J414" s="52"/>
      <c r="K414" s="52"/>
      <c r="L414" s="52"/>
      <c r="M414" s="52"/>
      <c r="N414" s="52"/>
      <c r="O414" s="52">
        <v>2.2016345789999899E-5</v>
      </c>
      <c r="P414" s="52">
        <v>2.37967006000001E-5</v>
      </c>
      <c r="Q414" s="52">
        <v>1.9455377000000001E-5</v>
      </c>
      <c r="R414" s="52">
        <v>1.9250949E-5</v>
      </c>
      <c r="S414" s="52">
        <v>1.3785678666666701E-5</v>
      </c>
      <c r="T414" s="52">
        <v>1.3100378000000001E-5</v>
      </c>
      <c r="U414" s="52"/>
      <c r="V414" s="52">
        <v>7.1726406380372501E-4</v>
      </c>
      <c r="W414" s="52">
        <v>1.1177965381962E-4</v>
      </c>
      <c r="X414" s="52">
        <v>1.2900270959293199E-4</v>
      </c>
      <c r="Y414" s="52">
        <v>1.3900997666155301E-4</v>
      </c>
      <c r="Z414" s="52">
        <v>1.4374426203394401E-4</v>
      </c>
      <c r="AA414" s="52">
        <v>1.34078074379952E-4</v>
      </c>
      <c r="AB414" s="52">
        <v>1.3668951854366699E-4</v>
      </c>
      <c r="AC414" s="52">
        <v>1.1215009704958E-4</v>
      </c>
      <c r="AD414" s="52">
        <v>1.22207727145502E-4</v>
      </c>
      <c r="AE414" s="52">
        <v>1.1258649829142101E-4</v>
      </c>
      <c r="AF414" s="52">
        <v>9.6420341759448393E-5</v>
      </c>
      <c r="AG414" s="32">
        <v>1.1534020772988299E-4</v>
      </c>
    </row>
    <row r="415" spans="1:33" ht="15" customHeight="1" x14ac:dyDescent="0.25">
      <c r="A415" s="49" t="s">
        <v>10</v>
      </c>
      <c r="B415" s="49" t="s">
        <v>11</v>
      </c>
      <c r="C415" s="49" t="s">
        <v>12</v>
      </c>
      <c r="D415" s="49" t="s">
        <v>13</v>
      </c>
      <c r="E415" s="49" t="s">
        <v>14</v>
      </c>
      <c r="F415" s="49" t="s">
        <v>15</v>
      </c>
      <c r="G415" s="49" t="s">
        <v>24</v>
      </c>
      <c r="H415" s="50" t="s">
        <v>16</v>
      </c>
      <c r="I415" s="51">
        <v>25</v>
      </c>
      <c r="J415" s="52">
        <v>1.30184681663355E-7</v>
      </c>
      <c r="K415" s="52">
        <v>3.0895629245001E-7</v>
      </c>
      <c r="L415" s="52">
        <v>5.1385348048347799E-8</v>
      </c>
      <c r="M415" s="52">
        <v>1.35713840728824E-8</v>
      </c>
      <c r="N415" s="52">
        <v>1.7085354915522801E-8</v>
      </c>
      <c r="O415" s="52">
        <v>2.7690847202675099E-8</v>
      </c>
      <c r="P415" s="52">
        <v>1.5805220316817401E-7</v>
      </c>
      <c r="Q415" s="52">
        <v>7.9813839320377706E-8</v>
      </c>
      <c r="R415" s="52">
        <v>6.7515814544920694E-8</v>
      </c>
      <c r="S415" s="52">
        <v>3.1638837769737102E-8</v>
      </c>
      <c r="T415" s="52">
        <v>2.43497571927372E-8</v>
      </c>
      <c r="U415" s="52">
        <v>9.5207418513885096E-9</v>
      </c>
      <c r="V415" s="52">
        <v>1.26702450696015E-8</v>
      </c>
      <c r="W415" s="52">
        <v>3.3456366397245002E-8</v>
      </c>
      <c r="X415" s="52">
        <v>5.5846996768178199E-8</v>
      </c>
      <c r="Y415" s="52">
        <v>8.9553426992299394E-8</v>
      </c>
      <c r="Z415" s="52">
        <v>1.2325471432075901E-7</v>
      </c>
      <c r="AA415" s="52">
        <v>1.12413192560085E-7</v>
      </c>
      <c r="AB415" s="52">
        <v>1.34777908009883E-7</v>
      </c>
      <c r="AC415" s="52">
        <v>1.6109591057331599E-7</v>
      </c>
      <c r="AD415" s="52">
        <v>2.2721497367792099E-7</v>
      </c>
      <c r="AE415" s="52">
        <v>2.1737361715745801E-7</v>
      </c>
      <c r="AF415" s="52">
        <v>3.4809882836962399E-7</v>
      </c>
      <c r="AG415" s="32">
        <v>6.5023460569980104E-7</v>
      </c>
    </row>
    <row r="416" spans="1:33" ht="15" customHeight="1" x14ac:dyDescent="0.25">
      <c r="A416" s="49" t="s">
        <v>10</v>
      </c>
      <c r="B416" s="49" t="s">
        <v>11</v>
      </c>
      <c r="C416" s="49" t="s">
        <v>12</v>
      </c>
      <c r="D416" s="49" t="s">
        <v>13</v>
      </c>
      <c r="E416" s="49" t="s">
        <v>14</v>
      </c>
      <c r="F416" s="49" t="s">
        <v>15</v>
      </c>
      <c r="G416" s="49" t="s">
        <v>24</v>
      </c>
      <c r="H416" s="50" t="s">
        <v>18</v>
      </c>
      <c r="I416" s="51">
        <v>298</v>
      </c>
      <c r="J416" s="52">
        <v>3.1036028108543798E-7</v>
      </c>
      <c r="K416" s="52">
        <v>7.3655180120082403E-7</v>
      </c>
      <c r="L416" s="52">
        <v>1.22502669747261E-7</v>
      </c>
      <c r="M416" s="52">
        <v>3.2354179629751699E-8</v>
      </c>
      <c r="N416" s="52">
        <v>4.0731486118606303E-8</v>
      </c>
      <c r="O416" s="52">
        <v>6.6014979731177504E-8</v>
      </c>
      <c r="P416" s="52">
        <v>3.7679645235292801E-7</v>
      </c>
      <c r="Q416" s="52">
        <v>1.9027619293978E-7</v>
      </c>
      <c r="R416" s="52">
        <v>1.60957701875091E-7</v>
      </c>
      <c r="S416" s="52">
        <v>7.5426989243053197E-8</v>
      </c>
      <c r="T416" s="52">
        <v>5.8049821147485403E-8</v>
      </c>
      <c r="U416" s="52">
        <v>2.26974485737102E-8</v>
      </c>
      <c r="V416" s="52">
        <v>2.8647127230985302E-8</v>
      </c>
      <c r="W416" s="52">
        <v>7.9755920316218605E-8</v>
      </c>
      <c r="X416" s="52">
        <v>1.3313998919595001E-7</v>
      </c>
      <c r="Y416" s="52">
        <v>2.13495369949642E-7</v>
      </c>
      <c r="Z416" s="52">
        <v>2.93839238940691E-7</v>
      </c>
      <c r="AA416" s="52">
        <v>2.6799305106324298E-7</v>
      </c>
      <c r="AB416" s="52">
        <v>3.21310532695562E-7</v>
      </c>
      <c r="AC416" s="52">
        <v>3.84052650806786E-7</v>
      </c>
      <c r="AD416" s="52">
        <v>5.4168049724816299E-7</v>
      </c>
      <c r="AE416" s="52">
        <v>5.1821870330338099E-7</v>
      </c>
      <c r="AF416" s="52">
        <v>8.2986760683318396E-7</v>
      </c>
      <c r="AG416" s="32">
        <v>1.55015929998833E-6</v>
      </c>
    </row>
    <row r="417" spans="1:33" ht="15" customHeight="1" x14ac:dyDescent="0.25">
      <c r="A417" s="49" t="s">
        <v>10</v>
      </c>
      <c r="B417" s="49" t="s">
        <v>11</v>
      </c>
      <c r="C417" s="49" t="s">
        <v>12</v>
      </c>
      <c r="D417" s="49" t="s">
        <v>13</v>
      </c>
      <c r="E417" s="49" t="s">
        <v>14</v>
      </c>
      <c r="F417" s="49" t="s">
        <v>15</v>
      </c>
      <c r="G417" s="49" t="s">
        <v>25</v>
      </c>
      <c r="H417" s="50" t="s">
        <v>16</v>
      </c>
      <c r="I417" s="51">
        <v>25</v>
      </c>
      <c r="J417" s="52">
        <v>3.1581591200000002E-2</v>
      </c>
      <c r="K417" s="52">
        <v>2.7557254400000099E-2</v>
      </c>
      <c r="L417" s="52">
        <v>3.6307027200000001E-2</v>
      </c>
      <c r="M417" s="52">
        <v>3.8169070400000102E-2</v>
      </c>
      <c r="N417" s="52">
        <v>3.58734319999999E-2</v>
      </c>
      <c r="O417" s="52">
        <v>3.7276488527999897E-2</v>
      </c>
      <c r="P417" s="52">
        <v>3.7123758399999998E-2</v>
      </c>
      <c r="Q417" s="52">
        <v>3.4720272800000097E-2</v>
      </c>
      <c r="R417" s="52">
        <v>3.5998423999999897E-2</v>
      </c>
      <c r="S417" s="52">
        <v>4.2046870901115203E-2</v>
      </c>
      <c r="T417" s="52">
        <v>3.61001483095333E-2</v>
      </c>
      <c r="U417" s="52">
        <v>2.63920490150788E-2</v>
      </c>
      <c r="V417" s="52">
        <v>2.2967377996682799E-2</v>
      </c>
      <c r="W417" s="52">
        <v>2.5871904872055498E-2</v>
      </c>
      <c r="X417" s="52">
        <v>2.5182861380343501E-2</v>
      </c>
      <c r="Y417" s="52">
        <v>1.8382572018861201E-2</v>
      </c>
      <c r="Z417" s="52">
        <v>1.18189190453663E-2</v>
      </c>
      <c r="AA417" s="52">
        <v>1.1656465726768201E-2</v>
      </c>
      <c r="AB417" s="52">
        <v>1.22603122415835E-2</v>
      </c>
      <c r="AC417" s="52">
        <v>1.27746431237989E-2</v>
      </c>
      <c r="AD417" s="52">
        <v>1.09406127052608E-2</v>
      </c>
      <c r="AE417" s="52">
        <v>1.0681423623125E-2</v>
      </c>
      <c r="AF417" s="52">
        <v>1.39208109024234E-2</v>
      </c>
      <c r="AG417" s="32">
        <v>1.34930176790808E-2</v>
      </c>
    </row>
    <row r="418" spans="1:33" ht="15" customHeight="1" x14ac:dyDescent="0.25">
      <c r="A418" s="49" t="s">
        <v>10</v>
      </c>
      <c r="B418" s="49" t="s">
        <v>11</v>
      </c>
      <c r="C418" s="49" t="s">
        <v>12</v>
      </c>
      <c r="D418" s="49" t="s">
        <v>13</v>
      </c>
      <c r="E418" s="49" t="s">
        <v>14</v>
      </c>
      <c r="F418" s="49" t="s">
        <v>15</v>
      </c>
      <c r="G418" s="49" t="s">
        <v>25</v>
      </c>
      <c r="H418" s="50" t="s">
        <v>18</v>
      </c>
      <c r="I418" s="51">
        <v>298</v>
      </c>
      <c r="J418" s="52">
        <v>4.9409399432399997E-2</v>
      </c>
      <c r="K418" s="52">
        <v>4.3113324508800101E-2</v>
      </c>
      <c r="L418" s="52">
        <v>5.68023440544001E-2</v>
      </c>
      <c r="M418" s="52">
        <v>5.9715510640800197E-2</v>
      </c>
      <c r="N418" s="52">
        <v>5.6123984363999901E-2</v>
      </c>
      <c r="O418" s="52">
        <v>5.83190663020558E-2</v>
      </c>
      <c r="P418" s="52">
        <v>5.8080120016799998E-2</v>
      </c>
      <c r="Q418" s="52">
        <v>5.4319866795600198E-2</v>
      </c>
      <c r="R418" s="52">
        <v>5.63195343479998E-2</v>
      </c>
      <c r="S418" s="52">
        <v>6.5782329524794805E-2</v>
      </c>
      <c r="T418" s="52">
        <v>5.6478682030264897E-2</v>
      </c>
      <c r="U418" s="52">
        <v>4.5394705631422602E-2</v>
      </c>
      <c r="V418" s="52">
        <v>3.9409507923848397E-2</v>
      </c>
      <c r="W418" s="52">
        <v>4.90961757733459E-2</v>
      </c>
      <c r="X418" s="52">
        <v>4.3808149516834698E-2</v>
      </c>
      <c r="Y418" s="52">
        <v>3.8506832787734702E-2</v>
      </c>
      <c r="Z418" s="52">
        <v>2.5277533645808401E-2</v>
      </c>
      <c r="AA418" s="52">
        <v>2.6482506174006801E-2</v>
      </c>
      <c r="AB418" s="52">
        <v>2.49019776703986E-2</v>
      </c>
      <c r="AC418" s="52">
        <v>2.5417892860082999E-2</v>
      </c>
      <c r="AD418" s="52">
        <v>2.2751778086810899E-2</v>
      </c>
      <c r="AE418" s="52">
        <v>2.2656186095417401E-2</v>
      </c>
      <c r="AF418" s="52">
        <v>2.7404936891369702E-2</v>
      </c>
      <c r="AG418" s="32">
        <v>2.6146146257689899E-2</v>
      </c>
    </row>
    <row r="419" spans="1:33" ht="15" customHeight="1" x14ac:dyDescent="0.25">
      <c r="A419" s="49" t="s">
        <v>10</v>
      </c>
      <c r="B419" s="49" t="s">
        <v>11</v>
      </c>
      <c r="C419" s="49" t="s">
        <v>12</v>
      </c>
      <c r="D419" s="49" t="s">
        <v>13</v>
      </c>
      <c r="E419" s="49" t="s">
        <v>14</v>
      </c>
      <c r="F419" s="49" t="s">
        <v>15</v>
      </c>
      <c r="G419" s="49" t="s">
        <v>26</v>
      </c>
      <c r="H419" s="50" t="s">
        <v>16</v>
      </c>
      <c r="I419" s="51">
        <v>25</v>
      </c>
      <c r="J419" s="52"/>
      <c r="K419" s="52"/>
      <c r="L419" s="52"/>
      <c r="M419" s="52"/>
      <c r="N419" s="52"/>
      <c r="O419" s="52"/>
      <c r="P419" s="52"/>
      <c r="Q419" s="52"/>
      <c r="R419" s="52"/>
      <c r="S419" s="52"/>
      <c r="T419" s="52"/>
      <c r="U419" s="52">
        <v>3.5396625000000001E-5</v>
      </c>
      <c r="V419" s="52">
        <v>1.79940806584893E-3</v>
      </c>
      <c r="W419" s="52">
        <v>1.7042477580168399E-3</v>
      </c>
      <c r="X419" s="52">
        <v>1.72349226082181E-3</v>
      </c>
      <c r="Y419" s="52">
        <v>1.79151385147923E-3</v>
      </c>
      <c r="Z419" s="52">
        <v>1.72854656289721E-3</v>
      </c>
      <c r="AA419" s="52">
        <v>1.66468798477535E-3</v>
      </c>
      <c r="AB419" s="52">
        <v>1.6757546709489301E-3</v>
      </c>
      <c r="AC419" s="52">
        <v>1.62647998421344E-3</v>
      </c>
      <c r="AD419" s="52">
        <v>1.6017942679217999E-3</v>
      </c>
      <c r="AE419" s="52">
        <v>1.52046838733238E-3</v>
      </c>
      <c r="AF419" s="52">
        <v>1.4585562776371101E-3</v>
      </c>
      <c r="AG419" s="32">
        <v>1.3912705280649299E-3</v>
      </c>
    </row>
    <row r="420" spans="1:33" ht="15" customHeight="1" x14ac:dyDescent="0.25">
      <c r="A420" s="49" t="s">
        <v>10</v>
      </c>
      <c r="B420" s="49" t="s">
        <v>11</v>
      </c>
      <c r="C420" s="49" t="s">
        <v>12</v>
      </c>
      <c r="D420" s="49" t="s">
        <v>13</v>
      </c>
      <c r="E420" s="49" t="s">
        <v>14</v>
      </c>
      <c r="F420" s="49" t="s">
        <v>15</v>
      </c>
      <c r="G420" s="49" t="s">
        <v>26</v>
      </c>
      <c r="H420" s="50" t="s">
        <v>18</v>
      </c>
      <c r="I420" s="51">
        <v>298</v>
      </c>
      <c r="J420" s="52"/>
      <c r="K420" s="52"/>
      <c r="L420" s="52"/>
      <c r="M420" s="52"/>
      <c r="N420" s="52"/>
      <c r="O420" s="52"/>
      <c r="P420" s="52"/>
      <c r="Q420" s="52"/>
      <c r="R420" s="52"/>
      <c r="S420" s="52"/>
      <c r="T420" s="52"/>
      <c r="U420" s="52">
        <v>4.2192776999999997E-5</v>
      </c>
      <c r="V420" s="52">
        <v>4.2227981285308802E-3</v>
      </c>
      <c r="W420" s="52">
        <v>3.9934017940167696E-3</v>
      </c>
      <c r="X420" s="52">
        <v>4.0320920494776001E-3</v>
      </c>
      <c r="Y420" s="52">
        <v>4.1923320799696203E-3</v>
      </c>
      <c r="Z420" s="52">
        <v>4.0525905935756496E-3</v>
      </c>
      <c r="AA420" s="52">
        <v>3.9044645175418599E-3</v>
      </c>
      <c r="AB420" s="52">
        <v>3.9305264513290299E-3</v>
      </c>
      <c r="AC420" s="52">
        <v>3.8147066696882898E-3</v>
      </c>
      <c r="AD420" s="52">
        <v>3.7590106982454902E-3</v>
      </c>
      <c r="AE420" s="52">
        <v>3.5681591879722602E-3</v>
      </c>
      <c r="AF420" s="52">
        <v>3.4228669445448899E-3</v>
      </c>
      <c r="AG420" s="32">
        <v>3.2649641117363701E-3</v>
      </c>
    </row>
    <row r="421" spans="1:33" ht="15" customHeight="1" x14ac:dyDescent="0.25">
      <c r="A421" s="49" t="s">
        <v>10</v>
      </c>
      <c r="B421" s="49" t="s">
        <v>11</v>
      </c>
      <c r="C421" s="49" t="s">
        <v>12</v>
      </c>
      <c r="D421" s="49" t="s">
        <v>13</v>
      </c>
      <c r="E421" s="49" t="s">
        <v>14</v>
      </c>
      <c r="F421" s="49" t="s">
        <v>15</v>
      </c>
      <c r="G421" s="49" t="s">
        <v>27</v>
      </c>
      <c r="H421" s="50" t="s">
        <v>16</v>
      </c>
      <c r="I421" s="51">
        <v>25</v>
      </c>
      <c r="J421" s="52"/>
      <c r="K421" s="52"/>
      <c r="L421" s="52"/>
      <c r="M421" s="52">
        <v>1.8406574999999999E-5</v>
      </c>
      <c r="N421" s="52"/>
      <c r="O421" s="52"/>
      <c r="P421" s="52"/>
      <c r="Q421" s="52"/>
      <c r="R421" s="52"/>
      <c r="S421" s="52"/>
      <c r="T421" s="52"/>
      <c r="U421" s="52"/>
      <c r="V421" s="52"/>
      <c r="W421" s="52"/>
      <c r="X421" s="52"/>
      <c r="Y421" s="52"/>
      <c r="Z421" s="52"/>
      <c r="AA421" s="52"/>
      <c r="AB421" s="52"/>
      <c r="AC421" s="52"/>
      <c r="AD421" s="52"/>
      <c r="AE421" s="52"/>
      <c r="AF421" s="52"/>
      <c r="AG421" s="32"/>
    </row>
    <row r="422" spans="1:33" ht="15" customHeight="1" x14ac:dyDescent="0.25">
      <c r="A422" s="49" t="s">
        <v>10</v>
      </c>
      <c r="B422" s="49" t="s">
        <v>11</v>
      </c>
      <c r="C422" s="49" t="s">
        <v>12</v>
      </c>
      <c r="D422" s="49" t="s">
        <v>13</v>
      </c>
      <c r="E422" s="49" t="s">
        <v>14</v>
      </c>
      <c r="F422" s="49" t="s">
        <v>15</v>
      </c>
      <c r="G422" s="49" t="s">
        <v>27</v>
      </c>
      <c r="H422" s="50" t="s">
        <v>17</v>
      </c>
      <c r="I422" s="51">
        <v>1</v>
      </c>
      <c r="J422" s="52"/>
      <c r="K422" s="52"/>
      <c r="L422" s="52"/>
      <c r="M422" s="52">
        <v>1.8281410290000001E-2</v>
      </c>
      <c r="N422" s="52"/>
      <c r="O422" s="52"/>
      <c r="P422" s="52"/>
      <c r="Q422" s="52"/>
      <c r="R422" s="52"/>
      <c r="S422" s="52"/>
      <c r="T422" s="52"/>
      <c r="U422" s="52"/>
      <c r="V422" s="52"/>
      <c r="W422" s="52"/>
      <c r="X422" s="52"/>
      <c r="Y422" s="52"/>
      <c r="Z422" s="52"/>
      <c r="AA422" s="52"/>
      <c r="AB422" s="52"/>
      <c r="AC422" s="52"/>
      <c r="AD422" s="52"/>
      <c r="AE422" s="52"/>
      <c r="AF422" s="52"/>
      <c r="AG422" s="32"/>
    </row>
    <row r="423" spans="1:33" ht="15" customHeight="1" x14ac:dyDescent="0.25">
      <c r="A423" s="49" t="s">
        <v>10</v>
      </c>
      <c r="B423" s="49" t="s">
        <v>11</v>
      </c>
      <c r="C423" s="49" t="s">
        <v>12</v>
      </c>
      <c r="D423" s="49" t="s">
        <v>13</v>
      </c>
      <c r="E423" s="49" t="s">
        <v>14</v>
      </c>
      <c r="F423" s="49" t="s">
        <v>15</v>
      </c>
      <c r="G423" s="49" t="s">
        <v>27</v>
      </c>
      <c r="H423" s="50" t="s">
        <v>18</v>
      </c>
      <c r="I423" s="51">
        <v>298</v>
      </c>
      <c r="J423" s="52"/>
      <c r="K423" s="52"/>
      <c r="L423" s="52"/>
      <c r="M423" s="52">
        <v>4.3881274799999998E-5</v>
      </c>
      <c r="N423" s="52"/>
      <c r="O423" s="52"/>
      <c r="P423" s="52"/>
      <c r="Q423" s="52"/>
      <c r="R423" s="52"/>
      <c r="S423" s="52"/>
      <c r="T423" s="52"/>
      <c r="U423" s="52"/>
      <c r="V423" s="52"/>
      <c r="W423" s="52"/>
      <c r="X423" s="52"/>
      <c r="Y423" s="52"/>
      <c r="Z423" s="52"/>
      <c r="AA423" s="52"/>
      <c r="AB423" s="52"/>
      <c r="AC423" s="52"/>
      <c r="AD423" s="52"/>
      <c r="AE423" s="52"/>
      <c r="AF423" s="52"/>
      <c r="AG423" s="32"/>
    </row>
    <row r="424" spans="1:33" ht="15" customHeight="1" x14ac:dyDescent="0.25">
      <c r="A424" s="49" t="s">
        <v>10</v>
      </c>
      <c r="B424" s="49" t="s">
        <v>11</v>
      </c>
      <c r="C424" s="49" t="s">
        <v>12</v>
      </c>
      <c r="D424" s="49" t="s">
        <v>13</v>
      </c>
      <c r="E424" s="49" t="s">
        <v>14</v>
      </c>
      <c r="F424" s="49" t="s">
        <v>15</v>
      </c>
      <c r="G424" s="49" t="s">
        <v>28</v>
      </c>
      <c r="H424" s="50" t="s">
        <v>16</v>
      </c>
      <c r="I424" s="51">
        <v>25</v>
      </c>
      <c r="J424" s="52">
        <v>3.0287999999999999E-5</v>
      </c>
      <c r="K424" s="52">
        <v>3.2832E-5</v>
      </c>
      <c r="L424" s="52">
        <v>2.6654560000000001E-5</v>
      </c>
      <c r="M424" s="52"/>
      <c r="N424" s="52"/>
      <c r="O424" s="52"/>
      <c r="P424" s="52"/>
      <c r="Q424" s="52"/>
      <c r="R424" s="52"/>
      <c r="S424" s="52">
        <v>1.7256022253988001E-4</v>
      </c>
      <c r="T424" s="52">
        <v>5.9095971199999999E-6</v>
      </c>
      <c r="U424" s="52">
        <v>1.7276799415840001E-5</v>
      </c>
      <c r="V424" s="52">
        <v>2.4517600000000001E-5</v>
      </c>
      <c r="W424" s="52">
        <v>2.2768800000000001E-5</v>
      </c>
      <c r="X424" s="52">
        <v>1.4870400000000001E-5</v>
      </c>
      <c r="Y424" s="52">
        <v>2.5053280000000001E-5</v>
      </c>
      <c r="Z424" s="52">
        <v>3.5129119999999997E-5</v>
      </c>
      <c r="AA424" s="52">
        <v>4.4589999999999998E-5</v>
      </c>
      <c r="AB424" s="52">
        <v>4.0179200000000003E-5</v>
      </c>
      <c r="AC424" s="52">
        <v>6.5795200000000003E-5</v>
      </c>
      <c r="AD424" s="52">
        <v>5.8705919999999998E-5</v>
      </c>
      <c r="AE424" s="52">
        <v>5.8211519999999998E-5</v>
      </c>
      <c r="AF424" s="52">
        <v>5.7889519999999997E-5</v>
      </c>
      <c r="AG424" s="32">
        <v>6.0234959999999999E-5</v>
      </c>
    </row>
    <row r="425" spans="1:33" ht="15" customHeight="1" x14ac:dyDescent="0.25">
      <c r="A425" s="49" t="s">
        <v>10</v>
      </c>
      <c r="B425" s="49" t="s">
        <v>11</v>
      </c>
      <c r="C425" s="49" t="s">
        <v>12</v>
      </c>
      <c r="D425" s="49" t="s">
        <v>13</v>
      </c>
      <c r="E425" s="49" t="s">
        <v>14</v>
      </c>
      <c r="F425" s="49" t="s">
        <v>15</v>
      </c>
      <c r="G425" s="49" t="s">
        <v>28</v>
      </c>
      <c r="H425" s="50" t="s">
        <v>18</v>
      </c>
      <c r="I425" s="51">
        <v>298</v>
      </c>
      <c r="J425" s="52">
        <v>7.1078363999999995E-5</v>
      </c>
      <c r="K425" s="52">
        <v>7.7048495999999995E-5</v>
      </c>
      <c r="L425" s="52">
        <v>6.2551588679999907E-5</v>
      </c>
      <c r="M425" s="52"/>
      <c r="N425" s="52"/>
      <c r="O425" s="52"/>
      <c r="P425" s="52"/>
      <c r="Q425" s="52"/>
      <c r="R425" s="52"/>
      <c r="S425" s="52">
        <v>4.0495570224546298E-4</v>
      </c>
      <c r="T425" s="52">
        <v>1.386834704136E-5</v>
      </c>
      <c r="U425" s="52">
        <v>4.0544329029122501E-5</v>
      </c>
      <c r="V425" s="52">
        <v>5.7536677799999997E-5</v>
      </c>
      <c r="W425" s="52">
        <v>5.3432681400000002E-5</v>
      </c>
      <c r="X425" s="52">
        <v>3.4897111200000002E-5</v>
      </c>
      <c r="Y425" s="52">
        <v>5.8793784840000001E-5</v>
      </c>
      <c r="Z425" s="52">
        <v>8.2439262360000005E-5</v>
      </c>
      <c r="AA425" s="52">
        <v>1.0464158250000001E-4</v>
      </c>
      <c r="AB425" s="52">
        <v>9.4290537600000006E-5</v>
      </c>
      <c r="AC425" s="52">
        <v>1.5440488560000001E-4</v>
      </c>
      <c r="AD425" s="52">
        <v>1.3776811775999999E-4</v>
      </c>
      <c r="AE425" s="52">
        <v>1.3660788456E-4</v>
      </c>
      <c r="AF425" s="52">
        <v>1.3585223105999999E-4</v>
      </c>
      <c r="AG425" s="32">
        <v>1.4135639238E-4</v>
      </c>
    </row>
    <row r="426" spans="1:33" ht="15" customHeight="1" x14ac:dyDescent="0.25">
      <c r="A426" s="49" t="s">
        <v>10</v>
      </c>
      <c r="B426" s="49" t="s">
        <v>11</v>
      </c>
      <c r="C426" s="49" t="s">
        <v>12</v>
      </c>
      <c r="D426" s="49" t="s">
        <v>13</v>
      </c>
      <c r="E426" s="49" t="s">
        <v>14</v>
      </c>
      <c r="F426" s="49" t="s">
        <v>15</v>
      </c>
      <c r="G426" s="49" t="s">
        <v>29</v>
      </c>
      <c r="H426" s="50" t="s">
        <v>16</v>
      </c>
      <c r="I426" s="51">
        <v>25</v>
      </c>
      <c r="J426" s="52">
        <v>2.5570629031075598E-4</v>
      </c>
      <c r="K426" s="52">
        <v>4.9237309369847004E-4</v>
      </c>
      <c r="L426" s="52">
        <v>5.1022039652508497E-5</v>
      </c>
      <c r="M426" s="52">
        <v>5.8296903613863102E-5</v>
      </c>
      <c r="N426" s="52">
        <v>5.0892014644350497E-5</v>
      </c>
      <c r="O426" s="52">
        <v>4.6462403151312298E-5</v>
      </c>
      <c r="P426" s="52">
        <v>3.5073797797827097E-5</v>
      </c>
      <c r="Q426" s="52">
        <v>1.9707811161280499E-5</v>
      </c>
      <c r="R426" s="52">
        <v>2.36812341857279E-5</v>
      </c>
      <c r="S426" s="52">
        <v>1.6483748126515901E-5</v>
      </c>
      <c r="T426" s="52">
        <v>1.68204502962152E-5</v>
      </c>
      <c r="U426" s="52">
        <v>2.8587331383084301E-6</v>
      </c>
      <c r="V426" s="52">
        <v>2.3119939691656302E-6</v>
      </c>
      <c r="W426" s="52">
        <v>2.00715073611693E-6</v>
      </c>
      <c r="X426" s="52">
        <v>3.0280628241528201E-6</v>
      </c>
      <c r="Y426" s="52">
        <v>2.5326847931508698E-6</v>
      </c>
      <c r="Z426" s="52">
        <v>2.66725061877569E-6</v>
      </c>
      <c r="AA426" s="52">
        <v>2.31185858534986E-6</v>
      </c>
      <c r="AB426" s="52">
        <v>2.5957345445489802E-6</v>
      </c>
      <c r="AC426" s="52">
        <v>2.4748715514305401E-6</v>
      </c>
      <c r="AD426" s="52">
        <v>2.5896755400395299E-6</v>
      </c>
      <c r="AE426" s="52">
        <v>2.17625224511072E-6</v>
      </c>
      <c r="AF426" s="52">
        <v>2.9775700957415699E-6</v>
      </c>
      <c r="AG426" s="32">
        <v>4.0944937968567199E-6</v>
      </c>
    </row>
    <row r="427" spans="1:33" ht="15" customHeight="1" x14ac:dyDescent="0.25">
      <c r="A427" s="49" t="s">
        <v>10</v>
      </c>
      <c r="B427" s="49" t="s">
        <v>11</v>
      </c>
      <c r="C427" s="49" t="s">
        <v>12</v>
      </c>
      <c r="D427" s="49" t="s">
        <v>13</v>
      </c>
      <c r="E427" s="49" t="s">
        <v>14</v>
      </c>
      <c r="F427" s="49" t="s">
        <v>15</v>
      </c>
      <c r="G427" s="49" t="s">
        <v>29</v>
      </c>
      <c r="H427" s="50" t="s">
        <v>17</v>
      </c>
      <c r="I427" s="51">
        <v>1</v>
      </c>
      <c r="J427" s="52">
        <v>0.25216049641844701</v>
      </c>
      <c r="K427" s="52">
        <v>0.485545520132518</v>
      </c>
      <c r="L427" s="52">
        <v>5.0314534035993702E-2</v>
      </c>
      <c r="M427" s="52">
        <v>5.7488519883750901E-2</v>
      </c>
      <c r="N427" s="52">
        <v>5.01863120412821E-2</v>
      </c>
      <c r="O427" s="52">
        <v>4.5818124494280799E-2</v>
      </c>
      <c r="P427" s="52">
        <v>3.4587441135030601E-2</v>
      </c>
      <c r="Q427" s="52">
        <v>1.9434529513177399E-2</v>
      </c>
      <c r="R427" s="52">
        <v>2.3352854405019101E-2</v>
      </c>
      <c r="S427" s="52">
        <v>1.60738131666565E-2</v>
      </c>
      <c r="T427" s="52">
        <v>1.64103980703839E-2</v>
      </c>
      <c r="U427" s="52">
        <v>2.8190920387905498E-3</v>
      </c>
      <c r="V427" s="52">
        <v>8.1464096578747803E-4</v>
      </c>
      <c r="W427" s="52">
        <v>1.9795943180440901E-3</v>
      </c>
      <c r="X427" s="52">
        <v>2.97781441050597E-3</v>
      </c>
      <c r="Y427" s="52">
        <v>2.4990551519192099E-3</v>
      </c>
      <c r="Z427" s="52">
        <v>2.6302647435286698E-3</v>
      </c>
      <c r="AA427" s="52">
        <v>2.2798008129663399E-3</v>
      </c>
      <c r="AB427" s="52">
        <v>2.55974035886457E-3</v>
      </c>
      <c r="AC427" s="52">
        <v>2.44055333258404E-3</v>
      </c>
      <c r="AD427" s="52">
        <v>2.55376537255098E-3</v>
      </c>
      <c r="AE427" s="52">
        <v>2.14607488064518E-3</v>
      </c>
      <c r="AF427" s="52">
        <v>2.93628112374729E-3</v>
      </c>
      <c r="AG427" s="32">
        <v>4.0377168162069703E-3</v>
      </c>
    </row>
    <row r="428" spans="1:33" ht="15" customHeight="1" x14ac:dyDescent="0.25">
      <c r="A428" s="49" t="s">
        <v>10</v>
      </c>
      <c r="B428" s="49" t="s">
        <v>11</v>
      </c>
      <c r="C428" s="49" t="s">
        <v>12</v>
      </c>
      <c r="D428" s="49" t="s">
        <v>13</v>
      </c>
      <c r="E428" s="49" t="s">
        <v>14</v>
      </c>
      <c r="F428" s="49" t="s">
        <v>15</v>
      </c>
      <c r="G428" s="49" t="s">
        <v>29</v>
      </c>
      <c r="H428" s="50" t="s">
        <v>18</v>
      </c>
      <c r="I428" s="51">
        <v>298</v>
      </c>
      <c r="J428" s="52">
        <v>6.0960379610084205E-4</v>
      </c>
      <c r="K428" s="52">
        <v>1.17381745537715E-3</v>
      </c>
      <c r="L428" s="52">
        <v>1.2163654253158E-4</v>
      </c>
      <c r="M428" s="52">
        <v>1.3897981821545E-4</v>
      </c>
      <c r="N428" s="52">
        <v>1.21326562912132E-4</v>
      </c>
      <c r="O428" s="52">
        <v>1.1076636911272901E-4</v>
      </c>
      <c r="P428" s="52">
        <v>8.3615933950019798E-5</v>
      </c>
      <c r="Q428" s="52">
        <v>4.6983421808492798E-5</v>
      </c>
      <c r="R428" s="52">
        <v>5.6456062298775299E-5</v>
      </c>
      <c r="S428" s="52">
        <v>3.9297255533614003E-5</v>
      </c>
      <c r="T428" s="52">
        <v>4.0099953506177101E-5</v>
      </c>
      <c r="U428" s="52">
        <v>6.8152198017272902E-6</v>
      </c>
      <c r="V428" s="52">
        <v>5.2273641928886204E-6</v>
      </c>
      <c r="W428" s="52">
        <v>4.7848039524568102E-6</v>
      </c>
      <c r="X428" s="52">
        <v>7.2189423786899996E-6</v>
      </c>
      <c r="Y428" s="52">
        <v>6.0379205468716799E-6</v>
      </c>
      <c r="Z428" s="52">
        <v>6.3587254751612496E-6</v>
      </c>
      <c r="AA428" s="52">
        <v>5.5114708674740597E-6</v>
      </c>
      <c r="AB428" s="52">
        <v>6.1882311542047698E-6</v>
      </c>
      <c r="AC428" s="52">
        <v>5.9000937786104098E-6</v>
      </c>
      <c r="AD428" s="52">
        <v>6.1737864874542399E-6</v>
      </c>
      <c r="AE428" s="52">
        <v>5.1881853523439504E-6</v>
      </c>
      <c r="AF428" s="52">
        <v>7.09852710824791E-6</v>
      </c>
      <c r="AG428" s="32">
        <v>9.7612732117064208E-6</v>
      </c>
    </row>
    <row r="429" spans="1:33" ht="15" customHeight="1" x14ac:dyDescent="0.25">
      <c r="A429" s="49" t="s">
        <v>10</v>
      </c>
      <c r="B429" s="49" t="s">
        <v>11</v>
      </c>
      <c r="C429" s="49" t="s">
        <v>12</v>
      </c>
      <c r="D429" s="49" t="s">
        <v>13</v>
      </c>
      <c r="E429" s="49" t="s">
        <v>14</v>
      </c>
      <c r="F429" s="49" t="s">
        <v>15</v>
      </c>
      <c r="G429" s="49" t="s">
        <v>30</v>
      </c>
      <c r="H429" s="50" t="s">
        <v>16</v>
      </c>
      <c r="I429" s="51">
        <v>25</v>
      </c>
      <c r="J429" s="52"/>
      <c r="K429" s="52"/>
      <c r="L429" s="52">
        <v>3.6225000000000002E-8</v>
      </c>
      <c r="M429" s="52">
        <v>1.6179E-6</v>
      </c>
      <c r="N429" s="52">
        <v>2.2914000000000001E-5</v>
      </c>
      <c r="O429" s="52">
        <v>3.7197395250000098E-5</v>
      </c>
      <c r="P429" s="52">
        <v>4.4503799999999897E-5</v>
      </c>
      <c r="Q429" s="52">
        <v>2.6852624999999901E-5</v>
      </c>
      <c r="R429" s="52">
        <v>1.04394E-5</v>
      </c>
      <c r="S429" s="52">
        <v>1.20768364107143E-5</v>
      </c>
      <c r="T429" s="52">
        <v>1.1465677333928601E-5</v>
      </c>
      <c r="U429" s="52">
        <v>6.6862158749999997E-6</v>
      </c>
      <c r="V429" s="52">
        <v>1.261734975E-5</v>
      </c>
      <c r="W429" s="52">
        <v>3.0811977E-6</v>
      </c>
      <c r="X429" s="52">
        <v>8.2408107780000007E-6</v>
      </c>
      <c r="Y429" s="52">
        <v>2.473748167725E-5</v>
      </c>
      <c r="Z429" s="52">
        <v>6.2685195727499999E-6</v>
      </c>
      <c r="AA429" s="52">
        <v>2.1834749887042501E-6</v>
      </c>
      <c r="AB429" s="52">
        <v>4.8100517196750003E-6</v>
      </c>
      <c r="AC429" s="52">
        <v>4.9494249047999999E-6</v>
      </c>
      <c r="AD429" s="52">
        <v>5.3848366119749997E-6</v>
      </c>
      <c r="AE429" s="52">
        <v>9.2364043392749994E-6</v>
      </c>
      <c r="AF429" s="52">
        <v>3.6250942500000002E-5</v>
      </c>
      <c r="AG429" s="32">
        <v>5.9632604999999996E-6</v>
      </c>
    </row>
    <row r="430" spans="1:33" ht="15" customHeight="1" x14ac:dyDescent="0.25">
      <c r="A430" s="49" t="s">
        <v>10</v>
      </c>
      <c r="B430" s="49" t="s">
        <v>11</v>
      </c>
      <c r="C430" s="49" t="s">
        <v>12</v>
      </c>
      <c r="D430" s="49" t="s">
        <v>13</v>
      </c>
      <c r="E430" s="49" t="s">
        <v>14</v>
      </c>
      <c r="F430" s="49" t="s">
        <v>15</v>
      </c>
      <c r="G430" s="49" t="s">
        <v>30</v>
      </c>
      <c r="H430" s="50" t="s">
        <v>17</v>
      </c>
      <c r="I430" s="51">
        <v>1</v>
      </c>
      <c r="J430" s="52"/>
      <c r="K430" s="52"/>
      <c r="L430" s="52">
        <v>3.488226E-5</v>
      </c>
      <c r="M430" s="52">
        <v>1.5579298399999999E-3</v>
      </c>
      <c r="N430" s="52">
        <v>2.2064654400000001E-2</v>
      </c>
      <c r="O430" s="52">
        <v>3.5818611799400102E-2</v>
      </c>
      <c r="P430" s="52">
        <v>4.28541924799999E-2</v>
      </c>
      <c r="Q430" s="52">
        <v>2.5857287699999901E-2</v>
      </c>
      <c r="R430" s="52">
        <v>1.005244624E-2</v>
      </c>
      <c r="S430" s="52">
        <v>1.1405364307E-2</v>
      </c>
      <c r="T430" s="52">
        <v>1.0894965879000001E-2</v>
      </c>
      <c r="U430" s="52">
        <v>6.2954987333333299E-3</v>
      </c>
      <c r="V430" s="52">
        <v>1.188E-2</v>
      </c>
      <c r="W430" s="52">
        <v>2.9970000000000001E-3</v>
      </c>
      <c r="X430" s="52">
        <v>7.9353513918288005E-3</v>
      </c>
      <c r="Y430" s="52">
        <v>2.3820545689746599E-2</v>
      </c>
      <c r="Z430" s="52">
        <v>6.0361664472534E-3</v>
      </c>
      <c r="AA430" s="52">
        <v>2.1025408491229499E-3</v>
      </c>
      <c r="AB430" s="52">
        <v>4.63175913593238E-3</v>
      </c>
      <c r="AC430" s="52">
        <v>4.7659662216620801E-3</v>
      </c>
      <c r="AD430" s="52">
        <v>5.1852386682244601E-3</v>
      </c>
      <c r="AE430" s="52">
        <v>8.8940416184325397E-3</v>
      </c>
      <c r="AF430" s="52">
        <v>3.4021855577380002E-2</v>
      </c>
      <c r="AG430" s="32">
        <v>5.6081685428266701E-3</v>
      </c>
    </row>
    <row r="431" spans="1:33" ht="15" customHeight="1" x14ac:dyDescent="0.25">
      <c r="A431" s="49" t="s">
        <v>10</v>
      </c>
      <c r="B431" s="49" t="s">
        <v>11</v>
      </c>
      <c r="C431" s="49" t="s">
        <v>12</v>
      </c>
      <c r="D431" s="49" t="s">
        <v>13</v>
      </c>
      <c r="E431" s="49" t="s">
        <v>14</v>
      </c>
      <c r="F431" s="49" t="s">
        <v>15</v>
      </c>
      <c r="G431" s="49" t="s">
        <v>30</v>
      </c>
      <c r="H431" s="50" t="s">
        <v>18</v>
      </c>
      <c r="I431" s="51">
        <v>298</v>
      </c>
      <c r="J431" s="52"/>
      <c r="K431" s="52"/>
      <c r="L431" s="52">
        <v>8.6360399999999996E-8</v>
      </c>
      <c r="M431" s="52">
        <v>3.85707360000001E-6</v>
      </c>
      <c r="N431" s="52">
        <v>5.46269760000001E-5</v>
      </c>
      <c r="O431" s="52">
        <v>8.86785902760003E-5</v>
      </c>
      <c r="P431" s="52">
        <v>1.060970592E-4</v>
      </c>
      <c r="Q431" s="52">
        <v>6.4016657999999897E-5</v>
      </c>
      <c r="R431" s="52">
        <v>2.4887529600000001E-5</v>
      </c>
      <c r="S431" s="52">
        <v>2.8791178003142898E-5</v>
      </c>
      <c r="T431" s="52">
        <v>2.7334174764085801E-5</v>
      </c>
      <c r="U431" s="52">
        <v>1.5939938646000001E-5</v>
      </c>
      <c r="V431" s="52">
        <v>3.0079761804E-5</v>
      </c>
      <c r="W431" s="52">
        <v>7.3455753168E-6</v>
      </c>
      <c r="X431" s="52">
        <v>1.9646092894752001E-5</v>
      </c>
      <c r="Y431" s="52">
        <v>5.8974156318563997E-5</v>
      </c>
      <c r="Z431" s="52">
        <v>1.4944150661436001E-5</v>
      </c>
      <c r="AA431" s="52">
        <v>5.2054043730709304E-6</v>
      </c>
      <c r="AB431" s="52">
        <v>1.14671632997052E-5</v>
      </c>
      <c r="AC431" s="52">
        <v>1.17994289730432E-5</v>
      </c>
      <c r="AD431" s="52">
        <v>1.28374504829484E-5</v>
      </c>
      <c r="AE431" s="52">
        <v>2.2019587944831601E-5</v>
      </c>
      <c r="AF431" s="52">
        <v>8.6422246919999997E-5</v>
      </c>
      <c r="AG431" s="32">
        <v>1.4216413032000001E-5</v>
      </c>
    </row>
    <row r="432" spans="1:33" ht="15" customHeight="1" x14ac:dyDescent="0.25">
      <c r="A432" s="49" t="s">
        <v>10</v>
      </c>
      <c r="B432" s="49" t="s">
        <v>11</v>
      </c>
      <c r="C432" s="49" t="s">
        <v>12</v>
      </c>
      <c r="D432" s="49" t="s">
        <v>13</v>
      </c>
      <c r="E432" s="49" t="s">
        <v>14</v>
      </c>
      <c r="F432" s="49" t="s">
        <v>15</v>
      </c>
      <c r="G432" s="49" t="s">
        <v>31</v>
      </c>
      <c r="H432" s="50" t="s">
        <v>16</v>
      </c>
      <c r="I432" s="51">
        <v>25</v>
      </c>
      <c r="J432" s="52"/>
      <c r="K432" s="52"/>
      <c r="L432" s="52">
        <v>8.39850000000002E-7</v>
      </c>
      <c r="M432" s="52">
        <v>1.2151499999999999E-6</v>
      </c>
      <c r="N432" s="52"/>
      <c r="O432" s="52"/>
      <c r="P432" s="52"/>
      <c r="Q432" s="52"/>
      <c r="R432" s="52"/>
      <c r="S432" s="52">
        <v>4.8044378642857104E-6</v>
      </c>
      <c r="T432" s="52">
        <v>5.1834437535714203E-6</v>
      </c>
      <c r="U432" s="52"/>
      <c r="V432" s="52"/>
      <c r="W432" s="52"/>
      <c r="X432" s="52"/>
      <c r="Y432" s="52"/>
      <c r="Z432" s="52"/>
      <c r="AA432" s="52"/>
      <c r="AB432" s="52"/>
      <c r="AC432" s="52"/>
      <c r="AD432" s="52"/>
      <c r="AE432" s="52"/>
      <c r="AF432" s="52"/>
      <c r="AG432" s="32"/>
    </row>
    <row r="433" spans="1:33" ht="15" customHeight="1" x14ac:dyDescent="0.25">
      <c r="A433" s="49" t="s">
        <v>10</v>
      </c>
      <c r="B433" s="49" t="s">
        <v>11</v>
      </c>
      <c r="C433" s="49" t="s">
        <v>12</v>
      </c>
      <c r="D433" s="49" t="s">
        <v>13</v>
      </c>
      <c r="E433" s="49" t="s">
        <v>14</v>
      </c>
      <c r="F433" s="49" t="s">
        <v>15</v>
      </c>
      <c r="G433" s="49" t="s">
        <v>31</v>
      </c>
      <c r="H433" s="50" t="s">
        <v>17</v>
      </c>
      <c r="I433" s="51">
        <v>1</v>
      </c>
      <c r="J433" s="52"/>
      <c r="K433" s="52"/>
      <c r="L433" s="52">
        <v>8.4208960000000201E-4</v>
      </c>
      <c r="M433" s="52">
        <v>1.2183904000000001E-3</v>
      </c>
      <c r="N433" s="52"/>
      <c r="O433" s="52"/>
      <c r="P433" s="52"/>
      <c r="Q433" s="52"/>
      <c r="R433" s="52"/>
      <c r="S433" s="52">
        <v>4.6333650000000004E-3</v>
      </c>
      <c r="T433" s="52">
        <v>4.9930240000000004E-3</v>
      </c>
      <c r="U433" s="52"/>
      <c r="V433" s="52"/>
      <c r="W433" s="52"/>
      <c r="X433" s="52"/>
      <c r="Y433" s="52"/>
      <c r="Z433" s="52"/>
      <c r="AA433" s="52"/>
      <c r="AB433" s="52"/>
      <c r="AC433" s="52"/>
      <c r="AD433" s="52"/>
      <c r="AE433" s="52"/>
      <c r="AF433" s="52"/>
      <c r="AG433" s="32"/>
    </row>
    <row r="434" spans="1:33" ht="15" customHeight="1" x14ac:dyDescent="0.25">
      <c r="A434" s="49" t="s">
        <v>10</v>
      </c>
      <c r="B434" s="49" t="s">
        <v>11</v>
      </c>
      <c r="C434" s="49" t="s">
        <v>12</v>
      </c>
      <c r="D434" s="49" t="s">
        <v>13</v>
      </c>
      <c r="E434" s="49" t="s">
        <v>14</v>
      </c>
      <c r="F434" s="49" t="s">
        <v>15</v>
      </c>
      <c r="G434" s="49" t="s">
        <v>31</v>
      </c>
      <c r="H434" s="50" t="s">
        <v>18</v>
      </c>
      <c r="I434" s="51">
        <v>298</v>
      </c>
      <c r="J434" s="52"/>
      <c r="K434" s="52"/>
      <c r="L434" s="52">
        <v>2.0022024000000101E-6</v>
      </c>
      <c r="M434" s="52">
        <v>2.8969176000000001E-6</v>
      </c>
      <c r="N434" s="52"/>
      <c r="O434" s="52"/>
      <c r="P434" s="52"/>
      <c r="Q434" s="52"/>
      <c r="R434" s="52"/>
      <c r="S434" s="52">
        <v>1.14537798684571E-5</v>
      </c>
      <c r="T434" s="52">
        <v>1.2357329908514301E-5</v>
      </c>
      <c r="U434" s="52"/>
      <c r="V434" s="52"/>
      <c r="W434" s="52"/>
      <c r="X434" s="52"/>
      <c r="Y434" s="52"/>
      <c r="Z434" s="52"/>
      <c r="AA434" s="52"/>
      <c r="AB434" s="52"/>
      <c r="AC434" s="52"/>
      <c r="AD434" s="52"/>
      <c r="AE434" s="52"/>
      <c r="AF434" s="52"/>
      <c r="AG434" s="32"/>
    </row>
    <row r="435" spans="1:33" ht="15" customHeight="1" x14ac:dyDescent="0.25">
      <c r="A435" s="49" t="s">
        <v>10</v>
      </c>
      <c r="B435" s="49" t="s">
        <v>11</v>
      </c>
      <c r="C435" s="49" t="s">
        <v>12</v>
      </c>
      <c r="D435" s="49" t="s">
        <v>13</v>
      </c>
      <c r="E435" s="49" t="s">
        <v>14</v>
      </c>
      <c r="F435" s="49" t="s">
        <v>15</v>
      </c>
      <c r="G435" s="49" t="s">
        <v>32</v>
      </c>
      <c r="H435" s="50" t="s">
        <v>16</v>
      </c>
      <c r="I435" s="51">
        <v>25</v>
      </c>
      <c r="J435" s="52">
        <v>1.4176451200000001E-3</v>
      </c>
      <c r="K435" s="52">
        <v>1.4614605600000001E-3</v>
      </c>
      <c r="L435" s="52">
        <v>1.2241211200000001E-3</v>
      </c>
      <c r="M435" s="52">
        <v>1.2079557599999999E-3</v>
      </c>
      <c r="N435" s="52">
        <v>1.32931864E-3</v>
      </c>
      <c r="O435" s="52">
        <v>1.2562389792E-3</v>
      </c>
      <c r="P435" s="52">
        <v>1.44564336E-3</v>
      </c>
      <c r="Q435" s="52">
        <v>1.3575410399999999E-3</v>
      </c>
      <c r="R435" s="52">
        <v>1.40719456E-3</v>
      </c>
      <c r="S435" s="52">
        <v>1.55472954570703E-3</v>
      </c>
      <c r="T435" s="52">
        <v>1.62253396095725E-3</v>
      </c>
      <c r="U435" s="52">
        <v>1.3248882585180099E-3</v>
      </c>
      <c r="V435" s="52">
        <v>2.5994960000000002E-5</v>
      </c>
      <c r="W435" s="52">
        <v>4.7020400000000001E-5</v>
      </c>
      <c r="X435" s="52">
        <v>1.2976344E-4</v>
      </c>
      <c r="Y435" s="52">
        <v>5.6518160000000001E-5</v>
      </c>
      <c r="Z435" s="52">
        <v>4.9741599999999998E-5</v>
      </c>
      <c r="AA435" s="52">
        <v>6.8437520000000005E-5</v>
      </c>
      <c r="AB435" s="52">
        <v>4.5933119999999997E-5</v>
      </c>
      <c r="AC435" s="52">
        <v>4.0216960000000002E-5</v>
      </c>
      <c r="AD435" s="52">
        <v>5.8258319999999999E-5</v>
      </c>
      <c r="AE435" s="52">
        <v>5.8627279999999999E-5</v>
      </c>
      <c r="AF435" s="52">
        <v>5.9929839999999999E-5</v>
      </c>
      <c r="AG435" s="32">
        <v>6.3075279999999994E-5</v>
      </c>
    </row>
    <row r="436" spans="1:33" ht="15" customHeight="1" x14ac:dyDescent="0.25">
      <c r="A436" s="49" t="s">
        <v>10</v>
      </c>
      <c r="B436" s="49" t="s">
        <v>11</v>
      </c>
      <c r="C436" s="49" t="s">
        <v>12</v>
      </c>
      <c r="D436" s="49" t="s">
        <v>13</v>
      </c>
      <c r="E436" s="49" t="s">
        <v>14</v>
      </c>
      <c r="F436" s="49" t="s">
        <v>15</v>
      </c>
      <c r="G436" s="49" t="s">
        <v>32</v>
      </c>
      <c r="H436" s="50" t="s">
        <v>18</v>
      </c>
      <c r="I436" s="51">
        <v>298</v>
      </c>
      <c r="J436" s="52">
        <v>3.3268586853599999E-3</v>
      </c>
      <c r="K436" s="52">
        <v>3.4296825691799999E-3</v>
      </c>
      <c r="L436" s="52">
        <v>2.8727062383600102E-3</v>
      </c>
      <c r="M436" s="52">
        <v>2.8347701797799998E-3</v>
      </c>
      <c r="N436" s="52">
        <v>3.1195785184200001E-3</v>
      </c>
      <c r="O436" s="52">
        <v>2.9480788244376E-3</v>
      </c>
      <c r="P436" s="52">
        <v>3.3925635550799901E-3</v>
      </c>
      <c r="Q436" s="52">
        <v>3.1858094356200001E-3</v>
      </c>
      <c r="R436" s="52">
        <v>3.3023338336799898E-3</v>
      </c>
      <c r="S436" s="52">
        <v>3.6485615613879598E-3</v>
      </c>
      <c r="T436" s="52">
        <v>3.8076815728764202E-3</v>
      </c>
      <c r="U436" s="52">
        <v>3.1091815206771502E-3</v>
      </c>
      <c r="V436" s="52">
        <v>6.1003672379999997E-5</v>
      </c>
      <c r="W436" s="52">
        <v>1.1034512370000001E-4</v>
      </c>
      <c r="X436" s="52">
        <v>3.0452235281999999E-4</v>
      </c>
      <c r="Y436" s="52">
        <v>1.3263399197999999E-4</v>
      </c>
      <c r="Z436" s="52">
        <v>1.167310998E-4</v>
      </c>
      <c r="AA436" s="52">
        <v>1.6060575006E-4</v>
      </c>
      <c r="AB436" s="52">
        <v>1.0779354936E-4</v>
      </c>
      <c r="AC436" s="52">
        <v>9.4379150879999994E-5</v>
      </c>
      <c r="AD436" s="52">
        <v>1.3671771246E-4</v>
      </c>
      <c r="AE436" s="52">
        <v>1.3758356933999999E-4</v>
      </c>
      <c r="AF436" s="52">
        <v>1.4064035201999999E-4</v>
      </c>
      <c r="AG436" s="32">
        <v>1.4802191334000001E-4</v>
      </c>
    </row>
    <row r="437" spans="1:33" ht="15" customHeight="1" x14ac:dyDescent="0.25">
      <c r="A437" s="49" t="s">
        <v>10</v>
      </c>
      <c r="B437" s="49" t="s">
        <v>11</v>
      </c>
      <c r="C437" s="49" t="s">
        <v>12</v>
      </c>
      <c r="D437" s="49" t="s">
        <v>13</v>
      </c>
      <c r="E437" s="49" t="s">
        <v>14</v>
      </c>
      <c r="F437" s="49" t="s">
        <v>15</v>
      </c>
      <c r="G437" s="49" t="s">
        <v>33</v>
      </c>
      <c r="H437" s="50" t="s">
        <v>16</v>
      </c>
      <c r="I437" s="51">
        <v>25</v>
      </c>
      <c r="J437" s="52">
        <v>6.3772639999999997E-3</v>
      </c>
      <c r="K437" s="52">
        <v>6.4643319999999997E-3</v>
      </c>
      <c r="L437" s="52">
        <v>6.6360832000000002E-3</v>
      </c>
      <c r="M437" s="52">
        <v>2.8236336000000001E-3</v>
      </c>
      <c r="N437" s="52">
        <v>2.7985535999999998E-3</v>
      </c>
      <c r="O437" s="52">
        <v>2.3113734720000001E-3</v>
      </c>
      <c r="P437" s="52">
        <v>2.7251184E-3</v>
      </c>
      <c r="Q437" s="52">
        <v>2.8460271999999902E-3</v>
      </c>
      <c r="R437" s="52">
        <v>2.671788E-3</v>
      </c>
      <c r="S437" s="52">
        <v>5.9596550088000001E-3</v>
      </c>
      <c r="T437" s="52">
        <v>5.8435227839999998E-3</v>
      </c>
      <c r="U437" s="52">
        <v>5.7540618816E-3</v>
      </c>
      <c r="V437" s="52">
        <v>9.165E-4</v>
      </c>
      <c r="W437" s="52">
        <v>1.0232500000000001E-3</v>
      </c>
      <c r="X437" s="52">
        <v>9.2440536569006297E-4</v>
      </c>
      <c r="Y437" s="52">
        <v>1.0317293147276501E-3</v>
      </c>
      <c r="Z437" s="52">
        <v>1.0439593698029399E-3</v>
      </c>
      <c r="AA437" s="52">
        <v>9.4329368496991997E-4</v>
      </c>
      <c r="AB437" s="52">
        <v>4.9982103973261098E-4</v>
      </c>
      <c r="AC437" s="52">
        <v>8.8775000000000003E-5</v>
      </c>
      <c r="AD437" s="52">
        <v>5.2349999999999999E-5</v>
      </c>
      <c r="AE437" s="52">
        <v>1.4559999999999999E-4</v>
      </c>
      <c r="AF437" s="52">
        <v>1.10875E-4</v>
      </c>
      <c r="AG437" s="32">
        <v>8.3850000000000005E-5</v>
      </c>
    </row>
    <row r="438" spans="1:33" ht="15" customHeight="1" x14ac:dyDescent="0.25">
      <c r="A438" s="49" t="s">
        <v>10</v>
      </c>
      <c r="B438" s="49" t="s">
        <v>11</v>
      </c>
      <c r="C438" s="49" t="s">
        <v>12</v>
      </c>
      <c r="D438" s="49" t="s">
        <v>13</v>
      </c>
      <c r="E438" s="49" t="s">
        <v>14</v>
      </c>
      <c r="F438" s="49" t="s">
        <v>15</v>
      </c>
      <c r="G438" s="49" t="s">
        <v>33</v>
      </c>
      <c r="H438" s="50" t="s">
        <v>17</v>
      </c>
      <c r="I438" s="51">
        <v>1</v>
      </c>
      <c r="J438" s="52">
        <v>0.24922578887819999</v>
      </c>
      <c r="K438" s="52">
        <v>0.25262843788035</v>
      </c>
      <c r="L438" s="52">
        <v>0.25934053703616</v>
      </c>
      <c r="M438" s="52">
        <v>0.11034862465518</v>
      </c>
      <c r="N438" s="52">
        <v>0.10936848916368</v>
      </c>
      <c r="O438" s="52">
        <v>9.0329313158643607E-2</v>
      </c>
      <c r="P438" s="52">
        <v>0.10649861492741999</v>
      </c>
      <c r="Q438" s="52">
        <v>0.111223774660859</v>
      </c>
      <c r="R438" s="52">
        <v>0.10441444356314999</v>
      </c>
      <c r="S438" s="52">
        <v>0.24818459500131301</v>
      </c>
      <c r="T438" s="52">
        <v>0.17836869999833899</v>
      </c>
      <c r="U438" s="52">
        <v>0.22552329716227501</v>
      </c>
      <c r="V438" s="52">
        <v>0.26825040833098301</v>
      </c>
      <c r="W438" s="52">
        <v>0.25350463586812799</v>
      </c>
      <c r="X438" s="52">
        <v>0.241074056669906</v>
      </c>
      <c r="Y438" s="52">
        <v>0.244540053593612</v>
      </c>
      <c r="Z438" s="52">
        <v>0.27135582250737</v>
      </c>
      <c r="AA438" s="52">
        <v>0.21459681466712799</v>
      </c>
      <c r="AB438" s="52">
        <v>0.18216554977168201</v>
      </c>
      <c r="AC438" s="52">
        <v>0.21600390206343001</v>
      </c>
      <c r="AD438" s="52">
        <v>0.21734108142345299</v>
      </c>
      <c r="AE438" s="52">
        <v>0.21768059537496601</v>
      </c>
      <c r="AF438" s="52">
        <v>0.22221988593252401</v>
      </c>
      <c r="AG438" s="32">
        <v>0.17931159079752701</v>
      </c>
    </row>
    <row r="439" spans="1:33" ht="15" customHeight="1" x14ac:dyDescent="0.25">
      <c r="A439" s="49" t="s">
        <v>10</v>
      </c>
      <c r="B439" s="49" t="s">
        <v>11</v>
      </c>
      <c r="C439" s="49" t="s">
        <v>12</v>
      </c>
      <c r="D439" s="49" t="s">
        <v>13</v>
      </c>
      <c r="E439" s="49" t="s">
        <v>14</v>
      </c>
      <c r="F439" s="49" t="s">
        <v>15</v>
      </c>
      <c r="G439" s="49" t="s">
        <v>33</v>
      </c>
      <c r="H439" s="50" t="s">
        <v>18</v>
      </c>
      <c r="I439" s="51">
        <v>298</v>
      </c>
      <c r="J439" s="52">
        <v>9.9772295280000107E-3</v>
      </c>
      <c r="K439" s="52">
        <v>1.0113447414E-2</v>
      </c>
      <c r="L439" s="52">
        <v>1.03821521664E-2</v>
      </c>
      <c r="M439" s="52">
        <v>4.4175747672000002E-3</v>
      </c>
      <c r="N439" s="52">
        <v>4.3783371072000001E-3</v>
      </c>
      <c r="O439" s="52">
        <v>3.616143796944E-3</v>
      </c>
      <c r="P439" s="52">
        <v>4.2634477368000004E-3</v>
      </c>
      <c r="Q439" s="52">
        <v>4.4526095543999797E-3</v>
      </c>
      <c r="R439" s="52">
        <v>4.1800123259999999E-3</v>
      </c>
      <c r="S439" s="52">
        <v>9.3238802612675992E-3</v>
      </c>
      <c r="T439" s="52">
        <v>9.1421913955679994E-3</v>
      </c>
      <c r="U439" s="52">
        <v>9.0022670637631991E-3</v>
      </c>
      <c r="V439" s="52">
        <v>1.433976E-3</v>
      </c>
      <c r="W439" s="52">
        <v>1.1521276E-2</v>
      </c>
      <c r="X439" s="52">
        <v>7.6131745696220998E-3</v>
      </c>
      <c r="Y439" s="52">
        <v>8.1063051878913998E-3</v>
      </c>
      <c r="Z439" s="52">
        <v>9.0100223090566894E-3</v>
      </c>
      <c r="AA439" s="52">
        <v>6.3472783701354401E-3</v>
      </c>
      <c r="AB439" s="52">
        <v>1.8314831791616699E-3</v>
      </c>
      <c r="AC439" s="52">
        <v>3.2243599999999999E-3</v>
      </c>
      <c r="AD439" s="52">
        <v>2.9198039999999998E-3</v>
      </c>
      <c r="AE439" s="52">
        <v>1.489106E-3</v>
      </c>
      <c r="AF439" s="52">
        <v>6.8483379999999998E-3</v>
      </c>
      <c r="AG439" s="32">
        <v>5.6494839999999998E-3</v>
      </c>
    </row>
    <row r="440" spans="1:33" ht="15" customHeight="1" x14ac:dyDescent="0.25">
      <c r="A440" s="49" t="s">
        <v>10</v>
      </c>
      <c r="B440" s="49" t="s">
        <v>11</v>
      </c>
      <c r="C440" s="49" t="s">
        <v>12</v>
      </c>
      <c r="D440" s="49" t="s">
        <v>13</v>
      </c>
      <c r="E440" s="49" t="s">
        <v>14</v>
      </c>
      <c r="F440" s="49" t="s">
        <v>15</v>
      </c>
      <c r="G440" s="49" t="s">
        <v>34</v>
      </c>
      <c r="H440" s="50" t="s">
        <v>16</v>
      </c>
      <c r="I440" s="51">
        <v>25</v>
      </c>
      <c r="J440" s="52">
        <v>1.4230635875E-2</v>
      </c>
      <c r="K440" s="52">
        <v>1.6934233699999999E-2</v>
      </c>
      <c r="L440" s="52">
        <v>1.00689103250001E-2</v>
      </c>
      <c r="M440" s="52">
        <v>1.0146804199999899E-2</v>
      </c>
      <c r="N440" s="52">
        <v>1.17493369999999E-2</v>
      </c>
      <c r="O440" s="52">
        <v>9.6536334759999703E-3</v>
      </c>
      <c r="P440" s="52">
        <v>1.1102336024999999E-2</v>
      </c>
      <c r="Q440" s="52">
        <v>1.23793254500001E-2</v>
      </c>
      <c r="R440" s="52">
        <v>1.2378974575000101E-2</v>
      </c>
      <c r="S440" s="52">
        <v>1.1349975835291799E-2</v>
      </c>
      <c r="T440" s="52">
        <v>9.3902239553026196E-3</v>
      </c>
      <c r="U440" s="52">
        <v>6.2826080740499999E-3</v>
      </c>
      <c r="V440" s="52">
        <v>9.9848614942102294E-3</v>
      </c>
      <c r="W440" s="52">
        <v>1.0060327901094899E-2</v>
      </c>
      <c r="X440" s="52">
        <v>1.0366589717307501E-2</v>
      </c>
      <c r="Y440" s="52">
        <v>1.0020978597154E-2</v>
      </c>
      <c r="Z440" s="52">
        <v>7.2642045856581702E-3</v>
      </c>
      <c r="AA440" s="52">
        <v>6.4704590963449099E-3</v>
      </c>
      <c r="AB440" s="52">
        <v>8.5562693718826896E-3</v>
      </c>
      <c r="AC440" s="52">
        <v>6.89978700256055E-3</v>
      </c>
      <c r="AD440" s="52">
        <v>8.0260378513251594E-3</v>
      </c>
      <c r="AE440" s="52">
        <v>8.5834248462708304E-3</v>
      </c>
      <c r="AF440" s="52">
        <v>9.4804731743199401E-3</v>
      </c>
      <c r="AG440" s="32">
        <v>8.8227933225842395E-3</v>
      </c>
    </row>
    <row r="441" spans="1:33" ht="15" customHeight="1" x14ac:dyDescent="0.25">
      <c r="A441" s="49" t="s">
        <v>10</v>
      </c>
      <c r="B441" s="49" t="s">
        <v>11</v>
      </c>
      <c r="C441" s="49" t="s">
        <v>12</v>
      </c>
      <c r="D441" s="49" t="s">
        <v>13</v>
      </c>
      <c r="E441" s="49" t="s">
        <v>14</v>
      </c>
      <c r="F441" s="49" t="s">
        <v>15</v>
      </c>
      <c r="G441" s="49" t="s">
        <v>34</v>
      </c>
      <c r="H441" s="50" t="s">
        <v>17</v>
      </c>
      <c r="I441" s="51">
        <v>1</v>
      </c>
      <c r="J441" s="52">
        <v>30.180332563699999</v>
      </c>
      <c r="K441" s="52">
        <v>35.914122830959997</v>
      </c>
      <c r="L441" s="52">
        <v>21.354145017260102</v>
      </c>
      <c r="M441" s="52">
        <v>21.519342347359899</v>
      </c>
      <c r="N441" s="52">
        <v>24.917993909599801</v>
      </c>
      <c r="O441" s="52">
        <v>20.473425875900698</v>
      </c>
      <c r="P441" s="52">
        <v>23.5458342418199</v>
      </c>
      <c r="Q441" s="52">
        <v>26.254073414360199</v>
      </c>
      <c r="R441" s="52">
        <v>26.253329278660299</v>
      </c>
      <c r="S441" s="52">
        <v>24.440530596721299</v>
      </c>
      <c r="T441" s="52">
        <v>18.8441044652862</v>
      </c>
      <c r="U441" s="52">
        <v>14.208673650994101</v>
      </c>
      <c r="V441" s="52">
        <v>21.4872410065793</v>
      </c>
      <c r="W441" s="52">
        <v>21.5058372948662</v>
      </c>
      <c r="X441" s="52">
        <v>22.163304557156199</v>
      </c>
      <c r="Y441" s="52">
        <v>21.420975262317</v>
      </c>
      <c r="Z441" s="52">
        <v>15.479011893362699</v>
      </c>
      <c r="AA441" s="52">
        <v>13.807844075322601</v>
      </c>
      <c r="AB441" s="52">
        <v>14.7996939439071</v>
      </c>
      <c r="AC441" s="52">
        <v>14.2692983191879</v>
      </c>
      <c r="AD441" s="52">
        <v>17.080473110654399</v>
      </c>
      <c r="AE441" s="52">
        <v>18.409198937819902</v>
      </c>
      <c r="AF441" s="52">
        <v>18.4650882020624</v>
      </c>
      <c r="AG441" s="32">
        <v>18.7292091668998</v>
      </c>
    </row>
    <row r="442" spans="1:33" ht="15" customHeight="1" x14ac:dyDescent="0.25">
      <c r="A442" s="49" t="s">
        <v>10</v>
      </c>
      <c r="B442" s="49" t="s">
        <v>11</v>
      </c>
      <c r="C442" s="49" t="s">
        <v>12</v>
      </c>
      <c r="D442" s="49" t="s">
        <v>13</v>
      </c>
      <c r="E442" s="49" t="s">
        <v>14</v>
      </c>
      <c r="F442" s="49" t="s">
        <v>15</v>
      </c>
      <c r="G442" s="49" t="s">
        <v>34</v>
      </c>
      <c r="H442" s="50" t="s">
        <v>18</v>
      </c>
      <c r="I442" s="51">
        <v>298</v>
      </c>
      <c r="J442" s="52">
        <v>1.6962917963E-2</v>
      </c>
      <c r="K442" s="52">
        <v>2.01856065704E-2</v>
      </c>
      <c r="L442" s="52">
        <v>1.20021411074001E-2</v>
      </c>
      <c r="M442" s="52">
        <v>1.2094990606399901E-2</v>
      </c>
      <c r="N442" s="52">
        <v>1.4005209703999899E-2</v>
      </c>
      <c r="O442" s="52">
        <v>1.1507131103392E-2</v>
      </c>
      <c r="P442" s="52">
        <v>1.32339845418E-2</v>
      </c>
      <c r="Q442" s="52">
        <v>1.47561559364001E-2</v>
      </c>
      <c r="R442" s="52">
        <v>1.4755737693400099E-2</v>
      </c>
      <c r="S442" s="52">
        <v>1.3529171195667799E-2</v>
      </c>
      <c r="T442" s="52">
        <v>1.1193146954720699E-2</v>
      </c>
      <c r="U442" s="52">
        <v>7.4867748691575999E-3</v>
      </c>
      <c r="V442" s="52">
        <v>1.1928661753550699E-2</v>
      </c>
      <c r="W442" s="52">
        <v>1.1991886461507201E-2</v>
      </c>
      <c r="X442" s="52">
        <v>1.2356727529834501E-2</v>
      </c>
      <c r="Y442" s="52">
        <v>1.19450214344562E-2</v>
      </c>
      <c r="Z442" s="52">
        <v>8.6589199461045308E-3</v>
      </c>
      <c r="AA442" s="52">
        <v>7.7127901930431403E-3</v>
      </c>
      <c r="AB442" s="52">
        <v>8.2761416116841607E-3</v>
      </c>
      <c r="AC442" s="52">
        <v>8.0033407070521801E-3</v>
      </c>
      <c r="AD442" s="52">
        <v>9.5670481447795806E-3</v>
      </c>
      <c r="AE442" s="52">
        <v>1.02314319867548E-2</v>
      </c>
      <c r="AF442" s="52">
        <v>1.0370195183789401E-2</v>
      </c>
      <c r="AG442" s="32">
        <v>1.05167790275204E-2</v>
      </c>
    </row>
    <row r="443" spans="1:33" ht="15" customHeight="1" x14ac:dyDescent="0.25">
      <c r="A443" s="49" t="s">
        <v>10</v>
      </c>
      <c r="B443" s="49" t="s">
        <v>11</v>
      </c>
      <c r="C443" s="49" t="s">
        <v>12</v>
      </c>
      <c r="D443" s="49" t="s">
        <v>13</v>
      </c>
      <c r="E443" s="49" t="s">
        <v>14</v>
      </c>
      <c r="F443" s="49" t="s">
        <v>15</v>
      </c>
      <c r="G443" s="49" t="s">
        <v>35</v>
      </c>
      <c r="H443" s="50" t="s">
        <v>16</v>
      </c>
      <c r="I443" s="51">
        <v>25</v>
      </c>
      <c r="J443" s="52">
        <v>2.500117675E-3</v>
      </c>
      <c r="K443" s="52">
        <v>2.5806577500000001E-3</v>
      </c>
      <c r="L443" s="52">
        <v>2.4977510250000002E-3</v>
      </c>
      <c r="M443" s="52">
        <v>3.111552125E-3</v>
      </c>
      <c r="N443" s="52">
        <v>3.23067525E-3</v>
      </c>
      <c r="O443" s="52">
        <v>3.2931690302499999E-3</v>
      </c>
      <c r="P443" s="52">
        <v>3.3273300500000001E-3</v>
      </c>
      <c r="Q443" s="52">
        <v>3.4711225999999999E-3</v>
      </c>
      <c r="R443" s="52">
        <v>3.0460605999999999E-3</v>
      </c>
      <c r="S443" s="52">
        <v>3.41548599315E-3</v>
      </c>
      <c r="T443" s="52">
        <v>3.2274357499999999E-3</v>
      </c>
      <c r="U443" s="52">
        <v>2.86425E-3</v>
      </c>
      <c r="V443" s="52">
        <v>6.2500000000000001E-5</v>
      </c>
      <c r="W443" s="52"/>
      <c r="X443" s="52"/>
      <c r="Y443" s="52"/>
      <c r="Z443" s="52"/>
      <c r="AA443" s="52"/>
      <c r="AB443" s="52"/>
      <c r="AC443" s="52"/>
      <c r="AD443" s="52"/>
      <c r="AE443" s="52"/>
      <c r="AF443" s="52"/>
      <c r="AG443" s="32"/>
    </row>
    <row r="444" spans="1:33" ht="15" customHeight="1" x14ac:dyDescent="0.25">
      <c r="A444" s="49" t="s">
        <v>10</v>
      </c>
      <c r="B444" s="49" t="s">
        <v>11</v>
      </c>
      <c r="C444" s="49" t="s">
        <v>12</v>
      </c>
      <c r="D444" s="49" t="s">
        <v>13</v>
      </c>
      <c r="E444" s="49" t="s">
        <v>14</v>
      </c>
      <c r="F444" s="49" t="s">
        <v>15</v>
      </c>
      <c r="G444" s="49" t="s">
        <v>35</v>
      </c>
      <c r="H444" s="50" t="s">
        <v>17</v>
      </c>
      <c r="I444" s="51">
        <v>1</v>
      </c>
      <c r="J444" s="52">
        <v>0.92768002748</v>
      </c>
      <c r="K444" s="52">
        <v>0.95756478840000103</v>
      </c>
      <c r="L444" s="52">
        <v>0.92680187124000102</v>
      </c>
      <c r="M444" s="52">
        <v>1.1545555594000001</v>
      </c>
      <c r="N444" s="52">
        <v>1.1987567364</v>
      </c>
      <c r="O444" s="52">
        <v>1.2219453376244001</v>
      </c>
      <c r="P444" s="52">
        <v>1.2346209392800001</v>
      </c>
      <c r="Q444" s="52">
        <v>1.2879758185600001</v>
      </c>
      <c r="R444" s="52">
        <v>1.1302546313599999</v>
      </c>
      <c r="S444" s="52">
        <v>1.2301367619379999</v>
      </c>
      <c r="T444" s="52">
        <v>1.1306358428000001</v>
      </c>
      <c r="U444" s="52">
        <v>0.98944316165908797</v>
      </c>
      <c r="V444" s="52">
        <v>9.6474995027683697E-2</v>
      </c>
      <c r="W444" s="52"/>
      <c r="X444" s="52"/>
      <c r="Y444" s="52"/>
      <c r="Z444" s="52"/>
      <c r="AA444" s="52"/>
      <c r="AB444" s="52"/>
      <c r="AC444" s="52"/>
      <c r="AD444" s="52"/>
      <c r="AE444" s="52"/>
      <c r="AF444" s="52"/>
      <c r="AG444" s="32"/>
    </row>
    <row r="445" spans="1:33" ht="15" customHeight="1" x14ac:dyDescent="0.25">
      <c r="A445" s="49" t="s">
        <v>10</v>
      </c>
      <c r="B445" s="49" t="s">
        <v>11</v>
      </c>
      <c r="C445" s="49" t="s">
        <v>12</v>
      </c>
      <c r="D445" s="49" t="s">
        <v>13</v>
      </c>
      <c r="E445" s="49" t="s">
        <v>14</v>
      </c>
      <c r="F445" s="49" t="s">
        <v>15</v>
      </c>
      <c r="G445" s="49" t="s">
        <v>35</v>
      </c>
      <c r="H445" s="50" t="s">
        <v>18</v>
      </c>
      <c r="I445" s="51">
        <v>298</v>
      </c>
      <c r="J445" s="52">
        <v>4.3347494816000001E-3</v>
      </c>
      <c r="K445" s="52">
        <v>4.4743913280000103E-3</v>
      </c>
      <c r="L445" s="52">
        <v>4.3306461407999998E-3</v>
      </c>
      <c r="M445" s="52">
        <v>5.39486564800001E-3</v>
      </c>
      <c r="N445" s="52">
        <v>5.6014034880000002E-3</v>
      </c>
      <c r="O445" s="52">
        <v>5.70975634044799E-3</v>
      </c>
      <c r="P445" s="52">
        <v>5.7689853376E-3</v>
      </c>
      <c r="Q445" s="52">
        <v>6.0182954751999999E-3</v>
      </c>
      <c r="R445" s="52">
        <v>5.2813152512E-3</v>
      </c>
      <c r="S445" s="52">
        <v>5.9218317146687996E-3</v>
      </c>
      <c r="T445" s="52">
        <v>5.5957867839999996E-3</v>
      </c>
      <c r="U445" s="52">
        <v>4.9557400000000001E-3</v>
      </c>
      <c r="V445" s="52">
        <v>1.36186E-4</v>
      </c>
      <c r="W445" s="52"/>
      <c r="X445" s="52"/>
      <c r="Y445" s="52"/>
      <c r="Z445" s="52"/>
      <c r="AA445" s="52"/>
      <c r="AB445" s="52"/>
      <c r="AC445" s="52"/>
      <c r="AD445" s="52"/>
      <c r="AE445" s="52"/>
      <c r="AF445" s="52"/>
      <c r="AG445" s="32"/>
    </row>
    <row r="446" spans="1:33" ht="15" customHeight="1" x14ac:dyDescent="0.25">
      <c r="A446" s="49" t="s">
        <v>10</v>
      </c>
      <c r="B446" s="49" t="s">
        <v>11</v>
      </c>
      <c r="C446" s="49" t="s">
        <v>12</v>
      </c>
      <c r="D446" s="49" t="s">
        <v>13</v>
      </c>
      <c r="E446" s="49" t="s">
        <v>14</v>
      </c>
      <c r="F446" s="49" t="s">
        <v>15</v>
      </c>
      <c r="G446" s="49" t="s">
        <v>36</v>
      </c>
      <c r="H446" s="50" t="s">
        <v>16</v>
      </c>
      <c r="I446" s="51">
        <v>25</v>
      </c>
      <c r="J446" s="52"/>
      <c r="K446" s="52"/>
      <c r="L446" s="52"/>
      <c r="M446" s="52"/>
      <c r="N446" s="52"/>
      <c r="O446" s="52"/>
      <c r="P446" s="52"/>
      <c r="Q446" s="52"/>
      <c r="R446" s="52"/>
      <c r="S446" s="52">
        <v>1.5822776485714299E-6</v>
      </c>
      <c r="T446" s="52">
        <v>2.5396273088857201E-6</v>
      </c>
      <c r="U446" s="52">
        <v>2.0045655443690499E-6</v>
      </c>
      <c r="V446" s="52">
        <v>1.9545998793999999E-6</v>
      </c>
      <c r="W446" s="52">
        <v>2.1471558599999999E-6</v>
      </c>
      <c r="X446" s="52">
        <v>2.1761226464520001E-6</v>
      </c>
      <c r="Y446" s="52">
        <v>2.1367564758E-6</v>
      </c>
      <c r="Z446" s="52">
        <v>1.9786628494499998E-6</v>
      </c>
      <c r="AA446" s="52">
        <v>1.4219516278350001E-6</v>
      </c>
      <c r="AB446" s="52">
        <v>2.17304840245E-6</v>
      </c>
      <c r="AC446" s="52">
        <v>1.2800956347E-6</v>
      </c>
      <c r="AD446" s="52">
        <v>1.9112093209499999E-6</v>
      </c>
      <c r="AE446" s="52">
        <v>1.6580762962499999E-6</v>
      </c>
      <c r="AF446" s="52">
        <v>1.9681720334999999E-6</v>
      </c>
      <c r="AG446" s="32">
        <v>1.8966791379999999E-6</v>
      </c>
    </row>
    <row r="447" spans="1:33" ht="15" customHeight="1" x14ac:dyDescent="0.25">
      <c r="A447" s="49" t="s">
        <v>10</v>
      </c>
      <c r="B447" s="49" t="s">
        <v>11</v>
      </c>
      <c r="C447" s="49" t="s">
        <v>12</v>
      </c>
      <c r="D447" s="49" t="s">
        <v>13</v>
      </c>
      <c r="E447" s="49" t="s">
        <v>14</v>
      </c>
      <c r="F447" s="49" t="s">
        <v>15</v>
      </c>
      <c r="G447" s="49" t="s">
        <v>36</v>
      </c>
      <c r="H447" s="50" t="s">
        <v>17</v>
      </c>
      <c r="I447" s="51">
        <v>1</v>
      </c>
      <c r="J447" s="52"/>
      <c r="K447" s="52"/>
      <c r="L447" s="52"/>
      <c r="M447" s="52"/>
      <c r="N447" s="52"/>
      <c r="O447" s="52"/>
      <c r="P447" s="52"/>
      <c r="Q447" s="52"/>
      <c r="R447" s="52"/>
      <c r="S447" s="52">
        <v>1.3295759219999999E-3</v>
      </c>
      <c r="T447" s="52">
        <v>2.1341764289999998E-3</v>
      </c>
      <c r="U447" s="52">
        <v>1.6072987844415001E-3</v>
      </c>
      <c r="V447" s="52">
        <v>1.58182403710952E-3</v>
      </c>
      <c r="W447" s="52">
        <v>2.0888399999999998E-3</v>
      </c>
      <c r="X447" s="52">
        <v>1.99388E-3</v>
      </c>
      <c r="Y447" s="52">
        <v>2.1905368712827802E-3</v>
      </c>
      <c r="Z447" s="52">
        <v>1.92947982417866E-3</v>
      </c>
      <c r="AA447" s="52">
        <v>1.5468971006231901E-3</v>
      </c>
      <c r="AB447" s="52">
        <v>2.2431361441943602E-3</v>
      </c>
      <c r="AC447" s="52">
        <v>1.5279259427821599E-3</v>
      </c>
      <c r="AD447" s="52">
        <v>1.9939960315411599E-3</v>
      </c>
      <c r="AE447" s="52">
        <v>1.677397155567E-3</v>
      </c>
      <c r="AF447" s="52">
        <v>1.8460092157188E-3</v>
      </c>
      <c r="AG447" s="32">
        <v>1.8568641642864E-3</v>
      </c>
    </row>
    <row r="448" spans="1:33" ht="15" customHeight="1" x14ac:dyDescent="0.25">
      <c r="A448" s="49" t="s">
        <v>10</v>
      </c>
      <c r="B448" s="49" t="s">
        <v>11</v>
      </c>
      <c r="C448" s="49" t="s">
        <v>12</v>
      </c>
      <c r="D448" s="49" t="s">
        <v>13</v>
      </c>
      <c r="E448" s="49" t="s">
        <v>14</v>
      </c>
      <c r="F448" s="49" t="s">
        <v>15</v>
      </c>
      <c r="G448" s="49" t="s">
        <v>36</v>
      </c>
      <c r="H448" s="50" t="s">
        <v>18</v>
      </c>
      <c r="I448" s="51">
        <v>298</v>
      </c>
      <c r="J448" s="52"/>
      <c r="K448" s="52"/>
      <c r="L448" s="52"/>
      <c r="M448" s="52"/>
      <c r="N448" s="52"/>
      <c r="O448" s="52"/>
      <c r="P448" s="52"/>
      <c r="Q448" s="52"/>
      <c r="R448" s="52"/>
      <c r="S448" s="52">
        <v>3.7721499141942902E-6</v>
      </c>
      <c r="T448" s="52">
        <v>6.0544715043835503E-6</v>
      </c>
      <c r="U448" s="52">
        <v>4.7960859530138997E-6</v>
      </c>
      <c r="V448" s="52">
        <v>4.532869652424E-6</v>
      </c>
      <c r="W448" s="52">
        <v>5.1188195702399997E-6</v>
      </c>
      <c r="X448" s="52">
        <v>6.3800214436215696E-6</v>
      </c>
      <c r="Y448" s="52">
        <v>5.2131691077872004E-6</v>
      </c>
      <c r="Z448" s="52">
        <v>4.7171322330888E-6</v>
      </c>
      <c r="AA448" s="52">
        <v>3.3899335455546401E-6</v>
      </c>
      <c r="AB448" s="52">
        <v>5.2103480935287999E-6</v>
      </c>
      <c r="AC448" s="52">
        <v>3.0517482070888E-6</v>
      </c>
      <c r="AD448" s="52">
        <v>4.5563235605248002E-6</v>
      </c>
      <c r="AE448" s="52">
        <v>3.9528544296399999E-6</v>
      </c>
      <c r="AF448" s="52">
        <v>4.6921226672440002E-6</v>
      </c>
      <c r="AG448" s="32">
        <v>4.5217426649920001E-6</v>
      </c>
    </row>
    <row r="449" spans="1:33" ht="15" customHeight="1" x14ac:dyDescent="0.25">
      <c r="A449" s="49" t="s">
        <v>10</v>
      </c>
      <c r="B449" s="49" t="s">
        <v>11</v>
      </c>
      <c r="C449" s="49" t="s">
        <v>12</v>
      </c>
      <c r="D449" s="49" t="s">
        <v>13</v>
      </c>
      <c r="E449" s="49" t="s">
        <v>14</v>
      </c>
      <c r="F449" s="49" t="s">
        <v>15</v>
      </c>
      <c r="G449" s="49" t="s">
        <v>37</v>
      </c>
      <c r="H449" s="50" t="s">
        <v>16</v>
      </c>
      <c r="I449" s="51">
        <v>25</v>
      </c>
      <c r="J449" s="52">
        <v>1.07428125E-4</v>
      </c>
      <c r="K449" s="52"/>
      <c r="L449" s="52"/>
      <c r="M449" s="52"/>
      <c r="N449" s="52">
        <v>4.29227999999999E-5</v>
      </c>
      <c r="O449" s="52">
        <v>4.28454225E-5</v>
      </c>
      <c r="P449" s="52">
        <v>3.9177524999999997E-5</v>
      </c>
      <c r="Q449" s="52">
        <v>4.3154407499999999E-4</v>
      </c>
      <c r="R449" s="52">
        <v>4.8049649999999897E-5</v>
      </c>
      <c r="S449" s="52">
        <v>3.8237648249999903E-5</v>
      </c>
      <c r="T449" s="52"/>
      <c r="U449" s="52">
        <v>1.9192166619389999E-4</v>
      </c>
      <c r="V449" s="52">
        <v>1.57039930250625E-4</v>
      </c>
      <c r="W449" s="52">
        <v>2.3389682401306499E-4</v>
      </c>
      <c r="X449" s="52">
        <v>2.1189673579591499E-4</v>
      </c>
      <c r="Y449" s="52">
        <v>1.77604734544357E-4</v>
      </c>
      <c r="Z449" s="52">
        <v>1.6364020090632501E-5</v>
      </c>
      <c r="AA449" s="52">
        <v>1.0289044687008399E-5</v>
      </c>
      <c r="AB449" s="52">
        <v>4.0458674371160503E-6</v>
      </c>
      <c r="AC449" s="52">
        <v>1.0921419663461501E-5</v>
      </c>
      <c r="AD449" s="52">
        <v>1.25989986846617E-5</v>
      </c>
      <c r="AE449" s="52">
        <v>2.13332003727521E-6</v>
      </c>
      <c r="AF449" s="52">
        <v>1.8982509282462899E-7</v>
      </c>
      <c r="AG449" s="32"/>
    </row>
    <row r="450" spans="1:33" ht="15" customHeight="1" x14ac:dyDescent="0.25">
      <c r="A450" s="49" t="s">
        <v>10</v>
      </c>
      <c r="B450" s="49" t="s">
        <v>11</v>
      </c>
      <c r="C450" s="49" t="s">
        <v>12</v>
      </c>
      <c r="D450" s="49" t="s">
        <v>13</v>
      </c>
      <c r="E450" s="49" t="s">
        <v>14</v>
      </c>
      <c r="F450" s="49" t="s">
        <v>15</v>
      </c>
      <c r="G450" s="49" t="s">
        <v>37</v>
      </c>
      <c r="H450" s="50" t="s">
        <v>17</v>
      </c>
      <c r="I450" s="51">
        <v>1</v>
      </c>
      <c r="J450" s="52">
        <v>8.4510124999999894E-2</v>
      </c>
      <c r="K450" s="52"/>
      <c r="L450" s="52"/>
      <c r="M450" s="52"/>
      <c r="N450" s="52">
        <v>3.3765935999999899E-2</v>
      </c>
      <c r="O450" s="52">
        <v>3.3705065700000002E-2</v>
      </c>
      <c r="P450" s="52">
        <v>3.0819652999999999E-2</v>
      </c>
      <c r="Q450" s="52">
        <v>0.33948133899999999</v>
      </c>
      <c r="R450" s="52">
        <v>3.7799057999999899E-2</v>
      </c>
      <c r="S450" s="52">
        <v>2.9806293999877099E-2</v>
      </c>
      <c r="T450" s="52"/>
      <c r="U450" s="52">
        <v>0.20456939861644999</v>
      </c>
      <c r="V450" s="52">
        <v>0.14664519736481699</v>
      </c>
      <c r="W450" s="52">
        <v>0.13817954118550599</v>
      </c>
      <c r="X450" s="52">
        <v>0.138927080025467</v>
      </c>
      <c r="Y450" s="52">
        <v>0.10514406851793801</v>
      </c>
      <c r="Z450" s="52">
        <v>9.7398915489265003E-3</v>
      </c>
      <c r="AA450" s="52">
        <v>6.2434686594312304E-3</v>
      </c>
      <c r="AB450" s="52">
        <v>2.3749819269936702E-3</v>
      </c>
      <c r="AC450" s="52">
        <v>6.0987716286572298E-3</v>
      </c>
      <c r="AD450" s="52">
        <v>6.9329087391123397E-3</v>
      </c>
      <c r="AE450" s="52">
        <v>1.2524139624935399E-3</v>
      </c>
      <c r="AF450" s="52">
        <v>1.10152417301911E-4</v>
      </c>
      <c r="AG450" s="32"/>
    </row>
    <row r="451" spans="1:33" ht="15" customHeight="1" x14ac:dyDescent="0.25">
      <c r="A451" s="49" t="s">
        <v>10</v>
      </c>
      <c r="B451" s="49" t="s">
        <v>11</v>
      </c>
      <c r="C451" s="49" t="s">
        <v>12</v>
      </c>
      <c r="D451" s="49" t="s">
        <v>13</v>
      </c>
      <c r="E451" s="49" t="s">
        <v>14</v>
      </c>
      <c r="F451" s="49" t="s">
        <v>15</v>
      </c>
      <c r="G451" s="49" t="s">
        <v>37</v>
      </c>
      <c r="H451" s="50" t="s">
        <v>18</v>
      </c>
      <c r="I451" s="51">
        <v>298</v>
      </c>
      <c r="J451" s="52">
        <v>2.5610865000000001E-4</v>
      </c>
      <c r="K451" s="52"/>
      <c r="L451" s="52"/>
      <c r="M451" s="52"/>
      <c r="N451" s="52">
        <v>1.023279552E-4</v>
      </c>
      <c r="O451" s="52">
        <v>1.0214348724E-4</v>
      </c>
      <c r="P451" s="52">
        <v>9.33992196E-5</v>
      </c>
      <c r="Q451" s="52">
        <v>1.0288010747999999E-3</v>
      </c>
      <c r="R451" s="52">
        <v>1.145503656E-4</v>
      </c>
      <c r="S451" s="52">
        <v>9.1158553427999795E-5</v>
      </c>
      <c r="T451" s="52"/>
      <c r="U451" s="52">
        <v>4.57541252206258E-4</v>
      </c>
      <c r="V451" s="52">
        <v>3.9833930691580998E-4</v>
      </c>
      <c r="W451" s="52">
        <v>5.9532988015441595E-4</v>
      </c>
      <c r="X451" s="52">
        <v>5.3985847409952997E-4</v>
      </c>
      <c r="Y451" s="52">
        <v>4.50772615431573E-4</v>
      </c>
      <c r="Z451" s="52">
        <v>4.1445671295718198E-5</v>
      </c>
      <c r="AA451" s="52">
        <v>2.5934483726846101E-5</v>
      </c>
      <c r="AB451" s="52">
        <v>1.0274403186011501E-5</v>
      </c>
      <c r="AC451" s="52">
        <v>2.7941036769970599E-5</v>
      </c>
      <c r="AD451" s="52">
        <v>3.2374905942299103E-5</v>
      </c>
      <c r="AE451" s="52">
        <v>5.4420070217006603E-6</v>
      </c>
      <c r="AF451" s="52">
        <v>4.8466427441435803E-7</v>
      </c>
      <c r="AG451" s="32"/>
    </row>
    <row r="452" spans="1:33" ht="15" customHeight="1" x14ac:dyDescent="0.25">
      <c r="A452" s="49" t="s">
        <v>10</v>
      </c>
      <c r="B452" s="49" t="s">
        <v>11</v>
      </c>
      <c r="C452" s="49" t="s">
        <v>12</v>
      </c>
      <c r="D452" s="49" t="s">
        <v>13</v>
      </c>
      <c r="E452" s="49" t="s">
        <v>14</v>
      </c>
      <c r="F452" s="49" t="s">
        <v>15</v>
      </c>
      <c r="G452" s="49" t="s">
        <v>722</v>
      </c>
      <c r="H452" s="50" t="s">
        <v>16</v>
      </c>
      <c r="I452" s="51">
        <v>25</v>
      </c>
      <c r="J452" s="52"/>
      <c r="K452" s="52"/>
      <c r="L452" s="52"/>
      <c r="M452" s="52"/>
      <c r="N452" s="52"/>
      <c r="O452" s="52"/>
      <c r="P452" s="52"/>
      <c r="Q452" s="52"/>
      <c r="R452" s="52"/>
      <c r="S452" s="52"/>
      <c r="T452" s="52">
        <v>8.8870769313048407E-9</v>
      </c>
      <c r="U452" s="52">
        <v>1.3695248401827799E-9</v>
      </c>
      <c r="V452" s="52">
        <v>5.5910762647647501E-9</v>
      </c>
      <c r="W452" s="52">
        <v>6.5313539685829495E-8</v>
      </c>
      <c r="X452" s="52">
        <v>9.4344710579003594E-8</v>
      </c>
      <c r="Y452" s="52">
        <v>1.16965038256827E-7</v>
      </c>
      <c r="Z452" s="52">
        <v>1.9291654675354899E-7</v>
      </c>
      <c r="AA452" s="52">
        <v>2.2213218859005701E-7</v>
      </c>
      <c r="AB452" s="52">
        <v>2.8031018473613598E-7</v>
      </c>
      <c r="AC452" s="52">
        <v>4.7048834499614002E-7</v>
      </c>
      <c r="AD452" s="52">
        <v>5.0227183628255097E-7</v>
      </c>
      <c r="AE452" s="52">
        <v>7.0517073773182395E-7</v>
      </c>
      <c r="AF452" s="52">
        <v>1.7070100108888E-6</v>
      </c>
      <c r="AG452" s="32">
        <v>4.5225526974434797E-6</v>
      </c>
    </row>
    <row r="453" spans="1:33" ht="15" customHeight="1" x14ac:dyDescent="0.25">
      <c r="A453" s="49" t="s">
        <v>10</v>
      </c>
      <c r="B453" s="49" t="s">
        <v>11</v>
      </c>
      <c r="C453" s="49" t="s">
        <v>12</v>
      </c>
      <c r="D453" s="49" t="s">
        <v>13</v>
      </c>
      <c r="E453" s="49" t="s">
        <v>14</v>
      </c>
      <c r="F453" s="49" t="s">
        <v>15</v>
      </c>
      <c r="G453" s="49" t="s">
        <v>722</v>
      </c>
      <c r="H453" s="50" t="s">
        <v>18</v>
      </c>
      <c r="I453" s="51">
        <v>298</v>
      </c>
      <c r="J453" s="52"/>
      <c r="K453" s="52"/>
      <c r="L453" s="52"/>
      <c r="M453" s="52"/>
      <c r="N453" s="52"/>
      <c r="O453" s="52"/>
      <c r="P453" s="52"/>
      <c r="Q453" s="52"/>
      <c r="R453" s="52"/>
      <c r="S453" s="52"/>
      <c r="T453" s="52">
        <v>2.1186791404230701E-8</v>
      </c>
      <c r="U453" s="52">
        <v>3.2649472189957601E-9</v>
      </c>
      <c r="V453" s="52">
        <v>1.26412924323882E-8</v>
      </c>
      <c r="W453" s="52">
        <v>1.5569955819177499E-7</v>
      </c>
      <c r="X453" s="52">
        <v>2.2491905517005199E-7</v>
      </c>
      <c r="Y453" s="52">
        <v>2.7884465120427598E-7</v>
      </c>
      <c r="Z453" s="52">
        <v>4.5991304746046202E-7</v>
      </c>
      <c r="AA453" s="52">
        <v>5.2956313759869505E-7</v>
      </c>
      <c r="AB453" s="52">
        <v>6.6825948041094904E-7</v>
      </c>
      <c r="AC453" s="52">
        <v>1.1216442144708E-6</v>
      </c>
      <c r="AD453" s="52">
        <v>1.1974160576975999E-6</v>
      </c>
      <c r="AE453" s="52">
        <v>1.68112703875267E-6</v>
      </c>
      <c r="AF453" s="52">
        <v>4.0695118659589098E-6</v>
      </c>
      <c r="AG453" s="32">
        <v>1.07817656307053E-5</v>
      </c>
    </row>
    <row r="454" spans="1:33" ht="15" customHeight="1" x14ac:dyDescent="0.25">
      <c r="A454" s="49" t="s">
        <v>10</v>
      </c>
      <c r="B454" s="49" t="s">
        <v>11</v>
      </c>
      <c r="C454" s="49" t="s">
        <v>12</v>
      </c>
      <c r="D454" s="49" t="s">
        <v>13</v>
      </c>
      <c r="E454" s="49" t="s">
        <v>14</v>
      </c>
      <c r="F454" s="49" t="s">
        <v>15</v>
      </c>
      <c r="G454" s="49" t="s">
        <v>38</v>
      </c>
      <c r="H454" s="50" t="s">
        <v>16</v>
      </c>
      <c r="I454" s="51">
        <v>25</v>
      </c>
      <c r="J454" s="52">
        <v>2.7182699999999902E-5</v>
      </c>
      <c r="K454" s="52">
        <v>4.1695724999999901E-5</v>
      </c>
      <c r="L454" s="52">
        <v>1.92859500000001E-5</v>
      </c>
      <c r="M454" s="52">
        <v>3.5305499999999899E-6</v>
      </c>
      <c r="N454" s="52"/>
      <c r="O454" s="52">
        <v>1.78513425E-6</v>
      </c>
      <c r="P454" s="52">
        <v>1.6264499999999999E-6</v>
      </c>
      <c r="Q454" s="52">
        <v>4.9162499999999898E-7</v>
      </c>
      <c r="R454" s="52"/>
      <c r="S454" s="52"/>
      <c r="T454" s="52"/>
      <c r="U454" s="52"/>
      <c r="V454" s="52"/>
      <c r="W454" s="52"/>
      <c r="X454" s="52"/>
      <c r="Y454" s="52"/>
      <c r="Z454" s="52"/>
      <c r="AA454" s="52"/>
      <c r="AB454" s="52"/>
      <c r="AC454" s="52"/>
      <c r="AD454" s="52"/>
      <c r="AE454" s="52"/>
      <c r="AF454" s="52"/>
      <c r="AG454" s="32"/>
    </row>
    <row r="455" spans="1:33" ht="15" customHeight="1" x14ac:dyDescent="0.25">
      <c r="A455" s="49" t="s">
        <v>10</v>
      </c>
      <c r="B455" s="49" t="s">
        <v>11</v>
      </c>
      <c r="C455" s="49" t="s">
        <v>12</v>
      </c>
      <c r="D455" s="49" t="s">
        <v>13</v>
      </c>
      <c r="E455" s="49" t="s">
        <v>14</v>
      </c>
      <c r="F455" s="49" t="s">
        <v>15</v>
      </c>
      <c r="G455" s="49" t="s">
        <v>38</v>
      </c>
      <c r="H455" s="50" t="s">
        <v>17</v>
      </c>
      <c r="I455" s="51">
        <v>1</v>
      </c>
      <c r="J455" s="52">
        <v>2.7218943599999899E-2</v>
      </c>
      <c r="K455" s="52">
        <v>4.1751319299999902E-2</v>
      </c>
      <c r="L455" s="52">
        <v>1.9311664600000101E-2</v>
      </c>
      <c r="M455" s="52">
        <v>3.5352573999999901E-3</v>
      </c>
      <c r="N455" s="52"/>
      <c r="O455" s="52">
        <v>1.7875144290000001E-3</v>
      </c>
      <c r="P455" s="52">
        <v>1.6286186000000001E-3</v>
      </c>
      <c r="Q455" s="52">
        <v>4.9228049999999897E-4</v>
      </c>
      <c r="R455" s="52"/>
      <c r="S455" s="52"/>
      <c r="T455" s="52"/>
      <c r="U455" s="52"/>
      <c r="V455" s="52"/>
      <c r="W455" s="52"/>
      <c r="X455" s="52"/>
      <c r="Y455" s="52"/>
      <c r="Z455" s="52"/>
      <c r="AA455" s="52"/>
      <c r="AB455" s="52"/>
      <c r="AC455" s="52"/>
      <c r="AD455" s="52"/>
      <c r="AE455" s="52"/>
      <c r="AF455" s="52"/>
      <c r="AG455" s="32"/>
    </row>
    <row r="456" spans="1:33" ht="15" customHeight="1" x14ac:dyDescent="0.25">
      <c r="A456" s="49" t="s">
        <v>10</v>
      </c>
      <c r="B456" s="49" t="s">
        <v>11</v>
      </c>
      <c r="C456" s="49" t="s">
        <v>12</v>
      </c>
      <c r="D456" s="49" t="s">
        <v>13</v>
      </c>
      <c r="E456" s="49" t="s">
        <v>14</v>
      </c>
      <c r="F456" s="49" t="s">
        <v>15</v>
      </c>
      <c r="G456" s="49" t="s">
        <v>38</v>
      </c>
      <c r="H456" s="50" t="s">
        <v>18</v>
      </c>
      <c r="I456" s="51">
        <v>298</v>
      </c>
      <c r="J456" s="52">
        <v>6.4803556799999698E-5</v>
      </c>
      <c r="K456" s="52">
        <v>9.9402608399999794E-5</v>
      </c>
      <c r="L456" s="52">
        <v>4.5977704800000097E-5</v>
      </c>
      <c r="M456" s="52">
        <v>8.4168311999999798E-6</v>
      </c>
      <c r="N456" s="52"/>
      <c r="O456" s="52">
        <v>4.2557600520000003E-6</v>
      </c>
      <c r="P456" s="52">
        <v>3.8774567999999904E-6</v>
      </c>
      <c r="Q456" s="52">
        <v>1.1720340000000001E-6</v>
      </c>
      <c r="R456" s="52"/>
      <c r="S456" s="52"/>
      <c r="T456" s="52"/>
      <c r="U456" s="52"/>
      <c r="V456" s="52"/>
      <c r="W456" s="52"/>
      <c r="X456" s="52"/>
      <c r="Y456" s="52"/>
      <c r="Z456" s="52"/>
      <c r="AA456" s="52"/>
      <c r="AB456" s="52"/>
      <c r="AC456" s="52"/>
      <c r="AD456" s="52"/>
      <c r="AE456" s="52"/>
      <c r="AF456" s="52"/>
      <c r="AG456" s="32"/>
    </row>
    <row r="457" spans="1:33" ht="15" customHeight="1" x14ac:dyDescent="0.25">
      <c r="A457" s="49" t="s">
        <v>10</v>
      </c>
      <c r="B457" s="49" t="s">
        <v>11</v>
      </c>
      <c r="C457" s="49" t="s">
        <v>12</v>
      </c>
      <c r="D457" s="49" t="s">
        <v>13</v>
      </c>
      <c r="E457" s="49" t="s">
        <v>14</v>
      </c>
      <c r="F457" s="49" t="s">
        <v>15</v>
      </c>
      <c r="G457" s="49" t="s">
        <v>39</v>
      </c>
      <c r="H457" s="50" t="s">
        <v>16</v>
      </c>
      <c r="I457" s="51">
        <v>25</v>
      </c>
      <c r="J457" s="52">
        <v>1.3976475000000001E-5</v>
      </c>
      <c r="K457" s="52">
        <v>9.3750000000000399E-8</v>
      </c>
      <c r="L457" s="52"/>
      <c r="M457" s="52"/>
      <c r="N457" s="52"/>
      <c r="O457" s="52"/>
      <c r="P457" s="52"/>
      <c r="Q457" s="52"/>
      <c r="R457" s="52">
        <v>1.017E-7</v>
      </c>
      <c r="S457" s="52"/>
      <c r="T457" s="52"/>
      <c r="U457" s="52"/>
      <c r="V457" s="52"/>
      <c r="W457" s="52"/>
      <c r="X457" s="52"/>
      <c r="Y457" s="52"/>
      <c r="Z457" s="52"/>
      <c r="AA457" s="52"/>
      <c r="AB457" s="52"/>
      <c r="AC457" s="52"/>
      <c r="AD457" s="52"/>
      <c r="AE457" s="52"/>
      <c r="AF457" s="52"/>
      <c r="AG457" s="32"/>
    </row>
    <row r="458" spans="1:33" ht="15" customHeight="1" x14ac:dyDescent="0.25">
      <c r="A458" s="49" t="s">
        <v>10</v>
      </c>
      <c r="B458" s="49" t="s">
        <v>11</v>
      </c>
      <c r="C458" s="49" t="s">
        <v>12</v>
      </c>
      <c r="D458" s="49" t="s">
        <v>13</v>
      </c>
      <c r="E458" s="49" t="s">
        <v>14</v>
      </c>
      <c r="F458" s="49" t="s">
        <v>15</v>
      </c>
      <c r="G458" s="49" t="s">
        <v>39</v>
      </c>
      <c r="H458" s="50" t="s">
        <v>17</v>
      </c>
      <c r="I458" s="51">
        <v>1</v>
      </c>
      <c r="J458" s="52">
        <v>1.3790122E-2</v>
      </c>
      <c r="K458" s="52">
        <v>9.2500000000000405E-5</v>
      </c>
      <c r="L458" s="52"/>
      <c r="M458" s="52"/>
      <c r="N458" s="52"/>
      <c r="O458" s="52"/>
      <c r="P458" s="52"/>
      <c r="Q458" s="52"/>
      <c r="R458" s="52">
        <v>1.00344E-4</v>
      </c>
      <c r="S458" s="52"/>
      <c r="T458" s="52"/>
      <c r="U458" s="52"/>
      <c r="V458" s="52"/>
      <c r="W458" s="52"/>
      <c r="X458" s="52"/>
      <c r="Y458" s="52"/>
      <c r="Z458" s="52"/>
      <c r="AA458" s="52"/>
      <c r="AB458" s="52"/>
      <c r="AC458" s="52"/>
      <c r="AD458" s="52"/>
      <c r="AE458" s="52"/>
      <c r="AF458" s="52"/>
      <c r="AG458" s="32"/>
    </row>
    <row r="459" spans="1:33" ht="15" customHeight="1" x14ac:dyDescent="0.25">
      <c r="A459" s="49" t="s">
        <v>10</v>
      </c>
      <c r="B459" s="49" t="s">
        <v>11</v>
      </c>
      <c r="C459" s="49" t="s">
        <v>12</v>
      </c>
      <c r="D459" s="49" t="s">
        <v>13</v>
      </c>
      <c r="E459" s="49" t="s">
        <v>14</v>
      </c>
      <c r="F459" s="49" t="s">
        <v>15</v>
      </c>
      <c r="G459" s="49" t="s">
        <v>39</v>
      </c>
      <c r="H459" s="50" t="s">
        <v>18</v>
      </c>
      <c r="I459" s="51">
        <v>298</v>
      </c>
      <c r="J459" s="52">
        <v>3.3319916399999901E-5</v>
      </c>
      <c r="K459" s="52">
        <v>2.2350000000000099E-7</v>
      </c>
      <c r="L459" s="52"/>
      <c r="M459" s="52"/>
      <c r="N459" s="52"/>
      <c r="O459" s="52"/>
      <c r="P459" s="52"/>
      <c r="Q459" s="52"/>
      <c r="R459" s="52">
        <v>2.424528E-7</v>
      </c>
      <c r="S459" s="52"/>
      <c r="T459" s="52"/>
      <c r="U459" s="52"/>
      <c r="V459" s="52"/>
      <c r="W459" s="52"/>
      <c r="X459" s="52"/>
      <c r="Y459" s="52"/>
      <c r="Z459" s="52"/>
      <c r="AA459" s="52"/>
      <c r="AB459" s="52"/>
      <c r="AC459" s="52"/>
      <c r="AD459" s="52"/>
      <c r="AE459" s="52"/>
      <c r="AF459" s="52"/>
      <c r="AG459" s="32"/>
    </row>
    <row r="460" spans="1:33" ht="15" customHeight="1" x14ac:dyDescent="0.25">
      <c r="A460" s="49" t="s">
        <v>10</v>
      </c>
      <c r="B460" s="49" t="s">
        <v>11</v>
      </c>
      <c r="C460" s="49" t="s">
        <v>12</v>
      </c>
      <c r="D460" s="49" t="s">
        <v>13</v>
      </c>
      <c r="E460" s="49" t="s">
        <v>14</v>
      </c>
      <c r="F460" s="49" t="s">
        <v>15</v>
      </c>
      <c r="G460" s="49" t="s">
        <v>40</v>
      </c>
      <c r="H460" s="50" t="s">
        <v>16</v>
      </c>
      <c r="I460" s="51">
        <v>25</v>
      </c>
      <c r="J460" s="52">
        <v>6.7557667066114004E-8</v>
      </c>
      <c r="K460" s="52">
        <v>6.6648805906857095E-8</v>
      </c>
      <c r="L460" s="52">
        <v>4.6939359687733902E-8</v>
      </c>
      <c r="M460" s="52">
        <v>1.22088745278105E-8</v>
      </c>
      <c r="N460" s="52">
        <v>1.6817617536181199E-8</v>
      </c>
      <c r="O460" s="52">
        <v>3.4318174085818803E-8</v>
      </c>
      <c r="P460" s="52">
        <v>2.30058854056814E-7</v>
      </c>
      <c r="Q460" s="52">
        <v>2.12249119716029E-7</v>
      </c>
      <c r="R460" s="52">
        <v>1.4636656740619801E-7</v>
      </c>
      <c r="S460" s="52">
        <v>8.5434049755256095E-8</v>
      </c>
      <c r="T460" s="52">
        <v>4.5104315608337199E-8</v>
      </c>
      <c r="U460" s="52">
        <v>1.1736503272868899E-8</v>
      </c>
      <c r="V460" s="52">
        <v>1.4446234737652801E-7</v>
      </c>
      <c r="W460" s="52">
        <v>4.0747103758430999E-7</v>
      </c>
      <c r="X460" s="52">
        <v>4.5344822469108898E-7</v>
      </c>
      <c r="Y460" s="52">
        <v>8.86588880147401E-7</v>
      </c>
      <c r="Z460" s="52">
        <v>1.7382997928271599E-6</v>
      </c>
      <c r="AA460" s="52">
        <v>1.3812118274238299E-6</v>
      </c>
      <c r="AB460" s="52">
        <v>1.26681897029931E-6</v>
      </c>
      <c r="AC460" s="52">
        <v>1.44792924517352E-6</v>
      </c>
      <c r="AD460" s="52">
        <v>1.63413943088768E-6</v>
      </c>
      <c r="AE460" s="52">
        <v>1.9569805590550101E-6</v>
      </c>
      <c r="AF460" s="52">
        <v>1.81606287507143E-6</v>
      </c>
      <c r="AG460" s="32">
        <v>1.6720500808650199E-6</v>
      </c>
    </row>
    <row r="461" spans="1:33" ht="15" customHeight="1" x14ac:dyDescent="0.25">
      <c r="A461" s="49" t="s">
        <v>10</v>
      </c>
      <c r="B461" s="49" t="s">
        <v>11</v>
      </c>
      <c r="C461" s="49" t="s">
        <v>12</v>
      </c>
      <c r="D461" s="49" t="s">
        <v>13</v>
      </c>
      <c r="E461" s="49" t="s">
        <v>14</v>
      </c>
      <c r="F461" s="49" t="s">
        <v>15</v>
      </c>
      <c r="G461" s="49" t="s">
        <v>40</v>
      </c>
      <c r="H461" s="50" t="s">
        <v>18</v>
      </c>
      <c r="I461" s="51">
        <v>298</v>
      </c>
      <c r="J461" s="52">
        <v>1.6105747828561599E-7</v>
      </c>
      <c r="K461" s="52">
        <v>1.5889075328194701E-7</v>
      </c>
      <c r="L461" s="52">
        <v>1.11903433495558E-7</v>
      </c>
      <c r="M461" s="52">
        <v>2.9105956874300101E-8</v>
      </c>
      <c r="N461" s="52">
        <v>4.0093200206256101E-8</v>
      </c>
      <c r="O461" s="52">
        <v>8.18145270205919E-8</v>
      </c>
      <c r="P461" s="52">
        <v>5.4846030807144504E-7</v>
      </c>
      <c r="Q461" s="52">
        <v>5.0600190140301205E-7</v>
      </c>
      <c r="R461" s="52">
        <v>3.4893789669637701E-7</v>
      </c>
      <c r="S461" s="52">
        <v>2.0367477461653001E-7</v>
      </c>
      <c r="T461" s="52">
        <v>1.07528688410276E-7</v>
      </c>
      <c r="U461" s="52">
        <v>2.7979823802519599E-8</v>
      </c>
      <c r="V461" s="52">
        <v>3.4439823549751999E-7</v>
      </c>
      <c r="W461" s="52">
        <v>9.7141095360099397E-7</v>
      </c>
      <c r="X461" s="52">
        <v>1.08102056766356E-6</v>
      </c>
      <c r="Y461" s="52">
        <v>2.1136278902714098E-6</v>
      </c>
      <c r="Z461" s="52">
        <v>4.1441067060999603E-6</v>
      </c>
      <c r="AA461" s="52">
        <v>3.2928089965783999E-6</v>
      </c>
      <c r="AB461" s="52">
        <v>3.0200964251935599E-6</v>
      </c>
      <c r="AC461" s="52">
        <v>3.45186332667519E-6</v>
      </c>
      <c r="AD461" s="52">
        <v>3.8957884032362303E-6</v>
      </c>
      <c r="AE461" s="52">
        <v>4.6654416527871402E-6</v>
      </c>
      <c r="AF461" s="52">
        <v>4.3294938941702798E-6</v>
      </c>
      <c r="AG461" s="32">
        <v>3.9444963601676799E-6</v>
      </c>
    </row>
    <row r="462" spans="1:33" ht="15" customHeight="1" x14ac:dyDescent="0.25">
      <c r="A462" s="49" t="s">
        <v>10</v>
      </c>
      <c r="B462" s="49" t="s">
        <v>11</v>
      </c>
      <c r="C462" s="49" t="s">
        <v>12</v>
      </c>
      <c r="D462" s="49" t="s">
        <v>13</v>
      </c>
      <c r="E462" s="49" t="s">
        <v>14</v>
      </c>
      <c r="F462" s="49" t="s">
        <v>15</v>
      </c>
      <c r="G462" s="49" t="s">
        <v>41</v>
      </c>
      <c r="H462" s="50" t="s">
        <v>16</v>
      </c>
      <c r="I462" s="51">
        <v>25</v>
      </c>
      <c r="J462" s="52">
        <v>1.1088000000000001E-3</v>
      </c>
      <c r="K462" s="52"/>
      <c r="L462" s="52"/>
      <c r="M462" s="52"/>
      <c r="N462" s="52"/>
      <c r="O462" s="52"/>
      <c r="P462" s="52"/>
      <c r="Q462" s="52"/>
      <c r="R462" s="52"/>
      <c r="S462" s="52"/>
      <c r="T462" s="52"/>
      <c r="U462" s="52"/>
      <c r="V462" s="52">
        <v>5.6399416800000004E-4</v>
      </c>
      <c r="W462" s="52">
        <v>1.87926684172754E-4</v>
      </c>
      <c r="X462" s="52">
        <v>3.20115165344777E-3</v>
      </c>
      <c r="Y462" s="52">
        <v>3.3737951999999998E-3</v>
      </c>
      <c r="Z462" s="52">
        <v>4.32400036E-3</v>
      </c>
      <c r="AA462" s="52">
        <v>2.4942420160000002E-3</v>
      </c>
      <c r="AB462" s="52">
        <v>3.1929503439999999E-3</v>
      </c>
      <c r="AC462" s="52">
        <v>2.9729382479999999E-3</v>
      </c>
      <c r="AD462" s="52">
        <v>3.1012729200000002E-3</v>
      </c>
      <c r="AE462" s="52">
        <v>3.3453694479999999E-3</v>
      </c>
      <c r="AF462" s="52">
        <v>3.1251350959999999E-3</v>
      </c>
      <c r="AG462" s="32">
        <v>2.9476619919999998E-3</v>
      </c>
    </row>
    <row r="463" spans="1:33" ht="15" customHeight="1" x14ac:dyDescent="0.25">
      <c r="A463" s="49" t="s">
        <v>10</v>
      </c>
      <c r="B463" s="49" t="s">
        <v>11</v>
      </c>
      <c r="C463" s="49" t="s">
        <v>12</v>
      </c>
      <c r="D463" s="49" t="s">
        <v>13</v>
      </c>
      <c r="E463" s="49" t="s">
        <v>14</v>
      </c>
      <c r="F463" s="49" t="s">
        <v>15</v>
      </c>
      <c r="G463" s="49" t="s">
        <v>41</v>
      </c>
      <c r="H463" s="50" t="s">
        <v>18</v>
      </c>
      <c r="I463" s="51">
        <v>298</v>
      </c>
      <c r="J463" s="52">
        <v>1.7347176E-3</v>
      </c>
      <c r="K463" s="52"/>
      <c r="L463" s="52"/>
      <c r="M463" s="52"/>
      <c r="N463" s="52"/>
      <c r="O463" s="52"/>
      <c r="P463" s="52"/>
      <c r="Q463" s="52"/>
      <c r="R463" s="52"/>
      <c r="S463" s="52"/>
      <c r="T463" s="52"/>
      <c r="U463" s="52"/>
      <c r="V463" s="52">
        <v>8.8236887583599999E-4</v>
      </c>
      <c r="W463" s="52">
        <v>2.94011297388274E-4</v>
      </c>
      <c r="X463" s="52">
        <v>5.0082017618190301E-3</v>
      </c>
      <c r="Y463" s="52">
        <v>5.2783025904000001E-3</v>
      </c>
      <c r="Z463" s="52">
        <v>6.7648985632200002E-3</v>
      </c>
      <c r="AA463" s="52">
        <v>3.9022416340319999E-3</v>
      </c>
      <c r="AB463" s="52">
        <v>4.9953708131880003E-3</v>
      </c>
      <c r="AC463" s="52">
        <v>4.6511618889960001E-3</v>
      </c>
      <c r="AD463" s="52">
        <v>4.8519414833400002E-3</v>
      </c>
      <c r="AE463" s="52">
        <v>5.2338305013960003E-3</v>
      </c>
      <c r="AF463" s="52">
        <v>4.8892738576920003E-3</v>
      </c>
      <c r="AG463" s="32">
        <v>4.6116171864840003E-3</v>
      </c>
    </row>
    <row r="464" spans="1:33" ht="15" customHeight="1" x14ac:dyDescent="0.25">
      <c r="A464" s="49" t="s">
        <v>10</v>
      </c>
      <c r="B464" s="49" t="s">
        <v>11</v>
      </c>
      <c r="C464" s="49" t="s">
        <v>12</v>
      </c>
      <c r="D464" s="49" t="s">
        <v>13</v>
      </c>
      <c r="E464" s="49" t="s">
        <v>14</v>
      </c>
      <c r="F464" s="49" t="s">
        <v>15</v>
      </c>
      <c r="G464" s="49" t="s">
        <v>42</v>
      </c>
      <c r="H464" s="50" t="s">
        <v>16</v>
      </c>
      <c r="I464" s="51">
        <v>25</v>
      </c>
      <c r="J464" s="52"/>
      <c r="K464" s="52"/>
      <c r="L464" s="52"/>
      <c r="M464" s="52"/>
      <c r="N464" s="52"/>
      <c r="O464" s="52"/>
      <c r="P464" s="52"/>
      <c r="Q464" s="52"/>
      <c r="R464" s="52"/>
      <c r="S464" s="52"/>
      <c r="T464" s="52"/>
      <c r="U464" s="52">
        <v>1.48485810304491E-4</v>
      </c>
      <c r="V464" s="52">
        <v>1.857332366608E-4</v>
      </c>
      <c r="W464" s="52">
        <v>1.8130728483392E-4</v>
      </c>
      <c r="X464" s="52">
        <v>1.8240848276099701E-4</v>
      </c>
      <c r="Y464" s="52">
        <v>1.7858996582759999E-4</v>
      </c>
      <c r="Z464" s="52">
        <v>1.720557258192E-4</v>
      </c>
      <c r="AA464" s="52">
        <v>1.6277480436376E-4</v>
      </c>
      <c r="AB464" s="52">
        <v>1.2353293727320001E-4</v>
      </c>
      <c r="AC464" s="52">
        <v>8.8333508994879999E-5</v>
      </c>
      <c r="AD464" s="52">
        <v>9.6150117649600002E-5</v>
      </c>
      <c r="AE464" s="52">
        <v>9.1444311862640002E-5</v>
      </c>
      <c r="AF464" s="52">
        <v>6.521923170096E-5</v>
      </c>
      <c r="AG464" s="32">
        <v>7.51876034488E-5</v>
      </c>
    </row>
    <row r="465" spans="1:33" ht="15" customHeight="1" x14ac:dyDescent="0.25">
      <c r="A465" s="49" t="s">
        <v>10</v>
      </c>
      <c r="B465" s="49" t="s">
        <v>11</v>
      </c>
      <c r="C465" s="49" t="s">
        <v>12</v>
      </c>
      <c r="D465" s="49" t="s">
        <v>13</v>
      </c>
      <c r="E465" s="49" t="s">
        <v>14</v>
      </c>
      <c r="F465" s="49" t="s">
        <v>15</v>
      </c>
      <c r="G465" s="49" t="s">
        <v>42</v>
      </c>
      <c r="H465" s="50" t="s">
        <v>18</v>
      </c>
      <c r="I465" s="51">
        <v>298</v>
      </c>
      <c r="J465" s="52"/>
      <c r="K465" s="52"/>
      <c r="L465" s="52"/>
      <c r="M465" s="52"/>
      <c r="N465" s="52"/>
      <c r="O465" s="52"/>
      <c r="P465" s="52"/>
      <c r="Q465" s="52"/>
      <c r="R465" s="52"/>
      <c r="S465" s="52"/>
      <c r="T465" s="52"/>
      <c r="U465" s="52">
        <v>1.7727222588295299E-4</v>
      </c>
      <c r="V465" s="52">
        <v>4.3570348899623197E-4</v>
      </c>
      <c r="W465" s="52">
        <v>4.2548287068400198E-4</v>
      </c>
      <c r="X465" s="52">
        <v>4.28036375669369E-4</v>
      </c>
      <c r="Y465" s="52">
        <v>4.1910600230591998E-4</v>
      </c>
      <c r="Z465" s="52">
        <v>4.0377177456620797E-4</v>
      </c>
      <c r="AA465" s="52">
        <v>3.8199819776565399E-4</v>
      </c>
      <c r="AB465" s="52">
        <v>2.89890863045882E-4</v>
      </c>
      <c r="AC465" s="52">
        <v>2.07308861608735E-4</v>
      </c>
      <c r="AD465" s="52">
        <v>2.2565062546919901E-4</v>
      </c>
      <c r="AE465" s="52">
        <v>2.1460541323864999E-4</v>
      </c>
      <c r="AF465" s="52">
        <v>1.53053231994228E-4</v>
      </c>
      <c r="AG465" s="32">
        <v>1.7645265464347101E-4</v>
      </c>
    </row>
    <row r="466" spans="1:33" ht="15" customHeight="1" x14ac:dyDescent="0.25">
      <c r="A466" s="49" t="s">
        <v>10</v>
      </c>
      <c r="B466" s="49" t="s">
        <v>11</v>
      </c>
      <c r="C466" s="49" t="s">
        <v>12</v>
      </c>
      <c r="D466" s="49" t="s">
        <v>13</v>
      </c>
      <c r="E466" s="49" t="s">
        <v>14</v>
      </c>
      <c r="F466" s="49" t="s">
        <v>15</v>
      </c>
      <c r="G466" s="49" t="s">
        <v>43</v>
      </c>
      <c r="H466" s="50" t="s">
        <v>16</v>
      </c>
      <c r="I466" s="51">
        <v>25</v>
      </c>
      <c r="J466" s="52"/>
      <c r="K466" s="52">
        <v>1.0102568E-4</v>
      </c>
      <c r="L466" s="52">
        <v>1.1262077656733601E-4</v>
      </c>
      <c r="M466" s="52">
        <v>1.7768423999999999E-4</v>
      </c>
      <c r="N466" s="52">
        <v>1.3380063999999999E-4</v>
      </c>
      <c r="O466" s="52">
        <v>1.7482332240000001E-4</v>
      </c>
      <c r="P466" s="52">
        <v>1.7666008000000001E-4</v>
      </c>
      <c r="Q466" s="52">
        <v>1.7784583999999999E-4</v>
      </c>
      <c r="R466" s="52">
        <v>1.7647528000000001E-4</v>
      </c>
      <c r="S466" s="52">
        <v>2.6081878055856002E-4</v>
      </c>
      <c r="T466" s="52">
        <v>2.2898224822353599E-4</v>
      </c>
      <c r="U466" s="52">
        <v>2.3070647456369901E-5</v>
      </c>
      <c r="V466" s="52"/>
      <c r="W466" s="52"/>
      <c r="X466" s="52"/>
      <c r="Y466" s="52"/>
      <c r="Z466" s="52"/>
      <c r="AA466" s="52"/>
      <c r="AB466" s="52"/>
      <c r="AC466" s="52"/>
      <c r="AD466" s="52"/>
      <c r="AE466" s="52"/>
      <c r="AF466" s="52"/>
      <c r="AG466" s="32"/>
    </row>
    <row r="467" spans="1:33" ht="15" customHeight="1" x14ac:dyDescent="0.25">
      <c r="A467" s="49" t="s">
        <v>10</v>
      </c>
      <c r="B467" s="49" t="s">
        <v>11</v>
      </c>
      <c r="C467" s="49" t="s">
        <v>12</v>
      </c>
      <c r="D467" s="49" t="s">
        <v>13</v>
      </c>
      <c r="E467" s="49" t="s">
        <v>14</v>
      </c>
      <c r="F467" s="49" t="s">
        <v>15</v>
      </c>
      <c r="G467" s="49" t="s">
        <v>43</v>
      </c>
      <c r="H467" s="50" t="s">
        <v>18</v>
      </c>
      <c r="I467" s="51">
        <v>298</v>
      </c>
      <c r="J467" s="52"/>
      <c r="K467" s="52">
        <v>2.3708201454000099E-4</v>
      </c>
      <c r="L467" s="52">
        <v>2.64292807409397E-4</v>
      </c>
      <c r="M467" s="52">
        <v>4.1698049022000002E-4</v>
      </c>
      <c r="N467" s="52">
        <v>3.1399665192000098E-4</v>
      </c>
      <c r="O467" s="52">
        <v>4.1026663184219999E-4</v>
      </c>
      <c r="P467" s="52">
        <v>4.1457704273999997E-4</v>
      </c>
      <c r="Q467" s="52">
        <v>4.1735972502E-4</v>
      </c>
      <c r="R467" s="52">
        <v>4.1414336333999899E-4</v>
      </c>
      <c r="S467" s="52">
        <v>6.1207647327580095E-4</v>
      </c>
      <c r="T467" s="52">
        <v>5.37364091018583E-4</v>
      </c>
      <c r="U467" s="52">
        <v>5.4141041918236103E-5</v>
      </c>
      <c r="V467" s="52"/>
      <c r="W467" s="52"/>
      <c r="X467" s="52"/>
      <c r="Y467" s="52"/>
      <c r="Z467" s="52"/>
      <c r="AA467" s="52"/>
      <c r="AB467" s="52"/>
      <c r="AC467" s="52"/>
      <c r="AD467" s="52"/>
      <c r="AE467" s="52"/>
      <c r="AF467" s="52"/>
      <c r="AG467" s="32"/>
    </row>
    <row r="468" spans="1:33" ht="15" customHeight="1" x14ac:dyDescent="0.25">
      <c r="A468" s="49" t="s">
        <v>10</v>
      </c>
      <c r="B468" s="49" t="s">
        <v>11</v>
      </c>
      <c r="C468" s="49" t="s">
        <v>12</v>
      </c>
      <c r="D468" s="49" t="s">
        <v>13</v>
      </c>
      <c r="E468" s="49" t="s">
        <v>14</v>
      </c>
      <c r="F468" s="49" t="s">
        <v>15</v>
      </c>
      <c r="G468" s="49" t="s">
        <v>44</v>
      </c>
      <c r="H468" s="50" t="s">
        <v>16</v>
      </c>
      <c r="I468" s="51">
        <v>25</v>
      </c>
      <c r="J468" s="52">
        <v>1.32695492332934E-4</v>
      </c>
      <c r="K468" s="52">
        <v>1.0621592619278899E-4</v>
      </c>
      <c r="L468" s="52">
        <v>4.6607485639633003E-5</v>
      </c>
      <c r="M468" s="52">
        <v>5.2444141125124697E-5</v>
      </c>
      <c r="N468" s="52">
        <v>5.0094507381688298E-5</v>
      </c>
      <c r="O468" s="52">
        <v>5.7582378326012003E-5</v>
      </c>
      <c r="P468" s="52">
        <v>5.1052991144974503E-5</v>
      </c>
      <c r="Q468" s="52">
        <v>5.2409025879845697E-5</v>
      </c>
      <c r="R468" s="52">
        <v>5.1338208434131597E-5</v>
      </c>
      <c r="S468" s="52">
        <v>4.4510906748316201E-5</v>
      </c>
      <c r="T468" s="52">
        <v>3.11573907217905E-5</v>
      </c>
      <c r="U468" s="52">
        <v>3.52404585249023E-6</v>
      </c>
      <c r="V468" s="52">
        <v>2.6360664223249199E-5</v>
      </c>
      <c r="W468" s="52">
        <v>2.4445445847969401E-5</v>
      </c>
      <c r="X468" s="52">
        <v>2.458627663659E-5</v>
      </c>
      <c r="Y468" s="52">
        <v>2.5073860933530401E-5</v>
      </c>
      <c r="Z468" s="52">
        <v>3.7617069850731003E-5</v>
      </c>
      <c r="AA468" s="52">
        <v>2.8405619916094701E-5</v>
      </c>
      <c r="AB468" s="52">
        <v>2.4398106569919199E-5</v>
      </c>
      <c r="AC468" s="52">
        <v>2.22441332285302E-5</v>
      </c>
      <c r="AD468" s="52">
        <v>1.8625052938556302E-5</v>
      </c>
      <c r="AE468" s="52">
        <v>1.9592457405704799E-5</v>
      </c>
      <c r="AF468" s="52">
        <v>1.5534250816429899E-5</v>
      </c>
      <c r="AG468" s="32">
        <v>1.0528813176234301E-5</v>
      </c>
    </row>
    <row r="469" spans="1:33" ht="15" customHeight="1" x14ac:dyDescent="0.25">
      <c r="A469" s="49" t="s">
        <v>10</v>
      </c>
      <c r="B469" s="49" t="s">
        <v>11</v>
      </c>
      <c r="C469" s="49" t="s">
        <v>12</v>
      </c>
      <c r="D469" s="49" t="s">
        <v>13</v>
      </c>
      <c r="E469" s="49" t="s">
        <v>14</v>
      </c>
      <c r="F469" s="49" t="s">
        <v>15</v>
      </c>
      <c r="G469" s="49" t="s">
        <v>44</v>
      </c>
      <c r="H469" s="50" t="s">
        <v>17</v>
      </c>
      <c r="I469" s="51">
        <v>1</v>
      </c>
      <c r="J469" s="52">
        <v>0.13085544817258399</v>
      </c>
      <c r="K469" s="52">
        <v>0.104743065349583</v>
      </c>
      <c r="L469" s="52">
        <v>4.5961195172096798E-2</v>
      </c>
      <c r="M469" s="52">
        <v>5.1716915701523002E-2</v>
      </c>
      <c r="N469" s="52">
        <v>4.9399863545995501E-2</v>
      </c>
      <c r="O469" s="52">
        <v>5.67839026798913E-2</v>
      </c>
      <c r="P469" s="52">
        <v>5.0345056334430802E-2</v>
      </c>
      <c r="Q469" s="52">
        <v>5.1682287387645097E-2</v>
      </c>
      <c r="R469" s="52">
        <v>5.0626318610511603E-2</v>
      </c>
      <c r="S469" s="52">
        <v>4.34443400317161E-2</v>
      </c>
      <c r="T469" s="52">
        <v>3.02442687291474E-2</v>
      </c>
      <c r="U469" s="52">
        <v>3.39513690372455E-3</v>
      </c>
      <c r="V469" s="52">
        <v>2.5993997841246001E-2</v>
      </c>
      <c r="W469" s="52">
        <v>2.4106820217534401E-2</v>
      </c>
      <c r="X469" s="52">
        <v>2.4245988288158399E-2</v>
      </c>
      <c r="Y469" s="52">
        <v>2.4726994867318799E-2</v>
      </c>
      <c r="Z469" s="52">
        <v>3.7108052006462201E-2</v>
      </c>
      <c r="AA469" s="52">
        <v>2.8013412772190199E-2</v>
      </c>
      <c r="AB469" s="52">
        <v>2.4055759501138099E-2</v>
      </c>
      <c r="AC469" s="52">
        <v>2.1934026192183102E-2</v>
      </c>
      <c r="AD469" s="52">
        <v>1.83664593443611E-2</v>
      </c>
      <c r="AE469" s="52">
        <v>1.9320335709483102E-2</v>
      </c>
      <c r="AF469" s="52">
        <v>1.53187439415107E-2</v>
      </c>
      <c r="AG469" s="32">
        <v>1.0757016151260601E-2</v>
      </c>
    </row>
    <row r="470" spans="1:33" ht="15" customHeight="1" x14ac:dyDescent="0.25">
      <c r="A470" s="49" t="s">
        <v>10</v>
      </c>
      <c r="B470" s="49" t="s">
        <v>11</v>
      </c>
      <c r="C470" s="49" t="s">
        <v>12</v>
      </c>
      <c r="D470" s="49" t="s">
        <v>13</v>
      </c>
      <c r="E470" s="49" t="s">
        <v>14</v>
      </c>
      <c r="F470" s="49" t="s">
        <v>15</v>
      </c>
      <c r="G470" s="49" t="s">
        <v>44</v>
      </c>
      <c r="H470" s="50" t="s">
        <v>18</v>
      </c>
      <c r="I470" s="51">
        <v>298</v>
      </c>
      <c r="J470" s="52">
        <v>3.1634605372171399E-4</v>
      </c>
      <c r="K470" s="52">
        <v>2.5321876804360998E-4</v>
      </c>
      <c r="L470" s="52">
        <v>1.1111224576488499E-4</v>
      </c>
      <c r="M470" s="52">
        <v>1.2502683244229701E-4</v>
      </c>
      <c r="N470" s="52">
        <v>1.19425305597945E-4</v>
      </c>
      <c r="O470" s="52">
        <v>1.37276389929213E-4</v>
      </c>
      <c r="P470" s="52">
        <v>1.2171033088961899E-4</v>
      </c>
      <c r="Q470" s="52">
        <v>1.2494311769755201E-4</v>
      </c>
      <c r="R470" s="52">
        <v>1.2239028890696999E-4</v>
      </c>
      <c r="S470" s="52">
        <v>1.0611400168798599E-4</v>
      </c>
      <c r="T470" s="52">
        <v>7.4279219480748596E-5</v>
      </c>
      <c r="U470" s="52">
        <v>8.4013253123366997E-6</v>
      </c>
      <c r="V470" s="52">
        <v>6.2843823389960199E-5</v>
      </c>
      <c r="W470" s="52">
        <v>5.8277942901558899E-5</v>
      </c>
      <c r="X470" s="52">
        <v>5.8613683501630697E-5</v>
      </c>
      <c r="Y470" s="52">
        <v>5.97760844655366E-5</v>
      </c>
      <c r="Z470" s="52">
        <v>8.9679094524142697E-5</v>
      </c>
      <c r="AA470" s="52">
        <v>6.77189978799697E-5</v>
      </c>
      <c r="AB470" s="52">
        <v>5.8165086062687301E-5</v>
      </c>
      <c r="AC470" s="52">
        <v>5.3030013711780997E-5</v>
      </c>
      <c r="AD470" s="52">
        <v>4.4402126205518102E-5</v>
      </c>
      <c r="AE470" s="52">
        <v>4.6708418455200301E-5</v>
      </c>
      <c r="AF470" s="52">
        <v>3.7033653946369003E-5</v>
      </c>
      <c r="AG470" s="32">
        <v>2.48382902676313E-5</v>
      </c>
    </row>
    <row r="471" spans="1:33" ht="15" customHeight="1" x14ac:dyDescent="0.25">
      <c r="A471" s="49" t="s">
        <v>10</v>
      </c>
      <c r="B471" s="49" t="s">
        <v>11</v>
      </c>
      <c r="C471" s="49" t="s">
        <v>12</v>
      </c>
      <c r="D471" s="49" t="s">
        <v>13</v>
      </c>
      <c r="E471" s="49" t="s">
        <v>14</v>
      </c>
      <c r="F471" s="49" t="s">
        <v>15</v>
      </c>
      <c r="G471" s="49" t="s">
        <v>45</v>
      </c>
      <c r="H471" s="50" t="s">
        <v>16</v>
      </c>
      <c r="I471" s="51">
        <v>25</v>
      </c>
      <c r="J471" s="52"/>
      <c r="K471" s="52">
        <v>6.1229120000000001E-5</v>
      </c>
      <c r="L471" s="52">
        <v>7.5623119999999999E-5</v>
      </c>
      <c r="M471" s="52">
        <v>7.8850239999999995E-5</v>
      </c>
      <c r="N471" s="52">
        <v>7.3654479999999895E-5</v>
      </c>
      <c r="O471" s="52">
        <v>8.6639632800000207E-5</v>
      </c>
      <c r="P471" s="52">
        <v>8.9764400000000194E-5</v>
      </c>
      <c r="Q471" s="52">
        <v>9.4199600000000093E-5</v>
      </c>
      <c r="R471" s="52">
        <v>9.5893279999999706E-5</v>
      </c>
      <c r="S471" s="52">
        <v>2.0094451479479999E-4</v>
      </c>
      <c r="T471" s="52">
        <v>3.4361682276063998E-4</v>
      </c>
      <c r="U471" s="52">
        <v>9.3484991199999995E-5</v>
      </c>
      <c r="V471" s="52">
        <v>2.7136000000000002E-7</v>
      </c>
      <c r="W471" s="52"/>
      <c r="X471" s="52"/>
      <c r="Y471" s="52"/>
      <c r="Z471" s="52"/>
      <c r="AA471" s="52"/>
      <c r="AB471" s="52"/>
      <c r="AC471" s="52"/>
      <c r="AD471" s="52"/>
      <c r="AE471" s="52"/>
      <c r="AF471" s="52"/>
      <c r="AG471" s="32"/>
    </row>
    <row r="472" spans="1:33" ht="15" customHeight="1" x14ac:dyDescent="0.25">
      <c r="A472" s="49" t="s">
        <v>10</v>
      </c>
      <c r="B472" s="49" t="s">
        <v>11</v>
      </c>
      <c r="C472" s="49" t="s">
        <v>12</v>
      </c>
      <c r="D472" s="49" t="s">
        <v>13</v>
      </c>
      <c r="E472" s="49" t="s">
        <v>14</v>
      </c>
      <c r="F472" s="49" t="s">
        <v>15</v>
      </c>
      <c r="G472" s="49" t="s">
        <v>45</v>
      </c>
      <c r="H472" s="50" t="s">
        <v>18</v>
      </c>
      <c r="I472" s="51">
        <v>298</v>
      </c>
      <c r="J472" s="52"/>
      <c r="K472" s="52">
        <v>1.4368943736000001E-4</v>
      </c>
      <c r="L472" s="52">
        <v>1.7746855686E-4</v>
      </c>
      <c r="M472" s="52">
        <v>1.8504180072000001E-4</v>
      </c>
      <c r="N472" s="52">
        <v>1.7284865094E-4</v>
      </c>
      <c r="O472" s="52">
        <v>2.0332155827339999E-4</v>
      </c>
      <c r="P472" s="52">
        <v>2.1065460570000001E-4</v>
      </c>
      <c r="Q472" s="52">
        <v>2.2106291130000001E-4</v>
      </c>
      <c r="R472" s="52">
        <v>2.2503755483999901E-4</v>
      </c>
      <c r="S472" s="52">
        <v>4.71566540094698E-4</v>
      </c>
      <c r="T472" s="52">
        <v>8.0638277881353202E-4</v>
      </c>
      <c r="U472" s="52">
        <v>2.193859030986E-4</v>
      </c>
      <c r="V472" s="52">
        <v>6.3681408000000003E-7</v>
      </c>
      <c r="W472" s="52"/>
      <c r="X472" s="52"/>
      <c r="Y472" s="52"/>
      <c r="Z472" s="52"/>
      <c r="AA472" s="52"/>
      <c r="AB472" s="52"/>
      <c r="AC472" s="52"/>
      <c r="AD472" s="52"/>
      <c r="AE472" s="52"/>
      <c r="AF472" s="52"/>
      <c r="AG472" s="32"/>
    </row>
    <row r="473" spans="1:33" ht="15" customHeight="1" x14ac:dyDescent="0.25">
      <c r="A473" s="49" t="s">
        <v>10</v>
      </c>
      <c r="B473" s="49" t="s">
        <v>11</v>
      </c>
      <c r="C473" s="49" t="s">
        <v>12</v>
      </c>
      <c r="D473" s="49" t="s">
        <v>13</v>
      </c>
      <c r="E473" s="49" t="s">
        <v>14</v>
      </c>
      <c r="F473" s="49" t="s">
        <v>15</v>
      </c>
      <c r="G473" s="49" t="s">
        <v>46</v>
      </c>
      <c r="H473" s="50" t="s">
        <v>16</v>
      </c>
      <c r="I473" s="51">
        <v>25</v>
      </c>
      <c r="J473" s="52">
        <v>3.275359075E-3</v>
      </c>
      <c r="K473" s="52">
        <v>3.0413040999999899E-3</v>
      </c>
      <c r="L473" s="52">
        <v>2.27510900000001E-3</v>
      </c>
      <c r="M473" s="52">
        <v>2.5008107999999899E-3</v>
      </c>
      <c r="N473" s="52">
        <v>2.6257531499999801E-3</v>
      </c>
      <c r="O473" s="52">
        <v>2.9756179097499801E-3</v>
      </c>
      <c r="P473" s="52">
        <v>4.2358710500000202E-3</v>
      </c>
      <c r="Q473" s="52">
        <v>4.8070748750000296E-3</v>
      </c>
      <c r="R473" s="52">
        <v>5.2000402500000202E-3</v>
      </c>
      <c r="S473" s="52">
        <v>4.6452779446305697E-3</v>
      </c>
      <c r="T473" s="52">
        <v>5.5369055975801797E-3</v>
      </c>
      <c r="U473" s="52">
        <v>4.9704819748454298E-3</v>
      </c>
      <c r="V473" s="52">
        <v>6.5690789993463799E-3</v>
      </c>
      <c r="W473" s="52">
        <v>6.3578423797442498E-3</v>
      </c>
      <c r="X473" s="52">
        <v>6.4016753496564703E-3</v>
      </c>
      <c r="Y473" s="52">
        <v>6.5406763701173999E-3</v>
      </c>
      <c r="Z473" s="52">
        <v>6.0006879596339602E-3</v>
      </c>
      <c r="AA473" s="52">
        <v>5.52839478647703E-3</v>
      </c>
      <c r="AB473" s="52">
        <v>5.37012272608893E-3</v>
      </c>
      <c r="AC473" s="52">
        <v>5.1672740012229396E-3</v>
      </c>
      <c r="AD473" s="52">
        <v>5.3996524981382603E-3</v>
      </c>
      <c r="AE473" s="52">
        <v>5.6601716819914497E-3</v>
      </c>
      <c r="AF473" s="52">
        <v>5.6458062220242503E-3</v>
      </c>
      <c r="AG473" s="32">
        <v>5.4158441562693E-3</v>
      </c>
    </row>
    <row r="474" spans="1:33" ht="15" customHeight="1" x14ac:dyDescent="0.25">
      <c r="A474" s="49" t="s">
        <v>10</v>
      </c>
      <c r="B474" s="49" t="s">
        <v>11</v>
      </c>
      <c r="C474" s="49" t="s">
        <v>12</v>
      </c>
      <c r="D474" s="49" t="s">
        <v>13</v>
      </c>
      <c r="E474" s="49" t="s">
        <v>14</v>
      </c>
      <c r="F474" s="49" t="s">
        <v>15</v>
      </c>
      <c r="G474" s="49" t="s">
        <v>46</v>
      </c>
      <c r="H474" s="50" t="s">
        <v>17</v>
      </c>
      <c r="I474" s="51">
        <v>1</v>
      </c>
      <c r="J474" s="52">
        <v>6.9463815262600104</v>
      </c>
      <c r="K474" s="52">
        <v>6.44999773527997</v>
      </c>
      <c r="L474" s="52">
        <v>4.8250511672000203</v>
      </c>
      <c r="M474" s="52">
        <v>5.3037195446399696</v>
      </c>
      <c r="N474" s="52">
        <v>5.5686972805199604</v>
      </c>
      <c r="O474" s="52">
        <v>6.3106904629977603</v>
      </c>
      <c r="P474" s="52">
        <v>8.9834353228400392</v>
      </c>
      <c r="Q474" s="52">
        <v>10.1948443949001</v>
      </c>
      <c r="R474" s="52">
        <v>11.0282453622</v>
      </c>
      <c r="S474" s="52">
        <v>9.9980346586930509</v>
      </c>
      <c r="T474" s="52">
        <v>11.918025082469599</v>
      </c>
      <c r="U474" s="52">
        <v>10.283449147311</v>
      </c>
      <c r="V474" s="52">
        <v>14.152632834645701</v>
      </c>
      <c r="W474" s="52">
        <v>13.634571654201601</v>
      </c>
      <c r="X474" s="52">
        <v>13.7698081379811</v>
      </c>
      <c r="Y474" s="52">
        <v>14.1829804314747</v>
      </c>
      <c r="Z474" s="52">
        <v>12.879119862492299</v>
      </c>
      <c r="AA474" s="52">
        <v>11.8623441421722</v>
      </c>
      <c r="AB474" s="52">
        <v>11.5377321798781</v>
      </c>
      <c r="AC474" s="52">
        <v>11.0846760490967</v>
      </c>
      <c r="AD474" s="52">
        <v>11.583629391781299</v>
      </c>
      <c r="AE474" s="52">
        <v>12.1581778123017</v>
      </c>
      <c r="AF474" s="52">
        <v>12.105479277464401</v>
      </c>
      <c r="AG474" s="32">
        <v>11.6127883430671</v>
      </c>
    </row>
    <row r="475" spans="1:33" ht="15" customHeight="1" x14ac:dyDescent="0.25">
      <c r="A475" s="49" t="s">
        <v>10</v>
      </c>
      <c r="B475" s="49" t="s">
        <v>11</v>
      </c>
      <c r="C475" s="49" t="s">
        <v>12</v>
      </c>
      <c r="D475" s="49" t="s">
        <v>13</v>
      </c>
      <c r="E475" s="49" t="s">
        <v>14</v>
      </c>
      <c r="F475" s="49" t="s">
        <v>15</v>
      </c>
      <c r="G475" s="49" t="s">
        <v>46</v>
      </c>
      <c r="H475" s="50" t="s">
        <v>18</v>
      </c>
      <c r="I475" s="51">
        <v>298</v>
      </c>
      <c r="J475" s="52">
        <v>3.9042280174000099E-3</v>
      </c>
      <c r="K475" s="52">
        <v>3.6252344871999802E-3</v>
      </c>
      <c r="L475" s="52">
        <v>2.7119299280000098E-3</v>
      </c>
      <c r="M475" s="52">
        <v>2.9809664735999798E-3</v>
      </c>
      <c r="N475" s="52">
        <v>3.1298977547999799E-3</v>
      </c>
      <c r="O475" s="52">
        <v>3.5469365484219798E-3</v>
      </c>
      <c r="P475" s="52">
        <v>5.0491582916000199E-3</v>
      </c>
      <c r="Q475" s="52">
        <v>5.73003325100004E-3</v>
      </c>
      <c r="R475" s="52">
        <v>6.1984479780000301E-3</v>
      </c>
      <c r="S475" s="52">
        <v>5.5371713099996401E-3</v>
      </c>
      <c r="T475" s="52">
        <v>6.5999914723155698E-3</v>
      </c>
      <c r="U475" s="52">
        <v>5.92482345985656E-3</v>
      </c>
      <c r="V475" s="52">
        <v>7.8434390972714901E-3</v>
      </c>
      <c r="W475" s="52">
        <v>7.5785478906148099E-3</v>
      </c>
      <c r="X475" s="52">
        <v>7.6307970048705102E-3</v>
      </c>
      <c r="Y475" s="52">
        <v>7.7964861781745004E-3</v>
      </c>
      <c r="Z475" s="52">
        <v>7.15281999126368E-3</v>
      </c>
      <c r="AA475" s="52">
        <v>6.5897270666206197E-3</v>
      </c>
      <c r="AB475" s="52">
        <v>6.4074442745980101E-3</v>
      </c>
      <c r="AC475" s="52">
        <v>6.1593310006369398E-3</v>
      </c>
      <c r="AD475" s="52">
        <v>6.4363261926808097E-3</v>
      </c>
      <c r="AE475" s="52">
        <v>6.7470140258617996E-3</v>
      </c>
      <c r="AF475" s="52">
        <v>6.7298011298929103E-3</v>
      </c>
      <c r="AG475" s="32">
        <v>6.4556257372930101E-3</v>
      </c>
    </row>
    <row r="476" spans="1:33" ht="15" customHeight="1" x14ac:dyDescent="0.25">
      <c r="A476" s="49" t="s">
        <v>10</v>
      </c>
      <c r="B476" s="49" t="s">
        <v>11</v>
      </c>
      <c r="C476" s="49" t="s">
        <v>12</v>
      </c>
      <c r="D476" s="49" t="s">
        <v>13</v>
      </c>
      <c r="E476" s="49" t="s">
        <v>14</v>
      </c>
      <c r="F476" s="49" t="s">
        <v>15</v>
      </c>
      <c r="G476" s="49" t="s">
        <v>47</v>
      </c>
      <c r="H476" s="50" t="s">
        <v>16</v>
      </c>
      <c r="I476" s="51">
        <v>25</v>
      </c>
      <c r="J476" s="52"/>
      <c r="K476" s="52"/>
      <c r="L476" s="52"/>
      <c r="M476" s="52"/>
      <c r="N476" s="52"/>
      <c r="O476" s="52"/>
      <c r="P476" s="52"/>
      <c r="Q476" s="52"/>
      <c r="R476" s="52"/>
      <c r="S476" s="52">
        <v>7.0416228571428497E-8</v>
      </c>
      <c r="T476" s="52">
        <v>2.58939428571428E-8</v>
      </c>
      <c r="U476" s="52"/>
      <c r="V476" s="52">
        <v>2.4954794999999998E-6</v>
      </c>
      <c r="W476" s="52">
        <v>2.9937443999999999E-6</v>
      </c>
      <c r="X476" s="52">
        <v>1.5138116999999999E-6</v>
      </c>
      <c r="Y476" s="52">
        <v>8.4948659999999997E-7</v>
      </c>
      <c r="Z476" s="52">
        <v>6.9802628699999999E-7</v>
      </c>
      <c r="AA476" s="52">
        <v>1.3629501E-6</v>
      </c>
      <c r="AB476" s="52">
        <v>8.8253760000000004E-7</v>
      </c>
      <c r="AC476" s="52">
        <v>1.3873554E-6</v>
      </c>
      <c r="AD476" s="52">
        <v>1.2919629E-6</v>
      </c>
      <c r="AE476" s="52">
        <v>9.4294709999999997E-7</v>
      </c>
      <c r="AF476" s="52">
        <v>1.9745937000000001E-6</v>
      </c>
      <c r="AG476" s="32">
        <v>2.2691409000000001E-6</v>
      </c>
    </row>
    <row r="477" spans="1:33" ht="15" customHeight="1" x14ac:dyDescent="0.25">
      <c r="A477" s="49" t="s">
        <v>10</v>
      </c>
      <c r="B477" s="49" t="s">
        <v>11</v>
      </c>
      <c r="C477" s="49" t="s">
        <v>12</v>
      </c>
      <c r="D477" s="49" t="s">
        <v>13</v>
      </c>
      <c r="E477" s="49" t="s">
        <v>14</v>
      </c>
      <c r="F477" s="49" t="s">
        <v>15</v>
      </c>
      <c r="G477" s="49" t="s">
        <v>47</v>
      </c>
      <c r="H477" s="50" t="s">
        <v>17</v>
      </c>
      <c r="I477" s="51">
        <v>1</v>
      </c>
      <c r="J477" s="52"/>
      <c r="K477" s="52"/>
      <c r="L477" s="52"/>
      <c r="M477" s="52"/>
      <c r="N477" s="52"/>
      <c r="O477" s="52"/>
      <c r="P477" s="52"/>
      <c r="Q477" s="52"/>
      <c r="R477" s="52"/>
      <c r="S477" s="52">
        <v>5.9168410000000002E-5</v>
      </c>
      <c r="T477" s="52">
        <v>2.1759999999999998E-5</v>
      </c>
      <c r="U477" s="52"/>
      <c r="V477" s="52">
        <v>2.09435E-3</v>
      </c>
      <c r="W477" s="52">
        <v>2.5140000000000002E-3</v>
      </c>
      <c r="X477" s="52">
        <v>1.271E-3</v>
      </c>
      <c r="Y477" s="52">
        <v>7.1334221424000004E-4</v>
      </c>
      <c r="Z477" s="52">
        <v>5.8615594073679997E-4</v>
      </c>
      <c r="AA477" s="52">
        <v>1.14451463064E-3</v>
      </c>
      <c r="AB477" s="52">
        <v>7.4109624064000001E-4</v>
      </c>
      <c r="AC477" s="52">
        <v>1.16500857456E-3</v>
      </c>
      <c r="AD477" s="52">
        <v>1.0849043125600001E-3</v>
      </c>
      <c r="AE477" s="52">
        <v>7.9182411144000002E-4</v>
      </c>
      <c r="AF477" s="52">
        <v>1.65813214968E-3</v>
      </c>
      <c r="AG477" s="32">
        <v>1.90547325176E-3</v>
      </c>
    </row>
    <row r="478" spans="1:33" ht="15" customHeight="1" x14ac:dyDescent="0.25">
      <c r="A478" s="49" t="s">
        <v>10</v>
      </c>
      <c r="B478" s="49" t="s">
        <v>11</v>
      </c>
      <c r="C478" s="49" t="s">
        <v>12</v>
      </c>
      <c r="D478" s="49" t="s">
        <v>13</v>
      </c>
      <c r="E478" s="49" t="s">
        <v>14</v>
      </c>
      <c r="F478" s="49" t="s">
        <v>15</v>
      </c>
      <c r="G478" s="49" t="s">
        <v>47</v>
      </c>
      <c r="H478" s="50" t="s">
        <v>18</v>
      </c>
      <c r="I478" s="51">
        <v>298</v>
      </c>
      <c r="J478" s="52"/>
      <c r="K478" s="52"/>
      <c r="L478" s="52"/>
      <c r="M478" s="52"/>
      <c r="N478" s="52"/>
      <c r="O478" s="52"/>
      <c r="P478" s="52"/>
      <c r="Q478" s="52"/>
      <c r="R478" s="52"/>
      <c r="S478" s="52">
        <v>1.6787228891428601E-7</v>
      </c>
      <c r="T478" s="52">
        <v>6.1731159771428394E-8</v>
      </c>
      <c r="U478" s="52"/>
      <c r="V478" s="52">
        <v>5.9492231279999998E-6</v>
      </c>
      <c r="W478" s="52">
        <v>7.1370866496E-6</v>
      </c>
      <c r="X478" s="52">
        <v>3.6089270928000001E-6</v>
      </c>
      <c r="Y478" s="52">
        <v>2.0251760544000002E-6</v>
      </c>
      <c r="Z478" s="52">
        <v>1.664094668208E-6</v>
      </c>
      <c r="AA478" s="52">
        <v>3.2492730384000001E-6</v>
      </c>
      <c r="AB478" s="52">
        <v>2.1039696384000002E-6</v>
      </c>
      <c r="AC478" s="52">
        <v>3.3074552736E-6</v>
      </c>
      <c r="AD478" s="52">
        <v>3.0800395536E-6</v>
      </c>
      <c r="AE478" s="52">
        <v>2.2479858864E-6</v>
      </c>
      <c r="AF478" s="52">
        <v>4.7074313807999997E-6</v>
      </c>
      <c r="AG478" s="32">
        <v>5.4096319055999999E-6</v>
      </c>
    </row>
    <row r="479" spans="1:33" ht="15" customHeight="1" x14ac:dyDescent="0.25">
      <c r="A479" s="49" t="s">
        <v>10</v>
      </c>
      <c r="B479" s="49" t="s">
        <v>11</v>
      </c>
      <c r="C479" s="49" t="s">
        <v>12</v>
      </c>
      <c r="D479" s="49" t="s">
        <v>13</v>
      </c>
      <c r="E479" s="49" t="s">
        <v>14</v>
      </c>
      <c r="F479" s="49" t="s">
        <v>15</v>
      </c>
      <c r="G479" s="49" t="s">
        <v>48</v>
      </c>
      <c r="H479" s="50" t="s">
        <v>16</v>
      </c>
      <c r="I479" s="51">
        <v>25</v>
      </c>
      <c r="J479" s="52"/>
      <c r="K479" s="52"/>
      <c r="L479" s="52"/>
      <c r="M479" s="52"/>
      <c r="N479" s="52"/>
      <c r="O479" s="52"/>
      <c r="P479" s="52"/>
      <c r="Q479" s="52"/>
      <c r="R479" s="52">
        <v>3.7039875000000003E-5</v>
      </c>
      <c r="S479" s="52"/>
      <c r="T479" s="52"/>
      <c r="U479" s="52"/>
      <c r="V479" s="52"/>
      <c r="W479" s="52"/>
      <c r="X479" s="52"/>
      <c r="Y479" s="52"/>
      <c r="Z479" s="52"/>
      <c r="AA479" s="52"/>
      <c r="AB479" s="52"/>
      <c r="AC479" s="52"/>
      <c r="AD479" s="52"/>
      <c r="AE479" s="52"/>
      <c r="AF479" s="52"/>
      <c r="AG479" s="32"/>
    </row>
    <row r="480" spans="1:33" ht="15" customHeight="1" x14ac:dyDescent="0.25">
      <c r="A480" s="49" t="s">
        <v>10</v>
      </c>
      <c r="B480" s="49" t="s">
        <v>11</v>
      </c>
      <c r="C480" s="49" t="s">
        <v>12</v>
      </c>
      <c r="D480" s="49" t="s">
        <v>13</v>
      </c>
      <c r="E480" s="49" t="s">
        <v>14</v>
      </c>
      <c r="F480" s="49" t="s">
        <v>15</v>
      </c>
      <c r="G480" s="49" t="s">
        <v>48</v>
      </c>
      <c r="H480" s="50" t="s">
        <v>17</v>
      </c>
      <c r="I480" s="51">
        <v>1</v>
      </c>
      <c r="J480" s="52"/>
      <c r="K480" s="52"/>
      <c r="L480" s="52"/>
      <c r="M480" s="52"/>
      <c r="N480" s="52"/>
      <c r="O480" s="52"/>
      <c r="P480" s="52"/>
      <c r="Q480" s="52"/>
      <c r="R480" s="52">
        <v>2.9138035E-2</v>
      </c>
      <c r="S480" s="52"/>
      <c r="T480" s="52"/>
      <c r="U480" s="52"/>
      <c r="V480" s="52"/>
      <c r="W480" s="52"/>
      <c r="X480" s="52"/>
      <c r="Y480" s="52"/>
      <c r="Z480" s="52"/>
      <c r="AA480" s="52"/>
      <c r="AB480" s="52"/>
      <c r="AC480" s="52"/>
      <c r="AD480" s="52"/>
      <c r="AE480" s="52"/>
      <c r="AF480" s="52"/>
      <c r="AG480" s="32"/>
    </row>
    <row r="481" spans="1:33" ht="15" customHeight="1" x14ac:dyDescent="0.25">
      <c r="A481" s="49" t="s">
        <v>10</v>
      </c>
      <c r="B481" s="49" t="s">
        <v>11</v>
      </c>
      <c r="C481" s="49" t="s">
        <v>12</v>
      </c>
      <c r="D481" s="49" t="s">
        <v>13</v>
      </c>
      <c r="E481" s="49" t="s">
        <v>14</v>
      </c>
      <c r="F481" s="49" t="s">
        <v>15</v>
      </c>
      <c r="G481" s="49" t="s">
        <v>48</v>
      </c>
      <c r="H481" s="50" t="s">
        <v>18</v>
      </c>
      <c r="I481" s="51">
        <v>298</v>
      </c>
      <c r="J481" s="52"/>
      <c r="K481" s="52"/>
      <c r="L481" s="52"/>
      <c r="M481" s="52"/>
      <c r="N481" s="52"/>
      <c r="O481" s="52"/>
      <c r="P481" s="52"/>
      <c r="Q481" s="52"/>
      <c r="R481" s="52">
        <v>8.8303061999999994E-5</v>
      </c>
      <c r="S481" s="52"/>
      <c r="T481" s="52"/>
      <c r="U481" s="52"/>
      <c r="V481" s="52"/>
      <c r="W481" s="52"/>
      <c r="X481" s="52"/>
      <c r="Y481" s="52"/>
      <c r="Z481" s="52"/>
      <c r="AA481" s="52"/>
      <c r="AB481" s="52"/>
      <c r="AC481" s="52"/>
      <c r="AD481" s="52"/>
      <c r="AE481" s="52"/>
      <c r="AF481" s="52"/>
      <c r="AG481" s="32"/>
    </row>
    <row r="482" spans="1:33" ht="15" customHeight="1" x14ac:dyDescent="0.25">
      <c r="A482" s="49" t="s">
        <v>10</v>
      </c>
      <c r="B482" s="49" t="s">
        <v>11</v>
      </c>
      <c r="C482" s="49" t="s">
        <v>12</v>
      </c>
      <c r="D482" s="49" t="s">
        <v>13</v>
      </c>
      <c r="E482" s="49" t="s">
        <v>14</v>
      </c>
      <c r="F482" s="49" t="s">
        <v>15</v>
      </c>
      <c r="G482" s="49" t="s">
        <v>723</v>
      </c>
      <c r="H482" s="50" t="s">
        <v>16</v>
      </c>
      <c r="I482" s="51">
        <v>25</v>
      </c>
      <c r="J482" s="52"/>
      <c r="K482" s="52"/>
      <c r="L482" s="52"/>
      <c r="M482" s="52"/>
      <c r="N482" s="52"/>
      <c r="O482" s="52"/>
      <c r="P482" s="52"/>
      <c r="Q482" s="52"/>
      <c r="R482" s="52"/>
      <c r="S482" s="52"/>
      <c r="T482" s="52">
        <v>1.6461992601088698E-8</v>
      </c>
      <c r="U482" s="52">
        <v>1.6882542369044901E-9</v>
      </c>
      <c r="V482" s="52">
        <v>6.3747780499285098E-8</v>
      </c>
      <c r="W482" s="52">
        <v>7.95465217833113E-7</v>
      </c>
      <c r="X482" s="52">
        <v>7.6602940169954099E-7</v>
      </c>
      <c r="Y482" s="52">
        <v>1.1579668781791601E-6</v>
      </c>
      <c r="Z482" s="52">
        <v>2.7207624073665598E-6</v>
      </c>
      <c r="AA482" s="52">
        <v>2.7293202794515002E-6</v>
      </c>
      <c r="AB482" s="52">
        <v>2.6347215566352499E-6</v>
      </c>
      <c r="AC482" s="52">
        <v>4.2287469111338002E-6</v>
      </c>
      <c r="AD482" s="52">
        <v>3.6123596935875598E-6</v>
      </c>
      <c r="AE482" s="52">
        <v>6.3485414771196704E-6</v>
      </c>
      <c r="AF482" s="52">
        <v>8.9056246545555492E-6</v>
      </c>
      <c r="AG482" s="32">
        <v>1.16295480695591E-5</v>
      </c>
    </row>
    <row r="483" spans="1:33" ht="15" customHeight="1" x14ac:dyDescent="0.25">
      <c r="A483" s="49" t="s">
        <v>10</v>
      </c>
      <c r="B483" s="49" t="s">
        <v>11</v>
      </c>
      <c r="C483" s="49" t="s">
        <v>12</v>
      </c>
      <c r="D483" s="49" t="s">
        <v>13</v>
      </c>
      <c r="E483" s="49" t="s">
        <v>14</v>
      </c>
      <c r="F483" s="49" t="s">
        <v>15</v>
      </c>
      <c r="G483" s="49" t="s">
        <v>723</v>
      </c>
      <c r="H483" s="50" t="s">
        <v>18</v>
      </c>
      <c r="I483" s="51">
        <v>298</v>
      </c>
      <c r="J483" s="52"/>
      <c r="K483" s="52"/>
      <c r="L483" s="52"/>
      <c r="M483" s="52"/>
      <c r="N483" s="52"/>
      <c r="O483" s="52"/>
      <c r="P483" s="52"/>
      <c r="Q483" s="52"/>
      <c r="R483" s="52"/>
      <c r="S483" s="52"/>
      <c r="T483" s="52">
        <v>3.92453903609955E-8</v>
      </c>
      <c r="U483" s="52">
        <v>4.0247981007803099E-9</v>
      </c>
      <c r="V483" s="52">
        <v>1.5197470842429401E-7</v>
      </c>
      <c r="W483" s="52">
        <v>1.89638907931414E-6</v>
      </c>
      <c r="X483" s="52">
        <v>1.8262140936517101E-6</v>
      </c>
      <c r="Y483" s="52">
        <v>2.7605930375791202E-6</v>
      </c>
      <c r="Z483" s="52">
        <v>6.4862975791618704E-6</v>
      </c>
      <c r="AA483" s="52">
        <v>6.5066995462123704E-6</v>
      </c>
      <c r="AB483" s="52">
        <v>6.2811761910184397E-6</v>
      </c>
      <c r="AC483" s="52">
        <v>1.00813326541964E-5</v>
      </c>
      <c r="AD483" s="52">
        <v>8.6118655095127393E-6</v>
      </c>
      <c r="AE483" s="52">
        <v>1.51349228814533E-5</v>
      </c>
      <c r="AF483" s="52">
        <v>2.12310091764604E-5</v>
      </c>
      <c r="AG483" s="32">
        <v>2.74350096063147E-5</v>
      </c>
    </row>
    <row r="484" spans="1:33" ht="15" customHeight="1" x14ac:dyDescent="0.25">
      <c r="A484" s="49" t="s">
        <v>10</v>
      </c>
      <c r="B484" s="49" t="s">
        <v>11</v>
      </c>
      <c r="C484" s="49" t="s">
        <v>12</v>
      </c>
      <c r="D484" s="49" t="s">
        <v>13</v>
      </c>
      <c r="E484" s="49" t="s">
        <v>14</v>
      </c>
      <c r="F484" s="49" t="s">
        <v>15</v>
      </c>
      <c r="G484" s="49" t="s">
        <v>49</v>
      </c>
      <c r="H484" s="50" t="s">
        <v>16</v>
      </c>
      <c r="I484" s="51">
        <v>25</v>
      </c>
      <c r="J484" s="52">
        <v>1.3627349999999999E-5</v>
      </c>
      <c r="K484" s="52">
        <v>1.8998565E-4</v>
      </c>
      <c r="L484" s="52"/>
      <c r="M484" s="52">
        <v>1.513425E-6</v>
      </c>
      <c r="N484" s="52"/>
      <c r="O484" s="52"/>
      <c r="P484" s="52">
        <v>5.6842499999999897E-6</v>
      </c>
      <c r="Q484" s="52">
        <v>7.7838749999999899E-6</v>
      </c>
      <c r="R484" s="52">
        <v>4.2391499999999999E-6</v>
      </c>
      <c r="S484" s="52">
        <v>4.8266949214285703E-6</v>
      </c>
      <c r="T484" s="52">
        <v>4.7528867025000104E-6</v>
      </c>
      <c r="U484" s="52">
        <v>8.0246E-7</v>
      </c>
      <c r="V484" s="52"/>
      <c r="W484" s="52"/>
      <c r="X484" s="52"/>
      <c r="Y484" s="52">
        <v>2.6617499999999999E-7</v>
      </c>
      <c r="Z484" s="52"/>
      <c r="AA484" s="52"/>
      <c r="AB484" s="52"/>
      <c r="AC484" s="52"/>
      <c r="AD484" s="52"/>
      <c r="AE484" s="52"/>
      <c r="AF484" s="52"/>
      <c r="AG484" s="32"/>
    </row>
    <row r="485" spans="1:33" ht="15" customHeight="1" x14ac:dyDescent="0.25">
      <c r="A485" s="49" t="s">
        <v>10</v>
      </c>
      <c r="B485" s="49" t="s">
        <v>11</v>
      </c>
      <c r="C485" s="49" t="s">
        <v>12</v>
      </c>
      <c r="D485" s="49" t="s">
        <v>13</v>
      </c>
      <c r="E485" s="49" t="s">
        <v>14</v>
      </c>
      <c r="F485" s="49" t="s">
        <v>15</v>
      </c>
      <c r="G485" s="49" t="s">
        <v>49</v>
      </c>
      <c r="H485" s="50" t="s">
        <v>17</v>
      </c>
      <c r="I485" s="51">
        <v>1</v>
      </c>
      <c r="J485" s="52">
        <v>1.36455198E-2</v>
      </c>
      <c r="K485" s="52">
        <v>0.1902389642</v>
      </c>
      <c r="L485" s="52"/>
      <c r="M485" s="52">
        <v>1.5154429E-3</v>
      </c>
      <c r="N485" s="52"/>
      <c r="O485" s="52"/>
      <c r="P485" s="52">
        <v>5.6918289999999903E-3</v>
      </c>
      <c r="Q485" s="52">
        <v>7.7942534999999903E-3</v>
      </c>
      <c r="R485" s="52">
        <v>4.2448021999999998E-3</v>
      </c>
      <c r="S485" s="52">
        <v>4.7601326029999896E-3</v>
      </c>
      <c r="T485" s="52">
        <v>4.6782800000000103E-3</v>
      </c>
      <c r="U485" s="52">
        <v>1.10775681422083E-3</v>
      </c>
      <c r="V485" s="52"/>
      <c r="W485" s="52"/>
      <c r="X485" s="52"/>
      <c r="Y485" s="52">
        <v>2.7102302151336602E-4</v>
      </c>
      <c r="Z485" s="52"/>
      <c r="AA485" s="52"/>
      <c r="AB485" s="52"/>
      <c r="AC485" s="52"/>
      <c r="AD485" s="52"/>
      <c r="AE485" s="52"/>
      <c r="AF485" s="52"/>
      <c r="AG485" s="32"/>
    </row>
    <row r="486" spans="1:33" ht="15" customHeight="1" x14ac:dyDescent="0.25">
      <c r="A486" s="49" t="s">
        <v>10</v>
      </c>
      <c r="B486" s="49" t="s">
        <v>11</v>
      </c>
      <c r="C486" s="49" t="s">
        <v>12</v>
      </c>
      <c r="D486" s="49" t="s">
        <v>13</v>
      </c>
      <c r="E486" s="49" t="s">
        <v>14</v>
      </c>
      <c r="F486" s="49" t="s">
        <v>15</v>
      </c>
      <c r="G486" s="49" t="s">
        <v>49</v>
      </c>
      <c r="H486" s="50" t="s">
        <v>18</v>
      </c>
      <c r="I486" s="51">
        <v>298</v>
      </c>
      <c r="J486" s="52">
        <v>3.2487602400000002E-5</v>
      </c>
      <c r="K486" s="52">
        <v>4.5292578959999999E-4</v>
      </c>
      <c r="L486" s="52"/>
      <c r="M486" s="52">
        <v>3.60800520000001E-6</v>
      </c>
      <c r="N486" s="52"/>
      <c r="O486" s="52"/>
      <c r="P486" s="52">
        <v>1.3551252000000001E-5</v>
      </c>
      <c r="Q486" s="52">
        <v>1.8556758E-5</v>
      </c>
      <c r="R486" s="52">
        <v>1.01061336E-5</v>
      </c>
      <c r="S486" s="52">
        <v>1.15068406926857E-5</v>
      </c>
      <c r="T486" s="52">
        <v>1.1330881898760001E-5</v>
      </c>
      <c r="U486" s="52">
        <v>1.6746646400000001E-6</v>
      </c>
      <c r="V486" s="52"/>
      <c r="W486" s="52"/>
      <c r="X486" s="52"/>
      <c r="Y486" s="52">
        <v>6.345612E-7</v>
      </c>
      <c r="Z486" s="52"/>
      <c r="AA486" s="52"/>
      <c r="AB486" s="52"/>
      <c r="AC486" s="52"/>
      <c r="AD486" s="52"/>
      <c r="AE486" s="52"/>
      <c r="AF486" s="52"/>
      <c r="AG486" s="32"/>
    </row>
    <row r="487" spans="1:33" ht="15" customHeight="1" x14ac:dyDescent="0.25">
      <c r="A487" s="49" t="s">
        <v>10</v>
      </c>
      <c r="B487" s="49" t="s">
        <v>11</v>
      </c>
      <c r="C487" s="49" t="s">
        <v>12</v>
      </c>
      <c r="D487" s="49" t="s">
        <v>13</v>
      </c>
      <c r="E487" s="49" t="s">
        <v>14</v>
      </c>
      <c r="F487" s="49" t="s">
        <v>50</v>
      </c>
      <c r="G487" s="49" t="s">
        <v>51</v>
      </c>
      <c r="H487" s="50" t="s">
        <v>16</v>
      </c>
      <c r="I487" s="51">
        <v>25</v>
      </c>
      <c r="J487" s="52">
        <v>3.2477922889649799E-11</v>
      </c>
      <c r="K487" s="52">
        <v>3.4944624828011501E-11</v>
      </c>
      <c r="L487" s="52">
        <v>6.8666826323971796E-12</v>
      </c>
      <c r="M487" s="52">
        <v>1.01068865136061E-11</v>
      </c>
      <c r="N487" s="52">
        <v>3.5034154698852602E-11</v>
      </c>
      <c r="O487" s="52">
        <v>1.1168936791884899E-10</v>
      </c>
      <c r="P487" s="52">
        <v>1.01505973991462E-9</v>
      </c>
      <c r="Q487" s="52">
        <v>6.34372320030979E-10</v>
      </c>
      <c r="R487" s="52">
        <v>7.6481675910407199E-10</v>
      </c>
      <c r="S487" s="52">
        <v>4.9517040705841404E-10</v>
      </c>
      <c r="T487" s="52">
        <v>1.5447901905358701E-10</v>
      </c>
      <c r="U487" s="52">
        <v>2.9228384563750098E-10</v>
      </c>
      <c r="V487" s="52">
        <v>6.7303683000426704E-10</v>
      </c>
      <c r="W487" s="52">
        <v>3.1144944171512602E-9</v>
      </c>
      <c r="X487" s="52">
        <v>1.8264554196314699E-9</v>
      </c>
      <c r="Y487" s="52">
        <v>1.73031278937634E-9</v>
      </c>
      <c r="Z487" s="52">
        <v>2.7205133706771802E-9</v>
      </c>
      <c r="AA487" s="52">
        <v>2.1409720660167302E-9</v>
      </c>
      <c r="AB487" s="52">
        <v>1.1978874204617299E-9</v>
      </c>
      <c r="AC487" s="52">
        <v>3.7646166381855997E-9</v>
      </c>
      <c r="AD487" s="52">
        <v>2.39715246629801E-9</v>
      </c>
      <c r="AE487" s="52">
        <v>1.11831520081072E-9</v>
      </c>
      <c r="AF487" s="52">
        <v>3.0913828629703098E-10</v>
      </c>
      <c r="AG487" s="32">
        <v>1.84521770564857E-9</v>
      </c>
    </row>
    <row r="488" spans="1:33" ht="15" customHeight="1" x14ac:dyDescent="0.25">
      <c r="A488" s="49" t="s">
        <v>10</v>
      </c>
      <c r="B488" s="49" t="s">
        <v>11</v>
      </c>
      <c r="C488" s="49" t="s">
        <v>12</v>
      </c>
      <c r="D488" s="49" t="s">
        <v>13</v>
      </c>
      <c r="E488" s="49" t="s">
        <v>14</v>
      </c>
      <c r="F488" s="49" t="s">
        <v>50</v>
      </c>
      <c r="G488" s="49" t="s">
        <v>51</v>
      </c>
      <c r="H488" s="50" t="s">
        <v>18</v>
      </c>
      <c r="I488" s="51">
        <v>298</v>
      </c>
      <c r="J488" s="52">
        <v>7.7427368168925006E-11</v>
      </c>
      <c r="K488" s="52">
        <v>8.33079855899794E-11</v>
      </c>
      <c r="L488" s="52">
        <v>1.63701713956349E-11</v>
      </c>
      <c r="M488" s="52">
        <v>2.4094817448436902E-11</v>
      </c>
      <c r="N488" s="52">
        <v>8.3521424802064599E-11</v>
      </c>
      <c r="O488" s="52">
        <v>2.6626745311853498E-10</v>
      </c>
      <c r="P488" s="52">
        <v>2.41990241995646E-9</v>
      </c>
      <c r="Q488" s="52">
        <v>1.51234361095385E-9</v>
      </c>
      <c r="R488" s="52">
        <v>1.8233231537041101E-9</v>
      </c>
      <c r="S488" s="52">
        <v>1.1804862504272601E-9</v>
      </c>
      <c r="T488" s="52">
        <v>3.68277981423752E-10</v>
      </c>
      <c r="U488" s="52">
        <v>6.9680468799980099E-10</v>
      </c>
      <c r="V488" s="52">
        <v>1.6045198027301701E-9</v>
      </c>
      <c r="W488" s="52">
        <v>7.4249546904886099E-9</v>
      </c>
      <c r="X488" s="52">
        <v>4.35426972040143E-9</v>
      </c>
      <c r="Y488" s="52">
        <v>4.12506568987319E-9</v>
      </c>
      <c r="Z488" s="52">
        <v>6.4857038756944004E-9</v>
      </c>
      <c r="AA488" s="52">
        <v>5.10407740538388E-9</v>
      </c>
      <c r="AB488" s="52">
        <v>2.8557636103807602E-9</v>
      </c>
      <c r="AC488" s="52">
        <v>8.9748460654344696E-9</v>
      </c>
      <c r="AD488" s="52">
        <v>5.7148114796544701E-9</v>
      </c>
      <c r="AE488" s="52">
        <v>2.6660634387327599E-9</v>
      </c>
      <c r="AF488" s="52">
        <v>7.3698567453212196E-10</v>
      </c>
      <c r="AG488" s="32">
        <v>4.3989990102661898E-9</v>
      </c>
    </row>
    <row r="489" spans="1:33" ht="15" customHeight="1" x14ac:dyDescent="0.25">
      <c r="A489" s="49" t="s">
        <v>10</v>
      </c>
      <c r="B489" s="49" t="s">
        <v>11</v>
      </c>
      <c r="C489" s="49" t="s">
        <v>12</v>
      </c>
      <c r="D489" s="49" t="s">
        <v>13</v>
      </c>
      <c r="E489" s="49" t="s">
        <v>14</v>
      </c>
      <c r="F489" s="49" t="s">
        <v>50</v>
      </c>
      <c r="G489" s="49" t="s">
        <v>52</v>
      </c>
      <c r="H489" s="50" t="s">
        <v>16</v>
      </c>
      <c r="I489" s="51">
        <v>25</v>
      </c>
      <c r="J489" s="52"/>
      <c r="K489" s="52"/>
      <c r="L489" s="52"/>
      <c r="M489" s="52"/>
      <c r="N489" s="52"/>
      <c r="O489" s="52"/>
      <c r="P489" s="52"/>
      <c r="Q489" s="52"/>
      <c r="R489" s="52"/>
      <c r="S489" s="52"/>
      <c r="T489" s="52"/>
      <c r="U489" s="52"/>
      <c r="V489" s="52">
        <v>1.0217518394235299E-5</v>
      </c>
      <c r="W489" s="52">
        <v>7.5636770214060596E-6</v>
      </c>
      <c r="X489" s="52">
        <v>5.2808428257782896E-6</v>
      </c>
      <c r="Y489" s="52">
        <v>5.9197422123768599E-6</v>
      </c>
      <c r="Z489" s="52">
        <v>5.2502018559301699E-6</v>
      </c>
      <c r="AA489" s="52">
        <v>6.7936751326149697E-7</v>
      </c>
      <c r="AB489" s="52"/>
      <c r="AC489" s="52"/>
      <c r="AD489" s="52"/>
      <c r="AE489" s="52"/>
      <c r="AF489" s="52"/>
      <c r="AG489" s="32"/>
    </row>
    <row r="490" spans="1:33" ht="15" customHeight="1" x14ac:dyDescent="0.25">
      <c r="A490" s="49" t="s">
        <v>10</v>
      </c>
      <c r="B490" s="49" t="s">
        <v>11</v>
      </c>
      <c r="C490" s="49" t="s">
        <v>12</v>
      </c>
      <c r="D490" s="49" t="s">
        <v>13</v>
      </c>
      <c r="E490" s="49" t="s">
        <v>14</v>
      </c>
      <c r="F490" s="49" t="s">
        <v>50</v>
      </c>
      <c r="G490" s="49" t="s">
        <v>52</v>
      </c>
      <c r="H490" s="50" t="s">
        <v>18</v>
      </c>
      <c r="I490" s="51">
        <v>298</v>
      </c>
      <c r="J490" s="52"/>
      <c r="K490" s="52"/>
      <c r="L490" s="52"/>
      <c r="M490" s="52"/>
      <c r="N490" s="52"/>
      <c r="O490" s="52"/>
      <c r="P490" s="52"/>
      <c r="Q490" s="52"/>
      <c r="R490" s="52"/>
      <c r="S490" s="52"/>
      <c r="T490" s="52"/>
      <c r="U490" s="52"/>
      <c r="V490" s="52">
        <v>2.3977961291671601E-5</v>
      </c>
      <c r="W490" s="52">
        <v>1.7750059049984701E-5</v>
      </c>
      <c r="X490" s="52">
        <v>1.2392817901395201E-5</v>
      </c>
      <c r="Y490" s="52">
        <v>1.3892155036895401E-5</v>
      </c>
      <c r="Z490" s="52">
        <v>1.23209112054041E-5</v>
      </c>
      <c r="AA490" s="52">
        <v>1.59430571174642E-6</v>
      </c>
      <c r="AB490" s="52"/>
      <c r="AC490" s="52"/>
      <c r="AD490" s="52"/>
      <c r="AE490" s="52"/>
      <c r="AF490" s="52"/>
      <c r="AG490" s="32"/>
    </row>
    <row r="491" spans="1:33" ht="15" customHeight="1" x14ac:dyDescent="0.25">
      <c r="A491" s="49" t="s">
        <v>10</v>
      </c>
      <c r="B491" s="49" t="s">
        <v>11</v>
      </c>
      <c r="C491" s="49" t="s">
        <v>12</v>
      </c>
      <c r="D491" s="49" t="s">
        <v>13</v>
      </c>
      <c r="E491" s="49" t="s">
        <v>14</v>
      </c>
      <c r="F491" s="49" t="s">
        <v>50</v>
      </c>
      <c r="G491" s="49" t="s">
        <v>53</v>
      </c>
      <c r="H491" s="50" t="s">
        <v>16</v>
      </c>
      <c r="I491" s="51">
        <v>25</v>
      </c>
      <c r="J491" s="52"/>
      <c r="K491" s="52"/>
      <c r="L491" s="52"/>
      <c r="M491" s="52"/>
      <c r="N491" s="52"/>
      <c r="O491" s="52">
        <v>1.9425E-10</v>
      </c>
      <c r="P491" s="52">
        <v>2.03699999999999E-9</v>
      </c>
      <c r="Q491" s="52">
        <v>1.221075E-5</v>
      </c>
      <c r="R491" s="52"/>
      <c r="S491" s="52">
        <v>9.7500000000000005E-10</v>
      </c>
      <c r="T491" s="52">
        <v>8.2500000000000005E-10</v>
      </c>
      <c r="U491" s="52"/>
      <c r="V491" s="52"/>
      <c r="W491" s="52"/>
      <c r="X491" s="52"/>
      <c r="Y491" s="52"/>
      <c r="Z491" s="52"/>
      <c r="AA491" s="52"/>
      <c r="AB491" s="52"/>
      <c r="AC491" s="52"/>
      <c r="AD491" s="52"/>
      <c r="AE491" s="52"/>
      <c r="AF491" s="52"/>
      <c r="AG491" s="32"/>
    </row>
    <row r="492" spans="1:33" ht="15" customHeight="1" x14ac:dyDescent="0.25">
      <c r="A492" s="49" t="s">
        <v>10</v>
      </c>
      <c r="B492" s="49" t="s">
        <v>11</v>
      </c>
      <c r="C492" s="49" t="s">
        <v>12</v>
      </c>
      <c r="D492" s="49" t="s">
        <v>13</v>
      </c>
      <c r="E492" s="49" t="s">
        <v>14</v>
      </c>
      <c r="F492" s="49" t="s">
        <v>50</v>
      </c>
      <c r="G492" s="49" t="s">
        <v>53</v>
      </c>
      <c r="H492" s="50" t="s">
        <v>17</v>
      </c>
      <c r="I492" s="51">
        <v>1</v>
      </c>
      <c r="J492" s="52"/>
      <c r="K492" s="52"/>
      <c r="L492" s="52"/>
      <c r="M492" s="52"/>
      <c r="N492" s="52"/>
      <c r="O492" s="52">
        <v>1.9292910000000001E-7</v>
      </c>
      <c r="P492" s="52">
        <v>2.0231483999999898E-6</v>
      </c>
      <c r="Q492" s="52">
        <v>1.21277169E-2</v>
      </c>
      <c r="R492" s="52"/>
      <c r="S492" s="52">
        <v>9.6836999999999993E-7</v>
      </c>
      <c r="T492" s="52">
        <v>8.1938999999999998E-7</v>
      </c>
      <c r="U492" s="52"/>
      <c r="V492" s="52"/>
      <c r="W492" s="52"/>
      <c r="X492" s="52"/>
      <c r="Y492" s="52"/>
      <c r="Z492" s="52"/>
      <c r="AA492" s="52"/>
      <c r="AB492" s="52"/>
      <c r="AC492" s="52"/>
      <c r="AD492" s="52"/>
      <c r="AE492" s="52"/>
      <c r="AF492" s="52"/>
      <c r="AG492" s="32"/>
    </row>
    <row r="493" spans="1:33" ht="15" customHeight="1" x14ac:dyDescent="0.25">
      <c r="A493" s="49" t="s">
        <v>10</v>
      </c>
      <c r="B493" s="49" t="s">
        <v>11</v>
      </c>
      <c r="C493" s="49" t="s">
        <v>12</v>
      </c>
      <c r="D493" s="49" t="s">
        <v>13</v>
      </c>
      <c r="E493" s="49" t="s">
        <v>14</v>
      </c>
      <c r="F493" s="49" t="s">
        <v>50</v>
      </c>
      <c r="G493" s="49" t="s">
        <v>53</v>
      </c>
      <c r="H493" s="50" t="s">
        <v>18</v>
      </c>
      <c r="I493" s="51">
        <v>298</v>
      </c>
      <c r="J493" s="52"/>
      <c r="K493" s="52"/>
      <c r="L493" s="52"/>
      <c r="M493" s="52"/>
      <c r="N493" s="52"/>
      <c r="O493" s="52">
        <v>4.6309200000000002E-10</v>
      </c>
      <c r="P493" s="52">
        <v>4.85620799999999E-9</v>
      </c>
      <c r="Q493" s="52">
        <v>2.91104279999999E-5</v>
      </c>
      <c r="R493" s="52"/>
      <c r="S493" s="52">
        <v>2.3244E-9</v>
      </c>
      <c r="T493" s="52">
        <v>1.9667999999999999E-9</v>
      </c>
      <c r="U493" s="52"/>
      <c r="V493" s="52"/>
      <c r="W493" s="52"/>
      <c r="X493" s="52"/>
      <c r="Y493" s="52"/>
      <c r="Z493" s="52"/>
      <c r="AA493" s="52"/>
      <c r="AB493" s="52"/>
      <c r="AC493" s="52"/>
      <c r="AD493" s="52"/>
      <c r="AE493" s="52"/>
      <c r="AF493" s="52"/>
      <c r="AG493" s="32"/>
    </row>
    <row r="494" spans="1:33" ht="15" customHeight="1" x14ac:dyDescent="0.25">
      <c r="A494" s="49" t="s">
        <v>10</v>
      </c>
      <c r="B494" s="49" t="s">
        <v>11</v>
      </c>
      <c r="C494" s="49" t="s">
        <v>12</v>
      </c>
      <c r="D494" s="49" t="s">
        <v>13</v>
      </c>
      <c r="E494" s="49" t="s">
        <v>14</v>
      </c>
      <c r="F494" s="49" t="s">
        <v>50</v>
      </c>
      <c r="G494" s="49" t="s">
        <v>54</v>
      </c>
      <c r="H494" s="50" t="s">
        <v>16</v>
      </c>
      <c r="I494" s="51">
        <v>25</v>
      </c>
      <c r="J494" s="52">
        <v>2.5964240000000001E-5</v>
      </c>
      <c r="K494" s="52">
        <v>1.239024E-5</v>
      </c>
      <c r="L494" s="52">
        <v>1.203968E-5</v>
      </c>
      <c r="M494" s="52">
        <v>1.2078E-5</v>
      </c>
      <c r="N494" s="52">
        <v>3.9735744800000101E-5</v>
      </c>
      <c r="O494" s="52">
        <v>5.80223760000002E-5</v>
      </c>
      <c r="P494" s="52">
        <v>6.2946752000000305E-5</v>
      </c>
      <c r="Q494" s="52">
        <v>8.4139679999999494E-5</v>
      </c>
      <c r="R494" s="52">
        <v>7.17296000000001E-5</v>
      </c>
      <c r="S494" s="52">
        <v>4.1707506937949401E-5</v>
      </c>
      <c r="T494" s="52">
        <v>1.9829215277055699E-6</v>
      </c>
      <c r="U494" s="52">
        <v>3.83938069248425E-5</v>
      </c>
      <c r="V494" s="52">
        <v>1.5806159999999998E-5</v>
      </c>
      <c r="W494" s="52">
        <v>1.4659520000000001E-5</v>
      </c>
      <c r="X494" s="52">
        <v>1.132416E-5</v>
      </c>
      <c r="Y494" s="52">
        <v>4.5930400000000002E-6</v>
      </c>
      <c r="Z494" s="52">
        <v>8.7057599999999995E-6</v>
      </c>
      <c r="AA494" s="52">
        <v>8.6739199999999998E-6</v>
      </c>
      <c r="AB494" s="52">
        <v>9.4059200000000006E-6</v>
      </c>
      <c r="AC494" s="52">
        <v>1.308944E-5</v>
      </c>
      <c r="AD494" s="52">
        <v>1.4377280000000001E-5</v>
      </c>
      <c r="AE494" s="52">
        <v>1.8084960000000001E-5</v>
      </c>
      <c r="AF494" s="52">
        <v>1.7681039999999998E-5</v>
      </c>
      <c r="AG494" s="32">
        <v>2.151456E-5</v>
      </c>
    </row>
    <row r="495" spans="1:33" ht="15" customHeight="1" x14ac:dyDescent="0.25">
      <c r="A495" s="49" t="s">
        <v>10</v>
      </c>
      <c r="B495" s="49" t="s">
        <v>11</v>
      </c>
      <c r="C495" s="49" t="s">
        <v>12</v>
      </c>
      <c r="D495" s="49" t="s">
        <v>13</v>
      </c>
      <c r="E495" s="49" t="s">
        <v>14</v>
      </c>
      <c r="F495" s="49" t="s">
        <v>50</v>
      </c>
      <c r="G495" s="49" t="s">
        <v>54</v>
      </c>
      <c r="H495" s="50" t="s">
        <v>18</v>
      </c>
      <c r="I495" s="51">
        <v>298</v>
      </c>
      <c r="J495" s="52">
        <v>6.0931580219999999E-5</v>
      </c>
      <c r="K495" s="52">
        <v>2.9076795720000101E-5</v>
      </c>
      <c r="L495" s="52">
        <v>2.8254119039999999E-5</v>
      </c>
      <c r="M495" s="52">
        <v>2.8344046500000101E-5</v>
      </c>
      <c r="N495" s="52">
        <v>9.3249859109400198E-5</v>
      </c>
      <c r="O495" s="52">
        <v>1.3616401087800101E-4</v>
      </c>
      <c r="P495" s="52">
        <v>1.4772029025600101E-4</v>
      </c>
      <c r="Q495" s="52">
        <v>1.9745479403999899E-4</v>
      </c>
      <c r="R495" s="52">
        <v>1.683314388E-4</v>
      </c>
      <c r="S495" s="52">
        <v>9.7877091906632707E-5</v>
      </c>
      <c r="T495" s="52">
        <v>4.6534210951430403E-6</v>
      </c>
      <c r="U495" s="52">
        <v>9.01138162371214E-5</v>
      </c>
      <c r="V495" s="52">
        <v>3.7093105980000002E-5</v>
      </c>
      <c r="W495" s="52">
        <v>3.4402228560000001E-5</v>
      </c>
      <c r="X495" s="52">
        <v>2.6574972480000001E-5</v>
      </c>
      <c r="Y495" s="52">
        <v>1.077871662E-5</v>
      </c>
      <c r="Z495" s="52">
        <v>2.043024228E-5</v>
      </c>
      <c r="AA495" s="52">
        <v>2.0355521759999999E-5</v>
      </c>
      <c r="AB495" s="52">
        <v>2.2073342759999999E-5</v>
      </c>
      <c r="AC495" s="52">
        <v>3.0717643319999998E-5</v>
      </c>
      <c r="AD495" s="52">
        <v>3.3739881839999999E-5</v>
      </c>
      <c r="AE495" s="52">
        <v>4.2440879880000003E-5</v>
      </c>
      <c r="AF495" s="52">
        <v>4.1492980619999999E-5</v>
      </c>
      <c r="AG495" s="32">
        <v>5.048929368E-5</v>
      </c>
    </row>
    <row r="496" spans="1:33" ht="15" customHeight="1" x14ac:dyDescent="0.25">
      <c r="A496" s="49" t="s">
        <v>10</v>
      </c>
      <c r="B496" s="49" t="s">
        <v>11</v>
      </c>
      <c r="C496" s="49" t="s">
        <v>12</v>
      </c>
      <c r="D496" s="49" t="s">
        <v>13</v>
      </c>
      <c r="E496" s="49" t="s">
        <v>14</v>
      </c>
      <c r="F496" s="49" t="s">
        <v>50</v>
      </c>
      <c r="G496" s="49" t="s">
        <v>55</v>
      </c>
      <c r="H496" s="50" t="s">
        <v>16</v>
      </c>
      <c r="I496" s="51">
        <v>25</v>
      </c>
      <c r="J496" s="52">
        <v>6.3792522077110194E-8</v>
      </c>
      <c r="K496" s="52">
        <v>5.5690055374044097E-8</v>
      </c>
      <c r="L496" s="52">
        <v>6.8181333173362603E-9</v>
      </c>
      <c r="M496" s="52">
        <v>4.3414893113021099E-8</v>
      </c>
      <c r="N496" s="52">
        <v>1.04355965843387E-7</v>
      </c>
      <c r="O496" s="52">
        <v>1.87403310631083E-7</v>
      </c>
      <c r="P496" s="52">
        <v>2.2525469026583801E-7</v>
      </c>
      <c r="Q496" s="52">
        <v>1.56640627685254E-7</v>
      </c>
      <c r="R496" s="52">
        <v>2.6826018324140198E-7</v>
      </c>
      <c r="S496" s="52">
        <v>2.5798243061452099E-7</v>
      </c>
      <c r="T496" s="52">
        <v>1.06711809946671E-7</v>
      </c>
      <c r="U496" s="52">
        <v>8.7762227813611997E-8</v>
      </c>
      <c r="V496" s="52">
        <v>1.22811917484494E-7</v>
      </c>
      <c r="W496" s="52">
        <v>1.86848137893778E-7</v>
      </c>
      <c r="X496" s="52">
        <v>9.9031677193246202E-8</v>
      </c>
      <c r="Y496" s="52">
        <v>4.8935445981589902E-8</v>
      </c>
      <c r="Z496" s="52">
        <v>5.8872319905284897E-8</v>
      </c>
      <c r="AA496" s="52">
        <v>4.4030638567349699E-8</v>
      </c>
      <c r="AB496" s="52">
        <v>2.3070529908693701E-8</v>
      </c>
      <c r="AC496" s="52">
        <v>5.7834755623094403E-8</v>
      </c>
      <c r="AD496" s="52">
        <v>2.7321470091654601E-8</v>
      </c>
      <c r="AE496" s="52">
        <v>1.1196096372371E-8</v>
      </c>
      <c r="AF496" s="52">
        <v>2.6443091493242101E-9</v>
      </c>
      <c r="AG496" s="32">
        <v>1.1619240783866101E-8</v>
      </c>
    </row>
    <row r="497" spans="1:33" ht="15" customHeight="1" x14ac:dyDescent="0.25">
      <c r="A497" s="49" t="s">
        <v>10</v>
      </c>
      <c r="B497" s="49" t="s">
        <v>11</v>
      </c>
      <c r="C497" s="49" t="s">
        <v>12</v>
      </c>
      <c r="D497" s="49" t="s">
        <v>13</v>
      </c>
      <c r="E497" s="49" t="s">
        <v>14</v>
      </c>
      <c r="F497" s="49" t="s">
        <v>50</v>
      </c>
      <c r="G497" s="49" t="s">
        <v>55</v>
      </c>
      <c r="H497" s="50" t="s">
        <v>17</v>
      </c>
      <c r="I497" s="51">
        <v>1</v>
      </c>
      <c r="J497" s="52">
        <v>6.2907932437641001E-5</v>
      </c>
      <c r="K497" s="52">
        <v>5.4917819939524002E-5</v>
      </c>
      <c r="L497" s="52">
        <v>6.7235885353358603E-6</v>
      </c>
      <c r="M497" s="52">
        <v>4.2812873261853802E-5</v>
      </c>
      <c r="N497" s="52">
        <v>1.02908896450359E-4</v>
      </c>
      <c r="O497" s="52">
        <v>1.84804651390332E-4</v>
      </c>
      <c r="P497" s="52">
        <v>2.2213115856081799E-4</v>
      </c>
      <c r="Q497" s="52">
        <v>1.5446854431468501E-4</v>
      </c>
      <c r="R497" s="52">
        <v>2.6454030870045502E-4</v>
      </c>
      <c r="S497" s="52">
        <v>2.5184628333074999E-4</v>
      </c>
      <c r="T497" s="52">
        <v>1.0408880155073199E-4</v>
      </c>
      <c r="U497" s="52">
        <v>8.6545258254596601E-5</v>
      </c>
      <c r="V497" s="52">
        <v>1.21175669824461E-4</v>
      </c>
      <c r="W497" s="52">
        <v>1.83941052385373E-4</v>
      </c>
      <c r="X497" s="52">
        <v>9.7735355560576694E-5</v>
      </c>
      <c r="Y497" s="52">
        <v>4.8256874060272402E-5</v>
      </c>
      <c r="Z497" s="52">
        <v>5.8055959474229599E-5</v>
      </c>
      <c r="AA497" s="52">
        <v>4.3420080379215803E-5</v>
      </c>
      <c r="AB497" s="52">
        <v>2.2750618560626501E-5</v>
      </c>
      <c r="AC497" s="52">
        <v>5.7032780345120802E-5</v>
      </c>
      <c r="AD497" s="52">
        <v>2.6942612373050299E-5</v>
      </c>
      <c r="AE497" s="52">
        <v>1.1040843836007399E-5</v>
      </c>
      <c r="AF497" s="52">
        <v>2.60764139578692E-6</v>
      </c>
      <c r="AG497" s="32">
        <v>1.14581206449965E-5</v>
      </c>
    </row>
    <row r="498" spans="1:33" ht="15" customHeight="1" x14ac:dyDescent="0.25">
      <c r="A498" s="49" t="s">
        <v>10</v>
      </c>
      <c r="B498" s="49" t="s">
        <v>11</v>
      </c>
      <c r="C498" s="49" t="s">
        <v>12</v>
      </c>
      <c r="D498" s="49" t="s">
        <v>13</v>
      </c>
      <c r="E498" s="49" t="s">
        <v>14</v>
      </c>
      <c r="F498" s="49" t="s">
        <v>50</v>
      </c>
      <c r="G498" s="49" t="s">
        <v>55</v>
      </c>
      <c r="H498" s="50" t="s">
        <v>18</v>
      </c>
      <c r="I498" s="51">
        <v>298</v>
      </c>
      <c r="J498" s="52">
        <v>1.5208137263183099E-7</v>
      </c>
      <c r="K498" s="52">
        <v>1.32765092011721E-7</v>
      </c>
      <c r="L498" s="52">
        <v>1.6254429828529601E-8</v>
      </c>
      <c r="M498" s="52">
        <v>1.0350110518144201E-7</v>
      </c>
      <c r="N498" s="52">
        <v>2.48784622570635E-7</v>
      </c>
      <c r="O498" s="52">
        <v>4.4676949254450299E-7</v>
      </c>
      <c r="P498" s="52">
        <v>5.3700718159375697E-7</v>
      </c>
      <c r="Q498" s="52">
        <v>3.73431256401645E-7</v>
      </c>
      <c r="R498" s="52">
        <v>6.3953227684750205E-7</v>
      </c>
      <c r="S498" s="52">
        <v>6.1503011458501698E-7</v>
      </c>
      <c r="T498" s="52">
        <v>2.5440095491286299E-7</v>
      </c>
      <c r="U498" s="52">
        <v>2.0922515110765099E-7</v>
      </c>
      <c r="V498" s="52">
        <v>2.9278361128303402E-7</v>
      </c>
      <c r="W498" s="52">
        <v>4.4544596073876802E-7</v>
      </c>
      <c r="X498" s="52">
        <v>2.3609151842869901E-7</v>
      </c>
      <c r="Y498" s="52">
        <v>1.1666210322011E-7</v>
      </c>
      <c r="Z498" s="52">
        <v>1.4035161065419899E-7</v>
      </c>
      <c r="AA498" s="52">
        <v>1.04969042344562E-7</v>
      </c>
      <c r="AB498" s="52">
        <v>5.5000143302325797E-8</v>
      </c>
      <c r="AC498" s="52">
        <v>1.37878057405457E-7</v>
      </c>
      <c r="AD498" s="52">
        <v>6.5134384698504604E-8</v>
      </c>
      <c r="AE498" s="52">
        <v>2.6691493751732399E-8</v>
      </c>
      <c r="AF498" s="52">
        <v>6.3040330119889303E-9</v>
      </c>
      <c r="AG498" s="32">
        <v>2.77002700287369E-8</v>
      </c>
    </row>
    <row r="499" spans="1:33" ht="15" customHeight="1" x14ac:dyDescent="0.25">
      <c r="A499" s="49" t="s">
        <v>10</v>
      </c>
      <c r="B499" s="49" t="s">
        <v>11</v>
      </c>
      <c r="C499" s="49" t="s">
        <v>12</v>
      </c>
      <c r="D499" s="49" t="s">
        <v>13</v>
      </c>
      <c r="E499" s="49" t="s">
        <v>14</v>
      </c>
      <c r="F499" s="49" t="s">
        <v>50</v>
      </c>
      <c r="G499" s="49" t="s">
        <v>56</v>
      </c>
      <c r="H499" s="50" t="s">
        <v>16</v>
      </c>
      <c r="I499" s="51">
        <v>25</v>
      </c>
      <c r="J499" s="52">
        <v>7.1400000000000295E-8</v>
      </c>
      <c r="K499" s="52"/>
      <c r="L499" s="52"/>
      <c r="M499" s="52"/>
      <c r="N499" s="52">
        <v>1.44299999999999E-8</v>
      </c>
      <c r="O499" s="52">
        <v>6.4121250000000095E-8</v>
      </c>
      <c r="P499" s="52"/>
      <c r="Q499" s="52"/>
      <c r="R499" s="52"/>
      <c r="S499" s="52"/>
      <c r="T499" s="52"/>
      <c r="U499" s="52"/>
      <c r="V499" s="52"/>
      <c r="W499" s="52"/>
      <c r="X499" s="52"/>
      <c r="Y499" s="52"/>
      <c r="Z499" s="52"/>
      <c r="AA499" s="52"/>
      <c r="AB499" s="52"/>
      <c r="AC499" s="52"/>
      <c r="AD499" s="52"/>
      <c r="AE499" s="52"/>
      <c r="AF499" s="52"/>
      <c r="AG499" s="32"/>
    </row>
    <row r="500" spans="1:33" ht="15" customHeight="1" x14ac:dyDescent="0.25">
      <c r="A500" s="49" t="s">
        <v>10</v>
      </c>
      <c r="B500" s="49" t="s">
        <v>11</v>
      </c>
      <c r="C500" s="49" t="s">
        <v>12</v>
      </c>
      <c r="D500" s="49" t="s">
        <v>13</v>
      </c>
      <c r="E500" s="49" t="s">
        <v>14</v>
      </c>
      <c r="F500" s="49" t="s">
        <v>50</v>
      </c>
      <c r="G500" s="49" t="s">
        <v>56</v>
      </c>
      <c r="H500" s="50" t="s">
        <v>17</v>
      </c>
      <c r="I500" s="51">
        <v>1</v>
      </c>
      <c r="J500" s="52">
        <v>6.8753440000000299E-5</v>
      </c>
      <c r="K500" s="52"/>
      <c r="L500" s="52"/>
      <c r="M500" s="52"/>
      <c r="N500" s="52">
        <v>1.38951279999999E-5</v>
      </c>
      <c r="O500" s="52">
        <v>6.1744489000000103E-5</v>
      </c>
      <c r="P500" s="52"/>
      <c r="Q500" s="52"/>
      <c r="R500" s="52"/>
      <c r="S500" s="52"/>
      <c r="T500" s="52"/>
      <c r="U500" s="52"/>
      <c r="V500" s="52"/>
      <c r="W500" s="52"/>
      <c r="X500" s="52"/>
      <c r="Y500" s="52"/>
      <c r="Z500" s="52"/>
      <c r="AA500" s="52"/>
      <c r="AB500" s="52"/>
      <c r="AC500" s="52"/>
      <c r="AD500" s="52"/>
      <c r="AE500" s="52"/>
      <c r="AF500" s="52"/>
      <c r="AG500" s="32"/>
    </row>
    <row r="501" spans="1:33" ht="15" customHeight="1" x14ac:dyDescent="0.25">
      <c r="A501" s="49" t="s">
        <v>10</v>
      </c>
      <c r="B501" s="49" t="s">
        <v>11</v>
      </c>
      <c r="C501" s="49" t="s">
        <v>12</v>
      </c>
      <c r="D501" s="49" t="s">
        <v>13</v>
      </c>
      <c r="E501" s="49" t="s">
        <v>14</v>
      </c>
      <c r="F501" s="49" t="s">
        <v>50</v>
      </c>
      <c r="G501" s="49" t="s">
        <v>56</v>
      </c>
      <c r="H501" s="50" t="s">
        <v>18</v>
      </c>
      <c r="I501" s="51">
        <v>298</v>
      </c>
      <c r="J501" s="52">
        <v>1.7021760000000101E-7</v>
      </c>
      <c r="K501" s="52"/>
      <c r="L501" s="52"/>
      <c r="M501" s="52"/>
      <c r="N501" s="52">
        <v>3.4401119999999897E-8</v>
      </c>
      <c r="O501" s="52">
        <v>1.5286505999999999E-7</v>
      </c>
      <c r="P501" s="52"/>
      <c r="Q501" s="52"/>
      <c r="R501" s="52"/>
      <c r="S501" s="52"/>
      <c r="T501" s="52"/>
      <c r="U501" s="52"/>
      <c r="V501" s="52"/>
      <c r="W501" s="52"/>
      <c r="X501" s="52"/>
      <c r="Y501" s="52"/>
      <c r="Z501" s="52"/>
      <c r="AA501" s="52"/>
      <c r="AB501" s="52"/>
      <c r="AC501" s="52"/>
      <c r="AD501" s="52"/>
      <c r="AE501" s="52"/>
      <c r="AF501" s="52"/>
      <c r="AG501" s="32"/>
    </row>
    <row r="502" spans="1:33" ht="15" customHeight="1" x14ac:dyDescent="0.25">
      <c r="A502" s="49" t="s">
        <v>10</v>
      </c>
      <c r="B502" s="49" t="s">
        <v>11</v>
      </c>
      <c r="C502" s="49" t="s">
        <v>12</v>
      </c>
      <c r="D502" s="49" t="s">
        <v>13</v>
      </c>
      <c r="E502" s="49" t="s">
        <v>14</v>
      </c>
      <c r="F502" s="49" t="s">
        <v>50</v>
      </c>
      <c r="G502" s="49" t="s">
        <v>57</v>
      </c>
      <c r="H502" s="50" t="s">
        <v>16</v>
      </c>
      <c r="I502" s="51">
        <v>25</v>
      </c>
      <c r="J502" s="52"/>
      <c r="K502" s="52"/>
      <c r="L502" s="52"/>
      <c r="M502" s="52"/>
      <c r="N502" s="52"/>
      <c r="O502" s="52">
        <v>2.3654999999999898E-9</v>
      </c>
      <c r="P502" s="52"/>
      <c r="Q502" s="52"/>
      <c r="R502" s="52"/>
      <c r="S502" s="52"/>
      <c r="T502" s="52"/>
      <c r="U502" s="52"/>
      <c r="V502" s="52"/>
      <c r="W502" s="52"/>
      <c r="X502" s="52"/>
      <c r="Y502" s="52"/>
      <c r="Z502" s="52"/>
      <c r="AA502" s="52"/>
      <c r="AB502" s="52"/>
      <c r="AC502" s="52"/>
      <c r="AD502" s="52"/>
      <c r="AE502" s="52"/>
      <c r="AF502" s="52"/>
      <c r="AG502" s="32"/>
    </row>
    <row r="503" spans="1:33" ht="15" customHeight="1" x14ac:dyDescent="0.25">
      <c r="A503" s="49" t="s">
        <v>10</v>
      </c>
      <c r="B503" s="49" t="s">
        <v>11</v>
      </c>
      <c r="C503" s="49" t="s">
        <v>12</v>
      </c>
      <c r="D503" s="49" t="s">
        <v>13</v>
      </c>
      <c r="E503" s="49" t="s">
        <v>14</v>
      </c>
      <c r="F503" s="49" t="s">
        <v>50</v>
      </c>
      <c r="G503" s="49" t="s">
        <v>57</v>
      </c>
      <c r="H503" s="50" t="s">
        <v>17</v>
      </c>
      <c r="I503" s="51">
        <v>1</v>
      </c>
      <c r="J503" s="52"/>
      <c r="K503" s="52"/>
      <c r="L503" s="52"/>
      <c r="M503" s="52"/>
      <c r="N503" s="52"/>
      <c r="O503" s="52">
        <v>2.3718079999999899E-6</v>
      </c>
      <c r="P503" s="52"/>
      <c r="Q503" s="52"/>
      <c r="R503" s="52"/>
      <c r="S503" s="52"/>
      <c r="T503" s="52"/>
      <c r="U503" s="52"/>
      <c r="V503" s="52"/>
      <c r="W503" s="52"/>
      <c r="X503" s="52"/>
      <c r="Y503" s="52"/>
      <c r="Z503" s="52"/>
      <c r="AA503" s="52"/>
      <c r="AB503" s="52"/>
      <c r="AC503" s="52"/>
      <c r="AD503" s="52"/>
      <c r="AE503" s="52"/>
      <c r="AF503" s="52"/>
      <c r="AG503" s="32"/>
    </row>
    <row r="504" spans="1:33" ht="15" customHeight="1" x14ac:dyDescent="0.25">
      <c r="A504" s="49" t="s">
        <v>10</v>
      </c>
      <c r="B504" s="49" t="s">
        <v>11</v>
      </c>
      <c r="C504" s="49" t="s">
        <v>12</v>
      </c>
      <c r="D504" s="49" t="s">
        <v>13</v>
      </c>
      <c r="E504" s="49" t="s">
        <v>14</v>
      </c>
      <c r="F504" s="49" t="s">
        <v>50</v>
      </c>
      <c r="G504" s="49" t="s">
        <v>57</v>
      </c>
      <c r="H504" s="50" t="s">
        <v>18</v>
      </c>
      <c r="I504" s="51">
        <v>298</v>
      </c>
      <c r="J504" s="52"/>
      <c r="K504" s="52"/>
      <c r="L504" s="52"/>
      <c r="M504" s="52"/>
      <c r="N504" s="52"/>
      <c r="O504" s="52">
        <v>5.6393519999999899E-9</v>
      </c>
      <c r="P504" s="52"/>
      <c r="Q504" s="52"/>
      <c r="R504" s="52"/>
      <c r="S504" s="52"/>
      <c r="T504" s="52"/>
      <c r="U504" s="52"/>
      <c r="V504" s="52"/>
      <c r="W504" s="52"/>
      <c r="X504" s="52"/>
      <c r="Y504" s="52"/>
      <c r="Z504" s="52"/>
      <c r="AA504" s="52"/>
      <c r="AB504" s="52"/>
      <c r="AC504" s="52"/>
      <c r="AD504" s="52"/>
      <c r="AE504" s="52"/>
      <c r="AF504" s="52"/>
      <c r="AG504" s="32"/>
    </row>
    <row r="505" spans="1:33" ht="15" customHeight="1" x14ac:dyDescent="0.25">
      <c r="A505" s="49" t="s">
        <v>10</v>
      </c>
      <c r="B505" s="49" t="s">
        <v>11</v>
      </c>
      <c r="C505" s="49" t="s">
        <v>12</v>
      </c>
      <c r="D505" s="49" t="s">
        <v>13</v>
      </c>
      <c r="E505" s="49" t="s">
        <v>14</v>
      </c>
      <c r="F505" s="49" t="s">
        <v>50</v>
      </c>
      <c r="G505" s="49" t="s">
        <v>58</v>
      </c>
      <c r="H505" s="50" t="s">
        <v>16</v>
      </c>
      <c r="I505" s="51">
        <v>25</v>
      </c>
      <c r="J505" s="52">
        <v>6.7440800000000303E-6</v>
      </c>
      <c r="K505" s="52"/>
      <c r="L505" s="52"/>
      <c r="M505" s="52"/>
      <c r="N505" s="52"/>
      <c r="O505" s="52">
        <v>1.6947591199999999E-5</v>
      </c>
      <c r="P505" s="52">
        <v>3.14471847999999E-5</v>
      </c>
      <c r="Q505" s="52">
        <v>1.9783519999999999E-5</v>
      </c>
      <c r="R505" s="52">
        <v>1.691456E-5</v>
      </c>
      <c r="S505" s="52">
        <v>5.3010504302377697E-6</v>
      </c>
      <c r="T505" s="52">
        <v>9.4084671245576005E-6</v>
      </c>
      <c r="U505" s="52">
        <v>1.2174147719039301E-5</v>
      </c>
      <c r="V505" s="52"/>
      <c r="W505" s="52"/>
      <c r="X505" s="52"/>
      <c r="Y505" s="52"/>
      <c r="Z505" s="52">
        <v>9.4080000000000006E-8</v>
      </c>
      <c r="AA505" s="52">
        <v>6.4640000000000002E-8</v>
      </c>
      <c r="AB505" s="52"/>
      <c r="AC505" s="52">
        <v>1.3024000000000001E-7</v>
      </c>
      <c r="AD505" s="52">
        <v>9.4160000000000004E-8</v>
      </c>
      <c r="AE505" s="52">
        <v>1.5760000000000001E-7</v>
      </c>
      <c r="AF505" s="52">
        <v>4.0624000000000002E-7</v>
      </c>
      <c r="AG505" s="32">
        <v>2.7767999999999998E-7</v>
      </c>
    </row>
    <row r="506" spans="1:33" ht="15" customHeight="1" x14ac:dyDescent="0.25">
      <c r="A506" s="49" t="s">
        <v>10</v>
      </c>
      <c r="B506" s="49" t="s">
        <v>11</v>
      </c>
      <c r="C506" s="49" t="s">
        <v>12</v>
      </c>
      <c r="D506" s="49" t="s">
        <v>13</v>
      </c>
      <c r="E506" s="49" t="s">
        <v>14</v>
      </c>
      <c r="F506" s="49" t="s">
        <v>50</v>
      </c>
      <c r="G506" s="49" t="s">
        <v>58</v>
      </c>
      <c r="H506" s="50" t="s">
        <v>18</v>
      </c>
      <c r="I506" s="51">
        <v>298</v>
      </c>
      <c r="J506" s="52">
        <v>1.5826669740000099E-5</v>
      </c>
      <c r="K506" s="52"/>
      <c r="L506" s="52"/>
      <c r="M506" s="52"/>
      <c r="N506" s="52"/>
      <c r="O506" s="52">
        <v>3.9771759648600103E-5</v>
      </c>
      <c r="P506" s="52">
        <v>7.3798680929399902E-5</v>
      </c>
      <c r="Q506" s="52">
        <v>4.6426975560000098E-5</v>
      </c>
      <c r="R506" s="52">
        <v>3.9694243680000098E-5</v>
      </c>
      <c r="S506" s="52">
        <v>1.2440240097160499E-5</v>
      </c>
      <c r="T506" s="52">
        <v>2.2079320224555599E-5</v>
      </c>
      <c r="U506" s="52">
        <v>2.85696811596554E-5</v>
      </c>
      <c r="V506" s="52"/>
      <c r="W506" s="52"/>
      <c r="X506" s="52"/>
      <c r="Y506" s="52"/>
      <c r="Z506" s="52">
        <v>2.2078224E-7</v>
      </c>
      <c r="AA506" s="52">
        <v>1.5169392000000001E-7</v>
      </c>
      <c r="AB506" s="52"/>
      <c r="AC506" s="52">
        <v>3.0564071999999999E-7</v>
      </c>
      <c r="AD506" s="52">
        <v>2.2096998000000001E-7</v>
      </c>
      <c r="AE506" s="52">
        <v>3.6984780000000001E-7</v>
      </c>
      <c r="AF506" s="52">
        <v>9.5334372000000003E-7</v>
      </c>
      <c r="AG506" s="32">
        <v>6.5164553999999996E-7</v>
      </c>
    </row>
    <row r="507" spans="1:33" ht="15" customHeight="1" x14ac:dyDescent="0.25">
      <c r="A507" s="49" t="s">
        <v>10</v>
      </c>
      <c r="B507" s="49" t="s">
        <v>11</v>
      </c>
      <c r="C507" s="49" t="s">
        <v>12</v>
      </c>
      <c r="D507" s="49" t="s">
        <v>13</v>
      </c>
      <c r="E507" s="49" t="s">
        <v>14</v>
      </c>
      <c r="F507" s="49" t="s">
        <v>50</v>
      </c>
      <c r="G507" s="49" t="s">
        <v>59</v>
      </c>
      <c r="H507" s="50" t="s">
        <v>16</v>
      </c>
      <c r="I507" s="51">
        <v>25</v>
      </c>
      <c r="J507" s="52">
        <v>5.1337967499999796E-4</v>
      </c>
      <c r="K507" s="52">
        <v>4.9661472499999899E-4</v>
      </c>
      <c r="L507" s="52">
        <v>4.9783480000000001E-4</v>
      </c>
      <c r="M507" s="52">
        <v>1.2192857499999999E-4</v>
      </c>
      <c r="N507" s="52">
        <v>2.9404948449999698E-4</v>
      </c>
      <c r="O507" s="52">
        <v>1.8911793125E-4</v>
      </c>
      <c r="P507" s="52">
        <v>1.96707333999999E-4</v>
      </c>
      <c r="Q507" s="52">
        <v>2.2650787500000001E-4</v>
      </c>
      <c r="R507" s="52">
        <v>1.7558672500000099E-4</v>
      </c>
      <c r="S507" s="52">
        <v>4.3259739192697103E-4</v>
      </c>
      <c r="T507" s="52">
        <v>4.33232760618288E-4</v>
      </c>
      <c r="U507" s="52">
        <v>2.14684790856958E-4</v>
      </c>
      <c r="V507" s="52">
        <v>2.2470246028403801E-4</v>
      </c>
      <c r="W507" s="52">
        <v>2.04436897730547E-4</v>
      </c>
      <c r="X507" s="52">
        <v>1.7964661543184201E-4</v>
      </c>
      <c r="Y507" s="52">
        <v>1.9226790764238701E-4</v>
      </c>
      <c r="Z507" s="52">
        <v>1.9884756412678699E-4</v>
      </c>
      <c r="AA507" s="52">
        <v>2.1561988542207399E-4</v>
      </c>
      <c r="AB507" s="52">
        <v>2.1537920692319299E-4</v>
      </c>
      <c r="AC507" s="52">
        <v>2.0417003027371899E-4</v>
      </c>
      <c r="AD507" s="52">
        <v>1.9140689877768599E-4</v>
      </c>
      <c r="AE507" s="52">
        <v>1.9041681848496299E-4</v>
      </c>
      <c r="AF507" s="52">
        <v>2.0240717747003399E-4</v>
      </c>
      <c r="AG507" s="32">
        <v>1.9012561846267999E-4</v>
      </c>
    </row>
    <row r="508" spans="1:33" ht="15" customHeight="1" x14ac:dyDescent="0.25">
      <c r="A508" s="49" t="s">
        <v>10</v>
      </c>
      <c r="B508" s="49" t="s">
        <v>11</v>
      </c>
      <c r="C508" s="49" t="s">
        <v>12</v>
      </c>
      <c r="D508" s="49" t="s">
        <v>13</v>
      </c>
      <c r="E508" s="49" t="s">
        <v>14</v>
      </c>
      <c r="F508" s="49" t="s">
        <v>50</v>
      </c>
      <c r="G508" s="49" t="s">
        <v>59</v>
      </c>
      <c r="H508" s="50" t="s">
        <v>17</v>
      </c>
      <c r="I508" s="51">
        <v>1</v>
      </c>
      <c r="J508" s="52">
        <v>1.0887756147399901</v>
      </c>
      <c r="K508" s="52">
        <v>1.05322050878</v>
      </c>
      <c r="L508" s="52">
        <v>1.0558080438399999</v>
      </c>
      <c r="M508" s="52">
        <v>0.25858612186000002</v>
      </c>
      <c r="N508" s="52">
        <v>0.62362014672759303</v>
      </c>
      <c r="O508" s="52">
        <v>0.40108130859500002</v>
      </c>
      <c r="P508" s="52">
        <v>0.41717691394719802</v>
      </c>
      <c r="Q508" s="52">
        <v>0.48037790130000102</v>
      </c>
      <c r="R508" s="52">
        <v>0.37238432638000302</v>
      </c>
      <c r="S508" s="52">
        <v>0.91708687844451398</v>
      </c>
      <c r="T508" s="52">
        <v>0.919989474607393</v>
      </c>
      <c r="U508" s="52">
        <v>0.45531378342050799</v>
      </c>
      <c r="V508" s="52">
        <v>0.47674265655470999</v>
      </c>
      <c r="W508" s="52">
        <v>0.43368552359502799</v>
      </c>
      <c r="X508" s="52">
        <v>0.38090553692450801</v>
      </c>
      <c r="Y508" s="52">
        <v>0.40779762190386898</v>
      </c>
      <c r="Z508" s="52">
        <v>0.421715922712944</v>
      </c>
      <c r="AA508" s="52">
        <v>0.45728665300313398</v>
      </c>
      <c r="AB508" s="52">
        <v>0.45677676630665098</v>
      </c>
      <c r="AC508" s="52">
        <v>0.43300380020450302</v>
      </c>
      <c r="AD508" s="52">
        <v>0.405935750927717</v>
      </c>
      <c r="AE508" s="52">
        <v>0.40383598864291098</v>
      </c>
      <c r="AF508" s="52">
        <v>0.42926514197844901</v>
      </c>
      <c r="AG508" s="32">
        <v>0.40321841163565098</v>
      </c>
    </row>
    <row r="509" spans="1:33" ht="15" customHeight="1" x14ac:dyDescent="0.25">
      <c r="A509" s="49" t="s">
        <v>10</v>
      </c>
      <c r="B509" s="49" t="s">
        <v>11</v>
      </c>
      <c r="C509" s="49" t="s">
        <v>12</v>
      </c>
      <c r="D509" s="49" t="s">
        <v>13</v>
      </c>
      <c r="E509" s="49" t="s">
        <v>14</v>
      </c>
      <c r="F509" s="49" t="s">
        <v>50</v>
      </c>
      <c r="G509" s="49" t="s">
        <v>59</v>
      </c>
      <c r="H509" s="50" t="s">
        <v>18</v>
      </c>
      <c r="I509" s="51">
        <v>298</v>
      </c>
      <c r="J509" s="52">
        <v>6.11948572599997E-4</v>
      </c>
      <c r="K509" s="52">
        <v>5.9196475219999896E-4</v>
      </c>
      <c r="L509" s="52">
        <v>5.9341908159999996E-4</v>
      </c>
      <c r="M509" s="52">
        <v>1.4533886140000001E-4</v>
      </c>
      <c r="N509" s="52">
        <v>3.5050698552399601E-4</v>
      </c>
      <c r="O509" s="52">
        <v>2.2542857405000001E-4</v>
      </c>
      <c r="P509" s="52">
        <v>2.3447514212799901E-4</v>
      </c>
      <c r="Q509" s="52">
        <v>2.6999738700000101E-4</v>
      </c>
      <c r="R509" s="52">
        <v>2.0929937620000201E-4</v>
      </c>
      <c r="S509" s="52">
        <v>5.1565609117694899E-4</v>
      </c>
      <c r="T509" s="52">
        <v>5.1641345065699996E-4</v>
      </c>
      <c r="U509" s="52">
        <v>2.5602465267988002E-4</v>
      </c>
      <c r="V509" s="52">
        <v>2.6786923513212602E-4</v>
      </c>
      <c r="W509" s="52">
        <v>2.43688782094812E-4</v>
      </c>
      <c r="X509" s="52">
        <v>2.1413958228626301E-4</v>
      </c>
      <c r="Y509" s="52">
        <v>2.2918334590972501E-4</v>
      </c>
      <c r="Z509" s="52">
        <v>2.3702629643912999E-4</v>
      </c>
      <c r="AA509" s="52">
        <v>2.5701890342311201E-4</v>
      </c>
      <c r="AB509" s="52">
        <v>2.56731991070573E-4</v>
      </c>
      <c r="AC509" s="52">
        <v>2.4337067608627301E-4</v>
      </c>
      <c r="AD509" s="52">
        <v>2.28157023343002E-4</v>
      </c>
      <c r="AE509" s="52">
        <v>2.2697684763407601E-4</v>
      </c>
      <c r="AF509" s="52">
        <v>2.4126935554428101E-4</v>
      </c>
      <c r="AG509" s="32">
        <v>2.26629737207514E-4</v>
      </c>
    </row>
    <row r="510" spans="1:33" ht="15" customHeight="1" x14ac:dyDescent="0.25">
      <c r="A510" s="49" t="s">
        <v>10</v>
      </c>
      <c r="B510" s="49" t="s">
        <v>11</v>
      </c>
      <c r="C510" s="49" t="s">
        <v>12</v>
      </c>
      <c r="D510" s="49" t="s">
        <v>13</v>
      </c>
      <c r="E510" s="49" t="s">
        <v>14</v>
      </c>
      <c r="F510" s="49" t="s">
        <v>50</v>
      </c>
      <c r="G510" s="49" t="s">
        <v>60</v>
      </c>
      <c r="H510" s="50" t="s">
        <v>16</v>
      </c>
      <c r="I510" s="51">
        <v>25</v>
      </c>
      <c r="J510" s="52">
        <v>1.2975E-8</v>
      </c>
      <c r="K510" s="52">
        <v>2.3250000000000001E-9</v>
      </c>
      <c r="L510" s="52">
        <v>3.7499999999999997E-9</v>
      </c>
      <c r="M510" s="52"/>
      <c r="N510" s="52"/>
      <c r="O510" s="52"/>
      <c r="P510" s="52"/>
      <c r="Q510" s="52"/>
      <c r="R510" s="52"/>
      <c r="S510" s="52">
        <v>1.3404052800740699E-10</v>
      </c>
      <c r="T510" s="52"/>
      <c r="U510" s="52"/>
      <c r="V510" s="52"/>
      <c r="W510" s="52"/>
      <c r="X510" s="52"/>
      <c r="Y510" s="52">
        <v>1.7414730889745699E-9</v>
      </c>
      <c r="Z510" s="52">
        <v>3E-10</v>
      </c>
      <c r="AA510" s="52">
        <v>7.5E-11</v>
      </c>
      <c r="AB510" s="52">
        <v>7.5E-11</v>
      </c>
      <c r="AC510" s="52">
        <v>9.5815333203054807E-10</v>
      </c>
      <c r="AD510" s="52"/>
      <c r="AE510" s="52"/>
      <c r="AF510" s="52"/>
      <c r="AG510" s="32"/>
    </row>
    <row r="511" spans="1:33" ht="15" customHeight="1" x14ac:dyDescent="0.25">
      <c r="A511" s="49" t="s">
        <v>10</v>
      </c>
      <c r="B511" s="49" t="s">
        <v>11</v>
      </c>
      <c r="C511" s="49" t="s">
        <v>12</v>
      </c>
      <c r="D511" s="49" t="s">
        <v>13</v>
      </c>
      <c r="E511" s="49" t="s">
        <v>14</v>
      </c>
      <c r="F511" s="49" t="s">
        <v>50</v>
      </c>
      <c r="G511" s="49" t="s">
        <v>60</v>
      </c>
      <c r="H511" s="50" t="s">
        <v>17</v>
      </c>
      <c r="I511" s="51">
        <v>1</v>
      </c>
      <c r="J511" s="52">
        <v>1.0632580000000001E-5</v>
      </c>
      <c r="K511" s="52">
        <v>1.9052599999999999E-6</v>
      </c>
      <c r="L511" s="52">
        <v>3.0730000000000001E-6</v>
      </c>
      <c r="M511" s="52"/>
      <c r="N511" s="52"/>
      <c r="O511" s="52"/>
      <c r="P511" s="52"/>
      <c r="Q511" s="52"/>
      <c r="R511" s="52"/>
      <c r="S511" s="52">
        <v>1.12629765435566E-7</v>
      </c>
      <c r="T511" s="52"/>
      <c r="U511" s="52"/>
      <c r="V511" s="52"/>
      <c r="W511" s="52"/>
      <c r="X511" s="52"/>
      <c r="Y511" s="52">
        <v>1.42707914731169E-6</v>
      </c>
      <c r="Z511" s="52">
        <v>2.4583999999999998E-7</v>
      </c>
      <c r="AA511" s="52">
        <v>6.1459999999999996E-8</v>
      </c>
      <c r="AB511" s="52">
        <v>6.1459999999999996E-8</v>
      </c>
      <c r="AC511" s="52">
        <v>7.8517471715463295E-7</v>
      </c>
      <c r="AD511" s="52"/>
      <c r="AE511" s="52"/>
      <c r="AF511" s="52"/>
      <c r="AG511" s="32"/>
    </row>
    <row r="512" spans="1:33" ht="15" customHeight="1" x14ac:dyDescent="0.25">
      <c r="A512" s="49" t="s">
        <v>10</v>
      </c>
      <c r="B512" s="49" t="s">
        <v>11</v>
      </c>
      <c r="C512" s="49" t="s">
        <v>12</v>
      </c>
      <c r="D512" s="49" t="s">
        <v>13</v>
      </c>
      <c r="E512" s="49" t="s">
        <v>14</v>
      </c>
      <c r="F512" s="49" t="s">
        <v>50</v>
      </c>
      <c r="G512" s="49" t="s">
        <v>60</v>
      </c>
      <c r="H512" s="50" t="s">
        <v>18</v>
      </c>
      <c r="I512" s="51">
        <v>298</v>
      </c>
      <c r="J512" s="52">
        <v>3.0932399999999997E-8</v>
      </c>
      <c r="K512" s="52">
        <v>5.5427999999999904E-9</v>
      </c>
      <c r="L512" s="52">
        <v>8.9400000000000092E-9</v>
      </c>
      <c r="M512" s="52"/>
      <c r="N512" s="52"/>
      <c r="O512" s="52"/>
      <c r="P512" s="52"/>
      <c r="Q512" s="52"/>
      <c r="R512" s="52"/>
      <c r="S512" s="52">
        <v>3.1955261876965702E-10</v>
      </c>
      <c r="T512" s="52"/>
      <c r="U512" s="52"/>
      <c r="V512" s="52"/>
      <c r="W512" s="52"/>
      <c r="X512" s="52"/>
      <c r="Y512" s="52">
        <v>4.1516718441153604E-9</v>
      </c>
      <c r="Z512" s="52">
        <v>7.1519999999999997E-10</v>
      </c>
      <c r="AA512" s="52">
        <v>1.7879999999999999E-10</v>
      </c>
      <c r="AB512" s="52">
        <v>1.7879999999999999E-10</v>
      </c>
      <c r="AC512" s="52">
        <v>2.2842375435608299E-9</v>
      </c>
      <c r="AD512" s="52"/>
      <c r="AE512" s="52"/>
      <c r="AF512" s="52"/>
      <c r="AG512" s="32"/>
    </row>
    <row r="513" spans="1:33" ht="15" customHeight="1" x14ac:dyDescent="0.25">
      <c r="A513" s="49" t="s">
        <v>10</v>
      </c>
      <c r="B513" s="49" t="s">
        <v>11</v>
      </c>
      <c r="C513" s="49" t="s">
        <v>12</v>
      </c>
      <c r="D513" s="49" t="s">
        <v>13</v>
      </c>
      <c r="E513" s="49" t="s">
        <v>14</v>
      </c>
      <c r="F513" s="49" t="s">
        <v>50</v>
      </c>
      <c r="G513" s="49" t="s">
        <v>724</v>
      </c>
      <c r="H513" s="50" t="s">
        <v>16</v>
      </c>
      <c r="I513" s="51">
        <v>25</v>
      </c>
      <c r="J513" s="52"/>
      <c r="K513" s="52"/>
      <c r="L513" s="52"/>
      <c r="M513" s="52"/>
      <c r="N513" s="52"/>
      <c r="O513" s="52"/>
      <c r="P513" s="52"/>
      <c r="Q513" s="52"/>
      <c r="R513" s="52"/>
      <c r="S513" s="52"/>
      <c r="T513" s="52">
        <v>5.6381134141708103E-11</v>
      </c>
      <c r="U513" s="52">
        <v>4.2043991238595499E-11</v>
      </c>
      <c r="V513" s="52">
        <v>2.9699506401636701E-10</v>
      </c>
      <c r="W513" s="52">
        <v>6.0801179751741998E-9</v>
      </c>
      <c r="X513" s="52">
        <v>3.08550894268982E-9</v>
      </c>
      <c r="Y513" s="52">
        <v>2.2599481494224001E-9</v>
      </c>
      <c r="Z513" s="52">
        <v>4.2581092963476602E-9</v>
      </c>
      <c r="AA513" s="52">
        <v>4.2306316536671001E-9</v>
      </c>
      <c r="AB513" s="52">
        <v>2.4913581838508601E-9</v>
      </c>
      <c r="AC513" s="52">
        <v>1.09947437234217E-8</v>
      </c>
      <c r="AD513" s="52">
        <v>5.2990441237533201E-9</v>
      </c>
      <c r="AE513" s="52">
        <v>3.6278696811728102E-9</v>
      </c>
      <c r="AF513" s="52">
        <v>1.5159549715510899E-9</v>
      </c>
      <c r="AG513" s="32">
        <v>1.2833974443839601E-8</v>
      </c>
    </row>
    <row r="514" spans="1:33" ht="15" customHeight="1" x14ac:dyDescent="0.25">
      <c r="A514" s="49" t="s">
        <v>10</v>
      </c>
      <c r="B514" s="49" t="s">
        <v>11</v>
      </c>
      <c r="C514" s="49" t="s">
        <v>12</v>
      </c>
      <c r="D514" s="49" t="s">
        <v>13</v>
      </c>
      <c r="E514" s="49" t="s">
        <v>14</v>
      </c>
      <c r="F514" s="49" t="s">
        <v>50</v>
      </c>
      <c r="G514" s="49" t="s">
        <v>724</v>
      </c>
      <c r="H514" s="50" t="s">
        <v>18</v>
      </c>
      <c r="I514" s="51">
        <v>298</v>
      </c>
      <c r="J514" s="52"/>
      <c r="K514" s="52"/>
      <c r="L514" s="52"/>
      <c r="M514" s="52"/>
      <c r="N514" s="52"/>
      <c r="O514" s="52"/>
      <c r="P514" s="52"/>
      <c r="Q514" s="52"/>
      <c r="R514" s="52"/>
      <c r="S514" s="52"/>
      <c r="T514" s="52">
        <v>1.34412623793832E-10</v>
      </c>
      <c r="U514" s="52">
        <v>1.00232875112812E-10</v>
      </c>
      <c r="V514" s="52">
        <v>7.0803623261501904E-10</v>
      </c>
      <c r="W514" s="52">
        <v>1.4495001252815301E-8</v>
      </c>
      <c r="X514" s="52">
        <v>7.3558533193725404E-9</v>
      </c>
      <c r="Y514" s="52">
        <v>5.3877163882230001E-9</v>
      </c>
      <c r="Z514" s="52">
        <v>1.01513325624928E-8</v>
      </c>
      <c r="AA514" s="52">
        <v>1.00858258623424E-8</v>
      </c>
      <c r="AB514" s="52">
        <v>5.9393979103004498E-9</v>
      </c>
      <c r="AC514" s="52">
        <v>2.6211469036637401E-8</v>
      </c>
      <c r="AD514" s="52">
        <v>1.2632921191027901E-8</v>
      </c>
      <c r="AE514" s="52">
        <v>8.6488413199159805E-9</v>
      </c>
      <c r="AF514" s="52">
        <v>3.6140366521778001E-9</v>
      </c>
      <c r="AG514" s="32">
        <v>3.05961950741137E-8</v>
      </c>
    </row>
    <row r="515" spans="1:33" ht="15" customHeight="1" x14ac:dyDescent="0.25">
      <c r="A515" s="49" t="s">
        <v>10</v>
      </c>
      <c r="B515" s="49" t="s">
        <v>11</v>
      </c>
      <c r="C515" s="49" t="s">
        <v>12</v>
      </c>
      <c r="D515" s="49" t="s">
        <v>13</v>
      </c>
      <c r="E515" s="49" t="s">
        <v>14</v>
      </c>
      <c r="F515" s="49" t="s">
        <v>50</v>
      </c>
      <c r="G515" s="49" t="s">
        <v>61</v>
      </c>
      <c r="H515" s="50" t="s">
        <v>16</v>
      </c>
      <c r="I515" s="51">
        <v>25</v>
      </c>
      <c r="J515" s="52"/>
      <c r="K515" s="52"/>
      <c r="L515" s="52"/>
      <c r="M515" s="52"/>
      <c r="N515" s="52"/>
      <c r="O515" s="52"/>
      <c r="P515" s="52"/>
      <c r="Q515" s="52"/>
      <c r="R515" s="52"/>
      <c r="S515" s="52"/>
      <c r="T515" s="52"/>
      <c r="U515" s="52">
        <v>2.6491100826017502E-7</v>
      </c>
      <c r="V515" s="52">
        <v>1.3638448092030399E-4</v>
      </c>
      <c r="W515" s="52">
        <v>2.0283511090761299E-3</v>
      </c>
      <c r="X515" s="52">
        <v>2.5594792798521501E-3</v>
      </c>
      <c r="Y515" s="52">
        <v>1.4050531198799899E-3</v>
      </c>
      <c r="Z515" s="52">
        <v>6.4980066805371203E-4</v>
      </c>
      <c r="AA515" s="52">
        <v>5.0207016735825602E-4</v>
      </c>
      <c r="AB515" s="52">
        <v>1.85086221714187E-5</v>
      </c>
      <c r="AC515" s="52">
        <v>1.8209331057673501E-5</v>
      </c>
      <c r="AD515" s="52">
        <v>1.6976573949279899E-5</v>
      </c>
      <c r="AE515" s="52">
        <v>1.3452587267381899E-5</v>
      </c>
      <c r="AF515" s="52">
        <v>1.26501175745618E-5</v>
      </c>
      <c r="AG515" s="32">
        <v>1.3840174396594299E-5</v>
      </c>
    </row>
    <row r="516" spans="1:33" ht="15" customHeight="1" x14ac:dyDescent="0.25">
      <c r="A516" s="49" t="s">
        <v>10</v>
      </c>
      <c r="B516" s="49" t="s">
        <v>11</v>
      </c>
      <c r="C516" s="49" t="s">
        <v>12</v>
      </c>
      <c r="D516" s="49" t="s">
        <v>13</v>
      </c>
      <c r="E516" s="49" t="s">
        <v>14</v>
      </c>
      <c r="F516" s="49" t="s">
        <v>50</v>
      </c>
      <c r="G516" s="49" t="s">
        <v>61</v>
      </c>
      <c r="H516" s="50" t="s">
        <v>17</v>
      </c>
      <c r="I516" s="51">
        <v>1</v>
      </c>
      <c r="J516" s="52"/>
      <c r="K516" s="52"/>
      <c r="L516" s="52"/>
      <c r="M516" s="52"/>
      <c r="N516" s="52"/>
      <c r="O516" s="52"/>
      <c r="P516" s="52"/>
      <c r="Q516" s="52"/>
      <c r="R516" s="52"/>
      <c r="S516" s="52"/>
      <c r="T516" s="52"/>
      <c r="U516" s="52">
        <v>6.1260492428572E-4</v>
      </c>
      <c r="V516" s="52">
        <v>0.21091558145531999</v>
      </c>
      <c r="W516" s="52">
        <v>0.24663612476336</v>
      </c>
      <c r="X516" s="52">
        <v>0.29188543571732001</v>
      </c>
      <c r="Y516" s="52">
        <v>0.168040124833746</v>
      </c>
      <c r="Z516" s="52">
        <v>0.116155246524</v>
      </c>
      <c r="AA516" s="52">
        <v>8.8081601982993599E-2</v>
      </c>
      <c r="AB516" s="52">
        <v>4.2114840097147097E-2</v>
      </c>
      <c r="AC516" s="52">
        <v>4.2116652631114998E-2</v>
      </c>
      <c r="AD516" s="52">
        <v>3.9271124845479503E-2</v>
      </c>
      <c r="AE516" s="52">
        <v>3.1144966586400001E-2</v>
      </c>
      <c r="AF516" s="52">
        <v>2.88280248911345E-2</v>
      </c>
      <c r="AG516" s="32">
        <v>3.0281430492175101E-2</v>
      </c>
    </row>
    <row r="517" spans="1:33" ht="15" customHeight="1" x14ac:dyDescent="0.25">
      <c r="A517" s="49" t="s">
        <v>10</v>
      </c>
      <c r="B517" s="49" t="s">
        <v>11</v>
      </c>
      <c r="C517" s="49" t="s">
        <v>12</v>
      </c>
      <c r="D517" s="49" t="s">
        <v>13</v>
      </c>
      <c r="E517" s="49" t="s">
        <v>14</v>
      </c>
      <c r="F517" s="49" t="s">
        <v>50</v>
      </c>
      <c r="G517" s="49" t="s">
        <v>61</v>
      </c>
      <c r="H517" s="50" t="s">
        <v>18</v>
      </c>
      <c r="I517" s="51">
        <v>298</v>
      </c>
      <c r="J517" s="52"/>
      <c r="K517" s="52"/>
      <c r="L517" s="52"/>
      <c r="M517" s="52"/>
      <c r="N517" s="52"/>
      <c r="O517" s="52"/>
      <c r="P517" s="52"/>
      <c r="Q517" s="52"/>
      <c r="R517" s="52"/>
      <c r="S517" s="52"/>
      <c r="T517" s="52"/>
      <c r="U517" s="52">
        <v>3.1577392184612901E-7</v>
      </c>
      <c r="V517" s="52">
        <v>2.32117064429233E-4</v>
      </c>
      <c r="W517" s="52">
        <v>1.3204106239937601E-4</v>
      </c>
      <c r="X517" s="52">
        <v>1.66969095787794E-4</v>
      </c>
      <c r="Y517" s="52">
        <v>9.0498093244222903E-5</v>
      </c>
      <c r="Z517" s="52">
        <v>6.3575234113219899E-5</v>
      </c>
      <c r="AA517" s="52">
        <v>4.8380274190767002E-5</v>
      </c>
      <c r="AB517" s="52">
        <v>2.3352729113179001E-5</v>
      </c>
      <c r="AC517" s="52">
        <v>2.2674793110678101E-5</v>
      </c>
      <c r="AD517" s="52">
        <v>2.1104565186405699E-5</v>
      </c>
      <c r="AE517" s="52">
        <v>1.6516934192835E-5</v>
      </c>
      <c r="AF517" s="52">
        <v>1.5893171784290899E-5</v>
      </c>
      <c r="AG517" s="32">
        <v>1.8136448684899199E-5</v>
      </c>
    </row>
    <row r="518" spans="1:33" ht="15" customHeight="1" x14ac:dyDescent="0.25">
      <c r="A518" s="49" t="s">
        <v>10</v>
      </c>
      <c r="B518" s="49" t="s">
        <v>11</v>
      </c>
      <c r="C518" s="49" t="s">
        <v>12</v>
      </c>
      <c r="D518" s="49" t="s">
        <v>13</v>
      </c>
      <c r="E518" s="49" t="s">
        <v>14</v>
      </c>
      <c r="F518" s="49" t="s">
        <v>50</v>
      </c>
      <c r="G518" s="49" t="s">
        <v>62</v>
      </c>
      <c r="H518" s="50" t="s">
        <v>16</v>
      </c>
      <c r="I518" s="51">
        <v>25</v>
      </c>
      <c r="J518" s="52">
        <v>9.3407422176754398E-10</v>
      </c>
      <c r="K518" s="52">
        <v>1.1628611694315401E-9</v>
      </c>
      <c r="L518" s="52">
        <v>1.03452987793069E-10</v>
      </c>
      <c r="M518" s="52"/>
      <c r="N518" s="52">
        <v>1.33126163319154E-12</v>
      </c>
      <c r="O518" s="52">
        <v>5.0698449584821299E-12</v>
      </c>
      <c r="P518" s="52"/>
      <c r="Q518" s="52"/>
      <c r="R518" s="52"/>
      <c r="S518" s="52">
        <v>1.3589301414963999E-9</v>
      </c>
      <c r="T518" s="52">
        <v>5.0012594521795603E-10</v>
      </c>
      <c r="U518" s="52">
        <v>8.4266533407551901E-10</v>
      </c>
      <c r="V518" s="52">
        <v>5.8847751101637801E-10</v>
      </c>
      <c r="W518" s="52">
        <v>6.7586312128226298E-9</v>
      </c>
      <c r="X518" s="52">
        <v>6.4765847717867899E-9</v>
      </c>
      <c r="Y518" s="52">
        <v>1.03220806565139E-8</v>
      </c>
      <c r="Z518" s="52">
        <v>4.3874618077231198E-8</v>
      </c>
      <c r="AA518" s="52">
        <v>2.6162691180307101E-8</v>
      </c>
      <c r="AB518" s="52">
        <v>3.6332049635447601E-8</v>
      </c>
      <c r="AC518" s="52">
        <v>4.71658773451548E-8</v>
      </c>
      <c r="AD518" s="52">
        <v>5.4585196563167403E-8</v>
      </c>
      <c r="AE518" s="52">
        <v>2.7799886499312099E-8</v>
      </c>
      <c r="AF518" s="52">
        <v>3.3538124821122698E-8</v>
      </c>
      <c r="AG518" s="32">
        <v>4.2586523324085003E-8</v>
      </c>
    </row>
    <row r="519" spans="1:33" ht="15" customHeight="1" x14ac:dyDescent="0.25">
      <c r="A519" s="49" t="s">
        <v>10</v>
      </c>
      <c r="B519" s="49" t="s">
        <v>11</v>
      </c>
      <c r="C519" s="49" t="s">
        <v>12</v>
      </c>
      <c r="D519" s="49" t="s">
        <v>13</v>
      </c>
      <c r="E519" s="49" t="s">
        <v>14</v>
      </c>
      <c r="F519" s="49" t="s">
        <v>50</v>
      </c>
      <c r="G519" s="49" t="s">
        <v>62</v>
      </c>
      <c r="H519" s="50" t="s">
        <v>18</v>
      </c>
      <c r="I519" s="51">
        <v>298</v>
      </c>
      <c r="J519" s="52">
        <v>2.22683294469382E-9</v>
      </c>
      <c r="K519" s="52">
        <v>2.7722610279247899E-9</v>
      </c>
      <c r="L519" s="52">
        <v>2.4663192289867799E-10</v>
      </c>
      <c r="M519" s="52"/>
      <c r="N519" s="52">
        <v>3.1737277335286198E-12</v>
      </c>
      <c r="O519" s="52">
        <v>1.20865103810214E-11</v>
      </c>
      <c r="P519" s="52"/>
      <c r="Q519" s="52"/>
      <c r="R519" s="52"/>
      <c r="S519" s="52">
        <v>3.2396894573274201E-9</v>
      </c>
      <c r="T519" s="52">
        <v>1.1923002533996099E-9</v>
      </c>
      <c r="U519" s="52">
        <v>2.00891415643604E-9</v>
      </c>
      <c r="V519" s="52">
        <v>1.3921473624671601E-9</v>
      </c>
      <c r="W519" s="52">
        <v>1.6098355432623799E-8</v>
      </c>
      <c r="X519" s="52">
        <v>1.5435159948236301E-8</v>
      </c>
      <c r="Y519" s="52">
        <v>2.4607840285129101E-8</v>
      </c>
      <c r="Z519" s="52">
        <v>1.04597089496119E-7</v>
      </c>
      <c r="AA519" s="52">
        <v>6.2371855773852094E-8</v>
      </c>
      <c r="AB519" s="52">
        <v>8.6615606330907198E-8</v>
      </c>
      <c r="AC519" s="52">
        <v>1.12443451590849E-7</v>
      </c>
      <c r="AD519" s="52">
        <v>1.3013110860659101E-7</v>
      </c>
      <c r="AE519" s="52">
        <v>6.6274929414360097E-8</v>
      </c>
      <c r="AF519" s="52">
        <v>7.9954889573556394E-8</v>
      </c>
      <c r="AG519" s="32">
        <v>1.01526271604619E-7</v>
      </c>
    </row>
    <row r="520" spans="1:33" ht="15" customHeight="1" x14ac:dyDescent="0.25">
      <c r="A520" s="49" t="s">
        <v>10</v>
      </c>
      <c r="B520" s="49" t="s">
        <v>11</v>
      </c>
      <c r="C520" s="49" t="s">
        <v>12</v>
      </c>
      <c r="D520" s="49" t="s">
        <v>13</v>
      </c>
      <c r="E520" s="49" t="s">
        <v>14</v>
      </c>
      <c r="F520" s="49" t="s">
        <v>50</v>
      </c>
      <c r="G520" s="49" t="s">
        <v>63</v>
      </c>
      <c r="H520" s="50" t="s">
        <v>16</v>
      </c>
      <c r="I520" s="51">
        <v>25</v>
      </c>
      <c r="J520" s="52">
        <v>1.0918809599999999E-2</v>
      </c>
      <c r="K520" s="52">
        <v>8.8001199999999807E-3</v>
      </c>
      <c r="L520" s="52">
        <v>5.1628575999999801E-3</v>
      </c>
      <c r="M520" s="52">
        <v>5.2304888000000204E-3</v>
      </c>
      <c r="N520" s="52">
        <v>9.7261699839999594E-3</v>
      </c>
      <c r="O520" s="52">
        <v>1.2461230792000001E-2</v>
      </c>
      <c r="P520" s="52">
        <v>1.2756922608E-2</v>
      </c>
      <c r="Q520" s="52">
        <v>1.27795776E-2</v>
      </c>
      <c r="R520" s="52">
        <v>1.2167728799999999E-2</v>
      </c>
      <c r="S520" s="52">
        <v>9.3950248969184302E-3</v>
      </c>
      <c r="T520" s="52">
        <v>7.9772183779412108E-3</v>
      </c>
      <c r="U520" s="52">
        <v>1.06599921521413E-2</v>
      </c>
      <c r="V520" s="52">
        <v>1.48888181569052E-3</v>
      </c>
      <c r="W520" s="52">
        <v>5.9022374094161896E-3</v>
      </c>
      <c r="X520" s="52">
        <v>4.44149085525715E-3</v>
      </c>
      <c r="Y520" s="52">
        <v>4.5597097457507002E-3</v>
      </c>
      <c r="Z520" s="52">
        <v>7.6583857568874002E-3</v>
      </c>
      <c r="AA520" s="52">
        <v>8.2364387877151106E-3</v>
      </c>
      <c r="AB520" s="52">
        <v>7.9029114307553501E-3</v>
      </c>
      <c r="AC520" s="52">
        <v>4.69960026542898E-3</v>
      </c>
      <c r="AD520" s="52">
        <v>5.6834876441543896E-3</v>
      </c>
      <c r="AE520" s="52">
        <v>5.6241940910008101E-3</v>
      </c>
      <c r="AF520" s="52">
        <v>4.68234397396107E-3</v>
      </c>
      <c r="AG520" s="32">
        <v>4.3357541916089698E-3</v>
      </c>
    </row>
    <row r="521" spans="1:33" ht="15" customHeight="1" x14ac:dyDescent="0.25">
      <c r="A521" s="49" t="s">
        <v>10</v>
      </c>
      <c r="B521" s="49" t="s">
        <v>11</v>
      </c>
      <c r="C521" s="49" t="s">
        <v>12</v>
      </c>
      <c r="D521" s="49" t="s">
        <v>13</v>
      </c>
      <c r="E521" s="49" t="s">
        <v>14</v>
      </c>
      <c r="F521" s="49" t="s">
        <v>50</v>
      </c>
      <c r="G521" s="49" t="s">
        <v>63</v>
      </c>
      <c r="H521" s="50" t="s">
        <v>18</v>
      </c>
      <c r="I521" s="51">
        <v>298</v>
      </c>
      <c r="J521" s="52">
        <v>1.7082477619199999E-2</v>
      </c>
      <c r="K521" s="52">
        <v>1.3767787740000001E-2</v>
      </c>
      <c r="L521" s="52">
        <v>8.0772907151999696E-3</v>
      </c>
      <c r="M521" s="52">
        <v>8.1830997276000298E-3</v>
      </c>
      <c r="N521" s="52">
        <v>1.52165929399679E-2</v>
      </c>
      <c r="O521" s="52">
        <v>1.9495595574084E-2</v>
      </c>
      <c r="P521" s="52">
        <v>1.9958205420216001E-2</v>
      </c>
      <c r="Q521" s="52">
        <v>1.9993649155200102E-2</v>
      </c>
      <c r="R521" s="52">
        <v>1.9036411707599999E-2</v>
      </c>
      <c r="S521" s="52">
        <v>1.46985164512289E-2</v>
      </c>
      <c r="T521" s="52">
        <v>1.2480358152289E-2</v>
      </c>
      <c r="U521" s="52">
        <v>1.6677744613598201E-2</v>
      </c>
      <c r="V521" s="52">
        <v>2.2246293905165502E-3</v>
      </c>
      <c r="W521" s="52">
        <v>1.0429017548300199E-2</v>
      </c>
      <c r="X521" s="52">
        <v>7.5286388980457999E-3</v>
      </c>
      <c r="Y521" s="52">
        <v>7.1338145446368803E-3</v>
      </c>
      <c r="Z521" s="52">
        <v>1.1981544516650299E-2</v>
      </c>
      <c r="AA521" s="52">
        <v>1.2885908483380301E-2</v>
      </c>
      <c r="AB521" s="52">
        <v>1.2364104933416701E-2</v>
      </c>
      <c r="AC521" s="52">
        <v>7.3525246152636404E-3</v>
      </c>
      <c r="AD521" s="52">
        <v>8.8918164192795506E-3</v>
      </c>
      <c r="AE521" s="52">
        <v>8.7990516553707702E-3</v>
      </c>
      <c r="AF521" s="52">
        <v>7.3255271472621002E-3</v>
      </c>
      <c r="AG521" s="32">
        <v>6.7832874327722302E-3</v>
      </c>
    </row>
    <row r="522" spans="1:33" ht="15" customHeight="1" x14ac:dyDescent="0.25">
      <c r="A522" s="49" t="s">
        <v>10</v>
      </c>
      <c r="B522" s="49" t="s">
        <v>11</v>
      </c>
      <c r="C522" s="49" t="s">
        <v>12</v>
      </c>
      <c r="D522" s="49" t="s">
        <v>13</v>
      </c>
      <c r="E522" s="49" t="s">
        <v>14</v>
      </c>
      <c r="F522" s="49" t="s">
        <v>50</v>
      </c>
      <c r="G522" s="49" t="s">
        <v>64</v>
      </c>
      <c r="H522" s="50" t="s">
        <v>16</v>
      </c>
      <c r="I522" s="51">
        <v>25</v>
      </c>
      <c r="J522" s="52"/>
      <c r="K522" s="52"/>
      <c r="L522" s="52"/>
      <c r="M522" s="52"/>
      <c r="N522" s="52"/>
      <c r="O522" s="52"/>
      <c r="P522" s="52"/>
      <c r="Q522" s="52"/>
      <c r="R522" s="52"/>
      <c r="S522" s="52"/>
      <c r="T522" s="52"/>
      <c r="U522" s="52"/>
      <c r="V522" s="52">
        <v>6.1988709227518297E-5</v>
      </c>
      <c r="W522" s="52">
        <v>8.3185837543339801E-5</v>
      </c>
      <c r="X522" s="52">
        <v>1.0809120690646101E-4</v>
      </c>
      <c r="Y522" s="52">
        <v>9.7593975983887104E-5</v>
      </c>
      <c r="Z522" s="52">
        <v>8.2132623035170295E-5</v>
      </c>
      <c r="AA522" s="52">
        <v>9.8493163199016496E-5</v>
      </c>
      <c r="AB522" s="52">
        <v>1.14373521185698E-4</v>
      </c>
      <c r="AC522" s="52">
        <v>1.21603643245044E-4</v>
      </c>
      <c r="AD522" s="52">
        <v>1.20128336485664E-4</v>
      </c>
      <c r="AE522" s="52">
        <v>1.13083433401461E-4</v>
      </c>
      <c r="AF522" s="52">
        <v>1.1681375944439099E-4</v>
      </c>
      <c r="AG522" s="32">
        <v>1.24169164008119E-4</v>
      </c>
    </row>
    <row r="523" spans="1:33" ht="15" customHeight="1" x14ac:dyDescent="0.25">
      <c r="A523" s="49" t="s">
        <v>10</v>
      </c>
      <c r="B523" s="49" t="s">
        <v>11</v>
      </c>
      <c r="C523" s="49" t="s">
        <v>12</v>
      </c>
      <c r="D523" s="49" t="s">
        <v>13</v>
      </c>
      <c r="E523" s="49" t="s">
        <v>14</v>
      </c>
      <c r="F523" s="49" t="s">
        <v>50</v>
      </c>
      <c r="G523" s="49" t="s">
        <v>64</v>
      </c>
      <c r="H523" s="50" t="s">
        <v>18</v>
      </c>
      <c r="I523" s="51">
        <v>298</v>
      </c>
      <c r="J523" s="52"/>
      <c r="K523" s="52"/>
      <c r="L523" s="52"/>
      <c r="M523" s="52"/>
      <c r="N523" s="52"/>
      <c r="O523" s="52"/>
      <c r="P523" s="52"/>
      <c r="Q523" s="52"/>
      <c r="R523" s="52"/>
      <c r="S523" s="52"/>
      <c r="T523" s="52"/>
      <c r="U523" s="52"/>
      <c r="V523" s="52">
        <v>1.4547200334212999E-4</v>
      </c>
      <c r="W523" s="52">
        <v>1.95216364242604E-4</v>
      </c>
      <c r="X523" s="52">
        <v>2.5366303980618997E-4</v>
      </c>
      <c r="Y523" s="52">
        <v>2.2902866314982701E-4</v>
      </c>
      <c r="Z523" s="52">
        <v>1.9275580653762799E-4</v>
      </c>
      <c r="AA523" s="52">
        <v>2.3113826456105301E-4</v>
      </c>
      <c r="AB523" s="52">
        <v>2.6840606084253598E-4</v>
      </c>
      <c r="AC523" s="52">
        <v>2.8398760646970402E-4</v>
      </c>
      <c r="AD523" s="52">
        <v>2.7809501650958597E-4</v>
      </c>
      <c r="AE523" s="52">
        <v>2.6042718366518699E-4</v>
      </c>
      <c r="AF523" s="52">
        <v>2.6438388356486502E-4</v>
      </c>
      <c r="AG523" s="32">
        <v>2.8085938937958798E-4</v>
      </c>
    </row>
    <row r="524" spans="1:33" ht="15" customHeight="1" x14ac:dyDescent="0.25">
      <c r="A524" s="49" t="s">
        <v>10</v>
      </c>
      <c r="B524" s="49" t="s">
        <v>11</v>
      </c>
      <c r="C524" s="49" t="s">
        <v>12</v>
      </c>
      <c r="D524" s="49" t="s">
        <v>13</v>
      </c>
      <c r="E524" s="49" t="s">
        <v>14</v>
      </c>
      <c r="F524" s="49" t="s">
        <v>50</v>
      </c>
      <c r="G524" s="49" t="s">
        <v>65</v>
      </c>
      <c r="H524" s="50" t="s">
        <v>16</v>
      </c>
      <c r="I524" s="51">
        <v>25</v>
      </c>
      <c r="J524" s="52">
        <v>4.4163200000000002E-4</v>
      </c>
      <c r="K524" s="52">
        <v>4.5854142499999898E-4</v>
      </c>
      <c r="L524" s="52">
        <v>4.41239775E-4</v>
      </c>
      <c r="M524" s="52">
        <v>4.63934175E-4</v>
      </c>
      <c r="N524" s="52">
        <v>5.6574482000000103E-4</v>
      </c>
      <c r="O524" s="52">
        <v>5.3489049600000105E-4</v>
      </c>
      <c r="P524" s="52">
        <v>5.5234651149999904E-4</v>
      </c>
      <c r="Q524" s="52">
        <v>5.4445232499999996E-4</v>
      </c>
      <c r="R524" s="52">
        <v>4.5930634999999999E-4</v>
      </c>
      <c r="S524" s="52">
        <v>4.3996088821414002E-4</v>
      </c>
      <c r="T524" s="52">
        <v>4.16660521956769E-4</v>
      </c>
      <c r="U524" s="52">
        <v>5.1526885266771497E-3</v>
      </c>
      <c r="V524" s="52">
        <v>3.8007841444611099E-3</v>
      </c>
      <c r="W524" s="52">
        <v>3.7337580216052699E-3</v>
      </c>
      <c r="X524" s="52">
        <v>3.5616379314211601E-3</v>
      </c>
      <c r="Y524" s="52">
        <v>3.17747907322115E-3</v>
      </c>
      <c r="Z524" s="52">
        <v>3.2961268785733598E-3</v>
      </c>
      <c r="AA524" s="52">
        <v>3.1665145914006902E-3</v>
      </c>
      <c r="AB524" s="52">
        <v>3.1844933544257202E-3</v>
      </c>
      <c r="AC524" s="52">
        <v>2.6621387599164198E-3</v>
      </c>
      <c r="AD524" s="52">
        <v>2.9657089261569802E-3</v>
      </c>
      <c r="AE524" s="52">
        <v>3.1889546635098299E-3</v>
      </c>
      <c r="AF524" s="52">
        <v>2.8231717704988901E-3</v>
      </c>
      <c r="AG524" s="32">
        <v>2.6104486394309401E-3</v>
      </c>
    </row>
    <row r="525" spans="1:33" ht="15" customHeight="1" x14ac:dyDescent="0.25">
      <c r="A525" s="49" t="s">
        <v>10</v>
      </c>
      <c r="B525" s="49" t="s">
        <v>11</v>
      </c>
      <c r="C525" s="49" t="s">
        <v>12</v>
      </c>
      <c r="D525" s="49" t="s">
        <v>13</v>
      </c>
      <c r="E525" s="49" t="s">
        <v>14</v>
      </c>
      <c r="F525" s="49" t="s">
        <v>50</v>
      </c>
      <c r="G525" s="49" t="s">
        <v>65</v>
      </c>
      <c r="H525" s="50" t="s">
        <v>17</v>
      </c>
      <c r="I525" s="51">
        <v>1</v>
      </c>
      <c r="J525" s="52">
        <v>1.6499371519999999</v>
      </c>
      <c r="K525" s="52">
        <v>1.7131107638</v>
      </c>
      <c r="L525" s="52">
        <v>1.6484717994</v>
      </c>
      <c r="M525" s="52">
        <v>1.7332580778</v>
      </c>
      <c r="N525" s="52">
        <v>2.1136226475200002</v>
      </c>
      <c r="O525" s="52">
        <v>1.9983508930560001</v>
      </c>
      <c r="P525" s="52">
        <v>2.063566566964</v>
      </c>
      <c r="Q525" s="52">
        <v>2.0340738861999998</v>
      </c>
      <c r="R525" s="52">
        <v>1.7159685236</v>
      </c>
      <c r="S525" s="52">
        <v>1.5953021566671299</v>
      </c>
      <c r="T525" s="52">
        <v>1.5489163375673201</v>
      </c>
      <c r="U525" s="52">
        <v>1.5387804909801599</v>
      </c>
      <c r="V525" s="52">
        <v>1.23618572401806</v>
      </c>
      <c r="W525" s="52">
        <v>1.1691903620362001</v>
      </c>
      <c r="X525" s="52">
        <v>1.23709953771786</v>
      </c>
      <c r="Y525" s="52">
        <v>1.1330871633480799</v>
      </c>
      <c r="Z525" s="52">
        <v>1.1129531017904499</v>
      </c>
      <c r="AA525" s="52">
        <v>1.12619608828797</v>
      </c>
      <c r="AB525" s="52">
        <v>1.16186388144583</v>
      </c>
      <c r="AC525" s="52">
        <v>0.97924838916031398</v>
      </c>
      <c r="AD525" s="52">
        <v>1.1117849071700301</v>
      </c>
      <c r="AE525" s="52">
        <v>1.23138567673716</v>
      </c>
      <c r="AF525" s="52">
        <v>1.0484570615400799</v>
      </c>
      <c r="AG525" s="32">
        <v>0.89157801401255998</v>
      </c>
    </row>
    <row r="526" spans="1:33" ht="15" customHeight="1" x14ac:dyDescent="0.25">
      <c r="A526" s="49" t="s">
        <v>10</v>
      </c>
      <c r="B526" s="49" t="s">
        <v>11</v>
      </c>
      <c r="C526" s="49" t="s">
        <v>12</v>
      </c>
      <c r="D526" s="49" t="s">
        <v>13</v>
      </c>
      <c r="E526" s="49" t="s">
        <v>14</v>
      </c>
      <c r="F526" s="49" t="s">
        <v>50</v>
      </c>
      <c r="G526" s="49" t="s">
        <v>65</v>
      </c>
      <c r="H526" s="50" t="s">
        <v>18</v>
      </c>
      <c r="I526" s="51">
        <v>298</v>
      </c>
      <c r="J526" s="52">
        <v>8.4228055039999895E-3</v>
      </c>
      <c r="K526" s="52">
        <v>8.7453020575999907E-3</v>
      </c>
      <c r="L526" s="52">
        <v>8.4153249888000003E-3</v>
      </c>
      <c r="M526" s="52">
        <v>8.8481525856000005E-3</v>
      </c>
      <c r="N526" s="52">
        <v>1.0789885207040001E-2</v>
      </c>
      <c r="O526" s="52">
        <v>1.0201431539711999E-2</v>
      </c>
      <c r="P526" s="52">
        <v>1.0534352667328E-2</v>
      </c>
      <c r="Q526" s="52">
        <v>1.0383794742400001E-2</v>
      </c>
      <c r="R526" s="52">
        <v>8.7598907071999993E-3</v>
      </c>
      <c r="S526" s="52">
        <v>8.3909340600200801E-3</v>
      </c>
      <c r="T526" s="52">
        <v>7.9465494747594893E-3</v>
      </c>
      <c r="U526" s="52">
        <v>8.9430821540204004E-3</v>
      </c>
      <c r="V526" s="52">
        <v>6.59824477648092E-3</v>
      </c>
      <c r="W526" s="52">
        <v>6.4736575443687001E-3</v>
      </c>
      <c r="X526" s="52">
        <v>6.1752326025512998E-3</v>
      </c>
      <c r="Y526" s="52">
        <v>5.50917098949762E-3</v>
      </c>
      <c r="Z526" s="52">
        <v>5.7148847116501103E-3</v>
      </c>
      <c r="AA526" s="52">
        <v>5.4901605715630799E-3</v>
      </c>
      <c r="AB526" s="52">
        <v>5.5213324777824797E-3</v>
      </c>
      <c r="AC526" s="52">
        <v>4.6156645844660001E-3</v>
      </c>
      <c r="AD526" s="52">
        <v>5.1420000581514497E-3</v>
      </c>
      <c r="AE526" s="52">
        <v>5.5290675765872297E-3</v>
      </c>
      <c r="AF526" s="52">
        <v>4.8948665460868002E-3</v>
      </c>
      <c r="AG526" s="32">
        <v>4.5260433137478996E-3</v>
      </c>
    </row>
    <row r="527" spans="1:33" ht="15" customHeight="1" x14ac:dyDescent="0.25">
      <c r="A527" s="49" t="s">
        <v>10</v>
      </c>
      <c r="B527" s="49" t="s">
        <v>11</v>
      </c>
      <c r="C527" s="49" t="s">
        <v>12</v>
      </c>
      <c r="D527" s="49" t="s">
        <v>13</v>
      </c>
      <c r="E527" s="49" t="s">
        <v>14</v>
      </c>
      <c r="F527" s="49" t="s">
        <v>50</v>
      </c>
      <c r="G527" s="49" t="s">
        <v>66</v>
      </c>
      <c r="H527" s="50" t="s">
        <v>16</v>
      </c>
      <c r="I527" s="51">
        <v>25</v>
      </c>
      <c r="J527" s="52">
        <v>4.56738749999999E-5</v>
      </c>
      <c r="K527" s="52">
        <v>4.6311675000000099E-5</v>
      </c>
      <c r="L527" s="52">
        <v>3.0492899999999899E-5</v>
      </c>
      <c r="M527" s="52">
        <v>5.7717750000000001E-5</v>
      </c>
      <c r="N527" s="52">
        <v>5.1252272249999898E-5</v>
      </c>
      <c r="O527" s="52">
        <v>5.5010662500000101E-5</v>
      </c>
      <c r="P527" s="52">
        <v>5.7158399999999998E-5</v>
      </c>
      <c r="Q527" s="52">
        <v>6.3972675000000207E-5</v>
      </c>
      <c r="R527" s="52">
        <v>6.7848524999999994E-5</v>
      </c>
      <c r="S527" s="52">
        <v>3.8175538086225601E-5</v>
      </c>
      <c r="T527" s="52">
        <v>6.4640023937930296E-5</v>
      </c>
      <c r="U527" s="52"/>
      <c r="V527" s="52"/>
      <c r="W527" s="52"/>
      <c r="X527" s="52"/>
      <c r="Y527" s="52"/>
      <c r="Z527" s="52"/>
      <c r="AA527" s="52"/>
      <c r="AB527" s="52"/>
      <c r="AC527" s="52"/>
      <c r="AD527" s="52"/>
      <c r="AE527" s="52"/>
      <c r="AF527" s="52"/>
      <c r="AG527" s="32"/>
    </row>
    <row r="528" spans="1:33" ht="15" customHeight="1" x14ac:dyDescent="0.25">
      <c r="A528" s="49" t="s">
        <v>10</v>
      </c>
      <c r="B528" s="49" t="s">
        <v>11</v>
      </c>
      <c r="C528" s="49" t="s">
        <v>12</v>
      </c>
      <c r="D528" s="49" t="s">
        <v>13</v>
      </c>
      <c r="E528" s="49" t="s">
        <v>14</v>
      </c>
      <c r="F528" s="49" t="s">
        <v>50</v>
      </c>
      <c r="G528" s="49" t="s">
        <v>66</v>
      </c>
      <c r="H528" s="50" t="s">
        <v>17</v>
      </c>
      <c r="I528" s="51">
        <v>1</v>
      </c>
      <c r="J528" s="52">
        <v>4.5363292649999901E-2</v>
      </c>
      <c r="K528" s="52">
        <v>4.5996755610000099E-2</v>
      </c>
      <c r="L528" s="52">
        <v>3.0285548279999901E-2</v>
      </c>
      <c r="M528" s="52">
        <v>5.7325269300000002E-2</v>
      </c>
      <c r="N528" s="52">
        <v>5.0903756798699899E-2</v>
      </c>
      <c r="O528" s="52">
        <v>5.4636589995000102E-2</v>
      </c>
      <c r="P528" s="52">
        <v>5.6769722879999998E-2</v>
      </c>
      <c r="Q528" s="52">
        <v>6.3537660810000104E-2</v>
      </c>
      <c r="R528" s="52">
        <v>6.7387155030000007E-2</v>
      </c>
      <c r="S528" s="52">
        <v>3.7915944427239202E-2</v>
      </c>
      <c r="T528" s="52">
        <v>6.4200471775152396E-2</v>
      </c>
      <c r="U528" s="52"/>
      <c r="V528" s="52"/>
      <c r="W528" s="52"/>
      <c r="X528" s="52"/>
      <c r="Y528" s="52"/>
      <c r="Z528" s="52"/>
      <c r="AA528" s="52"/>
      <c r="AB528" s="52"/>
      <c r="AC528" s="52"/>
      <c r="AD528" s="52"/>
      <c r="AE528" s="52"/>
      <c r="AF528" s="52"/>
      <c r="AG528" s="32"/>
    </row>
    <row r="529" spans="1:33" ht="15" customHeight="1" x14ac:dyDescent="0.25">
      <c r="A529" s="49" t="s">
        <v>10</v>
      </c>
      <c r="B529" s="49" t="s">
        <v>11</v>
      </c>
      <c r="C529" s="49" t="s">
        <v>12</v>
      </c>
      <c r="D529" s="49" t="s">
        <v>13</v>
      </c>
      <c r="E529" s="49" t="s">
        <v>14</v>
      </c>
      <c r="F529" s="49" t="s">
        <v>50</v>
      </c>
      <c r="G529" s="49" t="s">
        <v>66</v>
      </c>
      <c r="H529" s="50" t="s">
        <v>18</v>
      </c>
      <c r="I529" s="51">
        <v>298</v>
      </c>
      <c r="J529" s="52">
        <v>1.08886518E-4</v>
      </c>
      <c r="K529" s="52">
        <v>1.104070332E-4</v>
      </c>
      <c r="L529" s="52">
        <v>7.2695073599999801E-5</v>
      </c>
      <c r="M529" s="52">
        <v>1.3759911599999999E-4</v>
      </c>
      <c r="N529" s="52">
        <v>1.22185417044E-4</v>
      </c>
      <c r="O529" s="52">
        <v>1.3114541939999999E-4</v>
      </c>
      <c r="P529" s="52">
        <v>1.362656256E-4</v>
      </c>
      <c r="Q529" s="52">
        <v>1.5251085719999999E-4</v>
      </c>
      <c r="R529" s="52">
        <v>1.617508836E-4</v>
      </c>
      <c r="S529" s="52">
        <v>9.1010482797561706E-5</v>
      </c>
      <c r="T529" s="52">
        <v>1.54101817068026E-4</v>
      </c>
      <c r="U529" s="52"/>
      <c r="V529" s="52"/>
      <c r="W529" s="52"/>
      <c r="X529" s="52"/>
      <c r="Y529" s="52"/>
      <c r="Z529" s="52"/>
      <c r="AA529" s="52"/>
      <c r="AB529" s="52"/>
      <c r="AC529" s="52"/>
      <c r="AD529" s="52"/>
      <c r="AE529" s="52"/>
      <c r="AF529" s="52"/>
      <c r="AG529" s="32"/>
    </row>
    <row r="530" spans="1:33" ht="15" customHeight="1" x14ac:dyDescent="0.25">
      <c r="A530" s="49" t="s">
        <v>10</v>
      </c>
      <c r="B530" s="49" t="s">
        <v>11</v>
      </c>
      <c r="C530" s="49" t="s">
        <v>12</v>
      </c>
      <c r="D530" s="49" t="s">
        <v>13</v>
      </c>
      <c r="E530" s="49" t="s">
        <v>14</v>
      </c>
      <c r="F530" s="49" t="s">
        <v>50</v>
      </c>
      <c r="G530" s="49" t="s">
        <v>67</v>
      </c>
      <c r="H530" s="50" t="s">
        <v>16</v>
      </c>
      <c r="I530" s="51">
        <v>25</v>
      </c>
      <c r="J530" s="52"/>
      <c r="K530" s="52"/>
      <c r="L530" s="52"/>
      <c r="M530" s="52"/>
      <c r="N530" s="52"/>
      <c r="O530" s="52"/>
      <c r="P530" s="52"/>
      <c r="Q530" s="52"/>
      <c r="R530" s="52"/>
      <c r="S530" s="52">
        <v>1.4949328280716599E-5</v>
      </c>
      <c r="T530" s="52">
        <v>5.9661603115784999E-5</v>
      </c>
      <c r="U530" s="52">
        <v>1.33958246334052E-6</v>
      </c>
      <c r="V530" s="52">
        <v>8.89927838323306E-6</v>
      </c>
      <c r="W530" s="52">
        <v>9.2879999999999995E-8</v>
      </c>
      <c r="X530" s="52">
        <v>1.2051999999999999E-6</v>
      </c>
      <c r="Y530" s="52">
        <v>9.4827199999999996E-6</v>
      </c>
      <c r="Z530" s="52">
        <v>1.3633839999999999E-5</v>
      </c>
      <c r="AA530" s="52">
        <v>1.1919999999999999E-5</v>
      </c>
      <c r="AB530" s="52">
        <v>1.0543999999999999E-5</v>
      </c>
      <c r="AC530" s="52">
        <v>5.2998399999999999E-6</v>
      </c>
      <c r="AD530" s="52">
        <v>4.1852799999999998E-6</v>
      </c>
      <c r="AE530" s="52">
        <v>7.5324799999999998E-6</v>
      </c>
      <c r="AF530" s="52">
        <v>7.7978399999999995E-6</v>
      </c>
      <c r="AG530" s="32">
        <v>2.1133439999999999E-5</v>
      </c>
    </row>
    <row r="531" spans="1:33" ht="15" customHeight="1" x14ac:dyDescent="0.25">
      <c r="A531" s="49" t="s">
        <v>10</v>
      </c>
      <c r="B531" s="49" t="s">
        <v>11</v>
      </c>
      <c r="C531" s="49" t="s">
        <v>12</v>
      </c>
      <c r="D531" s="49" t="s">
        <v>13</v>
      </c>
      <c r="E531" s="49" t="s">
        <v>14</v>
      </c>
      <c r="F531" s="49" t="s">
        <v>50</v>
      </c>
      <c r="G531" s="49" t="s">
        <v>67</v>
      </c>
      <c r="H531" s="50" t="s">
        <v>18</v>
      </c>
      <c r="I531" s="51">
        <v>298</v>
      </c>
      <c r="J531" s="52"/>
      <c r="K531" s="52"/>
      <c r="L531" s="52"/>
      <c r="M531" s="52"/>
      <c r="N531" s="52"/>
      <c r="O531" s="52"/>
      <c r="P531" s="52"/>
      <c r="Q531" s="52"/>
      <c r="R531" s="52"/>
      <c r="S531" s="52">
        <v>3.5082336142771699E-5</v>
      </c>
      <c r="T531" s="52">
        <v>1.4001086711196801E-4</v>
      </c>
      <c r="U531" s="52">
        <v>3.1436651458443501E-6</v>
      </c>
      <c r="V531" s="52">
        <v>2.08843815458522E-5</v>
      </c>
      <c r="W531" s="52">
        <v>2.1796614000000001E-7</v>
      </c>
      <c r="X531" s="52">
        <v>2.8283030999999999E-6</v>
      </c>
      <c r="Y531" s="52">
        <v>2.225357316E-5</v>
      </c>
      <c r="Z531" s="52">
        <v>3.1995214019999999E-5</v>
      </c>
      <c r="AA531" s="52">
        <v>2.7973259999999999E-5</v>
      </c>
      <c r="AB531" s="52">
        <v>2.4744132E-5</v>
      </c>
      <c r="AC531" s="52">
        <v>1.2437399520000001E-5</v>
      </c>
      <c r="AD531" s="52">
        <v>9.8218058400000006E-6</v>
      </c>
      <c r="AE531" s="52">
        <v>1.7676847440000001E-5</v>
      </c>
      <c r="AF531" s="52">
        <v>1.8299581020000001E-5</v>
      </c>
      <c r="AG531" s="32">
        <v>4.9594900320000003E-5</v>
      </c>
    </row>
    <row r="532" spans="1:33" ht="15" customHeight="1" x14ac:dyDescent="0.25">
      <c r="A532" s="49" t="s">
        <v>10</v>
      </c>
      <c r="B532" s="49" t="s">
        <v>11</v>
      </c>
      <c r="C532" s="49" t="s">
        <v>12</v>
      </c>
      <c r="D532" s="49" t="s">
        <v>13</v>
      </c>
      <c r="E532" s="49" t="s">
        <v>14</v>
      </c>
      <c r="F532" s="49" t="s">
        <v>50</v>
      </c>
      <c r="G532" s="49" t="s">
        <v>68</v>
      </c>
      <c r="H532" s="50" t="s">
        <v>16</v>
      </c>
      <c r="I532" s="51">
        <v>25</v>
      </c>
      <c r="J532" s="52">
        <v>1.8346909257782299E-6</v>
      </c>
      <c r="K532" s="52">
        <v>1.8532121388253401E-6</v>
      </c>
      <c r="L532" s="52">
        <v>1.02721547013404E-7</v>
      </c>
      <c r="M532" s="52"/>
      <c r="N532" s="52">
        <v>3.9654187382605201E-9</v>
      </c>
      <c r="O532" s="52">
        <v>8.5066801550545693E-9</v>
      </c>
      <c r="P532" s="52"/>
      <c r="Q532" s="52"/>
      <c r="R532" s="52"/>
      <c r="S532" s="52">
        <v>7.0799889480717502E-7</v>
      </c>
      <c r="T532" s="52">
        <v>3.45479568309431E-7</v>
      </c>
      <c r="U532" s="52">
        <v>2.5302180781995501E-7</v>
      </c>
      <c r="V532" s="52">
        <v>1.0738201581623099E-7</v>
      </c>
      <c r="W532" s="52">
        <v>4.0547115765317602E-7</v>
      </c>
      <c r="X532" s="52">
        <v>3.51164909660756E-7</v>
      </c>
      <c r="Y532" s="52">
        <v>2.9192156671656499E-7</v>
      </c>
      <c r="Z532" s="52">
        <v>9.49453356489846E-7</v>
      </c>
      <c r="AA532" s="52">
        <v>5.3805466105520405E-7</v>
      </c>
      <c r="AB532" s="52">
        <v>6.9973156361860096E-7</v>
      </c>
      <c r="AC532" s="52">
        <v>7.2459622112295103E-7</v>
      </c>
      <c r="AD532" s="52">
        <v>6.22133066759326E-7</v>
      </c>
      <c r="AE532" s="52">
        <v>2.7832064534366798E-7</v>
      </c>
      <c r="AF532" s="52">
        <v>2.8687863731786401E-7</v>
      </c>
      <c r="AG532" s="32">
        <v>2.6816514232197401E-7</v>
      </c>
    </row>
    <row r="533" spans="1:33" ht="15" customHeight="1" x14ac:dyDescent="0.25">
      <c r="A533" s="49" t="s">
        <v>10</v>
      </c>
      <c r="B533" s="49" t="s">
        <v>11</v>
      </c>
      <c r="C533" s="49" t="s">
        <v>12</v>
      </c>
      <c r="D533" s="49" t="s">
        <v>13</v>
      </c>
      <c r="E533" s="49" t="s">
        <v>14</v>
      </c>
      <c r="F533" s="49" t="s">
        <v>50</v>
      </c>
      <c r="G533" s="49" t="s">
        <v>68</v>
      </c>
      <c r="H533" s="50" t="s">
        <v>17</v>
      </c>
      <c r="I533" s="51">
        <v>1</v>
      </c>
      <c r="J533" s="52">
        <v>1.8092498782741101E-3</v>
      </c>
      <c r="K533" s="52">
        <v>1.82751426383363E-3</v>
      </c>
      <c r="L533" s="52">
        <v>1.01297141561484E-4</v>
      </c>
      <c r="M533" s="52"/>
      <c r="N533" s="52">
        <v>3.9104315984233101E-6</v>
      </c>
      <c r="O533" s="52">
        <v>8.3887208569044805E-6</v>
      </c>
      <c r="P533" s="52"/>
      <c r="Q533" s="52"/>
      <c r="R533" s="52"/>
      <c r="S533" s="52">
        <v>6.89762487675175E-4</v>
      </c>
      <c r="T533" s="52">
        <v>3.3621896894057198E-4</v>
      </c>
      <c r="U533" s="52">
        <v>2.4951323875151902E-4</v>
      </c>
      <c r="V533" s="52">
        <v>1.13951738150452E-4</v>
      </c>
      <c r="W533" s="52">
        <v>2.7077580527132701E-4</v>
      </c>
      <c r="X533" s="52">
        <v>3.45891003227086E-4</v>
      </c>
      <c r="Y533" s="52">
        <v>3.7947296596038102E-4</v>
      </c>
      <c r="Z533" s="52">
        <v>9.3605103118218696E-4</v>
      </c>
      <c r="AA533" s="52">
        <v>5.2965218261679704E-4</v>
      </c>
      <c r="AB533" s="52">
        <v>6.8700216052013595E-4</v>
      </c>
      <c r="AC533" s="52">
        <v>7.1454858232565597E-4</v>
      </c>
      <c r="AD533" s="52">
        <v>6.1349821588055895E-4</v>
      </c>
      <c r="AE533" s="52">
        <v>2.7254248053170402E-4</v>
      </c>
      <c r="AF533" s="52">
        <v>2.8290120274375398E-4</v>
      </c>
      <c r="AG533" s="32">
        <v>2.64445947590669E-4</v>
      </c>
    </row>
    <row r="534" spans="1:33" ht="15" customHeight="1" x14ac:dyDescent="0.25">
      <c r="A534" s="49" t="s">
        <v>10</v>
      </c>
      <c r="B534" s="49" t="s">
        <v>11</v>
      </c>
      <c r="C534" s="49" t="s">
        <v>12</v>
      </c>
      <c r="D534" s="49" t="s">
        <v>13</v>
      </c>
      <c r="E534" s="49" t="s">
        <v>14</v>
      </c>
      <c r="F534" s="49" t="s">
        <v>50</v>
      </c>
      <c r="G534" s="49" t="s">
        <v>68</v>
      </c>
      <c r="H534" s="50" t="s">
        <v>18</v>
      </c>
      <c r="I534" s="51">
        <v>298</v>
      </c>
      <c r="J534" s="52">
        <v>4.3739031670553103E-6</v>
      </c>
      <c r="K534" s="52">
        <v>4.4180577389596001E-6</v>
      </c>
      <c r="L534" s="52">
        <v>2.4488816807995402E-7</v>
      </c>
      <c r="M534" s="52"/>
      <c r="N534" s="52">
        <v>9.4535582720130798E-9</v>
      </c>
      <c r="O534" s="52">
        <v>2.0279925489650099E-8</v>
      </c>
      <c r="P534" s="52"/>
      <c r="Q534" s="52"/>
      <c r="R534" s="52"/>
      <c r="S534" s="52">
        <v>1.6878693652203E-6</v>
      </c>
      <c r="T534" s="52">
        <v>8.2362329084968303E-7</v>
      </c>
      <c r="U534" s="52">
        <v>6.0320398984277403E-7</v>
      </c>
      <c r="V534" s="52">
        <v>2.5403110109812101E-7</v>
      </c>
      <c r="W534" s="52">
        <v>9.6579005541747708E-7</v>
      </c>
      <c r="X534" s="52">
        <v>8.3690505718901404E-7</v>
      </c>
      <c r="Y534" s="52">
        <v>6.9594101505228999E-7</v>
      </c>
      <c r="Z534" s="52">
        <v>2.2634968018717902E-6</v>
      </c>
      <c r="AA534" s="52">
        <v>1.28272231195561E-6</v>
      </c>
      <c r="AB534" s="52">
        <v>1.66816004766675E-6</v>
      </c>
      <c r="AC534" s="52">
        <v>1.72743739115711E-6</v>
      </c>
      <c r="AD534" s="52">
        <v>1.4831652311542299E-6</v>
      </c>
      <c r="AE534" s="52">
        <v>6.6351641849930404E-7</v>
      </c>
      <c r="AF534" s="52">
        <v>6.8391867136578895E-7</v>
      </c>
      <c r="AG534" s="32">
        <v>6.39305699295586E-7</v>
      </c>
    </row>
    <row r="535" spans="1:33" ht="15" customHeight="1" x14ac:dyDescent="0.25">
      <c r="A535" s="49" t="s">
        <v>10</v>
      </c>
      <c r="B535" s="49" t="s">
        <v>11</v>
      </c>
      <c r="C535" s="49" t="s">
        <v>12</v>
      </c>
      <c r="D535" s="49" t="s">
        <v>13</v>
      </c>
      <c r="E535" s="49" t="s">
        <v>14</v>
      </c>
      <c r="F535" s="49" t="s">
        <v>50</v>
      </c>
      <c r="G535" s="49" t="s">
        <v>69</v>
      </c>
      <c r="H535" s="50" t="s">
        <v>16</v>
      </c>
      <c r="I535" s="51">
        <v>25</v>
      </c>
      <c r="J535" s="52"/>
      <c r="K535" s="52"/>
      <c r="L535" s="52"/>
      <c r="M535" s="52"/>
      <c r="N535" s="52"/>
      <c r="O535" s="52"/>
      <c r="P535" s="52"/>
      <c r="Q535" s="52"/>
      <c r="R535" s="52"/>
      <c r="S535" s="52"/>
      <c r="T535" s="52"/>
      <c r="U535" s="52">
        <v>2.8737487591718502E-7</v>
      </c>
      <c r="V535" s="52">
        <v>2.30469371972186E-7</v>
      </c>
      <c r="W535" s="52">
        <v>2.7513657622152901E-7</v>
      </c>
      <c r="X535" s="52">
        <v>4.4599327736309599E-7</v>
      </c>
      <c r="Y535" s="52">
        <v>4.1832527339982599E-7</v>
      </c>
      <c r="Z535" s="52"/>
      <c r="AA535" s="52"/>
      <c r="AB535" s="52"/>
      <c r="AC535" s="52"/>
      <c r="AD535" s="52"/>
      <c r="AE535" s="52"/>
      <c r="AF535" s="52"/>
      <c r="AG535" s="32"/>
    </row>
    <row r="536" spans="1:33" ht="15" customHeight="1" x14ac:dyDescent="0.25">
      <c r="A536" s="49" t="s">
        <v>10</v>
      </c>
      <c r="B536" s="49" t="s">
        <v>11</v>
      </c>
      <c r="C536" s="49" t="s">
        <v>12</v>
      </c>
      <c r="D536" s="49" t="s">
        <v>13</v>
      </c>
      <c r="E536" s="49" t="s">
        <v>14</v>
      </c>
      <c r="F536" s="49" t="s">
        <v>50</v>
      </c>
      <c r="G536" s="49" t="s">
        <v>69</v>
      </c>
      <c r="H536" s="50" t="s">
        <v>17</v>
      </c>
      <c r="I536" s="51">
        <v>1</v>
      </c>
      <c r="J536" s="52"/>
      <c r="K536" s="52"/>
      <c r="L536" s="52"/>
      <c r="M536" s="52"/>
      <c r="N536" s="52"/>
      <c r="O536" s="52"/>
      <c r="P536" s="52"/>
      <c r="Q536" s="52"/>
      <c r="R536" s="52"/>
      <c r="S536" s="52"/>
      <c r="T536" s="52"/>
      <c r="U536" s="52">
        <v>2.9905662751694701E-4</v>
      </c>
      <c r="V536" s="52">
        <v>2.22314515213022E-4</v>
      </c>
      <c r="W536" s="52">
        <v>2.5458112333487501E-4</v>
      </c>
      <c r="X536" s="52">
        <v>4.6084058071928398E-4</v>
      </c>
      <c r="Y536" s="52">
        <v>4.4038964424829698E-4</v>
      </c>
      <c r="Z536" s="52"/>
      <c r="AA536" s="52"/>
      <c r="AB536" s="52"/>
      <c r="AC536" s="52"/>
      <c r="AD536" s="52"/>
      <c r="AE536" s="52"/>
      <c r="AF536" s="52"/>
      <c r="AG536" s="32"/>
    </row>
    <row r="537" spans="1:33" ht="15" customHeight="1" x14ac:dyDescent="0.25">
      <c r="A537" s="49" t="s">
        <v>10</v>
      </c>
      <c r="B537" s="49" t="s">
        <v>11</v>
      </c>
      <c r="C537" s="49" t="s">
        <v>12</v>
      </c>
      <c r="D537" s="49" t="s">
        <v>13</v>
      </c>
      <c r="E537" s="49" t="s">
        <v>14</v>
      </c>
      <c r="F537" s="49" t="s">
        <v>50</v>
      </c>
      <c r="G537" s="49" t="s">
        <v>69</v>
      </c>
      <c r="H537" s="50" t="s">
        <v>18</v>
      </c>
      <c r="I537" s="51">
        <v>298</v>
      </c>
      <c r="J537" s="52"/>
      <c r="K537" s="52"/>
      <c r="L537" s="52"/>
      <c r="M537" s="52"/>
      <c r="N537" s="52"/>
      <c r="O537" s="52"/>
      <c r="P537" s="52"/>
      <c r="Q537" s="52"/>
      <c r="R537" s="52"/>
      <c r="S537" s="52"/>
      <c r="T537" s="52"/>
      <c r="U537" s="52">
        <v>6.8510170418656997E-7</v>
      </c>
      <c r="V537" s="52">
        <v>5.4943898278169202E-7</v>
      </c>
      <c r="W537" s="52">
        <v>6.5592559771212404E-7</v>
      </c>
      <c r="X537" s="52">
        <v>1.0632479732336201E-6</v>
      </c>
      <c r="Y537" s="52">
        <v>9.9728745178518395E-7</v>
      </c>
      <c r="Z537" s="52"/>
      <c r="AA537" s="52"/>
      <c r="AB537" s="52"/>
      <c r="AC537" s="52"/>
      <c r="AD537" s="52"/>
      <c r="AE537" s="52"/>
      <c r="AF537" s="52"/>
      <c r="AG537" s="32"/>
    </row>
    <row r="538" spans="1:33" ht="15" customHeight="1" x14ac:dyDescent="0.25">
      <c r="A538" s="49" t="s">
        <v>10</v>
      </c>
      <c r="B538" s="49" t="s">
        <v>11</v>
      </c>
      <c r="C538" s="49" t="s">
        <v>12</v>
      </c>
      <c r="D538" s="49" t="s">
        <v>13</v>
      </c>
      <c r="E538" s="49" t="s">
        <v>14</v>
      </c>
      <c r="F538" s="49" t="s">
        <v>50</v>
      </c>
      <c r="G538" s="49" t="s">
        <v>70</v>
      </c>
      <c r="H538" s="50" t="s">
        <v>16</v>
      </c>
      <c r="I538" s="51">
        <v>25</v>
      </c>
      <c r="J538" s="52">
        <v>1.332952E-5</v>
      </c>
      <c r="K538" s="52"/>
      <c r="L538" s="52"/>
      <c r="M538" s="52"/>
      <c r="N538" s="52"/>
      <c r="O538" s="52">
        <v>4.7703527999999898E-6</v>
      </c>
      <c r="P538" s="52">
        <v>7.6492096000000005E-6</v>
      </c>
      <c r="Q538" s="52"/>
      <c r="R538" s="52"/>
      <c r="S538" s="52"/>
      <c r="T538" s="52">
        <v>2.6514371301196802E-6</v>
      </c>
      <c r="U538" s="52"/>
      <c r="V538" s="52"/>
      <c r="W538" s="52"/>
      <c r="X538" s="52"/>
      <c r="Y538" s="52"/>
      <c r="Z538" s="52">
        <v>8.0710400000000006E-6</v>
      </c>
      <c r="AA538" s="52">
        <v>7.8652799999999993E-6</v>
      </c>
      <c r="AB538" s="52"/>
      <c r="AC538" s="52"/>
      <c r="AD538" s="52"/>
      <c r="AE538" s="52"/>
      <c r="AF538" s="52"/>
      <c r="AG538" s="32"/>
    </row>
    <row r="539" spans="1:33" ht="15" customHeight="1" x14ac:dyDescent="0.25">
      <c r="A539" s="49" t="s">
        <v>10</v>
      </c>
      <c r="B539" s="49" t="s">
        <v>11</v>
      </c>
      <c r="C539" s="49" t="s">
        <v>12</v>
      </c>
      <c r="D539" s="49" t="s">
        <v>13</v>
      </c>
      <c r="E539" s="49" t="s">
        <v>14</v>
      </c>
      <c r="F539" s="49" t="s">
        <v>50</v>
      </c>
      <c r="G539" s="49" t="s">
        <v>70</v>
      </c>
      <c r="H539" s="50" t="s">
        <v>18</v>
      </c>
      <c r="I539" s="51">
        <v>298</v>
      </c>
      <c r="J539" s="52">
        <v>3.1281051060000101E-5</v>
      </c>
      <c r="K539" s="52"/>
      <c r="L539" s="52"/>
      <c r="M539" s="52"/>
      <c r="N539" s="52"/>
      <c r="O539" s="52">
        <v>1.11948254334E-5</v>
      </c>
      <c r="P539" s="52">
        <v>1.7950782628799999E-5</v>
      </c>
      <c r="Q539" s="52"/>
      <c r="R539" s="52"/>
      <c r="S539" s="52"/>
      <c r="T539" s="52">
        <v>6.2222600851083597E-6</v>
      </c>
      <c r="U539" s="52"/>
      <c r="V539" s="52"/>
      <c r="W539" s="52"/>
      <c r="X539" s="52"/>
      <c r="Y539" s="52"/>
      <c r="Z539" s="52">
        <v>1.894071312E-5</v>
      </c>
      <c r="AA539" s="52">
        <v>1.845784584E-5</v>
      </c>
      <c r="AB539" s="52"/>
      <c r="AC539" s="52"/>
      <c r="AD539" s="52"/>
      <c r="AE539" s="52"/>
      <c r="AF539" s="52"/>
      <c r="AG539" s="32"/>
    </row>
    <row r="540" spans="1:33" ht="15" customHeight="1" x14ac:dyDescent="0.25">
      <c r="A540" s="49" t="s">
        <v>10</v>
      </c>
      <c r="B540" s="49" t="s">
        <v>11</v>
      </c>
      <c r="C540" s="49" t="s">
        <v>12</v>
      </c>
      <c r="D540" s="49" t="s">
        <v>13</v>
      </c>
      <c r="E540" s="49" t="s">
        <v>14</v>
      </c>
      <c r="F540" s="49" t="s">
        <v>50</v>
      </c>
      <c r="G540" s="49" t="s">
        <v>71</v>
      </c>
      <c r="H540" s="50" t="s">
        <v>16</v>
      </c>
      <c r="I540" s="51">
        <v>25</v>
      </c>
      <c r="J540" s="52"/>
      <c r="K540" s="52"/>
      <c r="L540" s="52"/>
      <c r="M540" s="52"/>
      <c r="N540" s="52"/>
      <c r="O540" s="52">
        <v>3.2828441599999999E-4</v>
      </c>
      <c r="P540" s="52">
        <v>2.5474206399999998E-4</v>
      </c>
      <c r="Q540" s="52">
        <v>2.1656320000000001E-4</v>
      </c>
      <c r="R540" s="52">
        <v>7.2320480000000003E-4</v>
      </c>
      <c r="S540" s="52"/>
      <c r="T540" s="52"/>
      <c r="U540" s="52"/>
      <c r="V540" s="52"/>
      <c r="W540" s="52"/>
      <c r="X540" s="52"/>
      <c r="Y540" s="52"/>
      <c r="Z540" s="52"/>
      <c r="AA540" s="52"/>
      <c r="AB540" s="52"/>
      <c r="AC540" s="52"/>
      <c r="AD540" s="52"/>
      <c r="AE540" s="52"/>
      <c r="AF540" s="52"/>
      <c r="AG540" s="32"/>
    </row>
    <row r="541" spans="1:33" ht="15" customHeight="1" x14ac:dyDescent="0.25">
      <c r="A541" s="49" t="s">
        <v>10</v>
      </c>
      <c r="B541" s="49" t="s">
        <v>11</v>
      </c>
      <c r="C541" s="49" t="s">
        <v>12</v>
      </c>
      <c r="D541" s="49" t="s">
        <v>13</v>
      </c>
      <c r="E541" s="49" t="s">
        <v>14</v>
      </c>
      <c r="F541" s="49" t="s">
        <v>50</v>
      </c>
      <c r="G541" s="49" t="s">
        <v>71</v>
      </c>
      <c r="H541" s="50" t="s">
        <v>17</v>
      </c>
      <c r="I541" s="51">
        <v>1</v>
      </c>
      <c r="J541" s="52"/>
      <c r="K541" s="52"/>
      <c r="L541" s="52"/>
      <c r="M541" s="52"/>
      <c r="N541" s="52"/>
      <c r="O541" s="52">
        <v>1.28294739803808E-2</v>
      </c>
      <c r="P541" s="52">
        <v>9.9554122051182092E-3</v>
      </c>
      <c r="Q541" s="52">
        <v>8.4633683601599997E-3</v>
      </c>
      <c r="R541" s="52">
        <v>2.8263105745740001E-2</v>
      </c>
      <c r="S541" s="52"/>
      <c r="T541" s="52"/>
      <c r="U541" s="52"/>
      <c r="V541" s="52"/>
      <c r="W541" s="52"/>
      <c r="X541" s="52"/>
      <c r="Y541" s="52"/>
      <c r="Z541" s="52"/>
      <c r="AA541" s="52"/>
      <c r="AB541" s="52"/>
      <c r="AC541" s="52"/>
      <c r="AD541" s="52"/>
      <c r="AE541" s="52"/>
      <c r="AF541" s="52"/>
      <c r="AG541" s="32"/>
    </row>
    <row r="542" spans="1:33" ht="15" customHeight="1" x14ac:dyDescent="0.25">
      <c r="A542" s="49" t="s">
        <v>10</v>
      </c>
      <c r="B542" s="49" t="s">
        <v>11</v>
      </c>
      <c r="C542" s="49" t="s">
        <v>12</v>
      </c>
      <c r="D542" s="49" t="s">
        <v>13</v>
      </c>
      <c r="E542" s="49" t="s">
        <v>14</v>
      </c>
      <c r="F542" s="49" t="s">
        <v>50</v>
      </c>
      <c r="G542" s="49" t="s">
        <v>71</v>
      </c>
      <c r="H542" s="50" t="s">
        <v>18</v>
      </c>
      <c r="I542" s="51">
        <v>298</v>
      </c>
      <c r="J542" s="52"/>
      <c r="K542" s="52"/>
      <c r="L542" s="52"/>
      <c r="M542" s="52"/>
      <c r="N542" s="52"/>
      <c r="O542" s="52">
        <v>5.1360096883199999E-4</v>
      </c>
      <c r="P542" s="52">
        <v>3.9854395912800001E-4</v>
      </c>
      <c r="Q542" s="52">
        <v>3.3881312639999999E-4</v>
      </c>
      <c r="R542" s="52">
        <v>1.1314539096000001E-3</v>
      </c>
      <c r="S542" s="52"/>
      <c r="T542" s="52"/>
      <c r="U542" s="52"/>
      <c r="V542" s="52"/>
      <c r="W542" s="52"/>
      <c r="X542" s="52"/>
      <c r="Y542" s="52"/>
      <c r="Z542" s="52"/>
      <c r="AA542" s="52"/>
      <c r="AB542" s="52"/>
      <c r="AC542" s="52"/>
      <c r="AD542" s="52"/>
      <c r="AE542" s="52"/>
      <c r="AF542" s="52"/>
      <c r="AG542" s="32"/>
    </row>
    <row r="543" spans="1:33" ht="15" customHeight="1" x14ac:dyDescent="0.25">
      <c r="A543" s="49" t="s">
        <v>10</v>
      </c>
      <c r="B543" s="49" t="s">
        <v>11</v>
      </c>
      <c r="C543" s="49" t="s">
        <v>12</v>
      </c>
      <c r="D543" s="49" t="s">
        <v>13</v>
      </c>
      <c r="E543" s="49" t="s">
        <v>14</v>
      </c>
      <c r="F543" s="49" t="s">
        <v>50</v>
      </c>
      <c r="G543" s="49" t="s">
        <v>72</v>
      </c>
      <c r="H543" s="50" t="s">
        <v>16</v>
      </c>
      <c r="I543" s="51">
        <v>25</v>
      </c>
      <c r="J543" s="52">
        <v>3.5456730499999999E-3</v>
      </c>
      <c r="K543" s="52">
        <v>3.1635187E-3</v>
      </c>
      <c r="L543" s="52">
        <v>3.7585507250000099E-3</v>
      </c>
      <c r="M543" s="52">
        <v>3.5527857249999699E-3</v>
      </c>
      <c r="N543" s="52">
        <v>4.4662077754999696E-3</v>
      </c>
      <c r="O543" s="52">
        <v>4.1096963095000102E-3</v>
      </c>
      <c r="P543" s="52">
        <v>3.9379408189999902E-3</v>
      </c>
      <c r="Q543" s="52">
        <v>3.6502874750000101E-3</v>
      </c>
      <c r="R543" s="52">
        <v>3.5243124750000401E-3</v>
      </c>
      <c r="S543" s="52">
        <v>3.8493581576092102E-3</v>
      </c>
      <c r="T543" s="52">
        <v>4.0998323426304703E-3</v>
      </c>
      <c r="U543" s="52">
        <v>3.4740409765241799E-3</v>
      </c>
      <c r="V543" s="52">
        <v>2.4788741831857598E-3</v>
      </c>
      <c r="W543" s="52">
        <v>2.34453999378334E-3</v>
      </c>
      <c r="X543" s="52">
        <v>2.4761544304095699E-3</v>
      </c>
      <c r="Y543" s="52">
        <v>2.3497619507161201E-3</v>
      </c>
      <c r="Z543" s="52">
        <v>2.2135477765670999E-3</v>
      </c>
      <c r="AA543" s="52">
        <v>2.0162413804789801E-3</v>
      </c>
      <c r="AB543" s="52">
        <v>2.2444575724870101E-3</v>
      </c>
      <c r="AC543" s="52">
        <v>2.0603719340250301E-3</v>
      </c>
      <c r="AD543" s="52">
        <v>2.0641710122814099E-3</v>
      </c>
      <c r="AE543" s="52">
        <v>1.9852214592901698E-3</v>
      </c>
      <c r="AF543" s="52">
        <v>1.7966122385035001E-3</v>
      </c>
      <c r="AG543" s="32">
        <v>1.7814710806334799E-3</v>
      </c>
    </row>
    <row r="544" spans="1:33" ht="15" customHeight="1" x14ac:dyDescent="0.25">
      <c r="A544" s="49" t="s">
        <v>10</v>
      </c>
      <c r="B544" s="49" t="s">
        <v>11</v>
      </c>
      <c r="C544" s="49" t="s">
        <v>12</v>
      </c>
      <c r="D544" s="49" t="s">
        <v>13</v>
      </c>
      <c r="E544" s="49" t="s">
        <v>14</v>
      </c>
      <c r="F544" s="49" t="s">
        <v>50</v>
      </c>
      <c r="G544" s="49" t="s">
        <v>72</v>
      </c>
      <c r="H544" s="50" t="s">
        <v>17</v>
      </c>
      <c r="I544" s="51">
        <v>1</v>
      </c>
      <c r="J544" s="52">
        <v>7.5196634044399904</v>
      </c>
      <c r="K544" s="52">
        <v>6.7091904589600002</v>
      </c>
      <c r="L544" s="52">
        <v>7.9711343775800199</v>
      </c>
      <c r="M544" s="52">
        <v>7.5347479655799301</v>
      </c>
      <c r="N544" s="52">
        <v>9.4719334502803392</v>
      </c>
      <c r="O544" s="52">
        <v>8.7158439331876192</v>
      </c>
      <c r="P544" s="52">
        <v>8.3515848889351805</v>
      </c>
      <c r="Q544" s="52">
        <v>7.7415296769800301</v>
      </c>
      <c r="R544" s="52">
        <v>7.4743618969800796</v>
      </c>
      <c r="S544" s="52">
        <v>8.1523273114043704</v>
      </c>
      <c r="T544" s="52">
        <v>8.7149293562427097</v>
      </c>
      <c r="U544" s="52">
        <v>7.4763309348893001</v>
      </c>
      <c r="V544" s="52">
        <v>5.3082382518253102</v>
      </c>
      <c r="W544" s="52">
        <v>5.1004228780155998</v>
      </c>
      <c r="X544" s="52">
        <v>5.3033252734451102</v>
      </c>
      <c r="Y544" s="52">
        <v>5.01482804276566</v>
      </c>
      <c r="Z544" s="52">
        <v>4.7339216164704503</v>
      </c>
      <c r="AA544" s="52">
        <v>4.2979588079752897</v>
      </c>
      <c r="AB544" s="52">
        <v>4.9282468744374697</v>
      </c>
      <c r="AC544" s="52">
        <v>4.4805665733493303</v>
      </c>
      <c r="AD544" s="52">
        <v>4.4516379633694303</v>
      </c>
      <c r="AE544" s="52">
        <v>4.3292889649477004</v>
      </c>
      <c r="AF544" s="52">
        <v>4.0348872171781096</v>
      </c>
      <c r="AG544" s="32">
        <v>4.1323192878568697</v>
      </c>
    </row>
    <row r="545" spans="1:33" ht="15" customHeight="1" x14ac:dyDescent="0.25">
      <c r="A545" s="49" t="s">
        <v>10</v>
      </c>
      <c r="B545" s="49" t="s">
        <v>11</v>
      </c>
      <c r="C545" s="49" t="s">
        <v>12</v>
      </c>
      <c r="D545" s="49" t="s">
        <v>13</v>
      </c>
      <c r="E545" s="49" t="s">
        <v>14</v>
      </c>
      <c r="F545" s="49" t="s">
        <v>50</v>
      </c>
      <c r="G545" s="49" t="s">
        <v>72</v>
      </c>
      <c r="H545" s="50" t="s">
        <v>18</v>
      </c>
      <c r="I545" s="51">
        <v>298</v>
      </c>
      <c r="J545" s="52">
        <v>4.2264422755999903E-3</v>
      </c>
      <c r="K545" s="52">
        <v>3.7709142903999998E-3</v>
      </c>
      <c r="L545" s="52">
        <v>4.4801924642000101E-3</v>
      </c>
      <c r="M545" s="52">
        <v>4.2349205841999598E-3</v>
      </c>
      <c r="N545" s="52">
        <v>5.3237196683959603E-3</v>
      </c>
      <c r="O545" s="52">
        <v>4.8987580009240096E-3</v>
      </c>
      <c r="P545" s="52">
        <v>4.69402545624799E-3</v>
      </c>
      <c r="Q545" s="52">
        <v>4.3511426702000202E-3</v>
      </c>
      <c r="R545" s="52">
        <v>4.2009804702000404E-3</v>
      </c>
      <c r="S545" s="52">
        <v>4.5884349238701702E-3</v>
      </c>
      <c r="T545" s="52">
        <v>4.8870001524155202E-3</v>
      </c>
      <c r="U545" s="52">
        <v>4.1414512871852096E-3</v>
      </c>
      <c r="V545" s="52">
        <v>2.9542608912670001E-3</v>
      </c>
      <c r="W545" s="52">
        <v>2.8491585457248699E-3</v>
      </c>
      <c r="X545" s="52">
        <v>2.9758587183776899E-3</v>
      </c>
      <c r="Y545" s="52">
        <v>2.8074248623569998E-3</v>
      </c>
      <c r="Z545" s="52">
        <v>2.6512140332613601E-3</v>
      </c>
      <c r="AA545" s="52">
        <v>2.4122719735002198E-3</v>
      </c>
      <c r="AB545" s="52">
        <v>2.6753860196766701E-3</v>
      </c>
      <c r="AC545" s="52">
        <v>2.4557061924111502E-3</v>
      </c>
      <c r="AD545" s="52">
        <v>2.4604877725655601E-3</v>
      </c>
      <c r="AE545" s="52">
        <v>2.3655959499051899E-3</v>
      </c>
      <c r="AF545" s="52">
        <v>2.1423643140246898E-3</v>
      </c>
      <c r="AG545" s="32">
        <v>2.1247812548008502E-3</v>
      </c>
    </row>
    <row r="546" spans="1:33" ht="15" customHeight="1" x14ac:dyDescent="0.25">
      <c r="A546" s="49" t="s">
        <v>10</v>
      </c>
      <c r="B546" s="49" t="s">
        <v>11</v>
      </c>
      <c r="C546" s="49" t="s">
        <v>12</v>
      </c>
      <c r="D546" s="49" t="s">
        <v>13</v>
      </c>
      <c r="E546" s="49" t="s">
        <v>14</v>
      </c>
      <c r="F546" s="49" t="s">
        <v>50</v>
      </c>
      <c r="G546" s="49" t="s">
        <v>73</v>
      </c>
      <c r="H546" s="50" t="s">
        <v>16</v>
      </c>
      <c r="I546" s="51">
        <v>25</v>
      </c>
      <c r="J546" s="52">
        <v>1.585159125E-3</v>
      </c>
      <c r="K546" s="52">
        <v>1.7248602249999899E-3</v>
      </c>
      <c r="L546" s="52">
        <v>7.5781887500000003E-4</v>
      </c>
      <c r="M546" s="52">
        <v>6.7983629999999898E-4</v>
      </c>
      <c r="N546" s="52">
        <v>1.0109057942500001E-3</v>
      </c>
      <c r="O546" s="52">
        <v>1.2421089257499999E-3</v>
      </c>
      <c r="P546" s="52">
        <v>1.54283702925E-3</v>
      </c>
      <c r="Q546" s="52">
        <v>1.21852995E-3</v>
      </c>
      <c r="R546" s="52">
        <v>2.6833949999999999E-4</v>
      </c>
      <c r="S546" s="52">
        <v>4.3287408093628402E-4</v>
      </c>
      <c r="T546" s="52">
        <v>5.4637459462694401E-4</v>
      </c>
      <c r="U546" s="52">
        <v>1.09890387534501E-4</v>
      </c>
      <c r="V546" s="52">
        <v>1.2095000674438101E-6</v>
      </c>
      <c r="W546" s="52">
        <v>1.3433180062200299E-6</v>
      </c>
      <c r="X546" s="52">
        <v>1.06035988849757E-6</v>
      </c>
      <c r="Y546" s="52"/>
      <c r="Z546" s="52"/>
      <c r="AA546" s="52"/>
      <c r="AB546" s="52"/>
      <c r="AC546" s="52"/>
      <c r="AD546" s="52"/>
      <c r="AE546" s="52"/>
      <c r="AF546" s="52"/>
      <c r="AG546" s="32"/>
    </row>
    <row r="547" spans="1:33" ht="15" customHeight="1" x14ac:dyDescent="0.25">
      <c r="A547" s="49" t="s">
        <v>10</v>
      </c>
      <c r="B547" s="49" t="s">
        <v>11</v>
      </c>
      <c r="C547" s="49" t="s">
        <v>12</v>
      </c>
      <c r="D547" s="49" t="s">
        <v>13</v>
      </c>
      <c r="E547" s="49" t="s">
        <v>14</v>
      </c>
      <c r="F547" s="49" t="s">
        <v>50</v>
      </c>
      <c r="G547" s="49" t="s">
        <v>73</v>
      </c>
      <c r="H547" s="50" t="s">
        <v>17</v>
      </c>
      <c r="I547" s="51">
        <v>1</v>
      </c>
      <c r="J547" s="52">
        <v>0.58818049859999999</v>
      </c>
      <c r="K547" s="52">
        <v>0.64001722675999795</v>
      </c>
      <c r="L547" s="52">
        <v>0.2811921382</v>
      </c>
      <c r="M547" s="52">
        <v>0.25225634928000001</v>
      </c>
      <c r="N547" s="52">
        <v>0.37510118998280001</v>
      </c>
      <c r="O547" s="52">
        <v>0.46089016284919898</v>
      </c>
      <c r="P547" s="52">
        <v>0.57247669259879996</v>
      </c>
      <c r="Q547" s="52">
        <v>0.45214107671999898</v>
      </c>
      <c r="R547" s="52">
        <v>9.9568591199999903E-2</v>
      </c>
      <c r="S547" s="52">
        <v>0.16061989534086701</v>
      </c>
      <c r="T547" s="52">
        <v>0.202734776857212</v>
      </c>
      <c r="U547" s="52">
        <v>4.4050000358384397E-2</v>
      </c>
      <c r="V547" s="52">
        <v>5.1486754409453604E-4</v>
      </c>
      <c r="W547" s="52">
        <v>5.61137155731385E-4</v>
      </c>
      <c r="X547" s="52">
        <v>4.3195615390199401E-4</v>
      </c>
      <c r="Y547" s="52"/>
      <c r="Z547" s="52"/>
      <c r="AA547" s="52"/>
      <c r="AB547" s="52"/>
      <c r="AC547" s="52"/>
      <c r="AD547" s="52"/>
      <c r="AE547" s="52"/>
      <c r="AF547" s="52"/>
      <c r="AG547" s="32"/>
    </row>
    <row r="548" spans="1:33" ht="15" customHeight="1" x14ac:dyDescent="0.25">
      <c r="A548" s="49" t="s">
        <v>10</v>
      </c>
      <c r="B548" s="49" t="s">
        <v>11</v>
      </c>
      <c r="C548" s="49" t="s">
        <v>12</v>
      </c>
      <c r="D548" s="49" t="s">
        <v>13</v>
      </c>
      <c r="E548" s="49" t="s">
        <v>14</v>
      </c>
      <c r="F548" s="49" t="s">
        <v>50</v>
      </c>
      <c r="G548" s="49" t="s">
        <v>73</v>
      </c>
      <c r="H548" s="50" t="s">
        <v>18</v>
      </c>
      <c r="I548" s="51">
        <v>298</v>
      </c>
      <c r="J548" s="52">
        <v>2.748377712E-3</v>
      </c>
      <c r="K548" s="52">
        <v>2.9905940191999902E-3</v>
      </c>
      <c r="L548" s="52">
        <v>1.313920144E-3</v>
      </c>
      <c r="M548" s="52">
        <v>1.1787125376000001E-3</v>
      </c>
      <c r="N548" s="52">
        <v>1.752726846176E-3</v>
      </c>
      <c r="O548" s="52">
        <v>2.1535910392639999E-3</v>
      </c>
      <c r="P548" s="52">
        <v>2.6749988928959998E-3</v>
      </c>
      <c r="Q548" s="52">
        <v>2.1127093823999901E-3</v>
      </c>
      <c r="R548" s="52">
        <v>4.6525190399999901E-4</v>
      </c>
      <c r="S548" s="52">
        <v>7.5052495196516395E-4</v>
      </c>
      <c r="T548" s="52">
        <v>9.4731420624773503E-4</v>
      </c>
      <c r="U548" s="52">
        <v>1.88522163253459E-4</v>
      </c>
      <c r="V548" s="52">
        <v>2.10927018182838E-6</v>
      </c>
      <c r="W548" s="52">
        <v>2.3290691831480402E-6</v>
      </c>
      <c r="X548" s="52">
        <v>1.83847125394778E-6</v>
      </c>
      <c r="Y548" s="52"/>
      <c r="Z548" s="52"/>
      <c r="AA548" s="52"/>
      <c r="AB548" s="52"/>
      <c r="AC548" s="52"/>
      <c r="AD548" s="52"/>
      <c r="AE548" s="52"/>
      <c r="AF548" s="52"/>
      <c r="AG548" s="32"/>
    </row>
    <row r="549" spans="1:33" ht="15" customHeight="1" x14ac:dyDescent="0.25">
      <c r="A549" s="49" t="s">
        <v>10</v>
      </c>
      <c r="B549" s="49" t="s">
        <v>11</v>
      </c>
      <c r="C549" s="49" t="s">
        <v>12</v>
      </c>
      <c r="D549" s="49" t="s">
        <v>13</v>
      </c>
      <c r="E549" s="49" t="s">
        <v>14</v>
      </c>
      <c r="F549" s="49" t="s">
        <v>50</v>
      </c>
      <c r="G549" s="49" t="s">
        <v>74</v>
      </c>
      <c r="H549" s="50" t="s">
        <v>16</v>
      </c>
      <c r="I549" s="51">
        <v>25</v>
      </c>
      <c r="J549" s="52">
        <v>1.095E-8</v>
      </c>
      <c r="K549" s="52">
        <v>2.2874999999999899E-8</v>
      </c>
      <c r="L549" s="52"/>
      <c r="M549" s="52">
        <v>1.9275000000000101E-8</v>
      </c>
      <c r="N549" s="52">
        <v>1.4634900000000001E-7</v>
      </c>
      <c r="O549" s="52">
        <v>3.6858749999999999E-8</v>
      </c>
      <c r="P549" s="52">
        <v>4.0788000000000001E-8</v>
      </c>
      <c r="Q549" s="52">
        <v>4.3275000000000002E-8</v>
      </c>
      <c r="R549" s="52">
        <v>8.8499999999999998E-9</v>
      </c>
      <c r="S549" s="52">
        <v>9.3455591178326804E-9</v>
      </c>
      <c r="T549" s="52">
        <v>1.33394833544037E-8</v>
      </c>
      <c r="U549" s="52">
        <v>1.68604133365318E-7</v>
      </c>
      <c r="V549" s="52">
        <v>1.2029235325280799E-6</v>
      </c>
      <c r="W549" s="52">
        <v>1.5792330298558401E-6</v>
      </c>
      <c r="X549" s="52">
        <v>6.5448045487563098E-7</v>
      </c>
      <c r="Y549" s="52">
        <v>6.7808933414818898E-6</v>
      </c>
      <c r="Z549" s="52">
        <v>1.47979574048607E-5</v>
      </c>
      <c r="AA549" s="52">
        <v>2.0937457432405201E-6</v>
      </c>
      <c r="AB549" s="52">
        <v>1.34426719889854E-5</v>
      </c>
      <c r="AC549" s="52">
        <v>4.0858734029371403E-6</v>
      </c>
      <c r="AD549" s="52">
        <v>2.1144963343499001E-7</v>
      </c>
      <c r="AE549" s="52">
        <v>1.1297564877033401E-5</v>
      </c>
      <c r="AF549" s="52">
        <v>3.4372214262060699E-5</v>
      </c>
      <c r="AG549" s="32">
        <v>1.3410526410654E-5</v>
      </c>
    </row>
    <row r="550" spans="1:33" ht="15" customHeight="1" x14ac:dyDescent="0.25">
      <c r="A550" s="49" t="s">
        <v>10</v>
      </c>
      <c r="B550" s="49" t="s">
        <v>11</v>
      </c>
      <c r="C550" s="49" t="s">
        <v>12</v>
      </c>
      <c r="D550" s="49" t="s">
        <v>13</v>
      </c>
      <c r="E550" s="49" t="s">
        <v>14</v>
      </c>
      <c r="F550" s="49" t="s">
        <v>50</v>
      </c>
      <c r="G550" s="49" t="s">
        <v>74</v>
      </c>
      <c r="H550" s="50" t="s">
        <v>17</v>
      </c>
      <c r="I550" s="51">
        <v>1</v>
      </c>
      <c r="J550" s="52">
        <v>8.9731599999999895E-6</v>
      </c>
      <c r="K550" s="52">
        <v>1.87452999999999E-5</v>
      </c>
      <c r="L550" s="52"/>
      <c r="M550" s="52">
        <v>1.57952200000001E-5</v>
      </c>
      <c r="N550" s="52">
        <v>1.199281272E-4</v>
      </c>
      <c r="O550" s="52">
        <v>3.0204516999999998E-5</v>
      </c>
      <c r="P550" s="52">
        <v>3.3424406400000001E-5</v>
      </c>
      <c r="Q550" s="52">
        <v>3.5462420000000003E-5</v>
      </c>
      <c r="R550" s="52">
        <v>7.2522800000000003E-6</v>
      </c>
      <c r="S550" s="52">
        <v>7.8503759154223097E-6</v>
      </c>
      <c r="T550" s="52">
        <v>1.09632767195393E-5</v>
      </c>
      <c r="U550" s="52">
        <v>7.7903786853673902E-3</v>
      </c>
      <c r="V550" s="52">
        <v>1.0610169094303101E-3</v>
      </c>
      <c r="W550" s="52">
        <v>1.3577537585823501E-3</v>
      </c>
      <c r="X550" s="52">
        <v>5.5927408724836002E-4</v>
      </c>
      <c r="Y550" s="52">
        <v>5.7571430771196797E-3</v>
      </c>
      <c r="Z550" s="52">
        <v>1.25748646794987E-2</v>
      </c>
      <c r="AA550" s="52">
        <v>1.7890344817310801E-3</v>
      </c>
      <c r="AB550" s="52">
        <v>1.3697408860413899E-2</v>
      </c>
      <c r="AC550" s="52">
        <v>3.9875091930829101E-3</v>
      </c>
      <c r="AD550" s="52">
        <v>1.96874413458433E-4</v>
      </c>
      <c r="AE550" s="52">
        <v>1.1058978407809301E-2</v>
      </c>
      <c r="AF550" s="52">
        <v>3.7715798210437197E-2</v>
      </c>
      <c r="AG550" s="32">
        <v>1.59500724994702E-2</v>
      </c>
    </row>
    <row r="551" spans="1:33" ht="15" customHeight="1" x14ac:dyDescent="0.25">
      <c r="A551" s="49" t="s">
        <v>10</v>
      </c>
      <c r="B551" s="49" t="s">
        <v>11</v>
      </c>
      <c r="C551" s="49" t="s">
        <v>12</v>
      </c>
      <c r="D551" s="49" t="s">
        <v>13</v>
      </c>
      <c r="E551" s="49" t="s">
        <v>14</v>
      </c>
      <c r="F551" s="49" t="s">
        <v>50</v>
      </c>
      <c r="G551" s="49" t="s">
        <v>74</v>
      </c>
      <c r="H551" s="50" t="s">
        <v>18</v>
      </c>
      <c r="I551" s="51">
        <v>298</v>
      </c>
      <c r="J551" s="52">
        <v>2.61048E-8</v>
      </c>
      <c r="K551" s="52">
        <v>5.4533999999999699E-8</v>
      </c>
      <c r="L551" s="52"/>
      <c r="M551" s="52">
        <v>4.5951600000000197E-8</v>
      </c>
      <c r="N551" s="52">
        <v>3.4889601600000001E-7</v>
      </c>
      <c r="O551" s="52">
        <v>8.7871259999999997E-8</v>
      </c>
      <c r="P551" s="52">
        <v>9.7238592000000004E-8</v>
      </c>
      <c r="Q551" s="52">
        <v>1.0316760000000001E-7</v>
      </c>
      <c r="R551" s="52">
        <v>2.10984E-8</v>
      </c>
      <c r="S551" s="52">
        <v>2.22798129369131E-8</v>
      </c>
      <c r="T551" s="52">
        <v>3.1801328316898398E-8</v>
      </c>
      <c r="U551" s="52">
        <v>4.6708267100104198E-7</v>
      </c>
      <c r="V551" s="52">
        <v>2.8530665068165001E-6</v>
      </c>
      <c r="W551" s="52">
        <v>3.7648915431763201E-6</v>
      </c>
      <c r="X551" s="52">
        <v>1.5602814044235099E-6</v>
      </c>
      <c r="Y551" s="52">
        <v>1.6165649726092801E-5</v>
      </c>
      <c r="Z551" s="52">
        <v>3.52783304531878E-5</v>
      </c>
      <c r="AA551" s="52">
        <v>4.9914898518854096E-6</v>
      </c>
      <c r="AB551" s="52">
        <v>3.2047330021741299E-5</v>
      </c>
      <c r="AC551" s="52">
        <v>9.7407221926021496E-6</v>
      </c>
      <c r="AD551" s="52">
        <v>5.0409592610901495E-7</v>
      </c>
      <c r="AE551" s="52">
        <v>2.6933394666847602E-5</v>
      </c>
      <c r="AF551" s="52">
        <v>8.1943358800752697E-5</v>
      </c>
      <c r="AG551" s="32">
        <v>3.1970694962999102E-5</v>
      </c>
    </row>
    <row r="552" spans="1:33" ht="15" customHeight="1" x14ac:dyDescent="0.25">
      <c r="A552" s="49" t="s">
        <v>10</v>
      </c>
      <c r="B552" s="49" t="s">
        <v>11</v>
      </c>
      <c r="C552" s="49" t="s">
        <v>12</v>
      </c>
      <c r="D552" s="49" t="s">
        <v>13</v>
      </c>
      <c r="E552" s="49" t="s">
        <v>14</v>
      </c>
      <c r="F552" s="49" t="s">
        <v>50</v>
      </c>
      <c r="G552" s="49" t="s">
        <v>75</v>
      </c>
      <c r="H552" s="50" t="s">
        <v>16</v>
      </c>
      <c r="I552" s="51">
        <v>25</v>
      </c>
      <c r="J552" s="52">
        <v>2.1733796250000001E-3</v>
      </c>
      <c r="K552" s="52">
        <v>1.5827843250000001E-3</v>
      </c>
      <c r="L552" s="52">
        <v>8.54053800000003E-4</v>
      </c>
      <c r="M552" s="52">
        <v>1.02831780000001E-3</v>
      </c>
      <c r="N552" s="52">
        <v>1.0162713885E-3</v>
      </c>
      <c r="O552" s="52">
        <v>1.3093256894999999E-3</v>
      </c>
      <c r="P552" s="52">
        <v>1.2219199784999999E-3</v>
      </c>
      <c r="Q552" s="52">
        <v>8.8644472499999896E-4</v>
      </c>
      <c r="R552" s="52">
        <v>1.1706626250000099E-3</v>
      </c>
      <c r="S552" s="52">
        <v>3.45988619588902E-3</v>
      </c>
      <c r="T552" s="52">
        <v>3.4595399330024099E-3</v>
      </c>
      <c r="U552" s="52">
        <v>1.2696008586224E-3</v>
      </c>
      <c r="V552" s="52">
        <v>6.5795657146959898E-4</v>
      </c>
      <c r="W552" s="52">
        <v>7.1983786350094596E-4</v>
      </c>
      <c r="X552" s="52">
        <v>7.7266445885450295E-4</v>
      </c>
      <c r="Y552" s="52">
        <v>8.6497581444504204E-4</v>
      </c>
      <c r="Z552" s="52">
        <v>7.5525654088342002E-4</v>
      </c>
      <c r="AA552" s="52">
        <v>8.7480305572222496E-4</v>
      </c>
      <c r="AB552" s="52">
        <v>9.8246996266409701E-4</v>
      </c>
      <c r="AC552" s="52">
        <v>9.0194693591996201E-4</v>
      </c>
      <c r="AD552" s="52">
        <v>9.6679559060422503E-4</v>
      </c>
      <c r="AE552" s="52">
        <v>8.9309505987997099E-4</v>
      </c>
      <c r="AF552" s="52">
        <v>9.3173388455074701E-4</v>
      </c>
      <c r="AG552" s="32">
        <v>8.9705679266652402E-4</v>
      </c>
    </row>
    <row r="553" spans="1:33" ht="15" customHeight="1" x14ac:dyDescent="0.25">
      <c r="A553" s="49" t="s">
        <v>10</v>
      </c>
      <c r="B553" s="49" t="s">
        <v>11</v>
      </c>
      <c r="C553" s="49" t="s">
        <v>12</v>
      </c>
      <c r="D553" s="49" t="s">
        <v>13</v>
      </c>
      <c r="E553" s="49" t="s">
        <v>14</v>
      </c>
      <c r="F553" s="49" t="s">
        <v>50</v>
      </c>
      <c r="G553" s="49" t="s">
        <v>75</v>
      </c>
      <c r="H553" s="50" t="s">
        <v>17</v>
      </c>
      <c r="I553" s="51">
        <v>1</v>
      </c>
      <c r="J553" s="52">
        <v>1.7097253050000001</v>
      </c>
      <c r="K553" s="52">
        <v>1.245123669</v>
      </c>
      <c r="L553" s="52">
        <v>0.67185565600000297</v>
      </c>
      <c r="M553" s="52">
        <v>0.80894333600000501</v>
      </c>
      <c r="N553" s="52">
        <v>0.79946682562000104</v>
      </c>
      <c r="O553" s="52">
        <v>1.0300028757399999</v>
      </c>
      <c r="P553" s="52">
        <v>0.96124371641999995</v>
      </c>
      <c r="Q553" s="52">
        <v>0.69733651699999899</v>
      </c>
      <c r="R553" s="52">
        <v>0.92092126500000604</v>
      </c>
      <c r="S553" s="52">
        <v>2.5304465099772102</v>
      </c>
      <c r="T553" s="52">
        <v>2.0082069872806798</v>
      </c>
      <c r="U553" s="52">
        <v>0.82940558599594605</v>
      </c>
      <c r="V553" s="52">
        <v>0.35964869427518398</v>
      </c>
      <c r="W553" s="52">
        <v>0.39108652466384097</v>
      </c>
      <c r="X553" s="52">
        <v>0.40570414421458501</v>
      </c>
      <c r="Y553" s="52">
        <v>0.47933627442376497</v>
      </c>
      <c r="Z553" s="52">
        <v>0.41682828490253299</v>
      </c>
      <c r="AA553" s="52">
        <v>0.49303185629337898</v>
      </c>
      <c r="AB553" s="52">
        <v>0.56553288819418501</v>
      </c>
      <c r="AC553" s="52">
        <v>0.48248697359328402</v>
      </c>
      <c r="AD553" s="52">
        <v>0.51055937989890399</v>
      </c>
      <c r="AE553" s="52">
        <v>0.460691204718438</v>
      </c>
      <c r="AF553" s="52">
        <v>0.51316459833447803</v>
      </c>
      <c r="AG553" s="32">
        <v>0.48223286302867602</v>
      </c>
    </row>
    <row r="554" spans="1:33" ht="15" customHeight="1" x14ac:dyDescent="0.25">
      <c r="A554" s="49" t="s">
        <v>10</v>
      </c>
      <c r="B554" s="49" t="s">
        <v>11</v>
      </c>
      <c r="C554" s="49" t="s">
        <v>12</v>
      </c>
      <c r="D554" s="49" t="s">
        <v>13</v>
      </c>
      <c r="E554" s="49" t="s">
        <v>14</v>
      </c>
      <c r="F554" s="49" t="s">
        <v>50</v>
      </c>
      <c r="G554" s="49" t="s">
        <v>75</v>
      </c>
      <c r="H554" s="50" t="s">
        <v>18</v>
      </c>
      <c r="I554" s="51">
        <v>298</v>
      </c>
      <c r="J554" s="52">
        <v>5.1813370259999898E-3</v>
      </c>
      <c r="K554" s="52">
        <v>3.7733578308000002E-3</v>
      </c>
      <c r="L554" s="52">
        <v>2.0360642592000102E-3</v>
      </c>
      <c r="M554" s="52">
        <v>2.4515096352000199E-3</v>
      </c>
      <c r="N554" s="52">
        <v>2.4227909901840001E-3</v>
      </c>
      <c r="O554" s="52">
        <v>3.1214324437680002E-3</v>
      </c>
      <c r="P554" s="52">
        <v>2.913057228744E-3</v>
      </c>
      <c r="Q554" s="52">
        <v>2.1132842243999999E-3</v>
      </c>
      <c r="R554" s="52">
        <v>2.7908596980000199E-3</v>
      </c>
      <c r="S554" s="52">
        <v>8.2483686909994199E-3</v>
      </c>
      <c r="T554" s="52">
        <v>8.2475432002777297E-3</v>
      </c>
      <c r="U554" s="52">
        <v>3.0243307875815599E-3</v>
      </c>
      <c r="V554" s="52">
        <v>1.66947429218318E-3</v>
      </c>
      <c r="W554" s="52">
        <v>1.83223911065543E-3</v>
      </c>
      <c r="X554" s="52">
        <v>1.96855071441934E-3</v>
      </c>
      <c r="Y554" s="52">
        <v>2.1953661085573101E-3</v>
      </c>
      <c r="Z554" s="52">
        <v>1.9128627003332701E-3</v>
      </c>
      <c r="AA554" s="52">
        <v>2.2050215839250799E-3</v>
      </c>
      <c r="AB554" s="52">
        <v>2.4949637306337499E-3</v>
      </c>
      <c r="AC554" s="52">
        <v>2.30751434132827E-3</v>
      </c>
      <c r="AD554" s="52">
        <v>2.4843177695816898E-3</v>
      </c>
      <c r="AE554" s="52">
        <v>2.2776877629975601E-3</v>
      </c>
      <c r="AF554" s="52">
        <v>2.3779308205888298E-3</v>
      </c>
      <c r="AG554" s="32">
        <v>2.2939225877563001E-3</v>
      </c>
    </row>
    <row r="555" spans="1:33" ht="15" customHeight="1" x14ac:dyDescent="0.25">
      <c r="A555" s="49" t="s">
        <v>10</v>
      </c>
      <c r="B555" s="49" t="s">
        <v>11</v>
      </c>
      <c r="C555" s="49" t="s">
        <v>12</v>
      </c>
      <c r="D555" s="49" t="s">
        <v>13</v>
      </c>
      <c r="E555" s="49" t="s">
        <v>14</v>
      </c>
      <c r="F555" s="49" t="s">
        <v>50</v>
      </c>
      <c r="G555" s="49" t="s">
        <v>725</v>
      </c>
      <c r="H555" s="50" t="s">
        <v>16</v>
      </c>
      <c r="I555" s="51">
        <v>25</v>
      </c>
      <c r="J555" s="52"/>
      <c r="K555" s="52"/>
      <c r="L555" s="52"/>
      <c r="M555" s="52"/>
      <c r="N555" s="52"/>
      <c r="O555" s="52"/>
      <c r="P555" s="52"/>
      <c r="Q555" s="52"/>
      <c r="R555" s="52"/>
      <c r="S555" s="52"/>
      <c r="T555" s="52">
        <v>1.8253396595754301E-10</v>
      </c>
      <c r="U555" s="52">
        <v>1.21214410073417E-10</v>
      </c>
      <c r="V555" s="52">
        <v>2.5968105795249502E-10</v>
      </c>
      <c r="W555" s="52">
        <v>1.31942041373903E-8</v>
      </c>
      <c r="X555" s="52">
        <v>1.0941170540844101E-8</v>
      </c>
      <c r="Y555" s="52">
        <v>1.34815896993313E-8</v>
      </c>
      <c r="Z555" s="52">
        <v>6.8671935643476805E-8</v>
      </c>
      <c r="AA555" s="52">
        <v>5.1698343574586101E-8</v>
      </c>
      <c r="AB555" s="52">
        <v>7.5563151970039394E-8</v>
      </c>
      <c r="AC555" s="52">
        <v>1.3775021037739801E-7</v>
      </c>
      <c r="AD555" s="52">
        <v>1.2066373297426E-7</v>
      </c>
      <c r="AE555" s="52">
        <v>9.0184203253059303E-8</v>
      </c>
      <c r="AF555" s="52">
        <v>1.6446454325696401E-7</v>
      </c>
      <c r="AG555" s="32">
        <v>2.9620047017768102E-7</v>
      </c>
    </row>
    <row r="556" spans="1:33" ht="15" customHeight="1" x14ac:dyDescent="0.25">
      <c r="A556" s="49" t="s">
        <v>10</v>
      </c>
      <c r="B556" s="49" t="s">
        <v>11</v>
      </c>
      <c r="C556" s="49" t="s">
        <v>12</v>
      </c>
      <c r="D556" s="49" t="s">
        <v>13</v>
      </c>
      <c r="E556" s="49" t="s">
        <v>14</v>
      </c>
      <c r="F556" s="49" t="s">
        <v>50</v>
      </c>
      <c r="G556" s="49" t="s">
        <v>725</v>
      </c>
      <c r="H556" s="50" t="s">
        <v>18</v>
      </c>
      <c r="I556" s="51">
        <v>298</v>
      </c>
      <c r="J556" s="52"/>
      <c r="K556" s="52"/>
      <c r="L556" s="52"/>
      <c r="M556" s="52"/>
      <c r="N556" s="52"/>
      <c r="O556" s="52"/>
      <c r="P556" s="52"/>
      <c r="Q556" s="52"/>
      <c r="R556" s="52"/>
      <c r="S556" s="52"/>
      <c r="T556" s="52">
        <v>4.3516097484278199E-10</v>
      </c>
      <c r="U556" s="52">
        <v>2.8897515361502601E-10</v>
      </c>
      <c r="V556" s="52">
        <v>6.14321351527714E-10</v>
      </c>
      <c r="W556" s="52">
        <v>3.1427219678938102E-8</v>
      </c>
      <c r="X556" s="52">
        <v>2.6075273198696801E-8</v>
      </c>
      <c r="Y556" s="52">
        <v>3.21401098432059E-8</v>
      </c>
      <c r="Z556" s="52">
        <v>1.6371389457404899E-7</v>
      </c>
      <c r="AA556" s="52">
        <v>1.2324885108181299E-7</v>
      </c>
      <c r="AB556" s="52">
        <v>1.80142554296574E-7</v>
      </c>
      <c r="AC556" s="52">
        <v>3.2839650153971702E-7</v>
      </c>
      <c r="AD556" s="52">
        <v>2.8766233941063499E-7</v>
      </c>
      <c r="AE556" s="52">
        <v>2.14999140555293E-7</v>
      </c>
      <c r="AF556" s="52">
        <v>3.9208347112460299E-7</v>
      </c>
      <c r="AG556" s="32">
        <v>7.0614192090359201E-7</v>
      </c>
    </row>
    <row r="557" spans="1:33" ht="15" customHeight="1" x14ac:dyDescent="0.25">
      <c r="A557" s="49" t="s">
        <v>10</v>
      </c>
      <c r="B557" s="49" t="s">
        <v>11</v>
      </c>
      <c r="C557" s="49" t="s">
        <v>12</v>
      </c>
      <c r="D557" s="49" t="s">
        <v>13</v>
      </c>
      <c r="E557" s="49" t="s">
        <v>14</v>
      </c>
      <c r="F557" s="49" t="s">
        <v>50</v>
      </c>
      <c r="G557" s="49" t="s">
        <v>76</v>
      </c>
      <c r="H557" s="50" t="s">
        <v>16</v>
      </c>
      <c r="I557" s="51">
        <v>25</v>
      </c>
      <c r="J557" s="52">
        <v>1.033725E-6</v>
      </c>
      <c r="K557" s="52"/>
      <c r="L557" s="52"/>
      <c r="M557" s="52">
        <v>4.2824999999999999E-7</v>
      </c>
      <c r="N557" s="52">
        <v>2.5395682500000102E-6</v>
      </c>
      <c r="O557" s="52">
        <v>2.88017925000001E-6</v>
      </c>
      <c r="P557" s="52"/>
      <c r="Q557" s="52"/>
      <c r="R557" s="52"/>
      <c r="S557" s="52"/>
      <c r="T557" s="52"/>
      <c r="U557" s="52"/>
      <c r="V557" s="52"/>
      <c r="W557" s="52"/>
      <c r="X557" s="52"/>
      <c r="Y557" s="52"/>
      <c r="Z557" s="52"/>
      <c r="AA557" s="52"/>
      <c r="AB557" s="52"/>
      <c r="AC557" s="52"/>
      <c r="AD557" s="52"/>
      <c r="AE557" s="52"/>
      <c r="AF557" s="52"/>
      <c r="AG557" s="32"/>
    </row>
    <row r="558" spans="1:33" ht="15" customHeight="1" x14ac:dyDescent="0.25">
      <c r="A558" s="49" t="s">
        <v>10</v>
      </c>
      <c r="B558" s="49" t="s">
        <v>11</v>
      </c>
      <c r="C558" s="49" t="s">
        <v>12</v>
      </c>
      <c r="D558" s="49" t="s">
        <v>13</v>
      </c>
      <c r="E558" s="49" t="s">
        <v>14</v>
      </c>
      <c r="F558" s="49" t="s">
        <v>50</v>
      </c>
      <c r="G558" s="49" t="s">
        <v>76</v>
      </c>
      <c r="H558" s="50" t="s">
        <v>17</v>
      </c>
      <c r="I558" s="51">
        <v>1</v>
      </c>
      <c r="J558" s="52">
        <v>1.0351033E-3</v>
      </c>
      <c r="K558" s="52"/>
      <c r="L558" s="52"/>
      <c r="M558" s="52">
        <v>4.2882100000000002E-4</v>
      </c>
      <c r="N558" s="52">
        <v>2.54295434100001E-3</v>
      </c>
      <c r="O558" s="52">
        <v>2.88401948900001E-3</v>
      </c>
      <c r="P558" s="52"/>
      <c r="Q558" s="52"/>
      <c r="R558" s="52"/>
      <c r="S558" s="52"/>
      <c r="T558" s="52"/>
      <c r="U558" s="52"/>
      <c r="V558" s="52"/>
      <c r="W558" s="52"/>
      <c r="X558" s="52"/>
      <c r="Y558" s="52"/>
      <c r="Z558" s="52"/>
      <c r="AA558" s="52"/>
      <c r="AB558" s="52"/>
      <c r="AC558" s="52"/>
      <c r="AD558" s="52"/>
      <c r="AE558" s="52"/>
      <c r="AF558" s="52"/>
      <c r="AG558" s="32"/>
    </row>
    <row r="559" spans="1:33" ht="15" customHeight="1" x14ac:dyDescent="0.25">
      <c r="A559" s="49" t="s">
        <v>10</v>
      </c>
      <c r="B559" s="49" t="s">
        <v>11</v>
      </c>
      <c r="C559" s="49" t="s">
        <v>12</v>
      </c>
      <c r="D559" s="49" t="s">
        <v>13</v>
      </c>
      <c r="E559" s="49" t="s">
        <v>14</v>
      </c>
      <c r="F559" s="49" t="s">
        <v>50</v>
      </c>
      <c r="G559" s="49" t="s">
        <v>76</v>
      </c>
      <c r="H559" s="50" t="s">
        <v>18</v>
      </c>
      <c r="I559" s="51">
        <v>298</v>
      </c>
      <c r="J559" s="52">
        <v>2.4644003999999998E-6</v>
      </c>
      <c r="K559" s="52"/>
      <c r="L559" s="52"/>
      <c r="M559" s="52">
        <v>1.0209480000000001E-6</v>
      </c>
      <c r="N559" s="52">
        <v>6.0543307080000201E-6</v>
      </c>
      <c r="O559" s="52">
        <v>6.8663473320000101E-6</v>
      </c>
      <c r="P559" s="52"/>
      <c r="Q559" s="52"/>
      <c r="R559" s="52"/>
      <c r="S559" s="52"/>
      <c r="T559" s="52"/>
      <c r="U559" s="52"/>
      <c r="V559" s="52"/>
      <c r="W559" s="52"/>
      <c r="X559" s="52"/>
      <c r="Y559" s="52"/>
      <c r="Z559" s="52"/>
      <c r="AA559" s="52"/>
      <c r="AB559" s="52"/>
      <c r="AC559" s="52"/>
      <c r="AD559" s="52"/>
      <c r="AE559" s="52"/>
      <c r="AF559" s="52"/>
      <c r="AG559" s="32"/>
    </row>
    <row r="560" spans="1:33" ht="15" customHeight="1" x14ac:dyDescent="0.25">
      <c r="A560" s="49" t="s">
        <v>10</v>
      </c>
      <c r="B560" s="49" t="s">
        <v>11</v>
      </c>
      <c r="C560" s="49" t="s">
        <v>12</v>
      </c>
      <c r="D560" s="49" t="s">
        <v>13</v>
      </c>
      <c r="E560" s="49" t="s">
        <v>14</v>
      </c>
      <c r="F560" s="49" t="s">
        <v>50</v>
      </c>
      <c r="G560" s="49" t="s">
        <v>77</v>
      </c>
      <c r="H560" s="50" t="s">
        <v>16</v>
      </c>
      <c r="I560" s="51">
        <v>25</v>
      </c>
      <c r="J560" s="52">
        <v>8.1668799999999898E-5</v>
      </c>
      <c r="K560" s="52">
        <v>2.6879999999999902E-7</v>
      </c>
      <c r="L560" s="52">
        <v>7.4756000000000001E-5</v>
      </c>
      <c r="M560" s="52">
        <v>1.411064E-4</v>
      </c>
      <c r="N560" s="52">
        <v>1.6602017599999999E-4</v>
      </c>
      <c r="O560" s="52">
        <v>1.5744294400000001E-4</v>
      </c>
      <c r="P560" s="52">
        <v>1.3420642400000001E-4</v>
      </c>
      <c r="Q560" s="52">
        <v>1.1780159999999999E-4</v>
      </c>
      <c r="R560" s="52">
        <v>6.6492800000000001E-5</v>
      </c>
      <c r="S560" s="52">
        <v>1.8750430906231899E-4</v>
      </c>
      <c r="T560" s="52">
        <v>1.07561242457493E-4</v>
      </c>
      <c r="U560" s="52">
        <v>6.3725003504742494E-5</v>
      </c>
      <c r="V560" s="52"/>
      <c r="W560" s="52"/>
      <c r="X560" s="52"/>
      <c r="Y560" s="52"/>
      <c r="Z560" s="52"/>
      <c r="AA560" s="52"/>
      <c r="AB560" s="52"/>
      <c r="AC560" s="52"/>
      <c r="AD560" s="52"/>
      <c r="AE560" s="52"/>
      <c r="AF560" s="52"/>
      <c r="AG560" s="32"/>
    </row>
    <row r="561" spans="1:33" ht="15" customHeight="1" x14ac:dyDescent="0.25">
      <c r="A561" s="49" t="s">
        <v>10</v>
      </c>
      <c r="B561" s="49" t="s">
        <v>11</v>
      </c>
      <c r="C561" s="49" t="s">
        <v>12</v>
      </c>
      <c r="D561" s="49" t="s">
        <v>13</v>
      </c>
      <c r="E561" s="49" t="s">
        <v>14</v>
      </c>
      <c r="F561" s="49" t="s">
        <v>50</v>
      </c>
      <c r="G561" s="49" t="s">
        <v>77</v>
      </c>
      <c r="H561" s="50" t="s">
        <v>17</v>
      </c>
      <c r="I561" s="51">
        <v>1</v>
      </c>
      <c r="J561" s="52">
        <v>7.0210667359999904E-3</v>
      </c>
      <c r="K561" s="52">
        <v>2.3108735999999901E-5</v>
      </c>
      <c r="L561" s="52">
        <v>6.4267733199999998E-3</v>
      </c>
      <c r="M561" s="52">
        <v>1.2130917208000001E-2</v>
      </c>
      <c r="N561" s="52">
        <v>1.427275453072E-2</v>
      </c>
      <c r="O561" s="52">
        <v>1.3535369895679999E-2</v>
      </c>
      <c r="P561" s="52">
        <v>1.153772627128E-2</v>
      </c>
      <c r="Q561" s="52">
        <v>1.0127403552E-2</v>
      </c>
      <c r="R561" s="52">
        <v>5.7163860160000003E-3</v>
      </c>
      <c r="S561" s="52">
        <v>1.51818520937539E-2</v>
      </c>
      <c r="T561" s="52">
        <v>9.5459735383803101E-3</v>
      </c>
      <c r="U561" s="52">
        <v>6.0277961053573897E-3</v>
      </c>
      <c r="V561" s="52"/>
      <c r="W561" s="52"/>
      <c r="X561" s="52"/>
      <c r="Y561" s="52"/>
      <c r="Z561" s="52"/>
      <c r="AA561" s="52"/>
      <c r="AB561" s="52"/>
      <c r="AC561" s="52"/>
      <c r="AD561" s="52"/>
      <c r="AE561" s="52"/>
      <c r="AF561" s="52"/>
      <c r="AG561" s="32"/>
    </row>
    <row r="562" spans="1:33" ht="15" customHeight="1" x14ac:dyDescent="0.25">
      <c r="A562" s="49" t="s">
        <v>10</v>
      </c>
      <c r="B562" s="49" t="s">
        <v>11</v>
      </c>
      <c r="C562" s="49" t="s">
        <v>12</v>
      </c>
      <c r="D562" s="49" t="s">
        <v>13</v>
      </c>
      <c r="E562" s="49" t="s">
        <v>14</v>
      </c>
      <c r="F562" s="49" t="s">
        <v>50</v>
      </c>
      <c r="G562" s="49" t="s">
        <v>77</v>
      </c>
      <c r="H562" s="50" t="s">
        <v>18</v>
      </c>
      <c r="I562" s="51">
        <v>298</v>
      </c>
      <c r="J562" s="52">
        <v>1.277708376E-4</v>
      </c>
      <c r="K562" s="52">
        <v>4.20537599999999E-7</v>
      </c>
      <c r="L562" s="52">
        <v>1.16955762E-4</v>
      </c>
      <c r="M562" s="52">
        <v>2.2076096280000001E-4</v>
      </c>
      <c r="N562" s="52">
        <v>2.59738565352E-4</v>
      </c>
      <c r="O562" s="52">
        <v>2.4631948588800003E-4</v>
      </c>
      <c r="P562" s="52">
        <v>2.09965950348E-4</v>
      </c>
      <c r="Q562" s="52">
        <v>1.8430060319999999E-4</v>
      </c>
      <c r="R562" s="52">
        <v>1.040279856E-4</v>
      </c>
      <c r="S562" s="52">
        <v>2.9335049152799902E-4</v>
      </c>
      <c r="T562" s="52">
        <v>1.68279563824748E-4</v>
      </c>
      <c r="U562" s="52">
        <v>9.9873601789136397E-5</v>
      </c>
      <c r="V562" s="52"/>
      <c r="W562" s="52"/>
      <c r="X562" s="52"/>
      <c r="Y562" s="52"/>
      <c r="Z562" s="52"/>
      <c r="AA562" s="52"/>
      <c r="AB562" s="52"/>
      <c r="AC562" s="52"/>
      <c r="AD562" s="52"/>
      <c r="AE562" s="52"/>
      <c r="AF562" s="52"/>
      <c r="AG562" s="32"/>
    </row>
    <row r="563" spans="1:33" ht="15" customHeight="1" x14ac:dyDescent="0.25">
      <c r="A563" s="49" t="s">
        <v>10</v>
      </c>
      <c r="B563" s="49" t="s">
        <v>11</v>
      </c>
      <c r="C563" s="49" t="s">
        <v>12</v>
      </c>
      <c r="D563" s="49" t="s">
        <v>13</v>
      </c>
      <c r="E563" s="49" t="s">
        <v>14</v>
      </c>
      <c r="F563" s="49" t="s">
        <v>50</v>
      </c>
      <c r="G563" s="49" t="s">
        <v>78</v>
      </c>
      <c r="H563" s="50" t="s">
        <v>16</v>
      </c>
      <c r="I563" s="51">
        <v>25</v>
      </c>
      <c r="J563" s="52">
        <v>1.06444875E-4</v>
      </c>
      <c r="K563" s="52">
        <v>6.7885800000000305E-5</v>
      </c>
      <c r="L563" s="52">
        <v>4.1250000000000002E-8</v>
      </c>
      <c r="M563" s="52">
        <v>1.51422975E-4</v>
      </c>
      <c r="N563" s="52">
        <v>2.5900715250000001E-5</v>
      </c>
      <c r="O563" s="52">
        <v>5.1981743999999801E-5</v>
      </c>
      <c r="P563" s="52">
        <v>6.3940894499999896E-5</v>
      </c>
      <c r="Q563" s="52">
        <v>7.7304000000000302E-5</v>
      </c>
      <c r="R563" s="52">
        <v>2.47629E-5</v>
      </c>
      <c r="S563" s="52"/>
      <c r="T563" s="52"/>
      <c r="U563" s="52"/>
      <c r="V563" s="52"/>
      <c r="W563" s="52"/>
      <c r="X563" s="52"/>
      <c r="Y563" s="52"/>
      <c r="Z563" s="52"/>
      <c r="AA563" s="52"/>
      <c r="AB563" s="52"/>
      <c r="AC563" s="52"/>
      <c r="AD563" s="52"/>
      <c r="AE563" s="52"/>
      <c r="AF563" s="52"/>
      <c r="AG563" s="32"/>
    </row>
    <row r="564" spans="1:33" ht="15" customHeight="1" x14ac:dyDescent="0.25">
      <c r="A564" s="49" t="s">
        <v>10</v>
      </c>
      <c r="B564" s="49" t="s">
        <v>11</v>
      </c>
      <c r="C564" s="49" t="s">
        <v>12</v>
      </c>
      <c r="D564" s="49" t="s">
        <v>13</v>
      </c>
      <c r="E564" s="49" t="s">
        <v>14</v>
      </c>
      <c r="F564" s="49" t="s">
        <v>50</v>
      </c>
      <c r="G564" s="49" t="s">
        <v>78</v>
      </c>
      <c r="H564" s="50" t="s">
        <v>17</v>
      </c>
      <c r="I564" s="51">
        <v>1</v>
      </c>
      <c r="J564" s="52">
        <v>0.10502561000000001</v>
      </c>
      <c r="K564" s="52">
        <v>6.6980656000000194E-2</v>
      </c>
      <c r="L564" s="52">
        <v>4.07E-5</v>
      </c>
      <c r="M564" s="52">
        <v>0.14940400200000001</v>
      </c>
      <c r="N564" s="52">
        <v>2.555537238E-2</v>
      </c>
      <c r="O564" s="52">
        <v>5.1288654079999801E-2</v>
      </c>
      <c r="P564" s="52">
        <v>6.3088349239999897E-2</v>
      </c>
      <c r="Q564" s="52">
        <v>7.6273280000000304E-2</v>
      </c>
      <c r="R564" s="52">
        <v>2.4432728000000001E-2</v>
      </c>
      <c r="S564" s="52"/>
      <c r="T564" s="52"/>
      <c r="U564" s="52"/>
      <c r="V564" s="52"/>
      <c r="W564" s="52"/>
      <c r="X564" s="52"/>
      <c r="Y564" s="52"/>
      <c r="Z564" s="52"/>
      <c r="AA564" s="52"/>
      <c r="AB564" s="52"/>
      <c r="AC564" s="52"/>
      <c r="AD564" s="52"/>
      <c r="AE564" s="52"/>
      <c r="AF564" s="52"/>
      <c r="AG564" s="32"/>
    </row>
    <row r="565" spans="1:33" ht="15" customHeight="1" x14ac:dyDescent="0.25">
      <c r="A565" s="49" t="s">
        <v>10</v>
      </c>
      <c r="B565" s="49" t="s">
        <v>11</v>
      </c>
      <c r="C565" s="49" t="s">
        <v>12</v>
      </c>
      <c r="D565" s="49" t="s">
        <v>13</v>
      </c>
      <c r="E565" s="49" t="s">
        <v>14</v>
      </c>
      <c r="F565" s="49" t="s">
        <v>50</v>
      </c>
      <c r="G565" s="49" t="s">
        <v>78</v>
      </c>
      <c r="H565" s="50" t="s">
        <v>18</v>
      </c>
      <c r="I565" s="51">
        <v>298</v>
      </c>
      <c r="J565" s="52">
        <v>2.53764582000001E-4</v>
      </c>
      <c r="K565" s="52">
        <v>1.61839747200001E-4</v>
      </c>
      <c r="L565" s="52">
        <v>9.8340000000000006E-8</v>
      </c>
      <c r="M565" s="52">
        <v>3.6099237240000003E-4</v>
      </c>
      <c r="N565" s="52">
        <v>6.1747305156000001E-5</v>
      </c>
      <c r="O565" s="52">
        <v>1.23924477695999E-4</v>
      </c>
      <c r="P565" s="52">
        <v>1.5243509248800001E-4</v>
      </c>
      <c r="Q565" s="52">
        <v>1.8429273600000101E-4</v>
      </c>
      <c r="R565" s="52">
        <v>5.90347536E-5</v>
      </c>
      <c r="S565" s="52"/>
      <c r="T565" s="52"/>
      <c r="U565" s="52"/>
      <c r="V565" s="52"/>
      <c r="W565" s="52"/>
      <c r="X565" s="52"/>
      <c r="Y565" s="52"/>
      <c r="Z565" s="52"/>
      <c r="AA565" s="52"/>
      <c r="AB565" s="52"/>
      <c r="AC565" s="52"/>
      <c r="AD565" s="52"/>
      <c r="AE565" s="52"/>
      <c r="AF565" s="52"/>
      <c r="AG565" s="32"/>
    </row>
    <row r="566" spans="1:33" ht="15" customHeight="1" x14ac:dyDescent="0.25">
      <c r="A566" s="49" t="s">
        <v>10</v>
      </c>
      <c r="B566" s="49" t="s">
        <v>11</v>
      </c>
      <c r="C566" s="49" t="s">
        <v>12</v>
      </c>
      <c r="D566" s="49" t="s">
        <v>13</v>
      </c>
      <c r="E566" s="49" t="s">
        <v>14</v>
      </c>
      <c r="F566" s="49" t="s">
        <v>50</v>
      </c>
      <c r="G566" s="49" t="s">
        <v>79</v>
      </c>
      <c r="H566" s="50" t="s">
        <v>16</v>
      </c>
      <c r="I566" s="51">
        <v>25</v>
      </c>
      <c r="J566" s="52">
        <v>3.73858675237379E-10</v>
      </c>
      <c r="K566" s="52">
        <v>7.9530767945681905E-11</v>
      </c>
      <c r="L566" s="52">
        <v>1.3665453018919299E-10</v>
      </c>
      <c r="M566" s="52">
        <v>2.3844571636758201E-11</v>
      </c>
      <c r="N566" s="52">
        <v>4.9555956300288702E-11</v>
      </c>
      <c r="O566" s="52">
        <v>2.4171889662529499E-10</v>
      </c>
      <c r="P566" s="52">
        <v>1.3201264191633399E-9</v>
      </c>
      <c r="Q566" s="52">
        <v>9.19945743989247E-10</v>
      </c>
      <c r="R566" s="52">
        <v>9.5735356801816602E-10</v>
      </c>
      <c r="S566" s="52">
        <v>5.7995312749124395E-10</v>
      </c>
      <c r="T566" s="52">
        <v>1.84670897188401E-10</v>
      </c>
      <c r="U566" s="52">
        <v>2.9419003117651798E-10</v>
      </c>
      <c r="V566" s="52">
        <v>5.7158620684317403E-10</v>
      </c>
      <c r="W566" s="52">
        <v>4.1277711965694501E-9</v>
      </c>
      <c r="X566" s="52">
        <v>1.70787741962294E-9</v>
      </c>
      <c r="Y566" s="52">
        <v>1.7728102783455399E-9</v>
      </c>
      <c r="Z566" s="52">
        <v>4.0907675855116201E-9</v>
      </c>
      <c r="AA566" s="52">
        <v>3.4896359776272901E-9</v>
      </c>
      <c r="AB566" s="52">
        <v>2.8585766847555498E-9</v>
      </c>
      <c r="AC566" s="52">
        <v>3.5532884950234599E-9</v>
      </c>
      <c r="AD566" s="52">
        <v>2.1475321722251099E-9</v>
      </c>
      <c r="AE566" s="52">
        <v>9.5698424298254694E-10</v>
      </c>
      <c r="AF566" s="52">
        <v>2.2212515921988E-10</v>
      </c>
      <c r="AG566" s="32">
        <v>1.64627686938792E-9</v>
      </c>
    </row>
    <row r="567" spans="1:33" ht="15" customHeight="1" x14ac:dyDescent="0.25">
      <c r="A567" s="49" t="s">
        <v>10</v>
      </c>
      <c r="B567" s="49" t="s">
        <v>11</v>
      </c>
      <c r="C567" s="49" t="s">
        <v>12</v>
      </c>
      <c r="D567" s="49" t="s">
        <v>13</v>
      </c>
      <c r="E567" s="49" t="s">
        <v>14</v>
      </c>
      <c r="F567" s="49" t="s">
        <v>50</v>
      </c>
      <c r="G567" s="49" t="s">
        <v>79</v>
      </c>
      <c r="H567" s="50" t="s">
        <v>18</v>
      </c>
      <c r="I567" s="51">
        <v>298</v>
      </c>
      <c r="J567" s="52">
        <v>8.9127908176591096E-10</v>
      </c>
      <c r="K567" s="52">
        <v>1.89601350782506E-10</v>
      </c>
      <c r="L567" s="52">
        <v>3.25784399971036E-10</v>
      </c>
      <c r="M567" s="52">
        <v>5.6845458782031503E-11</v>
      </c>
      <c r="N567" s="52">
        <v>1.1814139981988801E-10</v>
      </c>
      <c r="O567" s="52">
        <v>5.76257849554703E-10</v>
      </c>
      <c r="P567" s="52">
        <v>3.1471813832854098E-9</v>
      </c>
      <c r="Q567" s="52">
        <v>2.1931506536703598E-9</v>
      </c>
      <c r="R567" s="52">
        <v>2.28233090615531E-9</v>
      </c>
      <c r="S567" s="52">
        <v>1.38260825593913E-9</v>
      </c>
      <c r="T567" s="52">
        <v>4.4025541889714698E-10</v>
      </c>
      <c r="U567" s="52">
        <v>7.0134903432482003E-10</v>
      </c>
      <c r="V567" s="52">
        <v>1.3626615171141301E-9</v>
      </c>
      <c r="W567" s="52">
        <v>9.8406065326215604E-9</v>
      </c>
      <c r="X567" s="52">
        <v>4.0715797683810898E-9</v>
      </c>
      <c r="Y567" s="52">
        <v>4.2263797035757698E-9</v>
      </c>
      <c r="Z567" s="52">
        <v>9.7523899238596993E-9</v>
      </c>
      <c r="AA567" s="52">
        <v>8.3192921706634593E-9</v>
      </c>
      <c r="AB567" s="52">
        <v>6.81484681645722E-9</v>
      </c>
      <c r="AC567" s="52">
        <v>8.4710397721359195E-9</v>
      </c>
      <c r="AD567" s="52">
        <v>5.1197166985846596E-9</v>
      </c>
      <c r="AE567" s="52">
        <v>2.2814504352703898E-9</v>
      </c>
      <c r="AF567" s="52">
        <v>5.2954637958019498E-10</v>
      </c>
      <c r="AG567" s="32">
        <v>3.9247240566208001E-9</v>
      </c>
    </row>
    <row r="568" spans="1:33" ht="15" customHeight="1" x14ac:dyDescent="0.25">
      <c r="A568" s="49" t="s">
        <v>10</v>
      </c>
      <c r="B568" s="49" t="s">
        <v>11</v>
      </c>
      <c r="C568" s="49" t="s">
        <v>12</v>
      </c>
      <c r="D568" s="49" t="s">
        <v>13</v>
      </c>
      <c r="E568" s="49" t="s">
        <v>14</v>
      </c>
      <c r="F568" s="49" t="s">
        <v>50</v>
      </c>
      <c r="G568" s="49" t="s">
        <v>80</v>
      </c>
      <c r="H568" s="50" t="s">
        <v>16</v>
      </c>
      <c r="I568" s="51">
        <v>25</v>
      </c>
      <c r="J568" s="52"/>
      <c r="K568" s="52"/>
      <c r="L568" s="52"/>
      <c r="M568" s="52"/>
      <c r="N568" s="52"/>
      <c r="O568" s="52"/>
      <c r="P568" s="52"/>
      <c r="Q568" s="52"/>
      <c r="R568" s="52"/>
      <c r="S568" s="52"/>
      <c r="T568" s="52"/>
      <c r="U568" s="52"/>
      <c r="V568" s="52">
        <v>9.3900616057647298E-6</v>
      </c>
      <c r="W568" s="52">
        <v>1.11570789785939E-5</v>
      </c>
      <c r="X568" s="52">
        <v>8.7188672542217097E-6</v>
      </c>
      <c r="Y568" s="52">
        <v>1.03464936276231E-5</v>
      </c>
      <c r="Z568" s="52">
        <v>1.04651445440698E-5</v>
      </c>
      <c r="AA568" s="52">
        <v>1.5484986467384999E-6</v>
      </c>
      <c r="AB568" s="52"/>
      <c r="AC568" s="52"/>
      <c r="AD568" s="52"/>
      <c r="AE568" s="52"/>
      <c r="AF568" s="52"/>
      <c r="AG568" s="32"/>
    </row>
    <row r="569" spans="1:33" ht="15" customHeight="1" x14ac:dyDescent="0.25">
      <c r="A569" s="49" t="s">
        <v>10</v>
      </c>
      <c r="B569" s="49" t="s">
        <v>11</v>
      </c>
      <c r="C569" s="49" t="s">
        <v>12</v>
      </c>
      <c r="D569" s="49" t="s">
        <v>13</v>
      </c>
      <c r="E569" s="49" t="s">
        <v>14</v>
      </c>
      <c r="F569" s="49" t="s">
        <v>50</v>
      </c>
      <c r="G569" s="49" t="s">
        <v>80</v>
      </c>
      <c r="H569" s="50" t="s">
        <v>18</v>
      </c>
      <c r="I569" s="51">
        <v>298</v>
      </c>
      <c r="J569" s="52"/>
      <c r="K569" s="52"/>
      <c r="L569" s="52"/>
      <c r="M569" s="52"/>
      <c r="N569" s="52"/>
      <c r="O569" s="52"/>
      <c r="P569" s="52"/>
      <c r="Q569" s="52"/>
      <c r="R569" s="52"/>
      <c r="S569" s="52"/>
      <c r="T569" s="52"/>
      <c r="U569" s="52"/>
      <c r="V569" s="52">
        <v>2.2036127073328399E-5</v>
      </c>
      <c r="W569" s="52">
        <v>2.6182875093015301E-5</v>
      </c>
      <c r="X569" s="52">
        <v>2.0461001728844799E-5</v>
      </c>
      <c r="Y569" s="52">
        <v>2.4280633920624599E-5</v>
      </c>
      <c r="Z569" s="52">
        <v>2.4559077958795899E-5</v>
      </c>
      <c r="AA569" s="52">
        <v>3.63393919923358E-6</v>
      </c>
      <c r="AB569" s="52"/>
      <c r="AC569" s="52"/>
      <c r="AD569" s="52"/>
      <c r="AE569" s="52"/>
      <c r="AF569" s="52"/>
      <c r="AG569" s="32"/>
    </row>
    <row r="570" spans="1:33" ht="15" customHeight="1" x14ac:dyDescent="0.25">
      <c r="A570" s="49" t="s">
        <v>10</v>
      </c>
      <c r="B570" s="49" t="s">
        <v>11</v>
      </c>
      <c r="C570" s="49" t="s">
        <v>12</v>
      </c>
      <c r="D570" s="49" t="s">
        <v>13</v>
      </c>
      <c r="E570" s="49" t="s">
        <v>14</v>
      </c>
      <c r="F570" s="49" t="s">
        <v>50</v>
      </c>
      <c r="G570" s="49" t="s">
        <v>81</v>
      </c>
      <c r="H570" s="50" t="s">
        <v>16</v>
      </c>
      <c r="I570" s="51">
        <v>25</v>
      </c>
      <c r="J570" s="52"/>
      <c r="K570" s="52"/>
      <c r="L570" s="52">
        <v>6.4875750000000003E-5</v>
      </c>
      <c r="M570" s="52">
        <v>1.5179999999999999E-6</v>
      </c>
      <c r="N570" s="52"/>
      <c r="O570" s="52">
        <v>1.0649999999999999E-10</v>
      </c>
      <c r="P570" s="52">
        <v>9.6299999999999905E-10</v>
      </c>
      <c r="Q570" s="52">
        <v>7.1549999999999997E-7</v>
      </c>
      <c r="R570" s="52"/>
      <c r="S570" s="52">
        <v>5.2500000000000005E-10</v>
      </c>
      <c r="T570" s="52">
        <v>5.2500000000000005E-10</v>
      </c>
      <c r="U570" s="52"/>
      <c r="V570" s="52"/>
      <c r="W570" s="52"/>
      <c r="X570" s="52"/>
      <c r="Y570" s="52"/>
      <c r="Z570" s="52"/>
      <c r="AA570" s="52"/>
      <c r="AB570" s="52"/>
      <c r="AC570" s="52"/>
      <c r="AD570" s="52"/>
      <c r="AE570" s="52"/>
      <c r="AF570" s="52"/>
      <c r="AG570" s="32"/>
    </row>
    <row r="571" spans="1:33" ht="15" customHeight="1" x14ac:dyDescent="0.25">
      <c r="A571" s="49" t="s">
        <v>10</v>
      </c>
      <c r="B571" s="49" t="s">
        <v>11</v>
      </c>
      <c r="C571" s="49" t="s">
        <v>12</v>
      </c>
      <c r="D571" s="49" t="s">
        <v>13</v>
      </c>
      <c r="E571" s="49" t="s">
        <v>14</v>
      </c>
      <c r="F571" s="49" t="s">
        <v>50</v>
      </c>
      <c r="G571" s="49" t="s">
        <v>81</v>
      </c>
      <c r="H571" s="50" t="s">
        <v>17</v>
      </c>
      <c r="I571" s="51">
        <v>1</v>
      </c>
      <c r="J571" s="52"/>
      <c r="K571" s="52"/>
      <c r="L571" s="52">
        <v>6.4434594900000003E-2</v>
      </c>
      <c r="M571" s="52">
        <v>1.5076776E-3</v>
      </c>
      <c r="N571" s="52"/>
      <c r="O571" s="52">
        <v>1.057758E-7</v>
      </c>
      <c r="P571" s="52">
        <v>9.5645159999999899E-7</v>
      </c>
      <c r="Q571" s="52">
        <v>7.1063460000000001E-4</v>
      </c>
      <c r="R571" s="52"/>
      <c r="S571" s="52">
        <v>5.2142999999999998E-7</v>
      </c>
      <c r="T571" s="52">
        <v>5.2142999999999998E-7</v>
      </c>
      <c r="U571" s="52"/>
      <c r="V571" s="52"/>
      <c r="W571" s="52"/>
      <c r="X571" s="52"/>
      <c r="Y571" s="52"/>
      <c r="Z571" s="52"/>
      <c r="AA571" s="52"/>
      <c r="AB571" s="52"/>
      <c r="AC571" s="52"/>
      <c r="AD571" s="52"/>
      <c r="AE571" s="52"/>
      <c r="AF571" s="52"/>
      <c r="AG571" s="32"/>
    </row>
    <row r="572" spans="1:33" ht="15" customHeight="1" x14ac:dyDescent="0.25">
      <c r="A572" s="49" t="s">
        <v>10</v>
      </c>
      <c r="B572" s="49" t="s">
        <v>11</v>
      </c>
      <c r="C572" s="49" t="s">
        <v>12</v>
      </c>
      <c r="D572" s="49" t="s">
        <v>13</v>
      </c>
      <c r="E572" s="49" t="s">
        <v>14</v>
      </c>
      <c r="F572" s="49" t="s">
        <v>50</v>
      </c>
      <c r="G572" s="49" t="s">
        <v>81</v>
      </c>
      <c r="H572" s="50" t="s">
        <v>18</v>
      </c>
      <c r="I572" s="51">
        <v>298</v>
      </c>
      <c r="J572" s="52"/>
      <c r="K572" s="52"/>
      <c r="L572" s="52">
        <v>1.54663788E-4</v>
      </c>
      <c r="M572" s="52">
        <v>3.6189120000000098E-6</v>
      </c>
      <c r="N572" s="52"/>
      <c r="O572" s="52">
        <v>2.5389600000000102E-10</v>
      </c>
      <c r="P572" s="52">
        <v>2.2957919999999998E-9</v>
      </c>
      <c r="Q572" s="52">
        <v>1.705752E-6</v>
      </c>
      <c r="R572" s="52"/>
      <c r="S572" s="52">
        <v>1.2516000000000001E-9</v>
      </c>
      <c r="T572" s="52">
        <v>1.2516000000000001E-9</v>
      </c>
      <c r="U572" s="52"/>
      <c r="V572" s="52"/>
      <c r="W572" s="52"/>
      <c r="X572" s="52"/>
      <c r="Y572" s="52"/>
      <c r="Z572" s="52"/>
      <c r="AA572" s="52"/>
      <c r="AB572" s="52"/>
      <c r="AC572" s="52"/>
      <c r="AD572" s="52"/>
      <c r="AE572" s="52"/>
      <c r="AF572" s="52"/>
      <c r="AG572" s="32"/>
    </row>
    <row r="573" spans="1:33" ht="15" customHeight="1" x14ac:dyDescent="0.25">
      <c r="A573" s="49" t="s">
        <v>10</v>
      </c>
      <c r="B573" s="49" t="s">
        <v>11</v>
      </c>
      <c r="C573" s="49" t="s">
        <v>12</v>
      </c>
      <c r="D573" s="49" t="s">
        <v>13</v>
      </c>
      <c r="E573" s="49" t="s">
        <v>14</v>
      </c>
      <c r="F573" s="49" t="s">
        <v>50</v>
      </c>
      <c r="G573" s="49" t="s">
        <v>82</v>
      </c>
      <c r="H573" s="50" t="s">
        <v>16</v>
      </c>
      <c r="I573" s="51">
        <v>25</v>
      </c>
      <c r="J573" s="52">
        <v>1.8357055999999999E-4</v>
      </c>
      <c r="K573" s="52">
        <v>7.7810959999999798E-5</v>
      </c>
      <c r="L573" s="52">
        <v>1.2461855999999999E-4</v>
      </c>
      <c r="M573" s="52">
        <v>2.3672727999999999E-4</v>
      </c>
      <c r="N573" s="52">
        <v>2.3658392319999999E-4</v>
      </c>
      <c r="O573" s="52">
        <v>2.5750508079999999E-4</v>
      </c>
      <c r="P573" s="52">
        <v>2.4060168239999999E-4</v>
      </c>
      <c r="Q573" s="52">
        <v>2.1550864000000099E-4</v>
      </c>
      <c r="R573" s="52">
        <v>2.1244248E-4</v>
      </c>
      <c r="S573" s="52">
        <v>1.00128592700963E-4</v>
      </c>
      <c r="T573" s="52">
        <v>4.7148384722944303E-6</v>
      </c>
      <c r="U573" s="52">
        <v>1.38071646174358E-4</v>
      </c>
      <c r="V573" s="52">
        <v>1.1740239999999999E-5</v>
      </c>
      <c r="W573" s="52">
        <v>1.6211359999999999E-5</v>
      </c>
      <c r="X573" s="52">
        <v>1.8790960000000001E-5</v>
      </c>
      <c r="Y573" s="52">
        <v>1.590416E-5</v>
      </c>
      <c r="Z573" s="52">
        <v>2.767352E-5</v>
      </c>
      <c r="AA573" s="52">
        <v>3.0148400000000001E-5</v>
      </c>
      <c r="AB573" s="52">
        <v>2.8025119999999998E-5</v>
      </c>
      <c r="AC573" s="52">
        <v>3.1466400000000001E-5</v>
      </c>
      <c r="AD573" s="52">
        <v>2.5504240000000002E-5</v>
      </c>
      <c r="AE573" s="52">
        <v>2.7674319999999998E-5</v>
      </c>
      <c r="AF573" s="52">
        <v>3.36232E-5</v>
      </c>
      <c r="AG573" s="32">
        <v>3.5141200000000002E-5</v>
      </c>
    </row>
    <row r="574" spans="1:33" ht="15" customHeight="1" x14ac:dyDescent="0.25">
      <c r="A574" s="49" t="s">
        <v>10</v>
      </c>
      <c r="B574" s="49" t="s">
        <v>11</v>
      </c>
      <c r="C574" s="49" t="s">
        <v>12</v>
      </c>
      <c r="D574" s="49" t="s">
        <v>13</v>
      </c>
      <c r="E574" s="49" t="s">
        <v>14</v>
      </c>
      <c r="F574" s="49" t="s">
        <v>50</v>
      </c>
      <c r="G574" s="49" t="s">
        <v>82</v>
      </c>
      <c r="H574" s="50" t="s">
        <v>18</v>
      </c>
      <c r="I574" s="51">
        <v>298</v>
      </c>
      <c r="J574" s="52">
        <v>4.3079421167999902E-4</v>
      </c>
      <c r="K574" s="52">
        <v>1.8260287038E-4</v>
      </c>
      <c r="L574" s="52">
        <v>2.9244860568000003E-4</v>
      </c>
      <c r="M574" s="52">
        <v>5.5553974433999998E-4</v>
      </c>
      <c r="N574" s="52">
        <v>5.5520332176960097E-4</v>
      </c>
      <c r="O574" s="52">
        <v>6.0430004836740004E-4</v>
      </c>
      <c r="P574" s="52">
        <v>5.6463199817219996E-4</v>
      </c>
      <c r="Q574" s="52">
        <v>5.0574490092000096E-4</v>
      </c>
      <c r="R574" s="52">
        <v>4.9854938994000101E-4</v>
      </c>
      <c r="S574" s="52">
        <v>2.3497677492098401E-4</v>
      </c>
      <c r="T574" s="52">
        <v>1.1064547184857E-5</v>
      </c>
      <c r="U574" s="52">
        <v>3.24056773323426E-4</v>
      </c>
      <c r="V574" s="52">
        <v>2.755140822E-5</v>
      </c>
      <c r="W574" s="52">
        <v>3.804400908E-5</v>
      </c>
      <c r="X574" s="52">
        <v>4.4097685380000002E-5</v>
      </c>
      <c r="Y574" s="52">
        <v>3.7323087479999998E-5</v>
      </c>
      <c r="Z574" s="52">
        <v>6.494283306E-5</v>
      </c>
      <c r="AA574" s="52">
        <v>7.0750757700000004E-5</v>
      </c>
      <c r="AB574" s="52">
        <v>6.5767950360000002E-5</v>
      </c>
      <c r="AC574" s="52">
        <v>7.3843774199999998E-5</v>
      </c>
      <c r="AD574" s="52">
        <v>5.9852075219999997E-5</v>
      </c>
      <c r="AE574" s="52">
        <v>6.4944710460000001E-5</v>
      </c>
      <c r="AF574" s="52">
        <v>7.8905244599999995E-5</v>
      </c>
      <c r="AG574" s="32">
        <v>8.2467611099999998E-5</v>
      </c>
    </row>
    <row r="575" spans="1:33" ht="15" customHeight="1" x14ac:dyDescent="0.25">
      <c r="A575" s="49" t="s">
        <v>10</v>
      </c>
      <c r="B575" s="49" t="s">
        <v>11</v>
      </c>
      <c r="C575" s="49" t="s">
        <v>12</v>
      </c>
      <c r="D575" s="49" t="s">
        <v>13</v>
      </c>
      <c r="E575" s="49" t="s">
        <v>14</v>
      </c>
      <c r="F575" s="49" t="s">
        <v>50</v>
      </c>
      <c r="G575" s="49" t="s">
        <v>83</v>
      </c>
      <c r="H575" s="50" t="s">
        <v>16</v>
      </c>
      <c r="I575" s="51">
        <v>25</v>
      </c>
      <c r="J575" s="52">
        <v>7.3432614132476203E-7</v>
      </c>
      <c r="K575" s="52">
        <v>1.2674546922835899E-7</v>
      </c>
      <c r="L575" s="52">
        <v>1.35688345468589E-7</v>
      </c>
      <c r="M575" s="52">
        <v>1.02426155427986E-7</v>
      </c>
      <c r="N575" s="52">
        <v>1.4761194404324201E-7</v>
      </c>
      <c r="O575" s="52">
        <v>4.0557953110260502E-7</v>
      </c>
      <c r="P575" s="52">
        <v>2.9295287357707701E-7</v>
      </c>
      <c r="Q575" s="52">
        <v>2.2715505425554601E-7</v>
      </c>
      <c r="R575" s="52">
        <v>3.3579264644280202E-7</v>
      </c>
      <c r="S575" s="52">
        <v>3.0215399656351798E-7</v>
      </c>
      <c r="T575" s="52">
        <v>1.27567910543333E-7</v>
      </c>
      <c r="U575" s="52">
        <v>8.83345861290893E-8</v>
      </c>
      <c r="V575" s="52">
        <v>1.04299787085432E-7</v>
      </c>
      <c r="W575" s="52">
        <v>2.4763774097114299E-7</v>
      </c>
      <c r="X575" s="52">
        <v>9.26022959486522E-8</v>
      </c>
      <c r="Y575" s="52">
        <v>5.0137329010238798E-8</v>
      </c>
      <c r="Z575" s="52">
        <v>8.8524827904985805E-8</v>
      </c>
      <c r="AA575" s="52">
        <v>7.1766887060976205E-8</v>
      </c>
      <c r="AB575" s="52">
        <v>5.5054321278811897E-8</v>
      </c>
      <c r="AC575" s="52">
        <v>5.45881802900067E-8</v>
      </c>
      <c r="AD575" s="52">
        <v>2.4476430614747501E-8</v>
      </c>
      <c r="AE575" s="52">
        <v>9.5809194076103204E-9</v>
      </c>
      <c r="AF575" s="52">
        <v>1.90001567860108E-9</v>
      </c>
      <c r="AG575" s="32">
        <v>1.03665205919993E-8</v>
      </c>
    </row>
    <row r="576" spans="1:33" ht="15" customHeight="1" x14ac:dyDescent="0.25">
      <c r="A576" s="49" t="s">
        <v>10</v>
      </c>
      <c r="B576" s="49" t="s">
        <v>11</v>
      </c>
      <c r="C576" s="49" t="s">
        <v>12</v>
      </c>
      <c r="D576" s="49" t="s">
        <v>13</v>
      </c>
      <c r="E576" s="49" t="s">
        <v>14</v>
      </c>
      <c r="F576" s="49" t="s">
        <v>50</v>
      </c>
      <c r="G576" s="49" t="s">
        <v>83</v>
      </c>
      <c r="H576" s="50" t="s">
        <v>17</v>
      </c>
      <c r="I576" s="51">
        <v>1</v>
      </c>
      <c r="J576" s="52">
        <v>7.2414348549839204E-4</v>
      </c>
      <c r="K576" s="52">
        <v>1.2498793205505899E-4</v>
      </c>
      <c r="L576" s="52">
        <v>1.33806800411425E-4</v>
      </c>
      <c r="M576" s="52">
        <v>1.01005846072718E-4</v>
      </c>
      <c r="N576" s="52">
        <v>1.45565058419176E-4</v>
      </c>
      <c r="O576" s="52">
        <v>3.99955494937982E-4</v>
      </c>
      <c r="P576" s="52">
        <v>2.8889059373014202E-4</v>
      </c>
      <c r="Q576" s="52">
        <v>2.2400517083653599E-4</v>
      </c>
      <c r="R576" s="52">
        <v>3.3113632174546197E-4</v>
      </c>
      <c r="S576" s="52">
        <v>2.9463002582823402E-4</v>
      </c>
      <c r="T576" s="52">
        <v>1.2436692590792999E-4</v>
      </c>
      <c r="U576" s="52">
        <v>8.7109679868099205E-5</v>
      </c>
      <c r="V576" s="52">
        <v>1.0291109726254201E-4</v>
      </c>
      <c r="W576" s="52">
        <v>2.4374044345050401E-4</v>
      </c>
      <c r="X576" s="52">
        <v>9.1339580637343206E-5</v>
      </c>
      <c r="Y576" s="52">
        <v>4.9442090675701497E-5</v>
      </c>
      <c r="Z576" s="52">
        <v>8.72972884184814E-5</v>
      </c>
      <c r="AA576" s="52">
        <v>7.07717195603973E-5</v>
      </c>
      <c r="AB576" s="52">
        <v>5.42909013570791E-5</v>
      </c>
      <c r="AC576" s="52">
        <v>5.3831224189985302E-5</v>
      </c>
      <c r="AD576" s="52">
        <v>2.4137024110223E-5</v>
      </c>
      <c r="AE576" s="52">
        <v>9.4480639918247904E-6</v>
      </c>
      <c r="AF576" s="52">
        <v>1.8736687945244699E-6</v>
      </c>
      <c r="AG576" s="32">
        <v>1.02227715064569E-5</v>
      </c>
    </row>
    <row r="577" spans="1:33" ht="15" customHeight="1" x14ac:dyDescent="0.25">
      <c r="A577" s="49" t="s">
        <v>10</v>
      </c>
      <c r="B577" s="49" t="s">
        <v>11</v>
      </c>
      <c r="C577" s="49" t="s">
        <v>12</v>
      </c>
      <c r="D577" s="49" t="s">
        <v>13</v>
      </c>
      <c r="E577" s="49" t="s">
        <v>14</v>
      </c>
      <c r="F577" s="49" t="s">
        <v>50</v>
      </c>
      <c r="G577" s="49" t="s">
        <v>83</v>
      </c>
      <c r="H577" s="50" t="s">
        <v>18</v>
      </c>
      <c r="I577" s="51">
        <v>298</v>
      </c>
      <c r="J577" s="52">
        <v>1.7506335209182299E-6</v>
      </c>
      <c r="K577" s="52">
        <v>3.0216119864040699E-7</v>
      </c>
      <c r="L577" s="52">
        <v>3.23481015597117E-7</v>
      </c>
      <c r="M577" s="52">
        <v>2.4418395454031798E-7</v>
      </c>
      <c r="N577" s="52">
        <v>3.5190687459909001E-7</v>
      </c>
      <c r="O577" s="52">
        <v>9.6690160214860907E-7</v>
      </c>
      <c r="P577" s="52">
        <v>6.9839965060775202E-7</v>
      </c>
      <c r="Q577" s="52">
        <v>5.41537649345221E-7</v>
      </c>
      <c r="R577" s="52">
        <v>8.0052966911963996E-7</v>
      </c>
      <c r="S577" s="52">
        <v>7.2033512780742797E-7</v>
      </c>
      <c r="T577" s="52">
        <v>3.0412189873530602E-7</v>
      </c>
      <c r="U577" s="52">
        <v>2.10589653331749E-7</v>
      </c>
      <c r="V577" s="52">
        <v>2.4865069241166899E-7</v>
      </c>
      <c r="W577" s="52">
        <v>5.9036837447520395E-7</v>
      </c>
      <c r="X577" s="52">
        <v>2.2076387354158701E-7</v>
      </c>
      <c r="Y577" s="52">
        <v>1.19527392360409E-7</v>
      </c>
      <c r="Z577" s="52">
        <v>2.1104318972548601E-7</v>
      </c>
      <c r="AA577" s="52">
        <v>1.71092258753367E-7</v>
      </c>
      <c r="AB577" s="52">
        <v>1.3124950192868801E-7</v>
      </c>
      <c r="AC577" s="52">
        <v>1.3013822181137599E-7</v>
      </c>
      <c r="AD577" s="52">
        <v>5.8351810585558202E-8</v>
      </c>
      <c r="AE577" s="52">
        <v>2.2840911867742999E-8</v>
      </c>
      <c r="AF577" s="52">
        <v>4.5296373777849704E-9</v>
      </c>
      <c r="AG577" s="32">
        <v>2.4713785091326301E-8</v>
      </c>
    </row>
    <row r="578" spans="1:33" ht="15" customHeight="1" x14ac:dyDescent="0.25">
      <c r="A578" s="49" t="s">
        <v>10</v>
      </c>
      <c r="B578" s="49" t="s">
        <v>11</v>
      </c>
      <c r="C578" s="49" t="s">
        <v>12</v>
      </c>
      <c r="D578" s="49" t="s">
        <v>13</v>
      </c>
      <c r="E578" s="49" t="s">
        <v>14</v>
      </c>
      <c r="F578" s="49" t="s">
        <v>50</v>
      </c>
      <c r="G578" s="49" t="s">
        <v>84</v>
      </c>
      <c r="H578" s="50" t="s">
        <v>16</v>
      </c>
      <c r="I578" s="51">
        <v>25</v>
      </c>
      <c r="J578" s="52">
        <v>2.0925E-7</v>
      </c>
      <c r="K578" s="52">
        <v>5.7284999999999899E-7</v>
      </c>
      <c r="L578" s="52">
        <v>8.7007499999999903E-7</v>
      </c>
      <c r="M578" s="52">
        <v>2.4405000000000102E-7</v>
      </c>
      <c r="N578" s="52">
        <v>5.0139824999999998E-7</v>
      </c>
      <c r="O578" s="52">
        <v>3.9132149999999997E-7</v>
      </c>
      <c r="P578" s="52"/>
      <c r="Q578" s="52"/>
      <c r="R578" s="52">
        <v>1.7249999999999999E-9</v>
      </c>
      <c r="S578" s="52"/>
      <c r="T578" s="52">
        <v>2.1556125000000101E-8</v>
      </c>
      <c r="U578" s="52"/>
      <c r="V578" s="52"/>
      <c r="W578" s="52"/>
      <c r="X578" s="52"/>
      <c r="Y578" s="52"/>
      <c r="Z578" s="52"/>
      <c r="AA578" s="52"/>
      <c r="AB578" s="52"/>
      <c r="AC578" s="52"/>
      <c r="AD578" s="52"/>
      <c r="AE578" s="52"/>
      <c r="AF578" s="52"/>
      <c r="AG578" s="32"/>
    </row>
    <row r="579" spans="1:33" ht="15" customHeight="1" x14ac:dyDescent="0.25">
      <c r="A579" s="49" t="s">
        <v>10</v>
      </c>
      <c r="B579" s="49" t="s">
        <v>11</v>
      </c>
      <c r="C579" s="49" t="s">
        <v>12</v>
      </c>
      <c r="D579" s="49" t="s">
        <v>13</v>
      </c>
      <c r="E579" s="49" t="s">
        <v>14</v>
      </c>
      <c r="F579" s="49" t="s">
        <v>50</v>
      </c>
      <c r="G579" s="49" t="s">
        <v>84</v>
      </c>
      <c r="H579" s="50" t="s">
        <v>17</v>
      </c>
      <c r="I579" s="51">
        <v>1</v>
      </c>
      <c r="J579" s="52">
        <v>2.0149379999999999E-4</v>
      </c>
      <c r="K579" s="52">
        <v>5.5161635999999899E-4</v>
      </c>
      <c r="L579" s="52">
        <v>8.3782421999999905E-4</v>
      </c>
      <c r="M579" s="52">
        <v>2.35003880000001E-4</v>
      </c>
      <c r="N579" s="52">
        <v>4.828130882E-4</v>
      </c>
      <c r="O579" s="52">
        <v>3.768165164E-4</v>
      </c>
      <c r="P579" s="52"/>
      <c r="Q579" s="52"/>
      <c r="R579" s="52">
        <v>1.66106E-6</v>
      </c>
      <c r="S579" s="52"/>
      <c r="T579" s="52">
        <v>2.03570000000001E-5</v>
      </c>
      <c r="U579" s="52"/>
      <c r="V579" s="52"/>
      <c r="W579" s="52"/>
      <c r="X579" s="52"/>
      <c r="Y579" s="52"/>
      <c r="Z579" s="52"/>
      <c r="AA579" s="52"/>
      <c r="AB579" s="52"/>
      <c r="AC579" s="52"/>
      <c r="AD579" s="52"/>
      <c r="AE579" s="52"/>
      <c r="AF579" s="52"/>
      <c r="AG579" s="32"/>
    </row>
    <row r="580" spans="1:33" ht="15" customHeight="1" x14ac:dyDescent="0.25">
      <c r="A580" s="49" t="s">
        <v>10</v>
      </c>
      <c r="B580" s="49" t="s">
        <v>11</v>
      </c>
      <c r="C580" s="49" t="s">
        <v>12</v>
      </c>
      <c r="D580" s="49" t="s">
        <v>13</v>
      </c>
      <c r="E580" s="49" t="s">
        <v>14</v>
      </c>
      <c r="F580" s="49" t="s">
        <v>50</v>
      </c>
      <c r="G580" s="49" t="s">
        <v>84</v>
      </c>
      <c r="H580" s="50" t="s">
        <v>18</v>
      </c>
      <c r="I580" s="51">
        <v>298</v>
      </c>
      <c r="J580" s="52">
        <v>4.98852000000001E-7</v>
      </c>
      <c r="K580" s="52">
        <v>1.3656744E-6</v>
      </c>
      <c r="L580" s="52">
        <v>2.0742587999999998E-6</v>
      </c>
      <c r="M580" s="52">
        <v>5.8181520000000197E-7</v>
      </c>
      <c r="N580" s="52">
        <v>1.1953334279999999E-6</v>
      </c>
      <c r="O580" s="52">
        <v>9.3291045599999896E-7</v>
      </c>
      <c r="P580" s="52"/>
      <c r="Q580" s="52"/>
      <c r="R580" s="52">
        <v>4.1124E-9</v>
      </c>
      <c r="S580" s="52"/>
      <c r="T580" s="52">
        <v>5.1389802000000201E-8</v>
      </c>
      <c r="U580" s="52"/>
      <c r="V580" s="52"/>
      <c r="W580" s="52"/>
      <c r="X580" s="52"/>
      <c r="Y580" s="52"/>
      <c r="Z580" s="52"/>
      <c r="AA580" s="52"/>
      <c r="AB580" s="52"/>
      <c r="AC580" s="52"/>
      <c r="AD580" s="52"/>
      <c r="AE580" s="52"/>
      <c r="AF580" s="52"/>
      <c r="AG580" s="32"/>
    </row>
    <row r="581" spans="1:33" ht="15" customHeight="1" x14ac:dyDescent="0.25">
      <c r="A581" s="49" t="s">
        <v>10</v>
      </c>
      <c r="B581" s="49" t="s">
        <v>11</v>
      </c>
      <c r="C581" s="49" t="s">
        <v>12</v>
      </c>
      <c r="D581" s="49" t="s">
        <v>13</v>
      </c>
      <c r="E581" s="49" t="s">
        <v>14</v>
      </c>
      <c r="F581" s="49" t="s">
        <v>50</v>
      </c>
      <c r="G581" s="49" t="s">
        <v>85</v>
      </c>
      <c r="H581" s="50" t="s">
        <v>16</v>
      </c>
      <c r="I581" s="51">
        <v>25</v>
      </c>
      <c r="J581" s="52"/>
      <c r="K581" s="52"/>
      <c r="L581" s="52"/>
      <c r="M581" s="52"/>
      <c r="N581" s="52"/>
      <c r="O581" s="52">
        <v>1.85925E-9</v>
      </c>
      <c r="P581" s="52"/>
      <c r="Q581" s="52"/>
      <c r="R581" s="52"/>
      <c r="S581" s="52"/>
      <c r="T581" s="52"/>
      <c r="U581" s="52"/>
      <c r="V581" s="52"/>
      <c r="W581" s="52"/>
      <c r="X581" s="52"/>
      <c r="Y581" s="52"/>
      <c r="Z581" s="52"/>
      <c r="AA581" s="52"/>
      <c r="AB581" s="52"/>
      <c r="AC581" s="52"/>
      <c r="AD581" s="52"/>
      <c r="AE581" s="52"/>
      <c r="AF581" s="52"/>
      <c r="AG581" s="32"/>
    </row>
    <row r="582" spans="1:33" ht="15" customHeight="1" x14ac:dyDescent="0.25">
      <c r="A582" s="49" t="s">
        <v>10</v>
      </c>
      <c r="B582" s="49" t="s">
        <v>11</v>
      </c>
      <c r="C582" s="49" t="s">
        <v>12</v>
      </c>
      <c r="D582" s="49" t="s">
        <v>13</v>
      </c>
      <c r="E582" s="49" t="s">
        <v>14</v>
      </c>
      <c r="F582" s="49" t="s">
        <v>50</v>
      </c>
      <c r="G582" s="49" t="s">
        <v>85</v>
      </c>
      <c r="H582" s="50" t="s">
        <v>17</v>
      </c>
      <c r="I582" s="51">
        <v>1</v>
      </c>
      <c r="J582" s="52"/>
      <c r="K582" s="52"/>
      <c r="L582" s="52"/>
      <c r="M582" s="52"/>
      <c r="N582" s="52"/>
      <c r="O582" s="52">
        <v>1.8642080000000001E-6</v>
      </c>
      <c r="P582" s="52"/>
      <c r="Q582" s="52"/>
      <c r="R582" s="52"/>
      <c r="S582" s="52"/>
      <c r="T582" s="52"/>
      <c r="U582" s="52"/>
      <c r="V582" s="52"/>
      <c r="W582" s="52"/>
      <c r="X582" s="52"/>
      <c r="Y582" s="52"/>
      <c r="Z582" s="52"/>
      <c r="AA582" s="52"/>
      <c r="AB582" s="52"/>
      <c r="AC582" s="52"/>
      <c r="AD582" s="52"/>
      <c r="AE582" s="52"/>
      <c r="AF582" s="52"/>
      <c r="AG582" s="32"/>
    </row>
    <row r="583" spans="1:33" ht="15" customHeight="1" x14ac:dyDescent="0.25">
      <c r="A583" s="49" t="s">
        <v>10</v>
      </c>
      <c r="B583" s="49" t="s">
        <v>11</v>
      </c>
      <c r="C583" s="49" t="s">
        <v>12</v>
      </c>
      <c r="D583" s="49" t="s">
        <v>13</v>
      </c>
      <c r="E583" s="49" t="s">
        <v>14</v>
      </c>
      <c r="F583" s="49" t="s">
        <v>50</v>
      </c>
      <c r="G583" s="49" t="s">
        <v>85</v>
      </c>
      <c r="H583" s="50" t="s">
        <v>18</v>
      </c>
      <c r="I583" s="51">
        <v>298</v>
      </c>
      <c r="J583" s="52"/>
      <c r="K583" s="52"/>
      <c r="L583" s="52"/>
      <c r="M583" s="52"/>
      <c r="N583" s="52"/>
      <c r="O583" s="52">
        <v>4.4324519999999997E-9</v>
      </c>
      <c r="P583" s="52"/>
      <c r="Q583" s="52"/>
      <c r="R583" s="52"/>
      <c r="S583" s="52"/>
      <c r="T583" s="52"/>
      <c r="U583" s="52"/>
      <c r="V583" s="52"/>
      <c r="W583" s="52"/>
      <c r="X583" s="52"/>
      <c r="Y583" s="52"/>
      <c r="Z583" s="52"/>
      <c r="AA583" s="52"/>
      <c r="AB583" s="52"/>
      <c r="AC583" s="52"/>
      <c r="AD583" s="52"/>
      <c r="AE583" s="52"/>
      <c r="AF583" s="52"/>
      <c r="AG583" s="32"/>
    </row>
    <row r="584" spans="1:33" ht="15" customHeight="1" x14ac:dyDescent="0.25">
      <c r="A584" s="49" t="s">
        <v>10</v>
      </c>
      <c r="B584" s="49" t="s">
        <v>11</v>
      </c>
      <c r="C584" s="49" t="s">
        <v>12</v>
      </c>
      <c r="D584" s="49" t="s">
        <v>13</v>
      </c>
      <c r="E584" s="49" t="s">
        <v>14</v>
      </c>
      <c r="F584" s="49" t="s">
        <v>50</v>
      </c>
      <c r="G584" s="49" t="s">
        <v>86</v>
      </c>
      <c r="H584" s="50" t="s">
        <v>16</v>
      </c>
      <c r="I584" s="51">
        <v>25</v>
      </c>
      <c r="J584" s="52">
        <v>2.1938320000000001E-5</v>
      </c>
      <c r="K584" s="52"/>
      <c r="L584" s="52"/>
      <c r="M584" s="52"/>
      <c r="N584" s="52"/>
      <c r="O584" s="52">
        <v>2.7979495200000002E-5</v>
      </c>
      <c r="P584" s="52">
        <v>2.8352060799999999E-5</v>
      </c>
      <c r="Q584" s="52">
        <v>2.33075200000001E-5</v>
      </c>
      <c r="R584" s="52">
        <v>2.293432E-5</v>
      </c>
      <c r="S584" s="52">
        <v>2.0265905811537E-5</v>
      </c>
      <c r="T584" s="52">
        <v>1.1208201355442401E-5</v>
      </c>
      <c r="U584" s="52">
        <v>7.3790170809607303E-6</v>
      </c>
      <c r="V584" s="52"/>
      <c r="W584" s="52"/>
      <c r="X584" s="52"/>
      <c r="Y584" s="52"/>
      <c r="Z584" s="52">
        <v>3.7755999999999999E-6</v>
      </c>
      <c r="AA584" s="52">
        <v>3.5472800000000002E-6</v>
      </c>
      <c r="AB584" s="52">
        <v>3.2762399999999999E-6</v>
      </c>
      <c r="AC584" s="52">
        <v>3.0767199999999998E-6</v>
      </c>
      <c r="AD584" s="52">
        <v>3.0944E-6</v>
      </c>
      <c r="AE584" s="52">
        <v>2.8240800000000001E-6</v>
      </c>
      <c r="AF584" s="52">
        <v>2.2583200000000002E-6</v>
      </c>
      <c r="AG584" s="32">
        <v>2.7851199999999999E-6</v>
      </c>
    </row>
    <row r="585" spans="1:33" ht="15" customHeight="1" x14ac:dyDescent="0.25">
      <c r="A585" s="49" t="s">
        <v>10</v>
      </c>
      <c r="B585" s="49" t="s">
        <v>11</v>
      </c>
      <c r="C585" s="49" t="s">
        <v>12</v>
      </c>
      <c r="D585" s="49" t="s">
        <v>13</v>
      </c>
      <c r="E585" s="49" t="s">
        <v>14</v>
      </c>
      <c r="F585" s="49" t="s">
        <v>50</v>
      </c>
      <c r="G585" s="49" t="s">
        <v>86</v>
      </c>
      <c r="H585" s="50" t="s">
        <v>18</v>
      </c>
      <c r="I585" s="51">
        <v>298</v>
      </c>
      <c r="J585" s="52">
        <v>5.1483752459999997E-5</v>
      </c>
      <c r="K585" s="52"/>
      <c r="L585" s="52"/>
      <c r="M585" s="52"/>
      <c r="N585" s="52"/>
      <c r="O585" s="52">
        <v>6.5660880360600098E-5</v>
      </c>
      <c r="P585" s="52">
        <v>6.6535198682400094E-5</v>
      </c>
      <c r="Q585" s="52">
        <v>5.46969225600001E-5</v>
      </c>
      <c r="R585" s="52">
        <v>5.38211154600001E-5</v>
      </c>
      <c r="S585" s="52">
        <v>4.75590144632246E-5</v>
      </c>
      <c r="T585" s="52">
        <v>2.6302846530884399E-5</v>
      </c>
      <c r="U585" s="52">
        <v>1.73167083347446E-5</v>
      </c>
      <c r="V585" s="52"/>
      <c r="W585" s="52"/>
      <c r="X585" s="52"/>
      <c r="Y585" s="52"/>
      <c r="Z585" s="52">
        <v>8.8603893000000005E-6</v>
      </c>
      <c r="AA585" s="52">
        <v>8.3245793399999999E-6</v>
      </c>
      <c r="AB585" s="52">
        <v>7.6885162199999993E-6</v>
      </c>
      <c r="AC585" s="52">
        <v>7.2202926600000002E-6</v>
      </c>
      <c r="AD585" s="52">
        <v>7.2617831999999997E-6</v>
      </c>
      <c r="AE585" s="52">
        <v>6.6274097399999996E-6</v>
      </c>
      <c r="AF585" s="52">
        <v>5.2997124600000001E-6</v>
      </c>
      <c r="AG585" s="32">
        <v>6.5359803599999997E-6</v>
      </c>
    </row>
    <row r="586" spans="1:33" ht="15" customHeight="1" x14ac:dyDescent="0.25">
      <c r="A586" s="49" t="s">
        <v>10</v>
      </c>
      <c r="B586" s="49" t="s">
        <v>11</v>
      </c>
      <c r="C586" s="49" t="s">
        <v>12</v>
      </c>
      <c r="D586" s="49" t="s">
        <v>13</v>
      </c>
      <c r="E586" s="49" t="s">
        <v>14</v>
      </c>
      <c r="F586" s="49" t="s">
        <v>50</v>
      </c>
      <c r="G586" s="49" t="s">
        <v>87</v>
      </c>
      <c r="H586" s="50" t="s">
        <v>16</v>
      </c>
      <c r="I586" s="51">
        <v>25</v>
      </c>
      <c r="J586" s="52">
        <v>3.4314802499999799E-4</v>
      </c>
      <c r="K586" s="52">
        <v>3.1613095000000002E-4</v>
      </c>
      <c r="L586" s="52">
        <v>3.2599119999999798E-4</v>
      </c>
      <c r="M586" s="52">
        <v>4.0403544999999703E-4</v>
      </c>
      <c r="N586" s="52">
        <v>3.2526053399999598E-4</v>
      </c>
      <c r="O586" s="52">
        <v>3.42670323999998E-4</v>
      </c>
      <c r="P586" s="52">
        <v>3.3661010125000002E-4</v>
      </c>
      <c r="Q586" s="52">
        <v>3.6472927499999998E-4</v>
      </c>
      <c r="R586" s="52">
        <v>3.6000275000000199E-4</v>
      </c>
      <c r="S586" s="52">
        <v>4.9463542401295604E-4</v>
      </c>
      <c r="T586" s="52">
        <v>3.6912210997445299E-4</v>
      </c>
      <c r="U586" s="52">
        <v>5.3569062668098403E-4</v>
      </c>
      <c r="V586" s="52">
        <v>4.2164458833673501E-4</v>
      </c>
      <c r="W586" s="52">
        <v>4.1698400572892798E-4</v>
      </c>
      <c r="X586" s="52">
        <v>4.20186826034728E-4</v>
      </c>
      <c r="Y586" s="52">
        <v>4.1921462251674302E-4</v>
      </c>
      <c r="Z586" s="52">
        <v>4.1919863081893801E-4</v>
      </c>
      <c r="AA586" s="52">
        <v>4.6041920974235098E-4</v>
      </c>
      <c r="AB586" s="52">
        <v>4.1357559128100702E-4</v>
      </c>
      <c r="AC586" s="52">
        <v>3.8631842937833098E-4</v>
      </c>
      <c r="AD586" s="52">
        <v>3.6937713084298098E-4</v>
      </c>
      <c r="AE586" s="52">
        <v>3.6575135621076102E-4</v>
      </c>
      <c r="AF586" s="52">
        <v>3.4445690093481301E-4</v>
      </c>
      <c r="AG586" s="32">
        <v>3.1715718914341999E-4</v>
      </c>
    </row>
    <row r="587" spans="1:33" ht="15" customHeight="1" x14ac:dyDescent="0.25">
      <c r="A587" s="49" t="s">
        <v>10</v>
      </c>
      <c r="B587" s="49" t="s">
        <v>11</v>
      </c>
      <c r="C587" s="49" t="s">
        <v>12</v>
      </c>
      <c r="D587" s="49" t="s">
        <v>13</v>
      </c>
      <c r="E587" s="49" t="s">
        <v>14</v>
      </c>
      <c r="F587" s="49" t="s">
        <v>50</v>
      </c>
      <c r="G587" s="49" t="s">
        <v>87</v>
      </c>
      <c r="H587" s="50" t="s">
        <v>17</v>
      </c>
      <c r="I587" s="51">
        <v>1</v>
      </c>
      <c r="J587" s="52">
        <v>0.72774833141999495</v>
      </c>
      <c r="K587" s="52">
        <v>0.67045051875999995</v>
      </c>
      <c r="L587" s="52">
        <v>0.69136213695999504</v>
      </c>
      <c r="M587" s="52">
        <v>0.85687838235999403</v>
      </c>
      <c r="N587" s="52">
        <v>0.68981254050719099</v>
      </c>
      <c r="O587" s="52">
        <v>0.72673522313919603</v>
      </c>
      <c r="P587" s="52">
        <v>0.71388270273099996</v>
      </c>
      <c r="Q587" s="52">
        <v>0.77351784641999999</v>
      </c>
      <c r="R587" s="52">
        <v>0.763493832200005</v>
      </c>
      <c r="S587" s="52">
        <v>1.0513143818114301</v>
      </c>
      <c r="T587" s="52">
        <v>0.78554705803606095</v>
      </c>
      <c r="U587" s="52">
        <v>1.13611663209396</v>
      </c>
      <c r="V587" s="52">
        <v>0.89451817396006295</v>
      </c>
      <c r="W587" s="52">
        <v>0.88475120242107697</v>
      </c>
      <c r="X587" s="52">
        <v>0.89085072682864597</v>
      </c>
      <c r="Y587" s="52">
        <v>0.88913461952766204</v>
      </c>
      <c r="Z587" s="52">
        <v>0.88903647360799698</v>
      </c>
      <c r="AA587" s="52">
        <v>0.97645706002157895</v>
      </c>
      <c r="AB587" s="52">
        <v>0.87711469638581596</v>
      </c>
      <c r="AC587" s="52">
        <v>0.81930412502556504</v>
      </c>
      <c r="AD587" s="52">
        <v>0.78337501909179497</v>
      </c>
      <c r="AE587" s="52">
        <v>0.77568547625178097</v>
      </c>
      <c r="AF587" s="52">
        <v>0.73052419550255199</v>
      </c>
      <c r="AG587" s="32">
        <v>0.67262696673536504</v>
      </c>
    </row>
    <row r="588" spans="1:33" ht="15" customHeight="1" x14ac:dyDescent="0.25">
      <c r="A588" s="49" t="s">
        <v>10</v>
      </c>
      <c r="B588" s="49" t="s">
        <v>11</v>
      </c>
      <c r="C588" s="49" t="s">
        <v>12</v>
      </c>
      <c r="D588" s="49" t="s">
        <v>13</v>
      </c>
      <c r="E588" s="49" t="s">
        <v>14</v>
      </c>
      <c r="F588" s="49" t="s">
        <v>50</v>
      </c>
      <c r="G588" s="49" t="s">
        <v>87</v>
      </c>
      <c r="H588" s="50" t="s">
        <v>18</v>
      </c>
      <c r="I588" s="51">
        <v>298</v>
      </c>
      <c r="J588" s="52">
        <v>4.09032445799997E-4</v>
      </c>
      <c r="K588" s="52">
        <v>3.7682809239999998E-4</v>
      </c>
      <c r="L588" s="52">
        <v>3.8858151039999699E-4</v>
      </c>
      <c r="M588" s="52">
        <v>4.8161025639999601E-4</v>
      </c>
      <c r="N588" s="52">
        <v>3.8771055652799501E-4</v>
      </c>
      <c r="O588" s="52">
        <v>4.0846302620799798E-4</v>
      </c>
      <c r="P588" s="52">
        <v>4.0123924069000001E-4</v>
      </c>
      <c r="Q588" s="52">
        <v>4.3475729580000003E-4</v>
      </c>
      <c r="R588" s="52">
        <v>4.2912327800000301E-4</v>
      </c>
      <c r="S588" s="52">
        <v>5.8960542542344299E-4</v>
      </c>
      <c r="T588" s="52">
        <v>4.3999355508954802E-4</v>
      </c>
      <c r="U588" s="52">
        <v>6.3891070899650595E-4</v>
      </c>
      <c r="V588" s="52">
        <v>5.0263604682383495E-4</v>
      </c>
      <c r="W588" s="52">
        <v>4.9704493482888301E-4</v>
      </c>
      <c r="X588" s="52">
        <v>5.0086485994188805E-4</v>
      </c>
      <c r="Y588" s="52">
        <v>4.9970383003995799E-4</v>
      </c>
      <c r="Z588" s="52">
        <v>4.9968476793617398E-4</v>
      </c>
      <c r="AA588" s="52">
        <v>5.4881969801288196E-4</v>
      </c>
      <c r="AB588" s="52">
        <v>4.92981949588833E-4</v>
      </c>
      <c r="AC588" s="52">
        <v>4.6049156781897098E-4</v>
      </c>
      <c r="AD588" s="52">
        <v>4.40297539964834E-4</v>
      </c>
      <c r="AE588" s="52">
        <v>4.3597561660322699E-4</v>
      </c>
      <c r="AF588" s="52">
        <v>4.10592625914297E-4</v>
      </c>
      <c r="AG588" s="32">
        <v>3.7805136945895699E-4</v>
      </c>
    </row>
    <row r="589" spans="1:33" ht="15" customHeight="1" x14ac:dyDescent="0.25">
      <c r="A589" s="49" t="s">
        <v>10</v>
      </c>
      <c r="B589" s="49" t="s">
        <v>11</v>
      </c>
      <c r="C589" s="49" t="s">
        <v>12</v>
      </c>
      <c r="D589" s="49" t="s">
        <v>13</v>
      </c>
      <c r="E589" s="49" t="s">
        <v>14</v>
      </c>
      <c r="F589" s="49" t="s">
        <v>50</v>
      </c>
      <c r="G589" s="49" t="s">
        <v>88</v>
      </c>
      <c r="H589" s="50" t="s">
        <v>16</v>
      </c>
      <c r="I589" s="51">
        <v>25</v>
      </c>
      <c r="J589" s="52">
        <v>3.0150000000000002E-8</v>
      </c>
      <c r="K589" s="52">
        <v>2.3250000000000001E-9</v>
      </c>
      <c r="L589" s="52">
        <v>7.12500000000001E-9</v>
      </c>
      <c r="M589" s="52"/>
      <c r="N589" s="52"/>
      <c r="O589" s="52"/>
      <c r="P589" s="52"/>
      <c r="Q589" s="52"/>
      <c r="R589" s="52"/>
      <c r="S589" s="52">
        <v>2.4494518627830798E-10</v>
      </c>
      <c r="T589" s="52"/>
      <c r="U589" s="52"/>
      <c r="V589" s="52"/>
      <c r="W589" s="52"/>
      <c r="X589" s="52"/>
      <c r="Y589" s="52">
        <v>3.8300351911025401E-8</v>
      </c>
      <c r="Z589" s="52">
        <v>4.4230327500000003E-8</v>
      </c>
      <c r="AA589" s="52">
        <v>1.5E-10</v>
      </c>
      <c r="AB589" s="52">
        <v>1.5E-10</v>
      </c>
      <c r="AC589" s="52">
        <v>3.3118471667969501E-8</v>
      </c>
      <c r="AD589" s="52"/>
      <c r="AE589" s="52"/>
      <c r="AF589" s="52"/>
      <c r="AG589" s="32"/>
    </row>
    <row r="590" spans="1:33" ht="15" customHeight="1" x14ac:dyDescent="0.25">
      <c r="A590" s="49" t="s">
        <v>10</v>
      </c>
      <c r="B590" s="49" t="s">
        <v>11</v>
      </c>
      <c r="C590" s="49" t="s">
        <v>12</v>
      </c>
      <c r="D590" s="49" t="s">
        <v>13</v>
      </c>
      <c r="E590" s="49" t="s">
        <v>14</v>
      </c>
      <c r="F590" s="49" t="s">
        <v>50</v>
      </c>
      <c r="G590" s="49" t="s">
        <v>88</v>
      </c>
      <c r="H590" s="50" t="s">
        <v>17</v>
      </c>
      <c r="I590" s="51">
        <v>1</v>
      </c>
      <c r="J590" s="52">
        <v>2.470692E-5</v>
      </c>
      <c r="K590" s="52">
        <v>1.9052599999999999E-6</v>
      </c>
      <c r="L590" s="52">
        <v>5.8387000000000098E-6</v>
      </c>
      <c r="M590" s="52"/>
      <c r="N590" s="52"/>
      <c r="O590" s="52"/>
      <c r="P590" s="52"/>
      <c r="Q590" s="52"/>
      <c r="R590" s="52"/>
      <c r="S590" s="52">
        <v>2.0581923456443401E-7</v>
      </c>
      <c r="T590" s="52"/>
      <c r="U590" s="52"/>
      <c r="V590" s="52"/>
      <c r="W590" s="52"/>
      <c r="X590" s="52"/>
      <c r="Y590" s="52">
        <v>3.1385861712688298E-5</v>
      </c>
      <c r="Z590" s="52">
        <v>3.6245279041999999E-5</v>
      </c>
      <c r="AA590" s="52">
        <v>1.2291999999999999E-7</v>
      </c>
      <c r="AB590" s="52">
        <v>1.2291999999999999E-7</v>
      </c>
      <c r="AC590" s="52">
        <v>2.7139483582845401E-5</v>
      </c>
      <c r="AD590" s="52"/>
      <c r="AE590" s="52"/>
      <c r="AF590" s="52"/>
      <c r="AG590" s="32"/>
    </row>
    <row r="591" spans="1:33" ht="15" customHeight="1" x14ac:dyDescent="0.25">
      <c r="A591" s="49" t="s">
        <v>10</v>
      </c>
      <c r="B591" s="49" t="s">
        <v>11</v>
      </c>
      <c r="C591" s="49" t="s">
        <v>12</v>
      </c>
      <c r="D591" s="49" t="s">
        <v>13</v>
      </c>
      <c r="E591" s="49" t="s">
        <v>14</v>
      </c>
      <c r="F591" s="49" t="s">
        <v>50</v>
      </c>
      <c r="G591" s="49" t="s">
        <v>88</v>
      </c>
      <c r="H591" s="50" t="s">
        <v>18</v>
      </c>
      <c r="I591" s="51">
        <v>298</v>
      </c>
      <c r="J591" s="52">
        <v>7.1877600000000101E-8</v>
      </c>
      <c r="K591" s="52">
        <v>5.5427999999999904E-9</v>
      </c>
      <c r="L591" s="52">
        <v>1.6986000000000001E-8</v>
      </c>
      <c r="M591" s="52"/>
      <c r="N591" s="52"/>
      <c r="O591" s="52"/>
      <c r="P591" s="52"/>
      <c r="Q591" s="52"/>
      <c r="R591" s="52"/>
      <c r="S591" s="52">
        <v>5.8394932408748705E-10</v>
      </c>
      <c r="T591" s="52"/>
      <c r="U591" s="52"/>
      <c r="V591" s="52"/>
      <c r="W591" s="52"/>
      <c r="X591" s="52"/>
      <c r="Y591" s="52">
        <v>9.13080389558846E-8</v>
      </c>
      <c r="Z591" s="52">
        <v>1.0544510076E-7</v>
      </c>
      <c r="AA591" s="52">
        <v>3.5759999999999999E-10</v>
      </c>
      <c r="AB591" s="52">
        <v>3.5759999999999999E-10</v>
      </c>
      <c r="AC591" s="52">
        <v>7.8954436456439202E-8</v>
      </c>
      <c r="AD591" s="52"/>
      <c r="AE591" s="52"/>
      <c r="AF591" s="52"/>
      <c r="AG591" s="32"/>
    </row>
    <row r="592" spans="1:33" ht="15" customHeight="1" x14ac:dyDescent="0.25">
      <c r="A592" s="49" t="s">
        <v>10</v>
      </c>
      <c r="B592" s="49" t="s">
        <v>11</v>
      </c>
      <c r="C592" s="49" t="s">
        <v>12</v>
      </c>
      <c r="D592" s="49" t="s">
        <v>13</v>
      </c>
      <c r="E592" s="49" t="s">
        <v>14</v>
      </c>
      <c r="F592" s="49" t="s">
        <v>50</v>
      </c>
      <c r="G592" s="49" t="s">
        <v>726</v>
      </c>
      <c r="H592" s="50" t="s">
        <v>16</v>
      </c>
      <c r="I592" s="51">
        <v>25</v>
      </c>
      <c r="J592" s="52"/>
      <c r="K592" s="52"/>
      <c r="L592" s="52"/>
      <c r="M592" s="52"/>
      <c r="N592" s="52"/>
      <c r="O592" s="52"/>
      <c r="P592" s="52"/>
      <c r="Q592" s="52"/>
      <c r="R592" s="52"/>
      <c r="S592" s="52"/>
      <c r="T592" s="52">
        <v>6.7400444994002798E-11</v>
      </c>
      <c r="U592" s="52">
        <v>4.2318189246106999E-11</v>
      </c>
      <c r="V592" s="52">
        <v>2.5222732921047499E-10</v>
      </c>
      <c r="W592" s="52">
        <v>8.0582375461838293E-9</v>
      </c>
      <c r="X592" s="52">
        <v>2.8851900761573899E-9</v>
      </c>
      <c r="Y592" s="52">
        <v>2.3154537910270399E-9</v>
      </c>
      <c r="Z592" s="52">
        <v>6.40281193719288E-9</v>
      </c>
      <c r="AA592" s="52">
        <v>6.8956361743629597E-9</v>
      </c>
      <c r="AB592" s="52">
        <v>5.9452485234262598E-9</v>
      </c>
      <c r="AC592" s="52">
        <v>1.0377549730268099E-8</v>
      </c>
      <c r="AD592" s="52">
        <v>4.7472440313214101E-9</v>
      </c>
      <c r="AE592" s="52">
        <v>3.10450409505264E-9</v>
      </c>
      <c r="AF592" s="52">
        <v>1.08925925500671E-9</v>
      </c>
      <c r="AG592" s="32">
        <v>1.14502886052584E-8</v>
      </c>
    </row>
    <row r="593" spans="1:33" ht="15" customHeight="1" x14ac:dyDescent="0.25">
      <c r="A593" s="49" t="s">
        <v>10</v>
      </c>
      <c r="B593" s="49" t="s">
        <v>11</v>
      </c>
      <c r="C593" s="49" t="s">
        <v>12</v>
      </c>
      <c r="D593" s="49" t="s">
        <v>13</v>
      </c>
      <c r="E593" s="49" t="s">
        <v>14</v>
      </c>
      <c r="F593" s="49" t="s">
        <v>50</v>
      </c>
      <c r="G593" s="49" t="s">
        <v>726</v>
      </c>
      <c r="H593" s="50" t="s">
        <v>18</v>
      </c>
      <c r="I593" s="51">
        <v>298</v>
      </c>
      <c r="J593" s="52"/>
      <c r="K593" s="52"/>
      <c r="L593" s="52"/>
      <c r="M593" s="52"/>
      <c r="N593" s="52"/>
      <c r="O593" s="52"/>
      <c r="P593" s="52"/>
      <c r="Q593" s="52"/>
      <c r="R593" s="52"/>
      <c r="S593" s="52"/>
      <c r="T593" s="52">
        <v>1.60682660865703E-10</v>
      </c>
      <c r="U593" s="52">
        <v>1.00886563162719E-10</v>
      </c>
      <c r="V593" s="52">
        <v>6.0130995283777301E-10</v>
      </c>
      <c r="W593" s="52">
        <v>1.92108383101022E-8</v>
      </c>
      <c r="X593" s="52">
        <v>6.8782931415592203E-9</v>
      </c>
      <c r="Y593" s="52">
        <v>5.5200418378084596E-9</v>
      </c>
      <c r="Z593" s="52">
        <v>1.5264303658267801E-8</v>
      </c>
      <c r="AA593" s="52">
        <v>1.6439196639681299E-8</v>
      </c>
      <c r="AB593" s="52">
        <v>1.41734724798482E-8</v>
      </c>
      <c r="AC593" s="52">
        <v>2.47400785569591E-8</v>
      </c>
      <c r="AD593" s="52">
        <v>1.13174297706702E-8</v>
      </c>
      <c r="AE593" s="52">
        <v>7.4011377626054902E-9</v>
      </c>
      <c r="AF593" s="52">
        <v>2.59679406393599E-9</v>
      </c>
      <c r="AG593" s="32">
        <v>2.7297488034936098E-8</v>
      </c>
    </row>
    <row r="594" spans="1:33" ht="15" customHeight="1" x14ac:dyDescent="0.25">
      <c r="A594" s="49" t="s">
        <v>10</v>
      </c>
      <c r="B594" s="49" t="s">
        <v>11</v>
      </c>
      <c r="C594" s="49" t="s">
        <v>12</v>
      </c>
      <c r="D594" s="49" t="s">
        <v>13</v>
      </c>
      <c r="E594" s="49" t="s">
        <v>14</v>
      </c>
      <c r="F594" s="49" t="s">
        <v>50</v>
      </c>
      <c r="G594" s="49" t="s">
        <v>89</v>
      </c>
      <c r="H594" s="50" t="s">
        <v>16</v>
      </c>
      <c r="I594" s="51">
        <v>25</v>
      </c>
      <c r="J594" s="52"/>
      <c r="K594" s="52"/>
      <c r="L594" s="52"/>
      <c r="M594" s="52"/>
      <c r="N594" s="52"/>
      <c r="O594" s="52"/>
      <c r="P594" s="52"/>
      <c r="Q594" s="52"/>
      <c r="R594" s="52"/>
      <c r="S594" s="52"/>
      <c r="T594" s="52"/>
      <c r="U594" s="52">
        <v>4.9607073509260001E-7</v>
      </c>
      <c r="V594" s="52">
        <v>3.2525540701157097E-4</v>
      </c>
      <c r="W594" s="52">
        <v>7.0389049499957499E-3</v>
      </c>
      <c r="X594" s="52">
        <v>7.3560047519243598E-3</v>
      </c>
      <c r="Y594" s="52">
        <v>3.5515973077845202E-3</v>
      </c>
      <c r="Z594" s="52">
        <v>2.2159041340227498E-3</v>
      </c>
      <c r="AA594" s="52">
        <v>1.03217908572999E-3</v>
      </c>
      <c r="AB594" s="52">
        <v>4.67014714068672E-4</v>
      </c>
      <c r="AC594" s="52">
        <v>4.9137942551606098E-4</v>
      </c>
      <c r="AD594" s="52">
        <v>4.46150575292837E-4</v>
      </c>
      <c r="AE594" s="52">
        <v>4.4656774306228199E-4</v>
      </c>
      <c r="AF594" s="52">
        <v>4.2683904055119699E-4</v>
      </c>
      <c r="AG594" s="32">
        <v>4.6941055743203702E-4</v>
      </c>
    </row>
    <row r="595" spans="1:33" ht="15" customHeight="1" x14ac:dyDescent="0.25">
      <c r="A595" s="49" t="s">
        <v>10</v>
      </c>
      <c r="B595" s="49" t="s">
        <v>11</v>
      </c>
      <c r="C595" s="49" t="s">
        <v>12</v>
      </c>
      <c r="D595" s="49" t="s">
        <v>13</v>
      </c>
      <c r="E595" s="49" t="s">
        <v>14</v>
      </c>
      <c r="F595" s="49" t="s">
        <v>50</v>
      </c>
      <c r="G595" s="49" t="s">
        <v>89</v>
      </c>
      <c r="H595" s="50" t="s">
        <v>17</v>
      </c>
      <c r="I595" s="51">
        <v>1</v>
      </c>
      <c r="J595" s="52"/>
      <c r="K595" s="52"/>
      <c r="L595" s="52"/>
      <c r="M595" s="52"/>
      <c r="N595" s="52"/>
      <c r="O595" s="52"/>
      <c r="P595" s="52"/>
      <c r="Q595" s="52"/>
      <c r="R595" s="52"/>
      <c r="S595" s="52"/>
      <c r="T595" s="52"/>
      <c r="U595" s="52">
        <v>1.14716023734771E-3</v>
      </c>
      <c r="V595" s="52">
        <v>0.35963641854468098</v>
      </c>
      <c r="W595" s="52">
        <v>1.5461979195026401</v>
      </c>
      <c r="X595" s="52">
        <v>1.2799255642826799</v>
      </c>
      <c r="Y595" s="52">
        <v>1.1453155834131601</v>
      </c>
      <c r="Z595" s="52">
        <v>0.86463798157749405</v>
      </c>
      <c r="AA595" s="52">
        <v>1.0284873123529299</v>
      </c>
      <c r="AB595" s="52">
        <v>1.0588892129909599</v>
      </c>
      <c r="AC595" s="52">
        <v>1.12066778853956</v>
      </c>
      <c r="AD595" s="52">
        <v>0.98792684493733895</v>
      </c>
      <c r="AE595" s="52">
        <v>1.05580916435341</v>
      </c>
      <c r="AF595" s="52">
        <v>1.0092103438703299</v>
      </c>
      <c r="AG595" s="32">
        <v>1.10013709432748</v>
      </c>
    </row>
    <row r="596" spans="1:33" ht="15" customHeight="1" x14ac:dyDescent="0.25">
      <c r="A596" s="49" t="s">
        <v>10</v>
      </c>
      <c r="B596" s="49" t="s">
        <v>11</v>
      </c>
      <c r="C596" s="49" t="s">
        <v>12</v>
      </c>
      <c r="D596" s="49" t="s">
        <v>13</v>
      </c>
      <c r="E596" s="49" t="s">
        <v>14</v>
      </c>
      <c r="F596" s="49" t="s">
        <v>50</v>
      </c>
      <c r="G596" s="49" t="s">
        <v>89</v>
      </c>
      <c r="H596" s="50" t="s">
        <v>18</v>
      </c>
      <c r="I596" s="51">
        <v>298</v>
      </c>
      <c r="J596" s="52"/>
      <c r="K596" s="52"/>
      <c r="L596" s="52"/>
      <c r="M596" s="52"/>
      <c r="N596" s="52"/>
      <c r="O596" s="52"/>
      <c r="P596" s="52"/>
      <c r="Q596" s="52"/>
      <c r="R596" s="52"/>
      <c r="S596" s="52"/>
      <c r="T596" s="52"/>
      <c r="U596" s="52">
        <v>5.9131631623037905E-7</v>
      </c>
      <c r="V596" s="52">
        <v>6.7383268719195695E-4</v>
      </c>
      <c r="W596" s="52">
        <v>8.1673759618761295E-4</v>
      </c>
      <c r="X596" s="52">
        <v>6.7900407008980297E-4</v>
      </c>
      <c r="Y596" s="52">
        <v>6.0051400122611699E-4</v>
      </c>
      <c r="Z596" s="52">
        <v>4.4943622151326601E-4</v>
      </c>
      <c r="AA596" s="52">
        <v>5.1841394517160105E-4</v>
      </c>
      <c r="AB596" s="52">
        <v>5.2323490448319702E-4</v>
      </c>
      <c r="AC596" s="52">
        <v>5.6234886928882403E-4</v>
      </c>
      <c r="AD596" s="52">
        <v>4.97915867327227E-4</v>
      </c>
      <c r="AE596" s="52">
        <v>5.33709675968575E-4</v>
      </c>
      <c r="AF596" s="52">
        <v>5.10174774642798E-4</v>
      </c>
      <c r="AG596" s="32">
        <v>5.6220837599455702E-4</v>
      </c>
    </row>
    <row r="597" spans="1:33" ht="15" customHeight="1" x14ac:dyDescent="0.25">
      <c r="A597" s="49" t="s">
        <v>10</v>
      </c>
      <c r="B597" s="49" t="s">
        <v>11</v>
      </c>
      <c r="C597" s="49" t="s">
        <v>12</v>
      </c>
      <c r="D597" s="49" t="s">
        <v>13</v>
      </c>
      <c r="E597" s="49" t="s">
        <v>14</v>
      </c>
      <c r="F597" s="49" t="s">
        <v>50</v>
      </c>
      <c r="G597" s="49" t="s">
        <v>90</v>
      </c>
      <c r="H597" s="50" t="s">
        <v>16</v>
      </c>
      <c r="I597" s="51">
        <v>25</v>
      </c>
      <c r="J597" s="52">
        <v>9.2758627007395897E-10</v>
      </c>
      <c r="K597" s="52">
        <v>3.43181612992888E-9</v>
      </c>
      <c r="L597" s="52">
        <v>1.1884643017660699E-10</v>
      </c>
      <c r="M597" s="52"/>
      <c r="N597" s="52">
        <v>4.7034135481767599E-11</v>
      </c>
      <c r="O597" s="52">
        <v>6.9592992043536801E-11</v>
      </c>
      <c r="P597" s="52"/>
      <c r="Q597" s="52"/>
      <c r="R597" s="52"/>
      <c r="S597" s="52">
        <v>3.5500761604432001E-9</v>
      </c>
      <c r="T597" s="52">
        <v>1.8871706883136101E-9</v>
      </c>
      <c r="U597" s="52">
        <v>9.4785359379863408E-10</v>
      </c>
      <c r="V597" s="52">
        <v>5.9152667204803701E-9</v>
      </c>
      <c r="W597" s="52">
        <v>2.2645548424529401E-8</v>
      </c>
      <c r="X597" s="52">
        <v>1.6045905803365699E-8</v>
      </c>
      <c r="Y597" s="52">
        <v>1.9193241121385498E-8</v>
      </c>
      <c r="Z597" s="52">
        <v>3.5183807933648201E-8</v>
      </c>
      <c r="AA597" s="52">
        <v>2.7814998771279E-8</v>
      </c>
      <c r="AB597" s="52">
        <v>2.83775302919705E-8</v>
      </c>
      <c r="AC597" s="52">
        <v>7.6773414430797795E-8</v>
      </c>
      <c r="AD597" s="52">
        <v>4.4000820713023501E-8</v>
      </c>
      <c r="AE597" s="52">
        <v>2.8344207091102799E-8</v>
      </c>
      <c r="AF597" s="52">
        <v>3.2717096555134401E-8</v>
      </c>
      <c r="AG597" s="32">
        <v>3.5983003449158599E-8</v>
      </c>
    </row>
    <row r="598" spans="1:33" ht="15" customHeight="1" x14ac:dyDescent="0.25">
      <c r="A598" s="49" t="s">
        <v>10</v>
      </c>
      <c r="B598" s="49" t="s">
        <v>11</v>
      </c>
      <c r="C598" s="49" t="s">
        <v>12</v>
      </c>
      <c r="D598" s="49" t="s">
        <v>13</v>
      </c>
      <c r="E598" s="49" t="s">
        <v>14</v>
      </c>
      <c r="F598" s="49" t="s">
        <v>50</v>
      </c>
      <c r="G598" s="49" t="s">
        <v>90</v>
      </c>
      <c r="H598" s="50" t="s">
        <v>18</v>
      </c>
      <c r="I598" s="51">
        <v>298</v>
      </c>
      <c r="J598" s="52">
        <v>2.21136566785632E-9</v>
      </c>
      <c r="K598" s="52">
        <v>8.1814496537504394E-9</v>
      </c>
      <c r="L598" s="52">
        <v>2.8332988954103002E-10</v>
      </c>
      <c r="M598" s="52"/>
      <c r="N598" s="52">
        <v>1.12129378988534E-10</v>
      </c>
      <c r="O598" s="52">
        <v>1.6590969303179201E-10</v>
      </c>
      <c r="P598" s="52"/>
      <c r="Q598" s="52"/>
      <c r="R598" s="52"/>
      <c r="S598" s="52">
        <v>8.4633815664965699E-9</v>
      </c>
      <c r="T598" s="52">
        <v>4.4990149209396496E-9</v>
      </c>
      <c r="U598" s="52">
        <v>2.2596829676159401E-9</v>
      </c>
      <c r="V598" s="52">
        <v>1.4044077794533699E-8</v>
      </c>
      <c r="W598" s="52">
        <v>5.3982271742315201E-8</v>
      </c>
      <c r="X598" s="52">
        <v>3.82375122434373E-8</v>
      </c>
      <c r="Y598" s="52">
        <v>4.5756686833382902E-8</v>
      </c>
      <c r="Z598" s="52">
        <v>8.3878198113817202E-8</v>
      </c>
      <c r="AA598" s="52">
        <v>6.6310957070729203E-8</v>
      </c>
      <c r="AB598" s="52">
        <v>6.7652032216057802E-8</v>
      </c>
      <c r="AC598" s="52">
        <v>1.83027820003022E-7</v>
      </c>
      <c r="AD598" s="52">
        <v>1.04897956579848E-7</v>
      </c>
      <c r="AE598" s="52">
        <v>6.7572589705189005E-8</v>
      </c>
      <c r="AF598" s="52">
        <v>7.7997558187440298E-8</v>
      </c>
      <c r="AG598" s="32">
        <v>8.5783480222794006E-8</v>
      </c>
    </row>
    <row r="599" spans="1:33" ht="15" customHeight="1" x14ac:dyDescent="0.25">
      <c r="A599" s="49" t="s">
        <v>10</v>
      </c>
      <c r="B599" s="49" t="s">
        <v>11</v>
      </c>
      <c r="C599" s="49" t="s">
        <v>12</v>
      </c>
      <c r="D599" s="49" t="s">
        <v>13</v>
      </c>
      <c r="E599" s="49" t="s">
        <v>14</v>
      </c>
      <c r="F599" s="49" t="s">
        <v>50</v>
      </c>
      <c r="G599" s="49" t="s">
        <v>91</v>
      </c>
      <c r="H599" s="50" t="s">
        <v>16</v>
      </c>
      <c r="I599" s="51">
        <v>25</v>
      </c>
      <c r="J599" s="52">
        <v>1.39919368E-2</v>
      </c>
      <c r="K599" s="52">
        <v>1.9372756800000002E-2</v>
      </c>
      <c r="L599" s="52">
        <v>1.34665911999999E-2</v>
      </c>
      <c r="M599" s="52">
        <v>1.2961362400000001E-2</v>
      </c>
      <c r="N599" s="52">
        <v>9.3268239679999906E-3</v>
      </c>
      <c r="O599" s="52">
        <v>8.5153350720000003E-3</v>
      </c>
      <c r="P599" s="52">
        <v>8.1245237039999901E-3</v>
      </c>
      <c r="Q599" s="52">
        <v>8.2125823999999806E-3</v>
      </c>
      <c r="R599" s="52">
        <v>7.0147103999999997E-3</v>
      </c>
      <c r="S599" s="52">
        <v>6.6385645207113504E-3</v>
      </c>
      <c r="T599" s="52">
        <v>5.9085554007693797E-3</v>
      </c>
      <c r="U599" s="52">
        <v>8.0896969694121395E-3</v>
      </c>
      <c r="V599" s="52">
        <v>1.0743053981129401E-2</v>
      </c>
      <c r="W599" s="52">
        <v>1.14798894964642E-2</v>
      </c>
      <c r="X599" s="52">
        <v>1.14310205909572E-2</v>
      </c>
      <c r="Y599" s="52">
        <v>8.3623613462306106E-3</v>
      </c>
      <c r="Z599" s="52">
        <v>9.3382745369893997E-3</v>
      </c>
      <c r="AA599" s="52">
        <v>8.6384062268313206E-3</v>
      </c>
      <c r="AB599" s="52">
        <v>9.5676852067544896E-3</v>
      </c>
      <c r="AC599" s="52">
        <v>1.41104934989552E-2</v>
      </c>
      <c r="AD599" s="52">
        <v>1.4232440813835999E-2</v>
      </c>
      <c r="AE599" s="52">
        <v>1.3190655419524E-2</v>
      </c>
      <c r="AF599" s="52">
        <v>1.38689551899304E-2</v>
      </c>
      <c r="AG599" s="32">
        <v>1.43333837347327E-2</v>
      </c>
    </row>
    <row r="600" spans="1:33" ht="15" customHeight="1" x14ac:dyDescent="0.25">
      <c r="A600" s="49" t="s">
        <v>10</v>
      </c>
      <c r="B600" s="49" t="s">
        <v>11</v>
      </c>
      <c r="C600" s="49" t="s">
        <v>12</v>
      </c>
      <c r="D600" s="49" t="s">
        <v>13</v>
      </c>
      <c r="E600" s="49" t="s">
        <v>14</v>
      </c>
      <c r="F600" s="49" t="s">
        <v>50</v>
      </c>
      <c r="G600" s="49" t="s">
        <v>91</v>
      </c>
      <c r="H600" s="50" t="s">
        <v>18</v>
      </c>
      <c r="I600" s="51">
        <v>298</v>
      </c>
      <c r="J600" s="52">
        <v>2.1890385123599899E-2</v>
      </c>
      <c r="K600" s="52">
        <v>3.0308678013600002E-2</v>
      </c>
      <c r="L600" s="52">
        <v>2.10684819323999E-2</v>
      </c>
      <c r="M600" s="52">
        <v>2.02780514748E-2</v>
      </c>
      <c r="N600" s="52">
        <v>1.4591816097936E-2</v>
      </c>
      <c r="O600" s="52">
        <v>1.3322241720144E-2</v>
      </c>
      <c r="P600" s="52">
        <v>1.2710817334908E-2</v>
      </c>
      <c r="Q600" s="52">
        <v>1.2848585164799999E-2</v>
      </c>
      <c r="R600" s="52">
        <v>1.09745144208E-2</v>
      </c>
      <c r="S600" s="52">
        <v>1.0386034192652899E-2</v>
      </c>
      <c r="T600" s="52">
        <v>9.2439349245036894E-3</v>
      </c>
      <c r="U600" s="52">
        <v>1.2656453192072099E-2</v>
      </c>
      <c r="V600" s="52">
        <v>1.61567017261082E-2</v>
      </c>
      <c r="W600" s="52">
        <v>1.8351797495949701E-2</v>
      </c>
      <c r="X600" s="52">
        <v>1.8856335142056601E-2</v>
      </c>
      <c r="Y600" s="52">
        <v>1.30830078037679E-2</v>
      </c>
      <c r="Z600" s="52">
        <v>1.46097305131199E-2</v>
      </c>
      <c r="AA600" s="52">
        <v>1.3514786541877599E-2</v>
      </c>
      <c r="AB600" s="52">
        <v>1.49686435059674E-2</v>
      </c>
      <c r="AC600" s="52">
        <v>2.2075867079115401E-2</v>
      </c>
      <c r="AD600" s="52">
        <v>2.2266653653246399E-2</v>
      </c>
      <c r="AE600" s="52">
        <v>2.0636780403845301E-2</v>
      </c>
      <c r="AF600" s="52">
        <v>2.16979803946462E-2</v>
      </c>
      <c r="AG600" s="32">
        <v>2.2424578852989301E-2</v>
      </c>
    </row>
    <row r="601" spans="1:33" ht="15" customHeight="1" x14ac:dyDescent="0.25">
      <c r="A601" s="49" t="s">
        <v>10</v>
      </c>
      <c r="B601" s="49" t="s">
        <v>11</v>
      </c>
      <c r="C601" s="49" t="s">
        <v>12</v>
      </c>
      <c r="D601" s="49" t="s">
        <v>13</v>
      </c>
      <c r="E601" s="49" t="s">
        <v>14</v>
      </c>
      <c r="F601" s="49" t="s">
        <v>50</v>
      </c>
      <c r="G601" s="49" t="s">
        <v>92</v>
      </c>
      <c r="H601" s="50" t="s">
        <v>16</v>
      </c>
      <c r="I601" s="51">
        <v>25</v>
      </c>
      <c r="J601" s="52"/>
      <c r="K601" s="52"/>
      <c r="L601" s="52"/>
      <c r="M601" s="52"/>
      <c r="N601" s="52"/>
      <c r="O601" s="52"/>
      <c r="P601" s="52"/>
      <c r="Q601" s="52"/>
      <c r="R601" s="52"/>
      <c r="S601" s="52"/>
      <c r="T601" s="52"/>
      <c r="U601" s="52">
        <v>2.1798999999999999E-8</v>
      </c>
      <c r="V601" s="52">
        <v>1.31049784135802E-4</v>
      </c>
      <c r="W601" s="52">
        <v>3.4778051958232899E-4</v>
      </c>
      <c r="X601" s="52">
        <v>3.49701696764594E-4</v>
      </c>
      <c r="Y601" s="52">
        <v>3.8879924672211198E-4</v>
      </c>
      <c r="Z601" s="52">
        <v>3.2073248738826902E-4</v>
      </c>
      <c r="AA601" s="52">
        <v>3.42524375134551E-4</v>
      </c>
      <c r="AB601" s="52">
        <v>3.5138574679372399E-4</v>
      </c>
      <c r="AC601" s="52">
        <v>3.39818777214862E-4</v>
      </c>
      <c r="AD601" s="52">
        <v>3.4406835827261801E-4</v>
      </c>
      <c r="AE601" s="52">
        <v>2.9943015860066499E-4</v>
      </c>
      <c r="AF601" s="52">
        <v>2.9776124393955498E-4</v>
      </c>
      <c r="AG601" s="32">
        <v>3.1157015367274901E-4</v>
      </c>
    </row>
    <row r="602" spans="1:33" ht="15" customHeight="1" x14ac:dyDescent="0.25">
      <c r="A602" s="49" t="s">
        <v>10</v>
      </c>
      <c r="B602" s="49" t="s">
        <v>11</v>
      </c>
      <c r="C602" s="49" t="s">
        <v>12</v>
      </c>
      <c r="D602" s="49" t="s">
        <v>13</v>
      </c>
      <c r="E602" s="49" t="s">
        <v>14</v>
      </c>
      <c r="F602" s="49" t="s">
        <v>50</v>
      </c>
      <c r="G602" s="49" t="s">
        <v>92</v>
      </c>
      <c r="H602" s="50" t="s">
        <v>18</v>
      </c>
      <c r="I602" s="51">
        <v>298</v>
      </c>
      <c r="J602" s="52"/>
      <c r="K602" s="52"/>
      <c r="L602" s="52"/>
      <c r="M602" s="52"/>
      <c r="N602" s="52"/>
      <c r="O602" s="52"/>
      <c r="P602" s="52"/>
      <c r="Q602" s="52"/>
      <c r="R602" s="52"/>
      <c r="S602" s="52"/>
      <c r="T602" s="52"/>
      <c r="U602" s="52">
        <v>2.5984408000000001E-8</v>
      </c>
      <c r="V602" s="52">
        <v>3.0754108087908499E-4</v>
      </c>
      <c r="W602" s="52">
        <v>8.1615393425545405E-4</v>
      </c>
      <c r="X602" s="52">
        <v>8.2066245686988903E-4</v>
      </c>
      <c r="Y602" s="52">
        <v>9.1241463232022001E-4</v>
      </c>
      <c r="Z602" s="52">
        <v>7.5168076634857803E-4</v>
      </c>
      <c r="AA602" s="52">
        <v>8.0390345602324598E-4</v>
      </c>
      <c r="AB602" s="52">
        <v>8.2461450128817296E-4</v>
      </c>
      <c r="AC602" s="52">
        <v>7.9571051522495898E-4</v>
      </c>
      <c r="AD602" s="52">
        <v>8.0244644641605804E-4</v>
      </c>
      <c r="AE602" s="52">
        <v>6.9609607294409E-4</v>
      </c>
      <c r="AF602" s="52">
        <v>6.8523904623452004E-4</v>
      </c>
      <c r="AG602" s="32">
        <v>7.1408637342642201E-4</v>
      </c>
    </row>
    <row r="603" spans="1:33" ht="15" customHeight="1" x14ac:dyDescent="0.25">
      <c r="A603" s="49" t="s">
        <v>10</v>
      </c>
      <c r="B603" s="49" t="s">
        <v>11</v>
      </c>
      <c r="C603" s="49" t="s">
        <v>12</v>
      </c>
      <c r="D603" s="49" t="s">
        <v>13</v>
      </c>
      <c r="E603" s="49" t="s">
        <v>14</v>
      </c>
      <c r="F603" s="49" t="s">
        <v>50</v>
      </c>
      <c r="G603" s="49" t="s">
        <v>93</v>
      </c>
      <c r="H603" s="50" t="s">
        <v>16</v>
      </c>
      <c r="I603" s="51">
        <v>25</v>
      </c>
      <c r="J603" s="52">
        <v>6.0462245000000099E-4</v>
      </c>
      <c r="K603" s="52">
        <v>5.6940450000000096E-4</v>
      </c>
      <c r="L603" s="52">
        <v>6.3967979999999896E-4</v>
      </c>
      <c r="M603" s="52">
        <v>5.7915722499999895E-4</v>
      </c>
      <c r="N603" s="52">
        <v>4.9324113050000105E-4</v>
      </c>
      <c r="O603" s="52">
        <v>4.68022174000001E-4</v>
      </c>
      <c r="P603" s="52">
        <v>4.92566474E-4</v>
      </c>
      <c r="Q603" s="52">
        <v>5.0855142499999905E-4</v>
      </c>
      <c r="R603" s="52">
        <v>5.5074140000000099E-4</v>
      </c>
      <c r="S603" s="52">
        <v>4.9439314748860096E-4</v>
      </c>
      <c r="T603" s="52">
        <v>5.2500238333954403E-4</v>
      </c>
      <c r="U603" s="52">
        <v>4.0682227483228497E-3</v>
      </c>
      <c r="V603" s="52">
        <v>3.9860527937888796E-3</v>
      </c>
      <c r="W603" s="52">
        <v>2.01906117139473E-3</v>
      </c>
      <c r="X603" s="52">
        <v>2.0523867969788399E-3</v>
      </c>
      <c r="Y603" s="52">
        <v>7.6483028952884999E-4</v>
      </c>
      <c r="Z603" s="52">
        <v>8.76305671426638E-4</v>
      </c>
      <c r="AA603" s="52">
        <v>7.8956555859931404E-4</v>
      </c>
      <c r="AB603" s="52">
        <v>8.0655031757428095E-4</v>
      </c>
      <c r="AC603" s="52">
        <v>6.8771064188358005E-4</v>
      </c>
      <c r="AD603" s="52">
        <v>7.9356145244301602E-4</v>
      </c>
      <c r="AE603" s="52">
        <v>8.2487466149016502E-4</v>
      </c>
      <c r="AF603" s="52">
        <v>8.2245977950111101E-4</v>
      </c>
      <c r="AG603" s="32">
        <v>6.0519174181905902E-4</v>
      </c>
    </row>
    <row r="604" spans="1:33" ht="15" customHeight="1" x14ac:dyDescent="0.25">
      <c r="A604" s="49" t="s">
        <v>10</v>
      </c>
      <c r="B604" s="49" t="s">
        <v>11</v>
      </c>
      <c r="C604" s="49" t="s">
        <v>12</v>
      </c>
      <c r="D604" s="49" t="s">
        <v>13</v>
      </c>
      <c r="E604" s="49" t="s">
        <v>14</v>
      </c>
      <c r="F604" s="49" t="s">
        <v>50</v>
      </c>
      <c r="G604" s="49" t="s">
        <v>93</v>
      </c>
      <c r="H604" s="50" t="s">
        <v>17</v>
      </c>
      <c r="I604" s="51">
        <v>1</v>
      </c>
      <c r="J604" s="52">
        <v>2.2588694732000101</v>
      </c>
      <c r="K604" s="52">
        <v>2.1272952119999999</v>
      </c>
      <c r="L604" s="52">
        <v>2.3898437328000002</v>
      </c>
      <c r="M604" s="52">
        <v>2.1637313925999999</v>
      </c>
      <c r="N604" s="52">
        <v>1.842748863548</v>
      </c>
      <c r="O604" s="52">
        <v>1.748530842064</v>
      </c>
      <c r="P604" s="52">
        <v>1.8402283468639999</v>
      </c>
      <c r="Q604" s="52">
        <v>1.8999481238</v>
      </c>
      <c r="R604" s="52">
        <v>2.0575698704000001</v>
      </c>
      <c r="S604" s="52">
        <v>1.82559723908079</v>
      </c>
      <c r="T604" s="52">
        <v>1.92013833450761</v>
      </c>
      <c r="U604" s="52">
        <v>1.1519734591661199</v>
      </c>
      <c r="V604" s="52">
        <v>1.10355660051302</v>
      </c>
      <c r="W604" s="52">
        <v>0.643049287525155</v>
      </c>
      <c r="X604" s="52">
        <v>0.67170210315717604</v>
      </c>
      <c r="Y604" s="52">
        <v>0.27273565226332303</v>
      </c>
      <c r="Z604" s="52">
        <v>0.29591256322686299</v>
      </c>
      <c r="AA604" s="52">
        <v>0.28083255424823</v>
      </c>
      <c r="AB604" s="52">
        <v>0.29432267388425398</v>
      </c>
      <c r="AC604" s="52">
        <v>0.25296133574353602</v>
      </c>
      <c r="AD604" s="52">
        <v>0.29744954334638501</v>
      </c>
      <c r="AE604" s="52">
        <v>0.31849961366857699</v>
      </c>
      <c r="AF604" s="52">
        <v>0.30526334384637499</v>
      </c>
      <c r="AG604" s="32">
        <v>0.20669843609160701</v>
      </c>
    </row>
    <row r="605" spans="1:33" ht="15" customHeight="1" x14ac:dyDescent="0.25">
      <c r="A605" s="49" t="s">
        <v>10</v>
      </c>
      <c r="B605" s="49" t="s">
        <v>11</v>
      </c>
      <c r="C605" s="49" t="s">
        <v>12</v>
      </c>
      <c r="D605" s="49" t="s">
        <v>13</v>
      </c>
      <c r="E605" s="49" t="s">
        <v>14</v>
      </c>
      <c r="F605" s="49" t="s">
        <v>50</v>
      </c>
      <c r="G605" s="49" t="s">
        <v>93</v>
      </c>
      <c r="H605" s="50" t="s">
        <v>18</v>
      </c>
      <c r="I605" s="51">
        <v>298</v>
      </c>
      <c r="J605" s="52">
        <v>1.15313593664E-2</v>
      </c>
      <c r="K605" s="52">
        <v>1.0859682624E-2</v>
      </c>
      <c r="L605" s="52">
        <v>1.21999731456E-2</v>
      </c>
      <c r="M605" s="52">
        <v>1.1045686595199999E-2</v>
      </c>
      <c r="N605" s="52">
        <v>9.4070948408960207E-3</v>
      </c>
      <c r="O605" s="52">
        <v>8.9261189025280092E-3</v>
      </c>
      <c r="P605" s="52">
        <v>9.3942277921280105E-3</v>
      </c>
      <c r="Q605" s="52">
        <v>9.6990927775999908E-3</v>
      </c>
      <c r="R605" s="52">
        <v>1.05037399808E-2</v>
      </c>
      <c r="S605" s="52">
        <v>9.4290661089025899E-3</v>
      </c>
      <c r="T605" s="52">
        <v>1.0012845455051799E-2</v>
      </c>
      <c r="U605" s="52">
        <v>7.1513094747796104E-3</v>
      </c>
      <c r="V605" s="52">
        <v>7.01319141318308E-3</v>
      </c>
      <c r="W605" s="52">
        <v>3.5006849691672998E-3</v>
      </c>
      <c r="X605" s="52">
        <v>3.5584655447255002E-3</v>
      </c>
      <c r="Y605" s="52">
        <v>1.3260766619903801E-3</v>
      </c>
      <c r="Z605" s="52">
        <v>1.51935470594989E-3</v>
      </c>
      <c r="AA605" s="52">
        <v>1.36896312123692E-3</v>
      </c>
      <c r="AB605" s="52">
        <v>1.3984116051615201E-3</v>
      </c>
      <c r="AC605" s="52">
        <v>1.1923652147276E-3</v>
      </c>
      <c r="AD605" s="52">
        <v>1.3758912746357501E-3</v>
      </c>
      <c r="AE605" s="52">
        <v>1.43018268581277E-3</v>
      </c>
      <c r="AF605" s="52">
        <v>1.4259957195132001E-3</v>
      </c>
      <c r="AG605" s="32">
        <v>1.0492924454521E-3</v>
      </c>
    </row>
    <row r="606" spans="1:33" ht="15" customHeight="1" x14ac:dyDescent="0.25">
      <c r="A606" s="49" t="s">
        <v>10</v>
      </c>
      <c r="B606" s="49" t="s">
        <v>11</v>
      </c>
      <c r="C606" s="49" t="s">
        <v>12</v>
      </c>
      <c r="D606" s="49" t="s">
        <v>13</v>
      </c>
      <c r="E606" s="49" t="s">
        <v>14</v>
      </c>
      <c r="F606" s="49" t="s">
        <v>50</v>
      </c>
      <c r="G606" s="49" t="s">
        <v>94</v>
      </c>
      <c r="H606" s="50" t="s">
        <v>16</v>
      </c>
      <c r="I606" s="51">
        <v>25</v>
      </c>
      <c r="J606" s="52">
        <v>1.6732275000000001E-5</v>
      </c>
      <c r="K606" s="52">
        <v>1.21839E-5</v>
      </c>
      <c r="L606" s="52">
        <v>5.6211600000000002E-5</v>
      </c>
      <c r="M606" s="52">
        <v>1.5231299999999899E-5</v>
      </c>
      <c r="N606" s="52">
        <v>9.8542537499999796E-6</v>
      </c>
      <c r="O606" s="52">
        <v>6.0958860000000004E-6</v>
      </c>
      <c r="P606" s="52">
        <v>6.3468802500000003E-6</v>
      </c>
      <c r="Q606" s="52">
        <v>7.42814999999999E-6</v>
      </c>
      <c r="R606" s="52">
        <v>7.5945749999999899E-6</v>
      </c>
      <c r="S606" s="52">
        <v>4.4817619204052002E-6</v>
      </c>
      <c r="T606" s="52">
        <v>6.2244010620698496E-6</v>
      </c>
      <c r="U606" s="52"/>
      <c r="V606" s="52"/>
      <c r="W606" s="52"/>
      <c r="X606" s="52"/>
      <c r="Y606" s="52"/>
      <c r="Z606" s="52"/>
      <c r="AA606" s="52"/>
      <c r="AB606" s="52"/>
      <c r="AC606" s="52"/>
      <c r="AD606" s="52"/>
      <c r="AE606" s="52"/>
      <c r="AF606" s="52"/>
      <c r="AG606" s="32"/>
    </row>
    <row r="607" spans="1:33" ht="15" customHeight="1" x14ac:dyDescent="0.25">
      <c r="A607" s="49" t="s">
        <v>10</v>
      </c>
      <c r="B607" s="49" t="s">
        <v>11</v>
      </c>
      <c r="C607" s="49" t="s">
        <v>12</v>
      </c>
      <c r="D607" s="49" t="s">
        <v>13</v>
      </c>
      <c r="E607" s="49" t="s">
        <v>14</v>
      </c>
      <c r="F607" s="49" t="s">
        <v>50</v>
      </c>
      <c r="G607" s="49" t="s">
        <v>94</v>
      </c>
      <c r="H607" s="50" t="s">
        <v>17</v>
      </c>
      <c r="I607" s="51">
        <v>1</v>
      </c>
      <c r="J607" s="52">
        <v>1.6618495529999999E-2</v>
      </c>
      <c r="K607" s="52">
        <v>1.2101049480000001E-2</v>
      </c>
      <c r="L607" s="52">
        <v>5.5829361119999997E-2</v>
      </c>
      <c r="M607" s="52">
        <v>1.5127727159999899E-2</v>
      </c>
      <c r="N607" s="52">
        <v>9.7872448244999792E-3</v>
      </c>
      <c r="O607" s="52">
        <v>6.0544339752000003E-3</v>
      </c>
      <c r="P607" s="52">
        <v>6.3037214643000003E-3</v>
      </c>
      <c r="Q607" s="52">
        <v>7.3776385799999896E-3</v>
      </c>
      <c r="R607" s="52">
        <v>7.5429318899999896E-3</v>
      </c>
      <c r="S607" s="52">
        <v>4.4512859393464497E-3</v>
      </c>
      <c r="T607" s="52">
        <v>6.1820751348477801E-3</v>
      </c>
      <c r="U607" s="52"/>
      <c r="V607" s="52"/>
      <c r="W607" s="52"/>
      <c r="X607" s="52"/>
      <c r="Y607" s="52"/>
      <c r="Z607" s="52"/>
      <c r="AA607" s="52"/>
      <c r="AB607" s="52"/>
      <c r="AC607" s="52"/>
      <c r="AD607" s="52"/>
      <c r="AE607" s="52"/>
      <c r="AF607" s="52"/>
      <c r="AG607" s="32"/>
    </row>
    <row r="608" spans="1:33" ht="15" customHeight="1" x14ac:dyDescent="0.25">
      <c r="A608" s="49" t="s">
        <v>10</v>
      </c>
      <c r="B608" s="49" t="s">
        <v>11</v>
      </c>
      <c r="C608" s="49" t="s">
        <v>12</v>
      </c>
      <c r="D608" s="49" t="s">
        <v>13</v>
      </c>
      <c r="E608" s="49" t="s">
        <v>14</v>
      </c>
      <c r="F608" s="49" t="s">
        <v>50</v>
      </c>
      <c r="G608" s="49" t="s">
        <v>94</v>
      </c>
      <c r="H608" s="50" t="s">
        <v>18</v>
      </c>
      <c r="I608" s="51">
        <v>298</v>
      </c>
      <c r="J608" s="52">
        <v>3.9889743599999999E-5</v>
      </c>
      <c r="K608" s="52">
        <v>2.90464176E-5</v>
      </c>
      <c r="L608" s="52">
        <v>1.3400845439999999E-4</v>
      </c>
      <c r="M608" s="52">
        <v>3.6311419199999798E-5</v>
      </c>
      <c r="N608" s="52">
        <v>2.3492540939999999E-5</v>
      </c>
      <c r="O608" s="52">
        <v>1.4532592223999999E-5</v>
      </c>
      <c r="P608" s="52">
        <v>1.5130962516E-5</v>
      </c>
      <c r="Q608" s="52">
        <v>1.77087096E-5</v>
      </c>
      <c r="R608" s="52">
        <v>1.8105466800000001E-5</v>
      </c>
      <c r="S608" s="52">
        <v>1.0684520418246E-5</v>
      </c>
      <c r="T608" s="52">
        <v>1.4838972131974501E-5</v>
      </c>
      <c r="U608" s="52"/>
      <c r="V608" s="52"/>
      <c r="W608" s="52"/>
      <c r="X608" s="52"/>
      <c r="Y608" s="52"/>
      <c r="Z608" s="52"/>
      <c r="AA608" s="52"/>
      <c r="AB608" s="52"/>
      <c r="AC608" s="52"/>
      <c r="AD608" s="52"/>
      <c r="AE608" s="52"/>
      <c r="AF608" s="52"/>
      <c r="AG608" s="32"/>
    </row>
    <row r="609" spans="1:33" ht="15" customHeight="1" x14ac:dyDescent="0.25">
      <c r="A609" s="49" t="s">
        <v>10</v>
      </c>
      <c r="B609" s="49" t="s">
        <v>11</v>
      </c>
      <c r="C609" s="49" t="s">
        <v>12</v>
      </c>
      <c r="D609" s="49" t="s">
        <v>13</v>
      </c>
      <c r="E609" s="49" t="s">
        <v>14</v>
      </c>
      <c r="F609" s="49" t="s">
        <v>50</v>
      </c>
      <c r="G609" s="49" t="s">
        <v>95</v>
      </c>
      <c r="H609" s="50" t="s">
        <v>16</v>
      </c>
      <c r="I609" s="51">
        <v>25</v>
      </c>
      <c r="J609" s="52"/>
      <c r="K609" s="52">
        <v>6.1531200000000001E-6</v>
      </c>
      <c r="L609" s="52">
        <v>4.3259999999999997E-6</v>
      </c>
      <c r="M609" s="52"/>
      <c r="N609" s="52"/>
      <c r="O609" s="52"/>
      <c r="P609" s="52"/>
      <c r="Q609" s="52"/>
      <c r="R609" s="52"/>
      <c r="S609" s="52">
        <v>9.3572234659507501E-5</v>
      </c>
      <c r="T609" s="52">
        <v>2.07956672962167E-4</v>
      </c>
      <c r="U609" s="52">
        <v>1.7496361926922001E-4</v>
      </c>
      <c r="V609" s="52">
        <v>1.16863106896767E-4</v>
      </c>
      <c r="W609" s="52">
        <v>2.186672E-5</v>
      </c>
      <c r="X609" s="52">
        <v>1.130504E-5</v>
      </c>
      <c r="Y609" s="52">
        <v>1.9809600000000001E-5</v>
      </c>
      <c r="Z609" s="52">
        <v>9.2108800000000005E-6</v>
      </c>
      <c r="AA609" s="52">
        <v>1.252152E-5</v>
      </c>
      <c r="AB609" s="52">
        <v>1.1797679999999999E-5</v>
      </c>
      <c r="AC609" s="52">
        <v>1.1175120000000001E-5</v>
      </c>
      <c r="AD609" s="52">
        <v>1.9596319999999999E-5</v>
      </c>
      <c r="AE609" s="52">
        <v>2.42888E-5</v>
      </c>
      <c r="AF609" s="52">
        <v>2.478848E-5</v>
      </c>
      <c r="AG609" s="32">
        <v>2.5618159999999999E-5</v>
      </c>
    </row>
    <row r="610" spans="1:33" ht="15" customHeight="1" x14ac:dyDescent="0.25">
      <c r="A610" s="49" t="s">
        <v>10</v>
      </c>
      <c r="B610" s="49" t="s">
        <v>11</v>
      </c>
      <c r="C610" s="49" t="s">
        <v>12</v>
      </c>
      <c r="D610" s="49" t="s">
        <v>13</v>
      </c>
      <c r="E610" s="49" t="s">
        <v>14</v>
      </c>
      <c r="F610" s="49" t="s">
        <v>50</v>
      </c>
      <c r="G610" s="49" t="s">
        <v>95</v>
      </c>
      <c r="H610" s="50" t="s">
        <v>18</v>
      </c>
      <c r="I610" s="51">
        <v>298</v>
      </c>
      <c r="J610" s="52"/>
      <c r="K610" s="52">
        <v>1.443983436E-5</v>
      </c>
      <c r="L610" s="52">
        <v>1.0152040499999999E-5</v>
      </c>
      <c r="M610" s="52"/>
      <c r="N610" s="52"/>
      <c r="O610" s="52"/>
      <c r="P610" s="52"/>
      <c r="Q610" s="52"/>
      <c r="R610" s="52"/>
      <c r="S610" s="52">
        <v>2.1959064168719901E-4</v>
      </c>
      <c r="T610" s="52">
        <v>4.8802232227396501E-4</v>
      </c>
      <c r="U610" s="52">
        <v>4.10595862438166E-4</v>
      </c>
      <c r="V610" s="52">
        <v>2.7424849610998799E-4</v>
      </c>
      <c r="W610" s="52">
        <v>5.131572516E-5</v>
      </c>
      <c r="X610" s="52">
        <v>2.653010262E-5</v>
      </c>
      <c r="Y610" s="52">
        <v>4.6488178799999999E-5</v>
      </c>
      <c r="Z610" s="52">
        <v>2.161563264E-5</v>
      </c>
      <c r="AA610" s="52">
        <v>2.938487706E-5</v>
      </c>
      <c r="AB610" s="52">
        <v>2.768620554E-5</v>
      </c>
      <c r="AC610" s="52">
        <v>2.6225212859999999E-5</v>
      </c>
      <c r="AD610" s="52">
        <v>4.5987663960000002E-5</v>
      </c>
      <c r="AE610" s="52">
        <v>5.6999741400000001E-5</v>
      </c>
      <c r="AF610" s="52">
        <v>5.8172365440000002E-5</v>
      </c>
      <c r="AG610" s="32">
        <v>6.0119416979999999E-5</v>
      </c>
    </row>
    <row r="611" spans="1:33" ht="15" customHeight="1" x14ac:dyDescent="0.25">
      <c r="A611" s="49" t="s">
        <v>10</v>
      </c>
      <c r="B611" s="49" t="s">
        <v>11</v>
      </c>
      <c r="C611" s="49" t="s">
        <v>12</v>
      </c>
      <c r="D611" s="49" t="s">
        <v>13</v>
      </c>
      <c r="E611" s="49" t="s">
        <v>14</v>
      </c>
      <c r="F611" s="49" t="s">
        <v>50</v>
      </c>
      <c r="G611" s="49" t="s">
        <v>96</v>
      </c>
      <c r="H611" s="50" t="s">
        <v>16</v>
      </c>
      <c r="I611" s="51">
        <v>25</v>
      </c>
      <c r="J611" s="52">
        <v>1.82194741372993E-6</v>
      </c>
      <c r="K611" s="52">
        <v>5.4691681839456204E-6</v>
      </c>
      <c r="L611" s="52">
        <v>1.1800615356978E-7</v>
      </c>
      <c r="M611" s="52"/>
      <c r="N611" s="52">
        <v>1.40100215860762E-7</v>
      </c>
      <c r="O611" s="52">
        <v>1.16769907008136E-7</v>
      </c>
      <c r="P611" s="52"/>
      <c r="Q611" s="52"/>
      <c r="R611" s="52"/>
      <c r="S611" s="52">
        <v>1.84957999040875E-6</v>
      </c>
      <c r="T611" s="52">
        <v>1.3036294576572401E-6</v>
      </c>
      <c r="U611" s="52">
        <v>2.8460602347512601E-7</v>
      </c>
      <c r="V611" s="52">
        <v>1.07938409309607E-6</v>
      </c>
      <c r="W611" s="52">
        <v>1.3585763812596399E-6</v>
      </c>
      <c r="X611" s="52">
        <v>8.7002012023527702E-7</v>
      </c>
      <c r="Y611" s="52">
        <v>5.4280926539629703E-7</v>
      </c>
      <c r="Z611" s="52">
        <v>7.6138291341690505E-7</v>
      </c>
      <c r="AA611" s="52">
        <v>5.7203556136443902E-7</v>
      </c>
      <c r="AB611" s="52">
        <v>5.4653271263456305E-7</v>
      </c>
      <c r="AC611" s="52">
        <v>1.1794485571034701E-6</v>
      </c>
      <c r="AD611" s="52">
        <v>5.0149797479326302E-7</v>
      </c>
      <c r="AE611" s="52">
        <v>2.8377015170711102E-7</v>
      </c>
      <c r="AF611" s="52">
        <v>2.7985572022269503E-7</v>
      </c>
      <c r="AG611" s="32">
        <v>2.2658311803674399E-7</v>
      </c>
    </row>
    <row r="612" spans="1:33" ht="15" customHeight="1" x14ac:dyDescent="0.25">
      <c r="A612" s="49" t="s">
        <v>10</v>
      </c>
      <c r="B612" s="49" t="s">
        <v>11</v>
      </c>
      <c r="C612" s="49" t="s">
        <v>12</v>
      </c>
      <c r="D612" s="49" t="s">
        <v>13</v>
      </c>
      <c r="E612" s="49" t="s">
        <v>14</v>
      </c>
      <c r="F612" s="49" t="s">
        <v>50</v>
      </c>
      <c r="G612" s="49" t="s">
        <v>96</v>
      </c>
      <c r="H612" s="50" t="s">
        <v>17</v>
      </c>
      <c r="I612" s="51">
        <v>1</v>
      </c>
      <c r="J612" s="52">
        <v>1.79668307625954E-3</v>
      </c>
      <c r="K612" s="52">
        <v>5.39332905179491E-3</v>
      </c>
      <c r="L612" s="52">
        <v>1.1636980157361199E-4</v>
      </c>
      <c r="M612" s="52"/>
      <c r="N612" s="52">
        <v>1.3815749286749299E-4</v>
      </c>
      <c r="O612" s="52">
        <v>1.15150697630957E-4</v>
      </c>
      <c r="P612" s="52"/>
      <c r="Q612" s="52"/>
      <c r="R612" s="52"/>
      <c r="S612" s="52">
        <v>1.80158088917347E-3</v>
      </c>
      <c r="T612" s="52">
        <v>1.26859922215164E-3</v>
      </c>
      <c r="U612" s="52">
        <v>2.8065948661627098E-4</v>
      </c>
      <c r="V612" s="52">
        <v>1.0561545188684199E-3</v>
      </c>
      <c r="W612" s="52">
        <v>1.2922618842080701E-3</v>
      </c>
      <c r="X612" s="52">
        <v>8.57391857228902E-4</v>
      </c>
      <c r="Y612" s="52">
        <v>5.6573989372273297E-4</v>
      </c>
      <c r="Z612" s="52">
        <v>7.5076368673039303E-4</v>
      </c>
      <c r="AA612" s="52">
        <v>5.6359751045559901E-4</v>
      </c>
      <c r="AB612" s="52">
        <v>5.3878025437187902E-4</v>
      </c>
      <c r="AC612" s="52">
        <v>1.16309383491904E-3</v>
      </c>
      <c r="AD612" s="52">
        <v>4.94533301753452E-4</v>
      </c>
      <c r="AE612" s="52">
        <v>2.7375129601762402E-4</v>
      </c>
      <c r="AF612" s="52">
        <v>2.7597649825092401E-4</v>
      </c>
      <c r="AG612" s="32">
        <v>2.2343685337785499E-4</v>
      </c>
    </row>
    <row r="613" spans="1:33" ht="15" customHeight="1" x14ac:dyDescent="0.25">
      <c r="A613" s="49" t="s">
        <v>10</v>
      </c>
      <c r="B613" s="49" t="s">
        <v>11</v>
      </c>
      <c r="C613" s="49" t="s">
        <v>12</v>
      </c>
      <c r="D613" s="49" t="s">
        <v>13</v>
      </c>
      <c r="E613" s="49" t="s">
        <v>14</v>
      </c>
      <c r="F613" s="49" t="s">
        <v>50</v>
      </c>
      <c r="G613" s="49" t="s">
        <v>96</v>
      </c>
      <c r="H613" s="50" t="s">
        <v>18</v>
      </c>
      <c r="I613" s="51">
        <v>298</v>
      </c>
      <c r="J613" s="52">
        <v>4.34352263433214E-6</v>
      </c>
      <c r="K613" s="52">
        <v>1.30384969505264E-5</v>
      </c>
      <c r="L613" s="52">
        <v>2.8132667011035398E-7</v>
      </c>
      <c r="M613" s="52"/>
      <c r="N613" s="52">
        <v>3.3399891461205699E-7</v>
      </c>
      <c r="O613" s="52">
        <v>2.7837945830739601E-7</v>
      </c>
      <c r="P613" s="52"/>
      <c r="Q613" s="52"/>
      <c r="R613" s="52"/>
      <c r="S613" s="52">
        <v>4.4093986971344702E-6</v>
      </c>
      <c r="T613" s="52">
        <v>3.1078526270548599E-6</v>
      </c>
      <c r="U613" s="52">
        <v>6.7850075996469995E-7</v>
      </c>
      <c r="V613" s="52">
        <v>2.56268311978879E-6</v>
      </c>
      <c r="W613" s="52">
        <v>3.2385631834117501E-6</v>
      </c>
      <c r="X613" s="52">
        <v>2.0732643832768398E-6</v>
      </c>
      <c r="Y613" s="52">
        <v>1.29405728870477E-6</v>
      </c>
      <c r="Z613" s="52">
        <v>1.8151368655859001E-6</v>
      </c>
      <c r="AA613" s="52">
        <v>1.36373277829282E-6</v>
      </c>
      <c r="AB613" s="52">
        <v>1.3029339869208001E-6</v>
      </c>
      <c r="AC613" s="52">
        <v>2.8118053601346798E-6</v>
      </c>
      <c r="AD613" s="52">
        <v>1.1955711719071401E-6</v>
      </c>
      <c r="AE613" s="52">
        <v>6.7650804166975398E-7</v>
      </c>
      <c r="AF613" s="52">
        <v>6.6717603701090602E-7</v>
      </c>
      <c r="AG613" s="32">
        <v>5.4017415339959698E-7</v>
      </c>
    </row>
    <row r="614" spans="1:33" ht="15" customHeight="1" x14ac:dyDescent="0.25">
      <c r="A614" s="49" t="s">
        <v>10</v>
      </c>
      <c r="B614" s="49" t="s">
        <v>11</v>
      </c>
      <c r="C614" s="49" t="s">
        <v>12</v>
      </c>
      <c r="D614" s="49" t="s">
        <v>13</v>
      </c>
      <c r="E614" s="49" t="s">
        <v>14</v>
      </c>
      <c r="F614" s="49" t="s">
        <v>50</v>
      </c>
      <c r="G614" s="49" t="s">
        <v>97</v>
      </c>
      <c r="H614" s="50" t="s">
        <v>16</v>
      </c>
      <c r="I614" s="51">
        <v>25</v>
      </c>
      <c r="J614" s="52"/>
      <c r="K614" s="52"/>
      <c r="L614" s="52"/>
      <c r="M614" s="52"/>
      <c r="N614" s="52"/>
      <c r="O614" s="52"/>
      <c r="P614" s="52"/>
      <c r="Q614" s="52"/>
      <c r="R614" s="52"/>
      <c r="S614" s="52"/>
      <c r="T614" s="52"/>
      <c r="U614" s="52">
        <v>3.4000124082814802E-8</v>
      </c>
      <c r="V614" s="52">
        <v>2.9953128027813801E-8</v>
      </c>
      <c r="W614" s="52">
        <v>3.4402673778471201E-8</v>
      </c>
      <c r="X614" s="52">
        <v>5.23389726369038E-8</v>
      </c>
      <c r="Y614" s="52">
        <v>1.00692351600174E-7</v>
      </c>
      <c r="Z614" s="52"/>
      <c r="AA614" s="52"/>
      <c r="AB614" s="52"/>
      <c r="AC614" s="52"/>
      <c r="AD614" s="52"/>
      <c r="AE614" s="52"/>
      <c r="AF614" s="52"/>
      <c r="AG614" s="32"/>
    </row>
    <row r="615" spans="1:33" ht="15" customHeight="1" x14ac:dyDescent="0.25">
      <c r="A615" s="49" t="s">
        <v>10</v>
      </c>
      <c r="B615" s="49" t="s">
        <v>11</v>
      </c>
      <c r="C615" s="49" t="s">
        <v>12</v>
      </c>
      <c r="D615" s="49" t="s">
        <v>13</v>
      </c>
      <c r="E615" s="49" t="s">
        <v>14</v>
      </c>
      <c r="F615" s="49" t="s">
        <v>50</v>
      </c>
      <c r="G615" s="49" t="s">
        <v>97</v>
      </c>
      <c r="H615" s="50" t="s">
        <v>17</v>
      </c>
      <c r="I615" s="51">
        <v>1</v>
      </c>
      <c r="J615" s="52"/>
      <c r="K615" s="52"/>
      <c r="L615" s="52"/>
      <c r="M615" s="52"/>
      <c r="N615" s="52"/>
      <c r="O615" s="52"/>
      <c r="P615" s="52"/>
      <c r="Q615" s="52"/>
      <c r="R615" s="52"/>
      <c r="S615" s="52"/>
      <c r="T615" s="52"/>
      <c r="U615" s="52">
        <v>3.5382224736634597E-5</v>
      </c>
      <c r="V615" s="52">
        <v>2.8893275838060702E-5</v>
      </c>
      <c r="W615" s="52">
        <v>3.1832450110866503E-5</v>
      </c>
      <c r="X615" s="52">
        <v>5.4081358999061103E-5</v>
      </c>
      <c r="Y615" s="52">
        <v>1.06002398390873E-4</v>
      </c>
      <c r="Z615" s="52"/>
      <c r="AA615" s="52"/>
      <c r="AB615" s="52"/>
      <c r="AC615" s="52"/>
      <c r="AD615" s="52"/>
      <c r="AE615" s="52"/>
      <c r="AF615" s="52"/>
      <c r="AG615" s="32"/>
    </row>
    <row r="616" spans="1:33" ht="15" customHeight="1" x14ac:dyDescent="0.25">
      <c r="A616" s="49" t="s">
        <v>10</v>
      </c>
      <c r="B616" s="49" t="s">
        <v>11</v>
      </c>
      <c r="C616" s="49" t="s">
        <v>12</v>
      </c>
      <c r="D616" s="49" t="s">
        <v>13</v>
      </c>
      <c r="E616" s="49" t="s">
        <v>14</v>
      </c>
      <c r="F616" s="49" t="s">
        <v>50</v>
      </c>
      <c r="G616" s="49" t="s">
        <v>97</v>
      </c>
      <c r="H616" s="50" t="s">
        <v>18</v>
      </c>
      <c r="I616" s="51">
        <v>298</v>
      </c>
      <c r="J616" s="52"/>
      <c r="K616" s="52"/>
      <c r="L616" s="52"/>
      <c r="M616" s="52"/>
      <c r="N616" s="52"/>
      <c r="O616" s="52"/>
      <c r="P616" s="52"/>
      <c r="Q616" s="52"/>
      <c r="R616" s="52"/>
      <c r="S616" s="52"/>
      <c r="T616" s="52"/>
      <c r="U616" s="52">
        <v>8.1056295813430402E-8</v>
      </c>
      <c r="V616" s="52">
        <v>7.1408257218308004E-8</v>
      </c>
      <c r="W616" s="52">
        <v>8.20159742878753E-8</v>
      </c>
      <c r="X616" s="52">
        <v>1.2477611076637901E-7</v>
      </c>
      <c r="Y616" s="52">
        <v>2.40050566214816E-7</v>
      </c>
      <c r="Z616" s="52"/>
      <c r="AA616" s="52"/>
      <c r="AB616" s="52"/>
      <c r="AC616" s="52"/>
      <c r="AD616" s="52"/>
      <c r="AE616" s="52"/>
      <c r="AF616" s="52"/>
      <c r="AG616" s="32"/>
    </row>
    <row r="617" spans="1:33" ht="15" customHeight="1" x14ac:dyDescent="0.25">
      <c r="A617" s="49" t="s">
        <v>10</v>
      </c>
      <c r="B617" s="49" t="s">
        <v>11</v>
      </c>
      <c r="C617" s="49" t="s">
        <v>12</v>
      </c>
      <c r="D617" s="49" t="s">
        <v>13</v>
      </c>
      <c r="E617" s="49" t="s">
        <v>14</v>
      </c>
      <c r="F617" s="49" t="s">
        <v>50</v>
      </c>
      <c r="G617" s="49" t="s">
        <v>98</v>
      </c>
      <c r="H617" s="50" t="s">
        <v>16</v>
      </c>
      <c r="I617" s="51">
        <v>25</v>
      </c>
      <c r="J617" s="52">
        <v>7.0263840000000304E-5</v>
      </c>
      <c r="K617" s="52">
        <v>8.1581679999999794E-5</v>
      </c>
      <c r="L617" s="52">
        <v>8.5127199999999906E-5</v>
      </c>
      <c r="M617" s="52">
        <v>4.0298320000000001E-5</v>
      </c>
      <c r="N617" s="52">
        <v>4.30374144E-5</v>
      </c>
      <c r="O617" s="52">
        <v>4.6267232799999902E-5</v>
      </c>
      <c r="P617" s="52">
        <v>4.76848464E-5</v>
      </c>
      <c r="Q617" s="52">
        <v>4.3881519999999998E-5</v>
      </c>
      <c r="R617" s="52">
        <v>4.8609519999999997E-5</v>
      </c>
      <c r="S617" s="52">
        <v>1.03528E-5</v>
      </c>
      <c r="T617" s="52">
        <v>1.17637492728921E-4</v>
      </c>
      <c r="U617" s="52"/>
      <c r="V617" s="52">
        <v>1.73492E-5</v>
      </c>
      <c r="W617" s="52">
        <v>1.879168E-5</v>
      </c>
      <c r="X617" s="52">
        <v>6.3978400000000002E-6</v>
      </c>
      <c r="Y617" s="52">
        <v>1.7115440000000002E-5</v>
      </c>
      <c r="Z617" s="52">
        <v>9.2241599999999995E-6</v>
      </c>
      <c r="AA617" s="52">
        <v>9.4159999999999993E-6</v>
      </c>
      <c r="AB617" s="52"/>
      <c r="AC617" s="52"/>
      <c r="AD617" s="52"/>
      <c r="AE617" s="52"/>
      <c r="AF617" s="52"/>
      <c r="AG617" s="32"/>
    </row>
    <row r="618" spans="1:33" ht="15" customHeight="1" x14ac:dyDescent="0.25">
      <c r="A618" s="49" t="s">
        <v>10</v>
      </c>
      <c r="B618" s="49" t="s">
        <v>11</v>
      </c>
      <c r="C618" s="49" t="s">
        <v>12</v>
      </c>
      <c r="D618" s="49" t="s">
        <v>13</v>
      </c>
      <c r="E618" s="49" t="s">
        <v>14</v>
      </c>
      <c r="F618" s="49" t="s">
        <v>50</v>
      </c>
      <c r="G618" s="49" t="s">
        <v>98</v>
      </c>
      <c r="H618" s="50" t="s">
        <v>18</v>
      </c>
      <c r="I618" s="51">
        <v>298</v>
      </c>
      <c r="J618" s="52">
        <v>1.6489166652000099E-4</v>
      </c>
      <c r="K618" s="52">
        <v>1.9145180753999999E-4</v>
      </c>
      <c r="L618" s="52">
        <v>1.9977225660000001E-4</v>
      </c>
      <c r="M618" s="52">
        <v>9.4570082459999994E-5</v>
      </c>
      <c r="N618" s="52">
        <v>1.009980522432E-4</v>
      </c>
      <c r="O618" s="52">
        <v>1.085776285734E-4</v>
      </c>
      <c r="P618" s="52">
        <v>1.119044132892E-4</v>
      </c>
      <c r="Q618" s="52">
        <v>1.0297895706000001E-4</v>
      </c>
      <c r="R618" s="52">
        <v>1.1407439105999999E-4</v>
      </c>
      <c r="S618" s="52">
        <v>2.42954333999999E-5</v>
      </c>
      <c r="T618" s="52">
        <v>2.76065786061594E-4</v>
      </c>
      <c r="U618" s="52"/>
      <c r="V618" s="52">
        <v>4.0714235099999998E-5</v>
      </c>
      <c r="W618" s="52">
        <v>4.4099375039999998E-5</v>
      </c>
      <c r="X618" s="52">
        <v>1.501413102E-5</v>
      </c>
      <c r="Y618" s="52">
        <v>4.0165658819999998E-5</v>
      </c>
      <c r="Z618" s="52">
        <v>2.1646797480000001E-5</v>
      </c>
      <c r="AA618" s="52">
        <v>2.2096998E-5</v>
      </c>
      <c r="AB618" s="52"/>
      <c r="AC618" s="52"/>
      <c r="AD618" s="52"/>
      <c r="AE618" s="52"/>
      <c r="AF618" s="52"/>
      <c r="AG618" s="32"/>
    </row>
    <row r="619" spans="1:33" ht="15" customHeight="1" x14ac:dyDescent="0.25">
      <c r="A619" s="49" t="s">
        <v>10</v>
      </c>
      <c r="B619" s="49" t="s">
        <v>11</v>
      </c>
      <c r="C619" s="49" t="s">
        <v>12</v>
      </c>
      <c r="D619" s="49" t="s">
        <v>13</v>
      </c>
      <c r="E619" s="49" t="s">
        <v>14</v>
      </c>
      <c r="F619" s="49" t="s">
        <v>50</v>
      </c>
      <c r="G619" s="49" t="s">
        <v>99</v>
      </c>
      <c r="H619" s="50" t="s">
        <v>16</v>
      </c>
      <c r="I619" s="51">
        <v>25</v>
      </c>
      <c r="J619" s="52"/>
      <c r="K619" s="52"/>
      <c r="L619" s="52"/>
      <c r="M619" s="52">
        <v>3.37156E-3</v>
      </c>
      <c r="N619" s="52">
        <v>3.074511936E-3</v>
      </c>
      <c r="O619" s="52">
        <v>2.7617961279999999E-3</v>
      </c>
      <c r="P619" s="52">
        <v>3.1810239920000002E-3</v>
      </c>
      <c r="Q619" s="52">
        <v>3.1261872E-3</v>
      </c>
      <c r="R619" s="52">
        <v>3.1443104000000001E-3</v>
      </c>
      <c r="S619" s="52"/>
      <c r="T619" s="52"/>
      <c r="U619" s="52"/>
      <c r="V619" s="52"/>
      <c r="W619" s="52"/>
      <c r="X619" s="52"/>
      <c r="Y619" s="52"/>
      <c r="Z619" s="52"/>
      <c r="AA619" s="52"/>
      <c r="AB619" s="52"/>
      <c r="AC619" s="52"/>
      <c r="AD619" s="52"/>
      <c r="AE619" s="52"/>
      <c r="AF619" s="52"/>
      <c r="AG619" s="32"/>
    </row>
    <row r="620" spans="1:33" ht="15" customHeight="1" x14ac:dyDescent="0.25">
      <c r="A620" s="49" t="s">
        <v>10</v>
      </c>
      <c r="B620" s="49" t="s">
        <v>11</v>
      </c>
      <c r="C620" s="49" t="s">
        <v>12</v>
      </c>
      <c r="D620" s="49" t="s">
        <v>13</v>
      </c>
      <c r="E620" s="49" t="s">
        <v>14</v>
      </c>
      <c r="F620" s="49" t="s">
        <v>50</v>
      </c>
      <c r="G620" s="49" t="s">
        <v>99</v>
      </c>
      <c r="H620" s="50" t="s">
        <v>17</v>
      </c>
      <c r="I620" s="51">
        <v>1</v>
      </c>
      <c r="J620" s="52"/>
      <c r="K620" s="52"/>
      <c r="L620" s="52"/>
      <c r="M620" s="52">
        <v>0.13176178699050001</v>
      </c>
      <c r="N620" s="52">
        <v>0.120153040969457</v>
      </c>
      <c r="O620" s="52">
        <v>0.107931993833336</v>
      </c>
      <c r="P620" s="52">
        <v>0.12431557072855701</v>
      </c>
      <c r="Q620" s="52">
        <v>0.12217252901886</v>
      </c>
      <c r="R620" s="52">
        <v>0.12288079024452001</v>
      </c>
      <c r="S620" s="52"/>
      <c r="T620" s="52"/>
      <c r="U620" s="52"/>
      <c r="V620" s="52"/>
      <c r="W620" s="52"/>
      <c r="X620" s="52"/>
      <c r="Y620" s="52"/>
      <c r="Z620" s="52"/>
      <c r="AA620" s="52"/>
      <c r="AB620" s="52"/>
      <c r="AC620" s="52"/>
      <c r="AD620" s="52"/>
      <c r="AE620" s="52"/>
      <c r="AF620" s="52"/>
      <c r="AG620" s="32"/>
    </row>
    <row r="621" spans="1:33" ht="15" customHeight="1" x14ac:dyDescent="0.25">
      <c r="A621" s="49" t="s">
        <v>10</v>
      </c>
      <c r="B621" s="49" t="s">
        <v>11</v>
      </c>
      <c r="C621" s="49" t="s">
        <v>12</v>
      </c>
      <c r="D621" s="49" t="s">
        <v>13</v>
      </c>
      <c r="E621" s="49" t="s">
        <v>14</v>
      </c>
      <c r="F621" s="49" t="s">
        <v>50</v>
      </c>
      <c r="G621" s="49" t="s">
        <v>99</v>
      </c>
      <c r="H621" s="50" t="s">
        <v>18</v>
      </c>
      <c r="I621" s="51">
        <v>298</v>
      </c>
      <c r="J621" s="52"/>
      <c r="K621" s="52"/>
      <c r="L621" s="52"/>
      <c r="M621" s="52">
        <v>5.2748056199999997E-3</v>
      </c>
      <c r="N621" s="52">
        <v>4.8100739238720004E-3</v>
      </c>
      <c r="O621" s="52">
        <v>4.3208300422560002E-3</v>
      </c>
      <c r="P621" s="52">
        <v>4.9767120354839997E-3</v>
      </c>
      <c r="Q621" s="52">
        <v>4.8909198744E-3</v>
      </c>
      <c r="R621" s="52">
        <v>4.9192736208E-3</v>
      </c>
      <c r="S621" s="52"/>
      <c r="T621" s="52"/>
      <c r="U621" s="52"/>
      <c r="V621" s="52"/>
      <c r="W621" s="52"/>
      <c r="X621" s="52"/>
      <c r="Y621" s="52"/>
      <c r="Z621" s="52"/>
      <c r="AA621" s="52"/>
      <c r="AB621" s="52"/>
      <c r="AC621" s="52"/>
      <c r="AD621" s="52"/>
      <c r="AE621" s="52"/>
      <c r="AF621" s="52"/>
      <c r="AG621" s="32"/>
    </row>
    <row r="622" spans="1:33" ht="15" customHeight="1" x14ac:dyDescent="0.25">
      <c r="A622" s="49" t="s">
        <v>10</v>
      </c>
      <c r="B622" s="49" t="s">
        <v>11</v>
      </c>
      <c r="C622" s="49" t="s">
        <v>12</v>
      </c>
      <c r="D622" s="49" t="s">
        <v>13</v>
      </c>
      <c r="E622" s="49" t="s">
        <v>14</v>
      </c>
      <c r="F622" s="49" t="s">
        <v>50</v>
      </c>
      <c r="G622" s="49" t="s">
        <v>100</v>
      </c>
      <c r="H622" s="50" t="s">
        <v>16</v>
      </c>
      <c r="I622" s="51">
        <v>25</v>
      </c>
      <c r="J622" s="52">
        <v>6.1381977249999799E-3</v>
      </c>
      <c r="K622" s="52">
        <v>5.8341430000000303E-3</v>
      </c>
      <c r="L622" s="52">
        <v>7.19141107500004E-3</v>
      </c>
      <c r="M622" s="52">
        <v>6.2213993250000198E-3</v>
      </c>
      <c r="N622" s="52">
        <v>5.2719392464999999E-3</v>
      </c>
      <c r="O622" s="52">
        <v>4.9814641412499897E-3</v>
      </c>
      <c r="P622" s="52">
        <v>4.61247679249999E-3</v>
      </c>
      <c r="Q622" s="52">
        <v>4.64286605000001E-3</v>
      </c>
      <c r="R622" s="52">
        <v>4.6815424249999904E-3</v>
      </c>
      <c r="S622" s="52">
        <v>4.9848171460485299E-3</v>
      </c>
      <c r="T622" s="52">
        <v>5.5841913244544898E-3</v>
      </c>
      <c r="U622" s="52">
        <v>5.2109836491515699E-3</v>
      </c>
      <c r="V622" s="52">
        <v>6.2109677698061801E-3</v>
      </c>
      <c r="W622" s="52">
        <v>6.19713527453126E-3</v>
      </c>
      <c r="X622" s="52">
        <v>5.7372967916008303E-3</v>
      </c>
      <c r="Y622" s="52">
        <v>5.41428817176686E-3</v>
      </c>
      <c r="Z622" s="52">
        <v>5.1474595070018598E-3</v>
      </c>
      <c r="AA622" s="52">
        <v>4.7574556994602803E-3</v>
      </c>
      <c r="AB622" s="52">
        <v>4.4418479721784398E-3</v>
      </c>
      <c r="AC622" s="52">
        <v>4.1136494262496897E-3</v>
      </c>
      <c r="AD622" s="52">
        <v>3.7481773165669802E-3</v>
      </c>
      <c r="AE622" s="52">
        <v>3.57906678173934E-3</v>
      </c>
      <c r="AF622" s="52">
        <v>3.4705859965003202E-3</v>
      </c>
      <c r="AG622" s="32">
        <v>3.2394333005464101E-3</v>
      </c>
    </row>
    <row r="623" spans="1:33" ht="15" customHeight="1" x14ac:dyDescent="0.25">
      <c r="A623" s="49" t="s">
        <v>10</v>
      </c>
      <c r="B623" s="49" t="s">
        <v>11</v>
      </c>
      <c r="C623" s="49" t="s">
        <v>12</v>
      </c>
      <c r="D623" s="49" t="s">
        <v>13</v>
      </c>
      <c r="E623" s="49" t="s">
        <v>14</v>
      </c>
      <c r="F623" s="49" t="s">
        <v>50</v>
      </c>
      <c r="G623" s="49" t="s">
        <v>100</v>
      </c>
      <c r="H623" s="50" t="s">
        <v>17</v>
      </c>
      <c r="I623" s="51">
        <v>1</v>
      </c>
      <c r="J623" s="52">
        <v>13.017889735180001</v>
      </c>
      <c r="K623" s="52">
        <v>12.373050474400101</v>
      </c>
      <c r="L623" s="52">
        <v>15.251544607860099</v>
      </c>
      <c r="M623" s="52">
        <v>13.19434368846</v>
      </c>
      <c r="N623" s="52">
        <v>11.180728753977199</v>
      </c>
      <c r="O623" s="52">
        <v>10.564689150763</v>
      </c>
      <c r="P623" s="52">
        <v>9.7821407815339807</v>
      </c>
      <c r="Q623" s="52">
        <v>9.8465903188400095</v>
      </c>
      <c r="R623" s="52">
        <v>9.9286151749399796</v>
      </c>
      <c r="S623" s="52">
        <v>10.544238168424</v>
      </c>
      <c r="T623" s="52">
        <v>8.9962788574651498</v>
      </c>
      <c r="U623" s="52">
        <v>11.5074576777236</v>
      </c>
      <c r="V623" s="52">
        <v>13.2434513772759</v>
      </c>
      <c r="W623" s="52">
        <v>13.253495770761599</v>
      </c>
      <c r="X623" s="52">
        <v>12.262300937293499</v>
      </c>
      <c r="Y623" s="52">
        <v>11.580128227022101</v>
      </c>
      <c r="Z623" s="52">
        <v>11.008591243442501</v>
      </c>
      <c r="AA623" s="52">
        <v>10.1816642958548</v>
      </c>
      <c r="AB623" s="52">
        <v>9.6652304465958405</v>
      </c>
      <c r="AC623" s="52">
        <v>8.8995572823195008</v>
      </c>
      <c r="AD623" s="52">
        <v>8.0730968120798803</v>
      </c>
      <c r="AE623" s="52">
        <v>7.74862836562205</v>
      </c>
      <c r="AF623" s="52">
        <v>7.5984898818855902</v>
      </c>
      <c r="AG623" s="32">
        <v>7.1409889485168998</v>
      </c>
    </row>
    <row r="624" spans="1:33" ht="15" customHeight="1" x14ac:dyDescent="0.25">
      <c r="A624" s="49" t="s">
        <v>10</v>
      </c>
      <c r="B624" s="49" t="s">
        <v>11</v>
      </c>
      <c r="C624" s="49" t="s">
        <v>12</v>
      </c>
      <c r="D624" s="49" t="s">
        <v>13</v>
      </c>
      <c r="E624" s="49" t="s">
        <v>14</v>
      </c>
      <c r="F624" s="49" t="s">
        <v>50</v>
      </c>
      <c r="G624" s="49" t="s">
        <v>100</v>
      </c>
      <c r="H624" s="50" t="s">
        <v>18</v>
      </c>
      <c r="I624" s="51">
        <v>298</v>
      </c>
      <c r="J624" s="52">
        <v>7.3167316881999796E-3</v>
      </c>
      <c r="K624" s="52">
        <v>6.9542984560000401E-3</v>
      </c>
      <c r="L624" s="52">
        <v>8.5721620014000393E-3</v>
      </c>
      <c r="M624" s="52">
        <v>7.4159079954000196E-3</v>
      </c>
      <c r="N624" s="52">
        <v>6.2841515818279998E-3</v>
      </c>
      <c r="O624" s="52">
        <v>5.9379052563699802E-3</v>
      </c>
      <c r="P624" s="52">
        <v>5.4980723366599904E-3</v>
      </c>
      <c r="Q624" s="52">
        <v>5.5342963316000098E-3</v>
      </c>
      <c r="R624" s="52">
        <v>5.5803985705999903E-3</v>
      </c>
      <c r="S624" s="52">
        <v>5.9419020380898496E-3</v>
      </c>
      <c r="T624" s="52">
        <v>6.6563560587497503E-3</v>
      </c>
      <c r="U624" s="52">
        <v>6.2112032606202903E-3</v>
      </c>
      <c r="V624" s="52">
        <v>7.4022109718221204E-3</v>
      </c>
      <c r="W624" s="52">
        <v>7.4160613237580697E-3</v>
      </c>
      <c r="X624" s="52">
        <v>6.8531661981567002E-3</v>
      </c>
      <c r="Y624" s="52">
        <v>6.4581045235533102E-3</v>
      </c>
      <c r="Z624" s="52">
        <v>6.1445626237804397E-3</v>
      </c>
      <c r="AA624" s="52">
        <v>5.6780655792933203E-3</v>
      </c>
      <c r="AB624" s="52">
        <v>5.2946633671209498E-3</v>
      </c>
      <c r="AC624" s="52">
        <v>4.9031581572783201E-3</v>
      </c>
      <c r="AD624" s="52">
        <v>4.4677846504349202E-3</v>
      </c>
      <c r="AE624" s="52">
        <v>4.2664437460105996E-3</v>
      </c>
      <c r="AF624" s="52">
        <v>4.13762479203686E-3</v>
      </c>
      <c r="AG624" s="32">
        <v>3.8636978675655699E-3</v>
      </c>
    </row>
    <row r="625" spans="1:33" ht="15" customHeight="1" x14ac:dyDescent="0.25">
      <c r="A625" s="49" t="s">
        <v>10</v>
      </c>
      <c r="B625" s="49" t="s">
        <v>11</v>
      </c>
      <c r="C625" s="49" t="s">
        <v>12</v>
      </c>
      <c r="D625" s="49" t="s">
        <v>13</v>
      </c>
      <c r="E625" s="49" t="s">
        <v>14</v>
      </c>
      <c r="F625" s="49" t="s">
        <v>50</v>
      </c>
      <c r="G625" s="49" t="s">
        <v>101</v>
      </c>
      <c r="H625" s="50" t="s">
        <v>16</v>
      </c>
      <c r="I625" s="51">
        <v>25</v>
      </c>
      <c r="J625" s="52">
        <v>3.7351454250000101E-3</v>
      </c>
      <c r="K625" s="52">
        <v>3.57693985E-3</v>
      </c>
      <c r="L625" s="52">
        <v>4.6324902249999999E-3</v>
      </c>
      <c r="M625" s="52">
        <v>3.1792161500000002E-3</v>
      </c>
      <c r="N625" s="52">
        <v>3.3296404790000098E-3</v>
      </c>
      <c r="O625" s="52">
        <v>3.6944701667499902E-3</v>
      </c>
      <c r="P625" s="52">
        <v>3.1601984425000001E-3</v>
      </c>
      <c r="Q625" s="52">
        <v>2.9867428249999999E-3</v>
      </c>
      <c r="R625" s="52">
        <v>2.1200277999999999E-3</v>
      </c>
      <c r="S625" s="52">
        <v>1.9435890190637099E-3</v>
      </c>
      <c r="T625" s="52">
        <v>9.0100672537305501E-4</v>
      </c>
      <c r="U625" s="52">
        <v>3.3287643991549901E-4</v>
      </c>
      <c r="V625" s="52">
        <v>7.3790499932556205E-5</v>
      </c>
      <c r="W625" s="52">
        <v>7.8664906993779999E-5</v>
      </c>
      <c r="X625" s="52">
        <v>6.7667640111502406E-5</v>
      </c>
      <c r="Y625" s="52"/>
      <c r="Z625" s="52"/>
      <c r="AA625" s="52"/>
      <c r="AB625" s="52"/>
      <c r="AC625" s="52"/>
      <c r="AD625" s="52"/>
      <c r="AE625" s="52"/>
      <c r="AF625" s="52"/>
      <c r="AG625" s="32"/>
    </row>
    <row r="626" spans="1:33" ht="15" customHeight="1" x14ac:dyDescent="0.25">
      <c r="A626" s="49" t="s">
        <v>10</v>
      </c>
      <c r="B626" s="49" t="s">
        <v>11</v>
      </c>
      <c r="C626" s="49" t="s">
        <v>12</v>
      </c>
      <c r="D626" s="49" t="s">
        <v>13</v>
      </c>
      <c r="E626" s="49" t="s">
        <v>14</v>
      </c>
      <c r="F626" s="49" t="s">
        <v>50</v>
      </c>
      <c r="G626" s="49" t="s">
        <v>101</v>
      </c>
      <c r="H626" s="50" t="s">
        <v>17</v>
      </c>
      <c r="I626" s="51">
        <v>1</v>
      </c>
      <c r="J626" s="52">
        <v>1.3859426878800001</v>
      </c>
      <c r="K626" s="52">
        <v>1.3272397901599999</v>
      </c>
      <c r="L626" s="52">
        <v>1.71890655476</v>
      </c>
      <c r="M626" s="52">
        <v>1.17966260344</v>
      </c>
      <c r="N626" s="52">
        <v>1.2354782344624</v>
      </c>
      <c r="O626" s="52">
        <v>1.3708499484187999</v>
      </c>
      <c r="P626" s="52">
        <v>1.172605996628</v>
      </c>
      <c r="Q626" s="52">
        <v>1.10824450132</v>
      </c>
      <c r="R626" s="52">
        <v>0.78664595167999996</v>
      </c>
      <c r="S626" s="52">
        <v>0.72117754001913204</v>
      </c>
      <c r="T626" s="52">
        <v>0.33432264093478697</v>
      </c>
      <c r="U626" s="52">
        <v>0.33604005676345799</v>
      </c>
      <c r="V626" s="52">
        <v>3.1439714062823199E-2</v>
      </c>
      <c r="W626" s="52">
        <v>3.28840452892952E-2</v>
      </c>
      <c r="X626" s="52">
        <v>2.75641757230334E-2</v>
      </c>
      <c r="Y626" s="52"/>
      <c r="Z626" s="52"/>
      <c r="AA626" s="52"/>
      <c r="AB626" s="52"/>
      <c r="AC626" s="52"/>
      <c r="AD626" s="52"/>
      <c r="AE626" s="52"/>
      <c r="AF626" s="52"/>
      <c r="AG626" s="32"/>
    </row>
    <row r="627" spans="1:33" ht="15" customHeight="1" x14ac:dyDescent="0.25">
      <c r="A627" s="49" t="s">
        <v>10</v>
      </c>
      <c r="B627" s="49" t="s">
        <v>11</v>
      </c>
      <c r="C627" s="49" t="s">
        <v>12</v>
      </c>
      <c r="D627" s="49" t="s">
        <v>13</v>
      </c>
      <c r="E627" s="49" t="s">
        <v>14</v>
      </c>
      <c r="F627" s="49" t="s">
        <v>50</v>
      </c>
      <c r="G627" s="49" t="s">
        <v>101</v>
      </c>
      <c r="H627" s="50" t="s">
        <v>18</v>
      </c>
      <c r="I627" s="51">
        <v>298</v>
      </c>
      <c r="J627" s="52">
        <v>6.4760630496000096E-3</v>
      </c>
      <c r="K627" s="52">
        <v>6.2017633472000004E-3</v>
      </c>
      <c r="L627" s="52">
        <v>8.0318957792000004E-3</v>
      </c>
      <c r="M627" s="52">
        <v>5.5121827648000003E-3</v>
      </c>
      <c r="N627" s="52">
        <v>5.7729912014080099E-3</v>
      </c>
      <c r="O627" s="52">
        <v>6.4055395472959898E-3</v>
      </c>
      <c r="P627" s="52">
        <v>5.4792095177600003E-3</v>
      </c>
      <c r="Q627" s="52">
        <v>5.1784690144000001E-3</v>
      </c>
      <c r="R627" s="52">
        <v>3.6757427456000002E-3</v>
      </c>
      <c r="S627" s="52">
        <v>3.3698299792348299E-3</v>
      </c>
      <c r="T627" s="52">
        <v>1.5621818423922601E-3</v>
      </c>
      <c r="U627" s="52">
        <v>7.1147795338734104E-4</v>
      </c>
      <c r="V627" s="52">
        <v>1.29010729818172E-4</v>
      </c>
      <c r="W627" s="52">
        <v>1.3639064601685201E-4</v>
      </c>
      <c r="X627" s="52">
        <v>1.17323384746052E-4</v>
      </c>
      <c r="Y627" s="52"/>
      <c r="Z627" s="52"/>
      <c r="AA627" s="52"/>
      <c r="AB627" s="52"/>
      <c r="AC627" s="52"/>
      <c r="AD627" s="52"/>
      <c r="AE627" s="52"/>
      <c r="AF627" s="52"/>
      <c r="AG627" s="32"/>
    </row>
    <row r="628" spans="1:33" ht="15" customHeight="1" x14ac:dyDescent="0.25">
      <c r="A628" s="49" t="s">
        <v>10</v>
      </c>
      <c r="B628" s="49" t="s">
        <v>11</v>
      </c>
      <c r="C628" s="49" t="s">
        <v>12</v>
      </c>
      <c r="D628" s="49" t="s">
        <v>13</v>
      </c>
      <c r="E628" s="49" t="s">
        <v>14</v>
      </c>
      <c r="F628" s="49" t="s">
        <v>50</v>
      </c>
      <c r="G628" s="49" t="s">
        <v>102</v>
      </c>
      <c r="H628" s="50" t="s">
        <v>16</v>
      </c>
      <c r="I628" s="51">
        <v>25</v>
      </c>
      <c r="J628" s="52">
        <v>5.3279999999999895E-7</v>
      </c>
      <c r="K628" s="52">
        <v>6.3929999999999996E-7</v>
      </c>
      <c r="L628" s="52"/>
      <c r="M628" s="52">
        <v>9.1042499999999804E-7</v>
      </c>
      <c r="N628" s="52">
        <v>1.3752600000000001E-7</v>
      </c>
      <c r="O628" s="52">
        <v>4.0526624999999998E-7</v>
      </c>
      <c r="P628" s="52">
        <v>3.370245E-7</v>
      </c>
      <c r="Q628" s="52">
        <v>3.1650000000000001E-7</v>
      </c>
      <c r="R628" s="52">
        <v>6.1859999999999999E-7</v>
      </c>
      <c r="S628" s="52">
        <v>3.1359023619887601E-6</v>
      </c>
      <c r="T628" s="52">
        <v>8.5259165950274002E-7</v>
      </c>
      <c r="U628" s="52">
        <v>1.0990076811921799E-6</v>
      </c>
      <c r="V628" s="52">
        <v>2.9157971302602099E-6</v>
      </c>
      <c r="W628" s="52">
        <v>5.6956040444287698E-6</v>
      </c>
      <c r="X628" s="52">
        <v>1.78732802193924E-6</v>
      </c>
      <c r="Y628" s="52">
        <v>1.22589567713258E-5</v>
      </c>
      <c r="Z628" s="52">
        <v>2.6871888965532799E-5</v>
      </c>
      <c r="AA628" s="52">
        <v>3.5342452975409202E-6</v>
      </c>
      <c r="AB628" s="52">
        <v>1.34983429110146E-5</v>
      </c>
      <c r="AC628" s="52">
        <v>4.2929447674619297E-6</v>
      </c>
      <c r="AD628" s="52">
        <v>2.1803494156501E-7</v>
      </c>
      <c r="AE628" s="52">
        <v>1.0503107672966599E-5</v>
      </c>
      <c r="AF628" s="52">
        <v>2.82222631379393E-5</v>
      </c>
      <c r="AG628" s="32">
        <v>8.1733836143460193E-6</v>
      </c>
    </row>
    <row r="629" spans="1:33" ht="15" customHeight="1" x14ac:dyDescent="0.25">
      <c r="A629" s="49" t="s">
        <v>10</v>
      </c>
      <c r="B629" s="49" t="s">
        <v>11</v>
      </c>
      <c r="C629" s="49" t="s">
        <v>12</v>
      </c>
      <c r="D629" s="49" t="s">
        <v>13</v>
      </c>
      <c r="E629" s="49" t="s">
        <v>14</v>
      </c>
      <c r="F629" s="49" t="s">
        <v>50</v>
      </c>
      <c r="G629" s="49" t="s">
        <v>102</v>
      </c>
      <c r="H629" s="50" t="s">
        <v>17</v>
      </c>
      <c r="I629" s="51">
        <v>1</v>
      </c>
      <c r="J629" s="52">
        <v>4.3661183999999903E-4</v>
      </c>
      <c r="K629" s="52">
        <v>5.2388504000000003E-4</v>
      </c>
      <c r="L629" s="52"/>
      <c r="M629" s="52">
        <v>7.4606293999999801E-4</v>
      </c>
      <c r="N629" s="52">
        <v>1.126979728E-4</v>
      </c>
      <c r="O629" s="52">
        <v>3.32102183E-4</v>
      </c>
      <c r="P629" s="52">
        <v>2.7618034360000002E-4</v>
      </c>
      <c r="Q629" s="52">
        <v>2.5936120000000001E-4</v>
      </c>
      <c r="R629" s="52">
        <v>5.0692208000000004E-4</v>
      </c>
      <c r="S629" s="52">
        <v>2.6334846114555899E-3</v>
      </c>
      <c r="T629" s="52">
        <v>7.0071666522331804E-4</v>
      </c>
      <c r="U629" s="52">
        <v>0.27028220904563499</v>
      </c>
      <c r="V629" s="52">
        <v>1.94341924941492E-3</v>
      </c>
      <c r="W629" s="52">
        <v>4.9076059495427801E-3</v>
      </c>
      <c r="X629" s="52">
        <v>1.5526744398087599E-3</v>
      </c>
      <c r="Y629" s="52">
        <v>1.0408172755126699E-2</v>
      </c>
      <c r="Z629" s="52">
        <v>2.2834933104557899E-2</v>
      </c>
      <c r="AA629" s="52">
        <v>3.0186924937151902E-3</v>
      </c>
      <c r="AB629" s="52">
        <v>1.3754134739115201E-2</v>
      </c>
      <c r="AC629" s="52">
        <v>4.18959547629307E-3</v>
      </c>
      <c r="AD629" s="52">
        <v>2.0300579640045901E-4</v>
      </c>
      <c r="AE629" s="52">
        <v>1.0281298867011599E-2</v>
      </c>
      <c r="AF629" s="52">
        <v>3.0967605794523002E-2</v>
      </c>
      <c r="AG629" s="32">
        <v>9.7211740406579206E-3</v>
      </c>
    </row>
    <row r="630" spans="1:33" ht="15" customHeight="1" x14ac:dyDescent="0.25">
      <c r="A630" s="49" t="s">
        <v>10</v>
      </c>
      <c r="B630" s="49" t="s">
        <v>11</v>
      </c>
      <c r="C630" s="49" t="s">
        <v>12</v>
      </c>
      <c r="D630" s="49" t="s">
        <v>13</v>
      </c>
      <c r="E630" s="49" t="s">
        <v>14</v>
      </c>
      <c r="F630" s="49" t="s">
        <v>50</v>
      </c>
      <c r="G630" s="49" t="s">
        <v>102</v>
      </c>
      <c r="H630" s="50" t="s">
        <v>18</v>
      </c>
      <c r="I630" s="51">
        <v>298</v>
      </c>
      <c r="J630" s="52">
        <v>1.2701952000000001E-6</v>
      </c>
      <c r="K630" s="52">
        <v>1.5240912E-6</v>
      </c>
      <c r="L630" s="52"/>
      <c r="M630" s="52">
        <v>2.1704531999999999E-6</v>
      </c>
      <c r="N630" s="52">
        <v>3.2786198400000002E-7</v>
      </c>
      <c r="O630" s="52">
        <v>9.661547400000001E-7</v>
      </c>
      <c r="P630" s="52">
        <v>8.0346640800000003E-7</v>
      </c>
      <c r="Q630" s="52">
        <v>7.5453599999999902E-7</v>
      </c>
      <c r="R630" s="52">
        <v>1.4747423999999999E-6</v>
      </c>
      <c r="S630" s="52">
        <v>7.4759912309812104E-6</v>
      </c>
      <c r="T630" s="52">
        <v>2.0325785162545298E-6</v>
      </c>
      <c r="U630" s="52">
        <v>2.6741038949040398E-6</v>
      </c>
      <c r="V630" s="52">
        <v>5.4163635532707903E-6</v>
      </c>
      <c r="W630" s="52">
        <v>1.35783200419182E-5</v>
      </c>
      <c r="X630" s="52">
        <v>4.26099000430316E-6</v>
      </c>
      <c r="Y630" s="52">
        <v>2.92253529428407E-5</v>
      </c>
      <c r="Z630" s="52">
        <v>6.4062583293830199E-5</v>
      </c>
      <c r="AA630" s="52">
        <v>8.4256407893375595E-6</v>
      </c>
      <c r="AB630" s="52">
        <v>3.2180049499858802E-5</v>
      </c>
      <c r="AC630" s="52">
        <v>1.0234380325629199E-5</v>
      </c>
      <c r="AD630" s="52">
        <v>5.19795300690985E-7</v>
      </c>
      <c r="AE630" s="52">
        <v>2.50394086923524E-5</v>
      </c>
      <c r="AF630" s="52">
        <v>6.7281875320847294E-5</v>
      </c>
      <c r="AG630" s="32">
        <v>1.9485346536600899E-5</v>
      </c>
    </row>
    <row r="631" spans="1:33" ht="15" customHeight="1" x14ac:dyDescent="0.25">
      <c r="A631" s="49" t="s">
        <v>10</v>
      </c>
      <c r="B631" s="49" t="s">
        <v>11</v>
      </c>
      <c r="C631" s="49" t="s">
        <v>12</v>
      </c>
      <c r="D631" s="49" t="s">
        <v>13</v>
      </c>
      <c r="E631" s="49" t="s">
        <v>14</v>
      </c>
      <c r="F631" s="49" t="s">
        <v>50</v>
      </c>
      <c r="G631" s="49" t="s">
        <v>103</v>
      </c>
      <c r="H631" s="50" t="s">
        <v>16</v>
      </c>
      <c r="I631" s="51">
        <v>25</v>
      </c>
      <c r="J631" s="52">
        <v>1.48084477500001E-3</v>
      </c>
      <c r="K631" s="52">
        <v>7.7793532500000304E-4</v>
      </c>
      <c r="L631" s="52">
        <v>7.9354845000000095E-4</v>
      </c>
      <c r="M631" s="52">
        <v>9.12219449999994E-4</v>
      </c>
      <c r="N631" s="52">
        <v>8.99908940999999E-4</v>
      </c>
      <c r="O631" s="52">
        <v>9.6789538349999898E-4</v>
      </c>
      <c r="P631" s="52">
        <v>8.7456296175000001E-4</v>
      </c>
      <c r="Q631" s="52">
        <v>7.2817829999999902E-4</v>
      </c>
      <c r="R631" s="52">
        <v>6.8800020000000205E-4</v>
      </c>
      <c r="S631" s="52">
        <v>2.09498447791139E-3</v>
      </c>
      <c r="T631" s="52">
        <v>2.08796473165617E-3</v>
      </c>
      <c r="U631" s="52">
        <v>1.3293878726966201E-3</v>
      </c>
      <c r="V631" s="52">
        <v>1.2199245429913401E-3</v>
      </c>
      <c r="W631" s="52">
        <v>1.4085125664506299E-3</v>
      </c>
      <c r="X631" s="52">
        <v>1.22540171050911E-3</v>
      </c>
      <c r="Y631" s="52">
        <v>1.42314024692708E-3</v>
      </c>
      <c r="Z631" s="52">
        <v>1.3735542388659699E-3</v>
      </c>
      <c r="AA631" s="52">
        <v>1.2966444967773801E-3</v>
      </c>
      <c r="AB631" s="52">
        <v>1.3242078106223899E-3</v>
      </c>
      <c r="AC631" s="52">
        <v>1.2779139274679201E-3</v>
      </c>
      <c r="AD631" s="52">
        <v>1.16258379147555E-3</v>
      </c>
      <c r="AE631" s="52">
        <v>1.17666173381258E-3</v>
      </c>
      <c r="AF631" s="52">
        <v>1.2230097801562299E-3</v>
      </c>
      <c r="AG631" s="32">
        <v>1.0586715724598501E-3</v>
      </c>
    </row>
    <row r="632" spans="1:33" ht="15" customHeight="1" x14ac:dyDescent="0.25">
      <c r="A632" s="49" t="s">
        <v>10</v>
      </c>
      <c r="B632" s="49" t="s">
        <v>11</v>
      </c>
      <c r="C632" s="49" t="s">
        <v>12</v>
      </c>
      <c r="D632" s="49" t="s">
        <v>13</v>
      </c>
      <c r="E632" s="49" t="s">
        <v>14</v>
      </c>
      <c r="F632" s="49" t="s">
        <v>50</v>
      </c>
      <c r="G632" s="49" t="s">
        <v>103</v>
      </c>
      <c r="H632" s="50" t="s">
        <v>17</v>
      </c>
      <c r="I632" s="51">
        <v>1</v>
      </c>
      <c r="J632" s="52">
        <v>1.164931223</v>
      </c>
      <c r="K632" s="52">
        <v>0.61197578900000205</v>
      </c>
      <c r="L632" s="52">
        <v>0.62425811400000097</v>
      </c>
      <c r="M632" s="52">
        <v>0.71761263399999597</v>
      </c>
      <c r="N632" s="52">
        <v>0.70792836691999905</v>
      </c>
      <c r="O632" s="52">
        <v>0.76141103501999896</v>
      </c>
      <c r="P632" s="52">
        <v>0.68798952990999995</v>
      </c>
      <c r="Q632" s="52">
        <v>0.57283359599999895</v>
      </c>
      <c r="R632" s="52">
        <v>0.54122682400000199</v>
      </c>
      <c r="S632" s="52">
        <v>1.5081120093721201</v>
      </c>
      <c r="T632" s="52">
        <v>1.2157859023745301</v>
      </c>
      <c r="U632" s="52">
        <v>0.92767948078973494</v>
      </c>
      <c r="V632" s="52">
        <v>0.66725977309569595</v>
      </c>
      <c r="W632" s="52">
        <v>0.79285435582281905</v>
      </c>
      <c r="X632" s="52">
        <v>0.65592172727367504</v>
      </c>
      <c r="Y632" s="52">
        <v>0.806701215942634</v>
      </c>
      <c r="Z632" s="52">
        <v>0.77944166603008702</v>
      </c>
      <c r="AA632" s="52">
        <v>0.73544603912669404</v>
      </c>
      <c r="AB632" s="52">
        <v>0.754491463663717</v>
      </c>
      <c r="AC632" s="52">
        <v>0.681874160775368</v>
      </c>
      <c r="AD632" s="52">
        <v>0.61088568277411803</v>
      </c>
      <c r="AE632" s="52">
        <v>0.60664556395515001</v>
      </c>
      <c r="AF632" s="52">
        <v>0.65420174847573298</v>
      </c>
      <c r="AG632" s="32">
        <v>0.55143570499184302</v>
      </c>
    </row>
    <row r="633" spans="1:33" ht="15" customHeight="1" x14ac:dyDescent="0.25">
      <c r="A633" s="49" t="s">
        <v>10</v>
      </c>
      <c r="B633" s="49" t="s">
        <v>11</v>
      </c>
      <c r="C633" s="49" t="s">
        <v>12</v>
      </c>
      <c r="D633" s="49" t="s">
        <v>13</v>
      </c>
      <c r="E633" s="49" t="s">
        <v>14</v>
      </c>
      <c r="F633" s="49" t="s">
        <v>50</v>
      </c>
      <c r="G633" s="49" t="s">
        <v>103</v>
      </c>
      <c r="H633" s="50" t="s">
        <v>18</v>
      </c>
      <c r="I633" s="51">
        <v>298</v>
      </c>
      <c r="J633" s="52">
        <v>3.5303339436000098E-3</v>
      </c>
      <c r="K633" s="52">
        <v>1.8545978148000099E-3</v>
      </c>
      <c r="L633" s="52">
        <v>1.8918195048000001E-3</v>
      </c>
      <c r="M633" s="52">
        <v>2.1747311687999901E-3</v>
      </c>
      <c r="N633" s="52">
        <v>2.1453829153440002E-3</v>
      </c>
      <c r="O633" s="52">
        <v>2.3074625942640001E-3</v>
      </c>
      <c r="P633" s="52">
        <v>2.0849581008119998E-3</v>
      </c>
      <c r="Q633" s="52">
        <v>1.7359770672E-3</v>
      </c>
      <c r="R633" s="52">
        <v>1.64019247680001E-3</v>
      </c>
      <c r="S633" s="52">
        <v>4.9944429953407603E-3</v>
      </c>
      <c r="T633" s="52">
        <v>4.9777079202683004E-3</v>
      </c>
      <c r="U633" s="52">
        <v>3.1646851478829801E-3</v>
      </c>
      <c r="V633" s="52">
        <v>3.1110989112444502E-3</v>
      </c>
      <c r="W633" s="52">
        <v>3.58534370665245E-3</v>
      </c>
      <c r="X633" s="52">
        <v>3.1220090280085098E-3</v>
      </c>
      <c r="Y633" s="52">
        <v>3.6120245356181702E-3</v>
      </c>
      <c r="Z633" s="52">
        <v>3.4788450740096798E-3</v>
      </c>
      <c r="AA633" s="52">
        <v>3.2683117455635101E-3</v>
      </c>
      <c r="AB633" s="52">
        <v>3.3628004772440702E-3</v>
      </c>
      <c r="AC633" s="52">
        <v>3.2693771630895999E-3</v>
      </c>
      <c r="AD633" s="52">
        <v>2.9874231945816901E-3</v>
      </c>
      <c r="AE633" s="52">
        <v>3.0010151737763901E-3</v>
      </c>
      <c r="AF633" s="52">
        <v>3.1214610881779301E-3</v>
      </c>
      <c r="AG633" s="32">
        <v>2.7072454160304502E-3</v>
      </c>
    </row>
    <row r="634" spans="1:33" ht="15" customHeight="1" x14ac:dyDescent="0.25">
      <c r="A634" s="49" t="s">
        <v>10</v>
      </c>
      <c r="B634" s="49" t="s">
        <v>11</v>
      </c>
      <c r="C634" s="49" t="s">
        <v>12</v>
      </c>
      <c r="D634" s="49" t="s">
        <v>13</v>
      </c>
      <c r="E634" s="49" t="s">
        <v>14</v>
      </c>
      <c r="F634" s="49" t="s">
        <v>50</v>
      </c>
      <c r="G634" s="49" t="s">
        <v>727</v>
      </c>
      <c r="H634" s="50" t="s">
        <v>16</v>
      </c>
      <c r="I634" s="51">
        <v>25</v>
      </c>
      <c r="J634" s="52"/>
      <c r="K634" s="52"/>
      <c r="L634" s="52"/>
      <c r="M634" s="52"/>
      <c r="N634" s="52"/>
      <c r="O634" s="52"/>
      <c r="P634" s="52"/>
      <c r="Q634" s="52"/>
      <c r="R634" s="52"/>
      <c r="S634" s="52"/>
      <c r="T634" s="52">
        <v>6.8877200527276697E-10</v>
      </c>
      <c r="U634" s="52">
        <v>1.36345366971003E-10</v>
      </c>
      <c r="V634" s="52">
        <v>2.6102657982503201E-9</v>
      </c>
      <c r="W634" s="52">
        <v>4.4208653987441801E-8</v>
      </c>
      <c r="X634" s="52">
        <v>2.71070321879705E-8</v>
      </c>
      <c r="Y634" s="52">
        <v>2.50681437599077E-8</v>
      </c>
      <c r="Z634" s="52">
        <v>5.5069201738893101E-8</v>
      </c>
      <c r="AA634" s="52">
        <v>5.4963358054184501E-8</v>
      </c>
      <c r="AB634" s="52">
        <v>5.9019396249378399E-8</v>
      </c>
      <c r="AC634" s="52">
        <v>2.24220444620224E-7</v>
      </c>
      <c r="AD634" s="52">
        <v>9.7266358196960803E-8</v>
      </c>
      <c r="AE634" s="52">
        <v>9.1950006105746698E-8</v>
      </c>
      <c r="AF634" s="52">
        <v>1.6043837782621901E-7</v>
      </c>
      <c r="AG634" s="32">
        <v>2.5027125269035802E-7</v>
      </c>
    </row>
    <row r="635" spans="1:33" ht="15" customHeight="1" x14ac:dyDescent="0.25">
      <c r="A635" s="49" t="s">
        <v>10</v>
      </c>
      <c r="B635" s="49" t="s">
        <v>11</v>
      </c>
      <c r="C635" s="49" t="s">
        <v>12</v>
      </c>
      <c r="D635" s="49" t="s">
        <v>13</v>
      </c>
      <c r="E635" s="49" t="s">
        <v>14</v>
      </c>
      <c r="F635" s="49" t="s">
        <v>50</v>
      </c>
      <c r="G635" s="49" t="s">
        <v>727</v>
      </c>
      <c r="H635" s="50" t="s">
        <v>18</v>
      </c>
      <c r="I635" s="51">
        <v>298</v>
      </c>
      <c r="J635" s="52"/>
      <c r="K635" s="52"/>
      <c r="L635" s="52"/>
      <c r="M635" s="52"/>
      <c r="N635" s="52"/>
      <c r="O635" s="52"/>
      <c r="P635" s="52"/>
      <c r="Q635" s="52"/>
      <c r="R635" s="52"/>
      <c r="S635" s="52"/>
      <c r="T635" s="52">
        <v>1.64203246057028E-9</v>
      </c>
      <c r="U635" s="52">
        <v>3.2504735485887098E-10</v>
      </c>
      <c r="V635" s="52">
        <v>6.1973158045629298E-9</v>
      </c>
      <c r="W635" s="52">
        <v>1.05384225110091E-7</v>
      </c>
      <c r="X635" s="52">
        <v>6.4596258252579098E-8</v>
      </c>
      <c r="Y635" s="52">
        <v>5.9762454723620004E-8</v>
      </c>
      <c r="Z635" s="52">
        <v>1.3128497694552101E-7</v>
      </c>
      <c r="AA635" s="52">
        <v>1.3103264560117601E-7</v>
      </c>
      <c r="AB635" s="52">
        <v>1.4070224065851799E-7</v>
      </c>
      <c r="AC635" s="52">
        <v>5.3454153997461405E-7</v>
      </c>
      <c r="AD635" s="52">
        <v>2.31882997941555E-7</v>
      </c>
      <c r="AE635" s="52">
        <v>2.192088145561E-7</v>
      </c>
      <c r="AF635" s="52">
        <v>3.82485092737706E-7</v>
      </c>
      <c r="AG635" s="32">
        <v>5.9664666641381299E-7</v>
      </c>
    </row>
    <row r="636" spans="1:33" ht="15" customHeight="1" x14ac:dyDescent="0.25">
      <c r="A636" s="49" t="s">
        <v>10</v>
      </c>
      <c r="B636" s="49" t="s">
        <v>11</v>
      </c>
      <c r="C636" s="49" t="s">
        <v>12</v>
      </c>
      <c r="D636" s="49" t="s">
        <v>13</v>
      </c>
      <c r="E636" s="49" t="s">
        <v>14</v>
      </c>
      <c r="F636" s="49" t="s">
        <v>50</v>
      </c>
      <c r="G636" s="49" t="s">
        <v>104</v>
      </c>
      <c r="H636" s="50" t="s">
        <v>16</v>
      </c>
      <c r="I636" s="51">
        <v>25</v>
      </c>
      <c r="J636" s="52">
        <v>4.3102499999999998E-7</v>
      </c>
      <c r="K636" s="52"/>
      <c r="L636" s="52"/>
      <c r="M636" s="52">
        <v>9.8250000000000102E-8</v>
      </c>
      <c r="N636" s="52">
        <v>6.5552175000000098E-7</v>
      </c>
      <c r="O636" s="52">
        <v>3.1541250000000101E-7</v>
      </c>
      <c r="P636" s="52"/>
      <c r="Q636" s="52"/>
      <c r="R636" s="52"/>
      <c r="S636" s="52"/>
      <c r="T636" s="52"/>
      <c r="U636" s="52"/>
      <c r="V636" s="52"/>
      <c r="W636" s="52"/>
      <c r="X636" s="52"/>
      <c r="Y636" s="52"/>
      <c r="Z636" s="52"/>
      <c r="AA636" s="52"/>
      <c r="AB636" s="52"/>
      <c r="AC636" s="52"/>
      <c r="AD636" s="52"/>
      <c r="AE636" s="52"/>
      <c r="AF636" s="52"/>
      <c r="AG636" s="32"/>
    </row>
    <row r="637" spans="1:33" ht="15" customHeight="1" x14ac:dyDescent="0.25">
      <c r="A637" s="49" t="s">
        <v>10</v>
      </c>
      <c r="B637" s="49" t="s">
        <v>11</v>
      </c>
      <c r="C637" s="49" t="s">
        <v>12</v>
      </c>
      <c r="D637" s="49" t="s">
        <v>13</v>
      </c>
      <c r="E637" s="49" t="s">
        <v>14</v>
      </c>
      <c r="F637" s="49" t="s">
        <v>50</v>
      </c>
      <c r="G637" s="49" t="s">
        <v>104</v>
      </c>
      <c r="H637" s="50" t="s">
        <v>17</v>
      </c>
      <c r="I637" s="51">
        <v>1</v>
      </c>
      <c r="J637" s="52">
        <v>4.3159969999999998E-4</v>
      </c>
      <c r="K637" s="52"/>
      <c r="L637" s="52"/>
      <c r="M637" s="52">
        <v>9.83810000000001E-5</v>
      </c>
      <c r="N637" s="52">
        <v>6.5639577900000095E-4</v>
      </c>
      <c r="O637" s="52">
        <v>3.15833050000001E-4</v>
      </c>
      <c r="P637" s="52"/>
      <c r="Q637" s="52"/>
      <c r="R637" s="52"/>
      <c r="S637" s="52"/>
      <c r="T637" s="52"/>
      <c r="U637" s="52"/>
      <c r="V637" s="52"/>
      <c r="W637" s="52"/>
      <c r="X637" s="52"/>
      <c r="Y637" s="52"/>
      <c r="Z637" s="52"/>
      <c r="AA637" s="52"/>
      <c r="AB637" s="52"/>
      <c r="AC637" s="52"/>
      <c r="AD637" s="52"/>
      <c r="AE637" s="52"/>
      <c r="AF637" s="52"/>
      <c r="AG637" s="32"/>
    </row>
    <row r="638" spans="1:33" ht="15" customHeight="1" x14ac:dyDescent="0.25">
      <c r="A638" s="49" t="s">
        <v>10</v>
      </c>
      <c r="B638" s="49" t="s">
        <v>11</v>
      </c>
      <c r="C638" s="49" t="s">
        <v>12</v>
      </c>
      <c r="D638" s="49" t="s">
        <v>13</v>
      </c>
      <c r="E638" s="49" t="s">
        <v>14</v>
      </c>
      <c r="F638" s="49" t="s">
        <v>50</v>
      </c>
      <c r="G638" s="49" t="s">
        <v>104</v>
      </c>
      <c r="H638" s="50" t="s">
        <v>18</v>
      </c>
      <c r="I638" s="51">
        <v>298</v>
      </c>
      <c r="J638" s="52">
        <v>1.0275636E-6</v>
      </c>
      <c r="K638" s="52"/>
      <c r="L638" s="52"/>
      <c r="M638" s="52">
        <v>2.34228E-7</v>
      </c>
      <c r="N638" s="52">
        <v>1.562763852E-6</v>
      </c>
      <c r="O638" s="52">
        <v>7.51943400000001E-7</v>
      </c>
      <c r="P638" s="52"/>
      <c r="Q638" s="52"/>
      <c r="R638" s="52"/>
      <c r="S638" s="52"/>
      <c r="T638" s="52"/>
      <c r="U638" s="52"/>
      <c r="V638" s="52"/>
      <c r="W638" s="52"/>
      <c r="X638" s="52"/>
      <c r="Y638" s="52"/>
      <c r="Z638" s="52"/>
      <c r="AA638" s="52"/>
      <c r="AB638" s="52"/>
      <c r="AC638" s="52"/>
      <c r="AD638" s="52"/>
      <c r="AE638" s="52"/>
      <c r="AF638" s="52"/>
      <c r="AG638" s="32"/>
    </row>
    <row r="639" spans="1:33" ht="15" customHeight="1" x14ac:dyDescent="0.25">
      <c r="A639" s="49" t="s">
        <v>10</v>
      </c>
      <c r="B639" s="49" t="s">
        <v>11</v>
      </c>
      <c r="C639" s="49" t="s">
        <v>12</v>
      </c>
      <c r="D639" s="49" t="s">
        <v>13</v>
      </c>
      <c r="E639" s="49" t="s">
        <v>14</v>
      </c>
      <c r="F639" s="49" t="s">
        <v>50</v>
      </c>
      <c r="G639" s="49" t="s">
        <v>105</v>
      </c>
      <c r="H639" s="50" t="s">
        <v>16</v>
      </c>
      <c r="I639" s="51">
        <v>25</v>
      </c>
      <c r="J639" s="52">
        <v>2.5480319999999899E-4</v>
      </c>
      <c r="K639" s="52">
        <v>6.9999999999999897E-6</v>
      </c>
      <c r="L639" s="52">
        <v>2.0990000000000001E-4</v>
      </c>
      <c r="M639" s="52">
        <v>2.9130159999999901E-4</v>
      </c>
      <c r="N639" s="52">
        <v>2.6149584800000099E-4</v>
      </c>
      <c r="O639" s="52">
        <v>2.78043600000002E-4</v>
      </c>
      <c r="P639" s="52">
        <v>1.9245486399999999E-4</v>
      </c>
      <c r="Q639" s="52">
        <v>1.6969439999999999E-4</v>
      </c>
      <c r="R639" s="52">
        <v>1.390296E-4</v>
      </c>
      <c r="S639" s="52">
        <v>3.2324197162397002E-4</v>
      </c>
      <c r="T639" s="52">
        <v>1.12724342022507E-4</v>
      </c>
      <c r="U639" s="52">
        <v>7.1274996495257603E-5</v>
      </c>
      <c r="V639" s="52"/>
      <c r="W639" s="52"/>
      <c r="X639" s="52"/>
      <c r="Y639" s="52"/>
      <c r="Z639" s="52"/>
      <c r="AA639" s="52"/>
      <c r="AB639" s="52"/>
      <c r="AC639" s="52"/>
      <c r="AD639" s="52"/>
      <c r="AE639" s="52"/>
      <c r="AF639" s="52"/>
      <c r="AG639" s="32"/>
    </row>
    <row r="640" spans="1:33" ht="15" customHeight="1" x14ac:dyDescent="0.25">
      <c r="A640" s="49" t="s">
        <v>10</v>
      </c>
      <c r="B640" s="49" t="s">
        <v>11</v>
      </c>
      <c r="C640" s="49" t="s">
        <v>12</v>
      </c>
      <c r="D640" s="49" t="s">
        <v>13</v>
      </c>
      <c r="E640" s="49" t="s">
        <v>14</v>
      </c>
      <c r="F640" s="49" t="s">
        <v>50</v>
      </c>
      <c r="G640" s="49" t="s">
        <v>105</v>
      </c>
      <c r="H640" s="50" t="s">
        <v>17</v>
      </c>
      <c r="I640" s="51">
        <v>1</v>
      </c>
      <c r="J640" s="52">
        <v>2.1905431103999898E-2</v>
      </c>
      <c r="K640" s="52">
        <v>6.0178999999999897E-4</v>
      </c>
      <c r="L640" s="52">
        <v>1.8045103E-2</v>
      </c>
      <c r="M640" s="52">
        <v>2.50431985519999E-2</v>
      </c>
      <c r="N640" s="52">
        <v>2.2480798052560001E-2</v>
      </c>
      <c r="O640" s="52">
        <v>2.3903408292000099E-2</v>
      </c>
      <c r="P640" s="52">
        <v>1.654534465808E-2</v>
      </c>
      <c r="Q640" s="52">
        <v>1.4588627567999999E-2</v>
      </c>
      <c r="R640" s="52">
        <v>1.1952374712000001E-2</v>
      </c>
      <c r="S640" s="52">
        <v>3.6547057361588399E-2</v>
      </c>
      <c r="T640" s="52">
        <v>1.00041944616197E-2</v>
      </c>
      <c r="U640" s="52">
        <v>6.7419556320856304E-3</v>
      </c>
      <c r="V640" s="52"/>
      <c r="W640" s="52"/>
      <c r="X640" s="52"/>
      <c r="Y640" s="52"/>
      <c r="Z640" s="52"/>
      <c r="AA640" s="52"/>
      <c r="AB640" s="52"/>
      <c r="AC640" s="52"/>
      <c r="AD640" s="52"/>
      <c r="AE640" s="52"/>
      <c r="AF640" s="52"/>
      <c r="AG640" s="32"/>
    </row>
    <row r="641" spans="1:33" ht="15" customHeight="1" x14ac:dyDescent="0.25">
      <c r="A641" s="49" t="s">
        <v>10</v>
      </c>
      <c r="B641" s="49" t="s">
        <v>11</v>
      </c>
      <c r="C641" s="49" t="s">
        <v>12</v>
      </c>
      <c r="D641" s="49" t="s">
        <v>13</v>
      </c>
      <c r="E641" s="49" t="s">
        <v>14</v>
      </c>
      <c r="F641" s="49" t="s">
        <v>50</v>
      </c>
      <c r="G641" s="49" t="s">
        <v>105</v>
      </c>
      <c r="H641" s="50" t="s">
        <v>18</v>
      </c>
      <c r="I641" s="51">
        <v>298</v>
      </c>
      <c r="J641" s="52">
        <v>3.9863960639999798E-4</v>
      </c>
      <c r="K641" s="52">
        <v>1.09515E-5</v>
      </c>
      <c r="L641" s="52">
        <v>3.2838855000000001E-4</v>
      </c>
      <c r="M641" s="52">
        <v>4.5574135319999802E-4</v>
      </c>
      <c r="N641" s="52">
        <v>4.0911025419600102E-4</v>
      </c>
      <c r="O641" s="52">
        <v>4.3499921220000202E-4</v>
      </c>
      <c r="P641" s="52">
        <v>3.0109563472800001E-4</v>
      </c>
      <c r="Q641" s="52">
        <v>2.6548688880000001E-4</v>
      </c>
      <c r="R641" s="52">
        <v>2.1751180919999999E-4</v>
      </c>
      <c r="S641" s="52">
        <v>5.0571206460570096E-4</v>
      </c>
      <c r="T641" s="52">
        <v>1.7635723309421199E-4</v>
      </c>
      <c r="U641" s="52">
        <v>1.11706398210864E-4</v>
      </c>
      <c r="V641" s="52"/>
      <c r="W641" s="52"/>
      <c r="X641" s="52"/>
      <c r="Y641" s="52"/>
      <c r="Z641" s="52"/>
      <c r="AA641" s="52"/>
      <c r="AB641" s="52"/>
      <c r="AC641" s="52"/>
      <c r="AD641" s="52"/>
      <c r="AE641" s="52"/>
      <c r="AF641" s="52"/>
      <c r="AG641" s="32"/>
    </row>
    <row r="642" spans="1:33" ht="15" customHeight="1" x14ac:dyDescent="0.25">
      <c r="A642" s="49" t="s">
        <v>10</v>
      </c>
      <c r="B642" s="49" t="s">
        <v>11</v>
      </c>
      <c r="C642" s="49" t="s">
        <v>12</v>
      </c>
      <c r="D642" s="49" t="s">
        <v>13</v>
      </c>
      <c r="E642" s="49" t="s">
        <v>14</v>
      </c>
      <c r="F642" s="49" t="s">
        <v>50</v>
      </c>
      <c r="G642" s="49" t="s">
        <v>106</v>
      </c>
      <c r="H642" s="50" t="s">
        <v>16</v>
      </c>
      <c r="I642" s="51">
        <v>25</v>
      </c>
      <c r="J642" s="52">
        <v>1.1427037499999999E-4</v>
      </c>
      <c r="K642" s="52">
        <v>6.1298174999999797E-5</v>
      </c>
      <c r="L642" s="52">
        <v>2.074575E-6</v>
      </c>
      <c r="M642" s="52">
        <v>1.6421077499999999E-4</v>
      </c>
      <c r="N642" s="52">
        <v>1.8034557000000001E-5</v>
      </c>
      <c r="O642" s="52">
        <v>4.69570664999998E-5</v>
      </c>
      <c r="P642" s="52">
        <v>5.6496409499999701E-5</v>
      </c>
      <c r="Q642" s="52">
        <v>7.0194149999999996E-5</v>
      </c>
      <c r="R642" s="52">
        <v>2.8926975000000001E-5</v>
      </c>
      <c r="S642" s="52"/>
      <c r="T642" s="52"/>
      <c r="U642" s="52"/>
      <c r="V642" s="52"/>
      <c r="W642" s="52"/>
      <c r="X642" s="52"/>
      <c r="Y642" s="52"/>
      <c r="Z642" s="52"/>
      <c r="AA642" s="52"/>
      <c r="AB642" s="52"/>
      <c r="AC642" s="52"/>
      <c r="AD642" s="52"/>
      <c r="AE642" s="52"/>
      <c r="AF642" s="52"/>
      <c r="AG642" s="32"/>
    </row>
    <row r="643" spans="1:33" ht="15" customHeight="1" x14ac:dyDescent="0.25">
      <c r="A643" s="49" t="s">
        <v>10</v>
      </c>
      <c r="B643" s="49" t="s">
        <v>11</v>
      </c>
      <c r="C643" s="49" t="s">
        <v>12</v>
      </c>
      <c r="D643" s="49" t="s">
        <v>13</v>
      </c>
      <c r="E643" s="49" t="s">
        <v>14</v>
      </c>
      <c r="F643" s="49" t="s">
        <v>50</v>
      </c>
      <c r="G643" s="49" t="s">
        <v>106</v>
      </c>
      <c r="H643" s="50" t="s">
        <v>17</v>
      </c>
      <c r="I643" s="51">
        <v>1</v>
      </c>
      <c r="J643" s="52">
        <v>0.11274677</v>
      </c>
      <c r="K643" s="52">
        <v>6.04808659999998E-2</v>
      </c>
      <c r="L643" s="52">
        <v>2.0469139999999999E-3</v>
      </c>
      <c r="M643" s="52">
        <v>0.16202129800000001</v>
      </c>
      <c r="N643" s="52">
        <v>1.7794096240000001E-2</v>
      </c>
      <c r="O643" s="52">
        <v>4.6330972279999799E-2</v>
      </c>
      <c r="P643" s="52">
        <v>5.5743124039999703E-2</v>
      </c>
      <c r="Q643" s="52">
        <v>6.9258228000000005E-2</v>
      </c>
      <c r="R643" s="52">
        <v>2.8541282000000001E-2</v>
      </c>
      <c r="S643" s="52"/>
      <c r="T643" s="52"/>
      <c r="U643" s="52"/>
      <c r="V643" s="52"/>
      <c r="W643" s="52"/>
      <c r="X643" s="52"/>
      <c r="Y643" s="52"/>
      <c r="Z643" s="52"/>
      <c r="AA643" s="52"/>
      <c r="AB643" s="52"/>
      <c r="AC643" s="52"/>
      <c r="AD643" s="52"/>
      <c r="AE643" s="52"/>
      <c r="AF643" s="52"/>
      <c r="AG643" s="32"/>
    </row>
    <row r="644" spans="1:33" ht="15" customHeight="1" x14ac:dyDescent="0.25">
      <c r="A644" s="49" t="s">
        <v>10</v>
      </c>
      <c r="B644" s="49" t="s">
        <v>11</v>
      </c>
      <c r="C644" s="49" t="s">
        <v>12</v>
      </c>
      <c r="D644" s="49" t="s">
        <v>13</v>
      </c>
      <c r="E644" s="49" t="s">
        <v>14</v>
      </c>
      <c r="F644" s="49" t="s">
        <v>50</v>
      </c>
      <c r="G644" s="49" t="s">
        <v>106</v>
      </c>
      <c r="H644" s="50" t="s">
        <v>18</v>
      </c>
      <c r="I644" s="51">
        <v>298</v>
      </c>
      <c r="J644" s="52">
        <v>2.7242057400000101E-4</v>
      </c>
      <c r="K644" s="52">
        <v>1.461348492E-4</v>
      </c>
      <c r="L644" s="52">
        <v>4.9457867999999997E-6</v>
      </c>
      <c r="M644" s="52">
        <v>3.9147848759999999E-4</v>
      </c>
      <c r="N644" s="52">
        <v>4.2994383887999997E-5</v>
      </c>
      <c r="O644" s="52">
        <v>1.11945646535999E-4</v>
      </c>
      <c r="P644" s="52">
        <v>1.3468744024799901E-4</v>
      </c>
      <c r="Q644" s="52">
        <v>1.6734285359999999E-4</v>
      </c>
      <c r="R644" s="52">
        <v>6.8961908400000003E-5</v>
      </c>
      <c r="S644" s="52"/>
      <c r="T644" s="52"/>
      <c r="U644" s="52"/>
      <c r="V644" s="52"/>
      <c r="W644" s="52"/>
      <c r="X644" s="52"/>
      <c r="Y644" s="52"/>
      <c r="Z644" s="52"/>
      <c r="AA644" s="52"/>
      <c r="AB644" s="52"/>
      <c r="AC644" s="52"/>
      <c r="AD644" s="52"/>
      <c r="AE644" s="52"/>
      <c r="AF644" s="52"/>
      <c r="AG644" s="32"/>
    </row>
    <row r="645" spans="1:33" ht="15" customHeight="1" x14ac:dyDescent="0.25">
      <c r="A645" s="49" t="s">
        <v>10</v>
      </c>
      <c r="B645" s="49" t="s">
        <v>11</v>
      </c>
      <c r="C645" s="49" t="s">
        <v>12</v>
      </c>
      <c r="D645" s="49" t="s">
        <v>13</v>
      </c>
      <c r="E645" s="49" t="s">
        <v>107</v>
      </c>
      <c r="F645" s="49" t="s">
        <v>108</v>
      </c>
      <c r="G645" s="49" t="s">
        <v>728</v>
      </c>
      <c r="H645" s="50" t="s">
        <v>16</v>
      </c>
      <c r="I645" s="51">
        <v>25</v>
      </c>
      <c r="J645" s="52"/>
      <c r="K645" s="52"/>
      <c r="L645" s="52"/>
      <c r="M645" s="52"/>
      <c r="N645" s="52"/>
      <c r="O645" s="52"/>
      <c r="P645" s="52"/>
      <c r="Q645" s="52"/>
      <c r="R645" s="52"/>
      <c r="S645" s="52"/>
      <c r="T645" s="52"/>
      <c r="U645" s="52">
        <v>4.8749999999999999E-5</v>
      </c>
      <c r="V645" s="52">
        <v>1.75E-6</v>
      </c>
      <c r="W645" s="52">
        <v>1.9012647499999999E-6</v>
      </c>
      <c r="X645" s="52">
        <v>2.20331625E-6</v>
      </c>
      <c r="Y645" s="52">
        <v>2.39879475E-6</v>
      </c>
      <c r="Z645" s="52">
        <v>2.2261996045E-6</v>
      </c>
      <c r="AA645" s="52">
        <v>2.2637975250000001E-6</v>
      </c>
      <c r="AB645" s="52">
        <v>2.3839106700000001E-6</v>
      </c>
      <c r="AC645" s="52">
        <v>2.9867471999999998E-6</v>
      </c>
      <c r="AD645" s="52">
        <v>3.04758575E-6</v>
      </c>
      <c r="AE645" s="52">
        <v>2.864094825E-6</v>
      </c>
      <c r="AF645" s="52">
        <v>3.746239425E-6</v>
      </c>
      <c r="AG645" s="32">
        <v>3.9999455750000003E-6</v>
      </c>
    </row>
    <row r="646" spans="1:33" ht="15" customHeight="1" x14ac:dyDescent="0.25">
      <c r="A646" s="49" t="s">
        <v>10</v>
      </c>
      <c r="B646" s="49" t="s">
        <v>11</v>
      </c>
      <c r="C646" s="49" t="s">
        <v>12</v>
      </c>
      <c r="D646" s="49" t="s">
        <v>13</v>
      </c>
      <c r="E646" s="49" t="s">
        <v>107</v>
      </c>
      <c r="F646" s="49" t="s">
        <v>108</v>
      </c>
      <c r="G646" s="49" t="s">
        <v>728</v>
      </c>
      <c r="H646" s="50" t="s">
        <v>17</v>
      </c>
      <c r="I646" s="51">
        <v>1</v>
      </c>
      <c r="J646" s="52"/>
      <c r="K646" s="52"/>
      <c r="L646" s="52"/>
      <c r="M646" s="52"/>
      <c r="N646" s="52"/>
      <c r="O646" s="52"/>
      <c r="P646" s="52"/>
      <c r="Q646" s="52"/>
      <c r="R646" s="52"/>
      <c r="S646" s="52"/>
      <c r="T646" s="52"/>
      <c r="U646" s="52">
        <v>4.3710099999999998E-3</v>
      </c>
      <c r="V646" s="52">
        <v>4.516E-3</v>
      </c>
      <c r="W646" s="52">
        <v>5.1201040210289497E-3</v>
      </c>
      <c r="X646" s="52">
        <v>4.0087613334764899E-3</v>
      </c>
      <c r="Y646" s="52">
        <v>6.2211144633673096E-3</v>
      </c>
      <c r="Z646" s="52">
        <v>5.9019962185674901E-3</v>
      </c>
      <c r="AA646" s="52">
        <v>6.0078649936584601E-3</v>
      </c>
      <c r="AB646" s="52">
        <v>6.4400128921294599E-3</v>
      </c>
      <c r="AC646" s="52">
        <v>7.5217981449513501E-3</v>
      </c>
      <c r="AD646" s="52">
        <v>7.3068348442748999E-3</v>
      </c>
      <c r="AE646" s="52">
        <v>6.9454669791010198E-3</v>
      </c>
      <c r="AF646" s="52">
        <v>9.1230946024150102E-3</v>
      </c>
      <c r="AG646" s="32">
        <v>9.6924520679525505E-3</v>
      </c>
    </row>
    <row r="647" spans="1:33" ht="15" customHeight="1" x14ac:dyDescent="0.25">
      <c r="A647" s="49" t="s">
        <v>10</v>
      </c>
      <c r="B647" s="49" t="s">
        <v>11</v>
      </c>
      <c r="C647" s="49" t="s">
        <v>12</v>
      </c>
      <c r="D647" s="49" t="s">
        <v>13</v>
      </c>
      <c r="E647" s="49" t="s">
        <v>107</v>
      </c>
      <c r="F647" s="49" t="s">
        <v>108</v>
      </c>
      <c r="G647" s="49" t="s">
        <v>728</v>
      </c>
      <c r="H647" s="50" t="s">
        <v>18</v>
      </c>
      <c r="I647" s="51">
        <v>298</v>
      </c>
      <c r="J647" s="52"/>
      <c r="K647" s="52"/>
      <c r="L647" s="52"/>
      <c r="M647" s="52"/>
      <c r="N647" s="52"/>
      <c r="O647" s="52"/>
      <c r="P647" s="52"/>
      <c r="Q647" s="52"/>
      <c r="R647" s="52"/>
      <c r="S647" s="52"/>
      <c r="T647" s="52"/>
      <c r="U647" s="52">
        <v>1.16518E-4</v>
      </c>
      <c r="V647" s="52">
        <v>2.086E-6</v>
      </c>
      <c r="W647" s="52">
        <v>2.266307582E-6</v>
      </c>
      <c r="X647" s="52">
        <v>2.6263529699999998E-6</v>
      </c>
      <c r="Y647" s="52">
        <v>2.8593627459999999E-6</v>
      </c>
      <c r="Z647" s="52">
        <v>2.6536299285639999E-6</v>
      </c>
      <c r="AA647" s="52">
        <v>2.6984466498000002E-6</v>
      </c>
      <c r="AB647" s="52">
        <v>2.8416215186399998E-6</v>
      </c>
      <c r="AC647" s="52">
        <v>3.5602026623999998E-6</v>
      </c>
      <c r="AD647" s="52">
        <v>3.6327222139999999E-6</v>
      </c>
      <c r="AE647" s="52">
        <v>3.4140010314000002E-6</v>
      </c>
      <c r="AF647" s="52">
        <v>4.4655173946000001E-6</v>
      </c>
      <c r="AG647" s="32">
        <v>4.7679351254000003E-6</v>
      </c>
    </row>
    <row r="648" spans="1:33" ht="15" customHeight="1" x14ac:dyDescent="0.25">
      <c r="A648" s="49" t="s">
        <v>10</v>
      </c>
      <c r="B648" s="49" t="s">
        <v>11</v>
      </c>
      <c r="C648" s="49" t="s">
        <v>12</v>
      </c>
      <c r="D648" s="49" t="s">
        <v>13</v>
      </c>
      <c r="E648" s="49" t="s">
        <v>107</v>
      </c>
      <c r="F648" s="49" t="s">
        <v>108</v>
      </c>
      <c r="G648" s="49" t="s">
        <v>729</v>
      </c>
      <c r="H648" s="50" t="s">
        <v>16</v>
      </c>
      <c r="I648" s="51">
        <v>25</v>
      </c>
      <c r="J648" s="52">
        <v>3.4971876254895103E-10</v>
      </c>
      <c r="K648" s="52">
        <v>1.1015343593408701E-8</v>
      </c>
      <c r="L648" s="52">
        <v>1.0111644433717699E-9</v>
      </c>
      <c r="M648" s="52">
        <v>3.97005205271518E-10</v>
      </c>
      <c r="N648" s="52">
        <v>5.5218437007203304E-10</v>
      </c>
      <c r="O648" s="52">
        <v>4.0073035552709001E-8</v>
      </c>
      <c r="P648" s="52">
        <v>1.5257117328374401E-7</v>
      </c>
      <c r="Q648" s="52">
        <v>1.10369533782856E-7</v>
      </c>
      <c r="R648" s="52">
        <v>1.4874795647049901E-7</v>
      </c>
      <c r="S648" s="52">
        <v>1.98497783463387E-8</v>
      </c>
      <c r="T648" s="52">
        <v>2.17401792388749E-8</v>
      </c>
      <c r="U648" s="52">
        <v>4.4239512363784403E-9</v>
      </c>
      <c r="V648" s="52">
        <v>7.6078238799099496E-9</v>
      </c>
      <c r="W648" s="52">
        <v>2.39552542216195E-8</v>
      </c>
      <c r="X648" s="52">
        <v>2.62560020729516E-8</v>
      </c>
      <c r="Y648" s="52">
        <v>2.16961130312636E-7</v>
      </c>
      <c r="Z648" s="52">
        <v>4.0796478778936298E-7</v>
      </c>
      <c r="AA648" s="52">
        <v>1.5653004956911599E-7</v>
      </c>
      <c r="AB648" s="52">
        <v>2.2846308123743101E-7</v>
      </c>
      <c r="AC648" s="52">
        <v>2.26707983378275E-7</v>
      </c>
      <c r="AD648" s="52">
        <v>5.2286485740597696E-7</v>
      </c>
      <c r="AE648" s="52">
        <v>3.70027418299159E-7</v>
      </c>
      <c r="AF648" s="52">
        <v>2.04112121416476E-7</v>
      </c>
      <c r="AG648" s="32">
        <v>3.9344200807698897E-8</v>
      </c>
    </row>
    <row r="649" spans="1:33" ht="15" customHeight="1" x14ac:dyDescent="0.25">
      <c r="A649" s="49" t="s">
        <v>10</v>
      </c>
      <c r="B649" s="49" t="s">
        <v>11</v>
      </c>
      <c r="C649" s="49" t="s">
        <v>12</v>
      </c>
      <c r="D649" s="49" t="s">
        <v>13</v>
      </c>
      <c r="E649" s="49" t="s">
        <v>107</v>
      </c>
      <c r="F649" s="49" t="s">
        <v>108</v>
      </c>
      <c r="G649" s="49" t="s">
        <v>729</v>
      </c>
      <c r="H649" s="50" t="s">
        <v>18</v>
      </c>
      <c r="I649" s="51">
        <v>298</v>
      </c>
      <c r="J649" s="52">
        <v>8.33729529916698E-10</v>
      </c>
      <c r="K649" s="52">
        <v>2.6260579126686199E-8</v>
      </c>
      <c r="L649" s="52">
        <v>2.4106160329983101E-9</v>
      </c>
      <c r="M649" s="52">
        <v>9.4646040936729991E-10</v>
      </c>
      <c r="N649" s="52">
        <v>1.31640753825173E-9</v>
      </c>
      <c r="O649" s="52">
        <v>9.5534116757658303E-8</v>
      </c>
      <c r="P649" s="52">
        <v>3.6372967710844497E-7</v>
      </c>
      <c r="Q649" s="52">
        <v>2.6312096853832899E-7</v>
      </c>
      <c r="R649" s="52">
        <v>3.54615128225669E-7</v>
      </c>
      <c r="S649" s="52">
        <v>4.7321871577671302E-8</v>
      </c>
      <c r="T649" s="52">
        <v>5.1828587305477798E-8</v>
      </c>
      <c r="U649" s="52">
        <v>1.05466997475262E-8</v>
      </c>
      <c r="V649" s="52">
        <v>1.7954281303653099E-8</v>
      </c>
      <c r="W649" s="52">
        <v>7.5881811420826502E-8</v>
      </c>
      <c r="X649" s="52">
        <v>6.1368059506812807E-8</v>
      </c>
      <c r="Y649" s="52">
        <v>5.1563552981798598E-7</v>
      </c>
      <c r="Z649" s="52">
        <v>9.5755305837428091E-7</v>
      </c>
      <c r="AA649" s="52">
        <v>3.7076254996880902E-7</v>
      </c>
      <c r="AB649" s="52">
        <v>5.4065404120913297E-7</v>
      </c>
      <c r="AC649" s="52">
        <v>5.3331702689299801E-7</v>
      </c>
      <c r="AD649" s="52">
        <v>1.2442603073066901E-6</v>
      </c>
      <c r="AE649" s="52">
        <v>8.7942784129068496E-7</v>
      </c>
      <c r="AF649" s="52">
        <v>4.8443450547951603E-7</v>
      </c>
      <c r="AG649" s="32">
        <v>8.7070331414165105E-8</v>
      </c>
    </row>
    <row r="650" spans="1:33" ht="15" customHeight="1" x14ac:dyDescent="0.25">
      <c r="A650" s="49" t="s">
        <v>10</v>
      </c>
      <c r="B650" s="49" t="s">
        <v>11</v>
      </c>
      <c r="C650" s="49" t="s">
        <v>12</v>
      </c>
      <c r="D650" s="49" t="s">
        <v>13</v>
      </c>
      <c r="E650" s="49" t="s">
        <v>107</v>
      </c>
      <c r="F650" s="49" t="s">
        <v>108</v>
      </c>
      <c r="G650" s="49" t="s">
        <v>730</v>
      </c>
      <c r="H650" s="50" t="s">
        <v>16</v>
      </c>
      <c r="I650" s="51">
        <v>25</v>
      </c>
      <c r="J650" s="52">
        <v>1.4988112128000001E-2</v>
      </c>
      <c r="K650" s="52">
        <v>1.4936432895999999E-2</v>
      </c>
      <c r="L650" s="52">
        <v>1.5094104476E-2</v>
      </c>
      <c r="M650" s="52">
        <v>1.5663982311999999E-2</v>
      </c>
      <c r="N650" s="52">
        <v>1.5912867300000001E-2</v>
      </c>
      <c r="O650" s="52">
        <v>1.5924259428E-2</v>
      </c>
      <c r="P650" s="52">
        <v>1.5964219171999999E-2</v>
      </c>
      <c r="Q650" s="52">
        <v>1.4803556108E-2</v>
      </c>
      <c r="R650" s="52">
        <v>1.3318862568E-2</v>
      </c>
      <c r="S650" s="52">
        <v>1.563687373E-2</v>
      </c>
      <c r="T650" s="52">
        <v>1.4657954074500001E-2</v>
      </c>
      <c r="U650" s="52">
        <v>4.4388633497500002E-3</v>
      </c>
      <c r="V650" s="52">
        <v>4.2407708052854803E-3</v>
      </c>
      <c r="W650" s="52">
        <v>4.0582905516454498E-3</v>
      </c>
      <c r="X650" s="52">
        <v>4.0261843458608499E-3</v>
      </c>
      <c r="Y650" s="52">
        <v>3.4102092745497701E-3</v>
      </c>
      <c r="Z650" s="52">
        <v>4.0145064613468697E-3</v>
      </c>
      <c r="AA650" s="52">
        <v>4.1125557451633099E-3</v>
      </c>
      <c r="AB650" s="52">
        <v>4.1389147330519798E-3</v>
      </c>
      <c r="AC650" s="52">
        <v>3.8761988077455401E-3</v>
      </c>
      <c r="AD650" s="52">
        <v>3.3304702306079601E-3</v>
      </c>
      <c r="AE650" s="52">
        <v>3.37768518886656E-3</v>
      </c>
      <c r="AF650" s="52">
        <v>3.5009228132356399E-3</v>
      </c>
      <c r="AG650" s="32">
        <v>3.3545771106282302E-3</v>
      </c>
    </row>
    <row r="651" spans="1:33" ht="15" customHeight="1" x14ac:dyDescent="0.25">
      <c r="A651" s="49" t="s">
        <v>10</v>
      </c>
      <c r="B651" s="49" t="s">
        <v>11</v>
      </c>
      <c r="C651" s="49" t="s">
        <v>12</v>
      </c>
      <c r="D651" s="49" t="s">
        <v>13</v>
      </c>
      <c r="E651" s="49" t="s">
        <v>107</v>
      </c>
      <c r="F651" s="49" t="s">
        <v>108</v>
      </c>
      <c r="G651" s="49" t="s">
        <v>730</v>
      </c>
      <c r="H651" s="50" t="s">
        <v>17</v>
      </c>
      <c r="I651" s="51">
        <v>1</v>
      </c>
      <c r="J651" s="52">
        <v>5.5614071328768002</v>
      </c>
      <c r="K651" s="52">
        <v>5.5422313189376</v>
      </c>
      <c r="L651" s="52">
        <v>5.6007360753856004</v>
      </c>
      <c r="M651" s="52">
        <v>5.8121918367871999</v>
      </c>
      <c r="N651" s="52">
        <v>5.9045417428800002</v>
      </c>
      <c r="O651" s="52">
        <v>5.9087688437567998</v>
      </c>
      <c r="P651" s="52">
        <v>5.9235960884032002</v>
      </c>
      <c r="Q651" s="52">
        <v>5.4929267827648003</v>
      </c>
      <c r="R651" s="52">
        <v>4.9420244961408004</v>
      </c>
      <c r="S651" s="52">
        <v>5.8021330742170001</v>
      </c>
      <c r="T651" s="52">
        <v>5.4389004864439796</v>
      </c>
      <c r="U651" s="52">
        <v>6.1365882891819004</v>
      </c>
      <c r="V651" s="52">
        <v>5.7909893708169102</v>
      </c>
      <c r="W651" s="52">
        <v>5.5415365365716696</v>
      </c>
      <c r="X651" s="52">
        <v>5.4187925893643296</v>
      </c>
      <c r="Y651" s="52">
        <v>4.60004965156606</v>
      </c>
      <c r="Z651" s="52">
        <v>5.4619908214051298</v>
      </c>
      <c r="AA651" s="52">
        <v>5.5617664133634799</v>
      </c>
      <c r="AB651" s="52">
        <v>5.5945899213587396</v>
      </c>
      <c r="AC651" s="52">
        <v>5.21710994352242</v>
      </c>
      <c r="AD651" s="52">
        <v>4.5058465783330002</v>
      </c>
      <c r="AE651" s="52">
        <v>4.5743957563442201</v>
      </c>
      <c r="AF651" s="52">
        <v>4.7568155958740004</v>
      </c>
      <c r="AG651" s="32">
        <v>4.5527409459601804</v>
      </c>
    </row>
    <row r="652" spans="1:33" ht="15" customHeight="1" x14ac:dyDescent="0.25">
      <c r="A652" s="49" t="s">
        <v>10</v>
      </c>
      <c r="B652" s="49" t="s">
        <v>11</v>
      </c>
      <c r="C652" s="49" t="s">
        <v>12</v>
      </c>
      <c r="D652" s="49" t="s">
        <v>13</v>
      </c>
      <c r="E652" s="49" t="s">
        <v>107</v>
      </c>
      <c r="F652" s="49" t="s">
        <v>108</v>
      </c>
      <c r="G652" s="49" t="s">
        <v>730</v>
      </c>
      <c r="H652" s="50" t="s">
        <v>18</v>
      </c>
      <c r="I652" s="51">
        <v>298</v>
      </c>
      <c r="J652" s="52">
        <v>2.5986661318655999E-2</v>
      </c>
      <c r="K652" s="52">
        <v>2.5897058926592002E-2</v>
      </c>
      <c r="L652" s="52">
        <v>2.6170432778752001E-2</v>
      </c>
      <c r="M652" s="52">
        <v>2.7158497332223999E-2</v>
      </c>
      <c r="N652" s="52">
        <v>2.75900186496E-2</v>
      </c>
      <c r="O652" s="52">
        <v>2.7609770528256E-2</v>
      </c>
      <c r="P652" s="52">
        <v>2.7679053458943999E-2</v>
      </c>
      <c r="Q652" s="52">
        <v>2.5666674735615999E-2</v>
      </c>
      <c r="R652" s="52">
        <v>2.3092486081535999E-2</v>
      </c>
      <c r="S652" s="52">
        <v>2.7111495979841999E-2</v>
      </c>
      <c r="T652" s="52">
        <v>2.5414227282921999E-2</v>
      </c>
      <c r="U652" s="52">
        <v>1.0599534225803999E-2</v>
      </c>
      <c r="V652" s="52">
        <v>1.0110903519800599E-2</v>
      </c>
      <c r="W652" s="52">
        <v>9.6740706751227493E-3</v>
      </c>
      <c r="X652" s="52">
        <v>9.5984950005322603E-3</v>
      </c>
      <c r="Y652" s="52">
        <v>8.1296409105266598E-3</v>
      </c>
      <c r="Z652" s="52">
        <v>9.5711764238509394E-3</v>
      </c>
      <c r="AA652" s="52">
        <v>9.80460109646932E-3</v>
      </c>
      <c r="AB652" s="52">
        <v>9.8671459035959298E-3</v>
      </c>
      <c r="AC652" s="52">
        <v>9.2408609376653499E-3</v>
      </c>
      <c r="AD652" s="52">
        <v>7.9395430297693904E-3</v>
      </c>
      <c r="AE652" s="52">
        <v>8.0524002982280806E-3</v>
      </c>
      <c r="AF652" s="52">
        <v>8.3465039467537708E-3</v>
      </c>
      <c r="AG652" s="32">
        <v>7.9972820317436594E-3</v>
      </c>
    </row>
    <row r="653" spans="1:33" ht="15" customHeight="1" x14ac:dyDescent="0.25">
      <c r="A653" s="49" t="s">
        <v>10</v>
      </c>
      <c r="B653" s="49" t="s">
        <v>11</v>
      </c>
      <c r="C653" s="49" t="s">
        <v>12</v>
      </c>
      <c r="D653" s="49" t="s">
        <v>13</v>
      </c>
      <c r="E653" s="49" t="s">
        <v>107</v>
      </c>
      <c r="F653" s="49" t="s">
        <v>108</v>
      </c>
      <c r="G653" s="49" t="s">
        <v>731</v>
      </c>
      <c r="H653" s="50" t="s">
        <v>16</v>
      </c>
      <c r="I653" s="51">
        <v>25</v>
      </c>
      <c r="J653" s="52">
        <v>2.82875294525E-7</v>
      </c>
      <c r="K653" s="52">
        <v>2.8929926332499998E-7</v>
      </c>
      <c r="L653" s="52">
        <v>2.9124287545000002E-7</v>
      </c>
      <c r="M653" s="52">
        <v>2.9722257357499998E-7</v>
      </c>
      <c r="N653" s="52">
        <v>2.8892167530000002E-7</v>
      </c>
      <c r="O653" s="52">
        <v>2.9852419205E-7</v>
      </c>
      <c r="P653" s="52">
        <v>3.0543038555000001E-7</v>
      </c>
      <c r="Q653" s="52">
        <v>3.0262078915E-7</v>
      </c>
      <c r="R653" s="52">
        <v>2.9860739664999998E-7</v>
      </c>
      <c r="S653" s="52">
        <v>2.7727272000000001E-7</v>
      </c>
      <c r="T653" s="52">
        <v>1.29534888E-6</v>
      </c>
      <c r="U653" s="52">
        <v>4.2372191280968004E-6</v>
      </c>
      <c r="V653" s="52"/>
      <c r="W653" s="52"/>
      <c r="X653" s="52"/>
      <c r="Y653" s="52"/>
      <c r="Z653" s="52"/>
      <c r="AA653" s="52"/>
      <c r="AB653" s="52"/>
      <c r="AC653" s="52"/>
      <c r="AD653" s="52"/>
      <c r="AE653" s="52"/>
      <c r="AF653" s="52"/>
      <c r="AG653" s="32"/>
    </row>
    <row r="654" spans="1:33" ht="15" customHeight="1" x14ac:dyDescent="0.25">
      <c r="A654" s="49" t="s">
        <v>10</v>
      </c>
      <c r="B654" s="49" t="s">
        <v>11</v>
      </c>
      <c r="C654" s="49" t="s">
        <v>12</v>
      </c>
      <c r="D654" s="49" t="s">
        <v>13</v>
      </c>
      <c r="E654" s="49" t="s">
        <v>107</v>
      </c>
      <c r="F654" s="49" t="s">
        <v>108</v>
      </c>
      <c r="G654" s="49" t="s">
        <v>731</v>
      </c>
      <c r="H654" s="50" t="s">
        <v>18</v>
      </c>
      <c r="I654" s="51">
        <v>298</v>
      </c>
      <c r="J654" s="52">
        <v>6.6383759740140003E-7</v>
      </c>
      <c r="K654" s="52">
        <v>6.7891304618279995E-7</v>
      </c>
      <c r="L654" s="52">
        <v>6.8347421794180002E-7</v>
      </c>
      <c r="M654" s="52">
        <v>6.9750707450639995E-7</v>
      </c>
      <c r="N654" s="52">
        <v>6.7802694154380003E-7</v>
      </c>
      <c r="O654" s="52">
        <v>7.0056164772499997E-7</v>
      </c>
      <c r="P654" s="52">
        <v>7.167687573174E-7</v>
      </c>
      <c r="Q654" s="52">
        <v>7.1017533692099999E-7</v>
      </c>
      <c r="R654" s="52">
        <v>7.007569081126E-7</v>
      </c>
      <c r="S654" s="52">
        <v>6.5068975566E-7</v>
      </c>
      <c r="T654" s="52">
        <v>3.0398599841400002E-6</v>
      </c>
      <c r="U654" s="52">
        <v>9.9436939888611403E-6</v>
      </c>
      <c r="V654" s="52"/>
      <c r="W654" s="52"/>
      <c r="X654" s="52"/>
      <c r="Y654" s="52"/>
      <c r="Z654" s="52"/>
      <c r="AA654" s="52"/>
      <c r="AB654" s="52"/>
      <c r="AC654" s="52"/>
      <c r="AD654" s="52"/>
      <c r="AE654" s="52"/>
      <c r="AF654" s="52"/>
      <c r="AG654" s="32"/>
    </row>
    <row r="655" spans="1:33" ht="15" customHeight="1" x14ac:dyDescent="0.25">
      <c r="A655" s="49" t="s">
        <v>10</v>
      </c>
      <c r="B655" s="49" t="s">
        <v>11</v>
      </c>
      <c r="C655" s="49" t="s">
        <v>12</v>
      </c>
      <c r="D655" s="49" t="s">
        <v>13</v>
      </c>
      <c r="E655" s="49" t="s">
        <v>107</v>
      </c>
      <c r="F655" s="49" t="s">
        <v>108</v>
      </c>
      <c r="G655" s="49" t="s">
        <v>732</v>
      </c>
      <c r="H655" s="50" t="s">
        <v>16</v>
      </c>
      <c r="I655" s="51">
        <v>25</v>
      </c>
      <c r="J655" s="52">
        <v>6.8691098123745104E-7</v>
      </c>
      <c r="K655" s="52">
        <v>1.7554776956406599E-5</v>
      </c>
      <c r="L655" s="52">
        <v>1.00401523555663E-6</v>
      </c>
      <c r="M655" s="52">
        <v>1.70536579479473E-6</v>
      </c>
      <c r="N655" s="52">
        <v>1.6447873156299301E-6</v>
      </c>
      <c r="O655" s="52">
        <v>6.7238445964447306E-5</v>
      </c>
      <c r="P655" s="52">
        <v>3.3857487426716303E-5</v>
      </c>
      <c r="Q655" s="52">
        <v>2.72526913662171E-5</v>
      </c>
      <c r="R655" s="52">
        <v>5.2173482843529499E-5</v>
      </c>
      <c r="S655" s="52">
        <v>1.0341680342669999E-5</v>
      </c>
      <c r="T655" s="52">
        <v>1.50177926384982E-5</v>
      </c>
      <c r="U655" s="52">
        <v>1.3099890378125601E-6</v>
      </c>
      <c r="V655" s="52">
        <v>1.38823225850826E-6</v>
      </c>
      <c r="W655" s="52">
        <v>1.4371496765037499E-6</v>
      </c>
      <c r="X655" s="52">
        <v>1.42361860778315E-6</v>
      </c>
      <c r="Y655" s="52">
        <v>6.13593665706269E-6</v>
      </c>
      <c r="Z655" s="52">
        <v>8.8284195754011705E-6</v>
      </c>
      <c r="AA655" s="52">
        <v>3.21915364843123E-6</v>
      </c>
      <c r="AB655" s="52">
        <v>4.40004983664394E-6</v>
      </c>
      <c r="AC655" s="52">
        <v>3.48285152955345E-6</v>
      </c>
      <c r="AD655" s="52">
        <v>5.9593358221623698E-6</v>
      </c>
      <c r="AE655" s="52">
        <v>3.7045572059591502E-6</v>
      </c>
      <c r="AF655" s="52">
        <v>1.7459356348730099E-6</v>
      </c>
      <c r="AG655" s="32">
        <v>2.4774840455628101E-7</v>
      </c>
    </row>
    <row r="656" spans="1:33" ht="15" customHeight="1" x14ac:dyDescent="0.25">
      <c r="A656" s="49" t="s">
        <v>10</v>
      </c>
      <c r="B656" s="49" t="s">
        <v>11</v>
      </c>
      <c r="C656" s="49" t="s">
        <v>12</v>
      </c>
      <c r="D656" s="49" t="s">
        <v>13</v>
      </c>
      <c r="E656" s="49" t="s">
        <v>107</v>
      </c>
      <c r="F656" s="49" t="s">
        <v>108</v>
      </c>
      <c r="G656" s="49" t="s">
        <v>732</v>
      </c>
      <c r="H656" s="50" t="s">
        <v>17</v>
      </c>
      <c r="I656" s="51">
        <v>1</v>
      </c>
      <c r="J656" s="52">
        <v>6.7738581563095803E-4</v>
      </c>
      <c r="K656" s="52">
        <v>1.7311350715944401E-2</v>
      </c>
      <c r="L656" s="52">
        <v>9.9009289095690995E-4</v>
      </c>
      <c r="M656" s="52">
        <v>1.68171805577357E-3</v>
      </c>
      <c r="N656" s="52">
        <v>1.62197959818653E-3</v>
      </c>
      <c r="O656" s="52">
        <v>6.6306072847073599E-2</v>
      </c>
      <c r="P656" s="52">
        <v>3.3387996934399103E-2</v>
      </c>
      <c r="Q656" s="52">
        <v>2.6874787379272298E-2</v>
      </c>
      <c r="R656" s="52">
        <v>5.1450010548099202E-2</v>
      </c>
      <c r="S656" s="52">
        <v>1.00510366978148E-2</v>
      </c>
      <c r="T656" s="52">
        <v>1.4809545913910999E-2</v>
      </c>
      <c r="U656" s="52">
        <v>1.3095997048163299E-3</v>
      </c>
      <c r="V656" s="52">
        <v>1.37943591861254E-3</v>
      </c>
      <c r="W656" s="52">
        <v>1.38872129213745E-3</v>
      </c>
      <c r="X656" s="52">
        <v>1.41192453877435E-3</v>
      </c>
      <c r="Y656" s="52">
        <v>6.0525497608660299E-3</v>
      </c>
      <c r="Z656" s="52">
        <v>8.6235392211654396E-3</v>
      </c>
      <c r="AA656" s="52">
        <v>3.1735415442438199E-3</v>
      </c>
      <c r="AB656" s="52">
        <v>4.3395588406016398E-3</v>
      </c>
      <c r="AC656" s="52">
        <v>3.4066531011371702E-3</v>
      </c>
      <c r="AD656" s="52">
        <v>5.8727079912773896E-3</v>
      </c>
      <c r="AE656" s="52">
        <v>3.64789735054721E-3</v>
      </c>
      <c r="AF656" s="52">
        <v>1.71831696847473E-3</v>
      </c>
      <c r="AG656" s="32">
        <v>2.4039852231034901E-4</v>
      </c>
    </row>
    <row r="657" spans="1:33" ht="15" customHeight="1" x14ac:dyDescent="0.25">
      <c r="A657" s="49" t="s">
        <v>10</v>
      </c>
      <c r="B657" s="49" t="s">
        <v>11</v>
      </c>
      <c r="C657" s="49" t="s">
        <v>12</v>
      </c>
      <c r="D657" s="49" t="s">
        <v>13</v>
      </c>
      <c r="E657" s="49" t="s">
        <v>107</v>
      </c>
      <c r="F657" s="49" t="s">
        <v>108</v>
      </c>
      <c r="G657" s="49" t="s">
        <v>732</v>
      </c>
      <c r="H657" s="50" t="s">
        <v>18</v>
      </c>
      <c r="I657" s="51">
        <v>298</v>
      </c>
      <c r="J657" s="52">
        <v>1.6375957792700801E-6</v>
      </c>
      <c r="K657" s="52">
        <v>4.1850588264073298E-5</v>
      </c>
      <c r="L657" s="52">
        <v>2.3935723215670002E-6</v>
      </c>
      <c r="M657" s="52">
        <v>4.0655920547906297E-6</v>
      </c>
      <c r="N657" s="52">
        <v>3.9211729604617498E-6</v>
      </c>
      <c r="O657" s="52">
        <v>1.6029645517924199E-4</v>
      </c>
      <c r="P657" s="52">
        <v>8.0716250025291599E-5</v>
      </c>
      <c r="Q657" s="52">
        <v>6.4970416217061694E-5</v>
      </c>
      <c r="R657" s="52">
        <v>1.2438158309897401E-4</v>
      </c>
      <c r="S657" s="52">
        <v>2.46545659369254E-5</v>
      </c>
      <c r="T657" s="52">
        <v>3.58024176501797E-5</v>
      </c>
      <c r="U657" s="52">
        <v>3.1218215160961201E-6</v>
      </c>
      <c r="V657" s="52">
        <v>3.2761947276253201E-6</v>
      </c>
      <c r="W657" s="52">
        <v>4.5523841962628501E-6</v>
      </c>
      <c r="X657" s="52">
        <v>3.3274186677279301E-6</v>
      </c>
      <c r="Y657" s="52">
        <v>1.4582828475013101E-5</v>
      </c>
      <c r="Z657" s="52">
        <v>2.0721592691478799E-5</v>
      </c>
      <c r="AA657" s="52">
        <v>7.62499991994665E-6</v>
      </c>
      <c r="AB657" s="52">
        <v>1.0412643972138501E-5</v>
      </c>
      <c r="AC657" s="52">
        <v>8.1932007650206793E-6</v>
      </c>
      <c r="AD657" s="52">
        <v>1.41814178489915E-5</v>
      </c>
      <c r="AE657" s="52">
        <v>8.8044576846480399E-6</v>
      </c>
      <c r="AF657" s="52">
        <v>4.1437591261569198E-6</v>
      </c>
      <c r="AG657" s="32">
        <v>5.4827738902310901E-7</v>
      </c>
    </row>
    <row r="658" spans="1:33" ht="15" customHeight="1" x14ac:dyDescent="0.25">
      <c r="A658" s="49" t="s">
        <v>10</v>
      </c>
      <c r="B658" s="49" t="s">
        <v>11</v>
      </c>
      <c r="C658" s="49" t="s">
        <v>12</v>
      </c>
      <c r="D658" s="49" t="s">
        <v>13</v>
      </c>
      <c r="E658" s="49" t="s">
        <v>107</v>
      </c>
      <c r="F658" s="49" t="s">
        <v>108</v>
      </c>
      <c r="G658" s="49" t="s">
        <v>733</v>
      </c>
      <c r="H658" s="50" t="s">
        <v>16</v>
      </c>
      <c r="I658" s="51">
        <v>25</v>
      </c>
      <c r="J658" s="52"/>
      <c r="K658" s="52"/>
      <c r="L658" s="52"/>
      <c r="M658" s="52"/>
      <c r="N658" s="52"/>
      <c r="O658" s="52"/>
      <c r="P658" s="52"/>
      <c r="Q658" s="52"/>
      <c r="R658" s="52"/>
      <c r="S658" s="52"/>
      <c r="T658" s="52"/>
      <c r="U658" s="52">
        <v>1.442715365281E-7</v>
      </c>
      <c r="V658" s="52">
        <v>1.05445774568613E-7</v>
      </c>
      <c r="W658" s="52">
        <v>1.03298911681542E-7</v>
      </c>
      <c r="X658" s="52">
        <v>1.9021932392110799E-7</v>
      </c>
      <c r="Y658" s="52">
        <v>1.97032560844648E-7</v>
      </c>
      <c r="Z658" s="52">
        <v>1.95745256144881E-7</v>
      </c>
      <c r="AA658" s="52">
        <v>1.3838037179656701E-7</v>
      </c>
      <c r="AB658" s="52">
        <v>1.83960557179027E-7</v>
      </c>
      <c r="AC658" s="52">
        <v>2.2521540168280601E-7</v>
      </c>
      <c r="AD658" s="52">
        <v>1.0157410620476701E-7</v>
      </c>
      <c r="AE658" s="52">
        <v>1.9329860221345601E-7</v>
      </c>
      <c r="AF658" s="52">
        <v>1.38082553727504E-6</v>
      </c>
      <c r="AG658" s="32">
        <v>1.2572916078386901E-6</v>
      </c>
    </row>
    <row r="659" spans="1:33" ht="15" customHeight="1" x14ac:dyDescent="0.25">
      <c r="A659" s="49" t="s">
        <v>10</v>
      </c>
      <c r="B659" s="49" t="s">
        <v>11</v>
      </c>
      <c r="C659" s="49" t="s">
        <v>12</v>
      </c>
      <c r="D659" s="49" t="s">
        <v>13</v>
      </c>
      <c r="E659" s="49" t="s">
        <v>107</v>
      </c>
      <c r="F659" s="49" t="s">
        <v>108</v>
      </c>
      <c r="G659" s="49" t="s">
        <v>733</v>
      </c>
      <c r="H659" s="50" t="s">
        <v>18</v>
      </c>
      <c r="I659" s="51">
        <v>298</v>
      </c>
      <c r="J659" s="52"/>
      <c r="K659" s="52"/>
      <c r="L659" s="52"/>
      <c r="M659" s="52"/>
      <c r="N659" s="52"/>
      <c r="O659" s="52"/>
      <c r="P659" s="52"/>
      <c r="Q659" s="52"/>
      <c r="R659" s="52"/>
      <c r="S659" s="52"/>
      <c r="T659" s="52"/>
      <c r="U659" s="52">
        <v>3.4394334308299102E-7</v>
      </c>
      <c r="V659" s="52">
        <v>2.6992987496059201E-7</v>
      </c>
      <c r="W659" s="52">
        <v>2.4626460544879698E-7</v>
      </c>
      <c r="X659" s="52">
        <v>4.5348286822791998E-7</v>
      </c>
      <c r="Y659" s="52">
        <v>4.6972562505364003E-7</v>
      </c>
      <c r="Z659" s="52">
        <v>4.66656690649396E-7</v>
      </c>
      <c r="AA659" s="52">
        <v>3.2989880636301499E-7</v>
      </c>
      <c r="AB659" s="52">
        <v>4.3856196831479998E-7</v>
      </c>
      <c r="AC659" s="52">
        <v>5.3691351761181E-7</v>
      </c>
      <c r="AD659" s="52">
        <v>2.4215266919216502E-7</v>
      </c>
      <c r="AE659" s="52">
        <v>4.6082386767687898E-7</v>
      </c>
      <c r="AF659" s="52">
        <v>3.29188808086369E-6</v>
      </c>
      <c r="AG659" s="32">
        <v>2.9973831930874301E-6</v>
      </c>
    </row>
    <row r="660" spans="1:33" ht="15" customHeight="1" x14ac:dyDescent="0.25">
      <c r="A660" s="49" t="s">
        <v>10</v>
      </c>
      <c r="B660" s="49" t="s">
        <v>11</v>
      </c>
      <c r="C660" s="49" t="s">
        <v>12</v>
      </c>
      <c r="D660" s="49" t="s">
        <v>13</v>
      </c>
      <c r="E660" s="49" t="s">
        <v>107</v>
      </c>
      <c r="F660" s="49" t="s">
        <v>108</v>
      </c>
      <c r="G660" s="49" t="s">
        <v>734</v>
      </c>
      <c r="H660" s="50" t="s">
        <v>16</v>
      </c>
      <c r="I660" s="51">
        <v>25</v>
      </c>
      <c r="J660" s="52"/>
      <c r="K660" s="52"/>
      <c r="L660" s="52"/>
      <c r="M660" s="52"/>
      <c r="N660" s="52"/>
      <c r="O660" s="52"/>
      <c r="P660" s="52"/>
      <c r="Q660" s="52"/>
      <c r="R660" s="52"/>
      <c r="S660" s="52"/>
      <c r="T660" s="52"/>
      <c r="U660" s="52">
        <v>1.2132662972219001E-6</v>
      </c>
      <c r="V660" s="52">
        <v>9.6234045515996406E-7</v>
      </c>
      <c r="W660" s="52">
        <v>8.9863033831845803E-7</v>
      </c>
      <c r="X660" s="52">
        <v>1.5327504073288899E-6</v>
      </c>
      <c r="Y660" s="52">
        <v>1.70824330790535E-6</v>
      </c>
      <c r="Z660" s="52">
        <v>1.7189117813551201E-6</v>
      </c>
      <c r="AA660" s="52">
        <v>1.2239202657034299E-6</v>
      </c>
      <c r="AB660" s="52">
        <v>1.6012378365709699E-6</v>
      </c>
      <c r="AC660" s="52">
        <v>2.0068018670671901E-6</v>
      </c>
      <c r="AD660" s="52">
        <v>9.0202631879523304E-7</v>
      </c>
      <c r="AE660" s="52">
        <v>1.7225528290365401E-6</v>
      </c>
      <c r="AF660" s="52">
        <v>1.1978044075224999E-5</v>
      </c>
      <c r="AG660" s="32">
        <v>1.10981071234113E-5</v>
      </c>
    </row>
    <row r="661" spans="1:33" ht="15" customHeight="1" x14ac:dyDescent="0.25">
      <c r="A661" s="49" t="s">
        <v>10</v>
      </c>
      <c r="B661" s="49" t="s">
        <v>11</v>
      </c>
      <c r="C661" s="49" t="s">
        <v>12</v>
      </c>
      <c r="D661" s="49" t="s">
        <v>13</v>
      </c>
      <c r="E661" s="49" t="s">
        <v>107</v>
      </c>
      <c r="F661" s="49" t="s">
        <v>108</v>
      </c>
      <c r="G661" s="49" t="s">
        <v>734</v>
      </c>
      <c r="H661" s="50" t="s">
        <v>17</v>
      </c>
      <c r="I661" s="51">
        <v>1</v>
      </c>
      <c r="J661" s="52"/>
      <c r="K661" s="52"/>
      <c r="L661" s="52"/>
      <c r="M661" s="52"/>
      <c r="N661" s="52"/>
      <c r="O661" s="52"/>
      <c r="P661" s="52"/>
      <c r="Q661" s="52"/>
      <c r="R661" s="52"/>
      <c r="S661" s="52"/>
      <c r="T661" s="52"/>
      <c r="U661" s="52">
        <v>1.13594560682556E-3</v>
      </c>
      <c r="V661" s="52">
        <v>9.6834356691630002E-4</v>
      </c>
      <c r="W661" s="52">
        <v>9.2000734753278795E-4</v>
      </c>
      <c r="X661" s="52">
        <v>1.4350631147018E-3</v>
      </c>
      <c r="Y661" s="52">
        <v>1.59937126774818E-3</v>
      </c>
      <c r="Z661" s="52">
        <v>1.60935980382342E-3</v>
      </c>
      <c r="AA661" s="52">
        <v>1.1459157474359299E-3</v>
      </c>
      <c r="AB661" s="52">
        <v>1.49918561178685E-3</v>
      </c>
      <c r="AC661" s="52">
        <v>1.8789016947394399E-3</v>
      </c>
      <c r="AD661" s="52">
        <v>8.4453717474401605E-4</v>
      </c>
      <c r="AE661" s="52">
        <v>1.61276879539928E-3</v>
      </c>
      <c r="AF661" s="52">
        <v>1.0907581933549E-2</v>
      </c>
      <c r="AG661" s="32">
        <v>1.01214564885684E-2</v>
      </c>
    </row>
    <row r="662" spans="1:33" ht="15" customHeight="1" x14ac:dyDescent="0.25">
      <c r="A662" s="49" t="s">
        <v>10</v>
      </c>
      <c r="B662" s="49" t="s">
        <v>11</v>
      </c>
      <c r="C662" s="49" t="s">
        <v>12</v>
      </c>
      <c r="D662" s="49" t="s">
        <v>13</v>
      </c>
      <c r="E662" s="49" t="s">
        <v>107</v>
      </c>
      <c r="F662" s="49" t="s">
        <v>108</v>
      </c>
      <c r="G662" s="49" t="s">
        <v>734</v>
      </c>
      <c r="H662" s="50" t="s">
        <v>18</v>
      </c>
      <c r="I662" s="51">
        <v>298</v>
      </c>
      <c r="J662" s="52"/>
      <c r="K662" s="52"/>
      <c r="L662" s="52"/>
      <c r="M662" s="52"/>
      <c r="N662" s="52"/>
      <c r="O662" s="52"/>
      <c r="P662" s="52"/>
      <c r="Q662" s="52"/>
      <c r="R662" s="52"/>
      <c r="S662" s="52"/>
      <c r="T662" s="52"/>
      <c r="U662" s="52">
        <v>2.8924268525770099E-6</v>
      </c>
      <c r="V662" s="52">
        <v>2.4634883644562E-6</v>
      </c>
      <c r="W662" s="52">
        <v>2.1423347265512001E-6</v>
      </c>
      <c r="X662" s="52">
        <v>3.6540769710720798E-6</v>
      </c>
      <c r="Y662" s="52">
        <v>4.0724520460463601E-6</v>
      </c>
      <c r="Z662" s="52">
        <v>4.0978856867506102E-6</v>
      </c>
      <c r="AA662" s="52">
        <v>2.9178259134369899E-6</v>
      </c>
      <c r="AB662" s="52">
        <v>3.8173510023852001E-6</v>
      </c>
      <c r="AC662" s="52">
        <v>4.7842156510881897E-6</v>
      </c>
      <c r="AD662" s="52">
        <v>2.1504307440078299E-6</v>
      </c>
      <c r="AE662" s="52">
        <v>4.10656594442312E-6</v>
      </c>
      <c r="AF662" s="52">
        <v>2.85556570753363E-5</v>
      </c>
      <c r="AG662" s="32">
        <v>2.64578873822126E-5</v>
      </c>
    </row>
    <row r="663" spans="1:33" ht="15" customHeight="1" x14ac:dyDescent="0.25">
      <c r="A663" s="49" t="s">
        <v>10</v>
      </c>
      <c r="B663" s="49" t="s">
        <v>11</v>
      </c>
      <c r="C663" s="49" t="s">
        <v>12</v>
      </c>
      <c r="D663" s="49" t="s">
        <v>13</v>
      </c>
      <c r="E663" s="49" t="s">
        <v>107</v>
      </c>
      <c r="F663" s="49" t="s">
        <v>108</v>
      </c>
      <c r="G663" s="49" t="s">
        <v>735</v>
      </c>
      <c r="H663" s="50" t="s">
        <v>16</v>
      </c>
      <c r="I663" s="51">
        <v>25</v>
      </c>
      <c r="J663" s="52">
        <v>6.0083886239999996E-4</v>
      </c>
      <c r="K663" s="52">
        <v>8.1882439379999999E-4</v>
      </c>
      <c r="L663" s="52">
        <v>3.276415044E-4</v>
      </c>
      <c r="M663" s="52">
        <v>6.1424066340000003E-4</v>
      </c>
      <c r="N663" s="52">
        <v>4.7033670600000002E-4</v>
      </c>
      <c r="O663" s="52">
        <v>4.9450080960000004E-4</v>
      </c>
      <c r="P663" s="52">
        <v>2.9404846800000001E-4</v>
      </c>
      <c r="Q663" s="52">
        <v>2.810955672E-4</v>
      </c>
      <c r="R663" s="52">
        <v>2.9243138399999999E-4</v>
      </c>
      <c r="S663" s="52">
        <v>1.9508994571499999E-7</v>
      </c>
      <c r="T663" s="52">
        <v>2.17659935715E-7</v>
      </c>
      <c r="U663" s="52">
        <v>2.0421126550750001E-7</v>
      </c>
      <c r="V663" s="52">
        <v>2.2856926775000002E-6</v>
      </c>
      <c r="W663" s="52">
        <v>3.9705474899999999E-7</v>
      </c>
      <c r="X663" s="52">
        <v>5.2971424182732596E-7</v>
      </c>
      <c r="Y663" s="52">
        <v>4.3542858449999998E-7</v>
      </c>
      <c r="Z663" s="52">
        <v>2.9925577500000002E-7</v>
      </c>
      <c r="AA663" s="52">
        <v>1.3018619250000001E-7</v>
      </c>
      <c r="AB663" s="52">
        <v>8.3715449999999997E-8</v>
      </c>
      <c r="AC663" s="52">
        <v>6.5437892099999994E-8</v>
      </c>
      <c r="AD663" s="52">
        <v>1.069924914E-7</v>
      </c>
      <c r="AE663" s="52">
        <v>1.50706809E-7</v>
      </c>
      <c r="AF663" s="52">
        <v>2.4616360334316902E-7</v>
      </c>
      <c r="AG663" s="32">
        <v>2.2359435682500001E-7</v>
      </c>
    </row>
    <row r="664" spans="1:33" ht="15" customHeight="1" x14ac:dyDescent="0.25">
      <c r="A664" s="49" t="s">
        <v>10</v>
      </c>
      <c r="B664" s="49" t="s">
        <v>11</v>
      </c>
      <c r="C664" s="49" t="s">
        <v>12</v>
      </c>
      <c r="D664" s="49" t="s">
        <v>13</v>
      </c>
      <c r="E664" s="49" t="s">
        <v>107</v>
      </c>
      <c r="F664" s="49" t="s">
        <v>108</v>
      </c>
      <c r="G664" s="49" t="s">
        <v>735</v>
      </c>
      <c r="H664" s="50" t="s">
        <v>17</v>
      </c>
      <c r="I664" s="51">
        <v>1</v>
      </c>
      <c r="J664" s="52">
        <v>0.50454442071936001</v>
      </c>
      <c r="K664" s="52">
        <v>0.68759413762031996</v>
      </c>
      <c r="L664" s="52">
        <v>0.27513149262816</v>
      </c>
      <c r="M664" s="52">
        <v>0.51579835974576005</v>
      </c>
      <c r="N664" s="52">
        <v>0.3949574099184</v>
      </c>
      <c r="O664" s="52">
        <v>0.41524881318144002</v>
      </c>
      <c r="P664" s="52">
        <v>0.24692230019520001</v>
      </c>
      <c r="Q664" s="52">
        <v>0.23604531763007999</v>
      </c>
      <c r="R664" s="52">
        <v>0.24556438085759999</v>
      </c>
      <c r="S664" s="52">
        <v>1.63379286E-4</v>
      </c>
      <c r="T664" s="52">
        <v>1.82776303350476E-4</v>
      </c>
      <c r="U664" s="52">
        <v>3.3934432504090499E-4</v>
      </c>
      <c r="V664" s="52">
        <v>1.9752956261219999E-3</v>
      </c>
      <c r="W664" s="52">
        <v>3.2537313164719998E-4</v>
      </c>
      <c r="X664" s="52">
        <v>4.3408316403609898E-4</v>
      </c>
      <c r="Y664" s="52">
        <v>3.5681928500501598E-4</v>
      </c>
      <c r="Z664" s="52">
        <v>2.4523013242000002E-4</v>
      </c>
      <c r="AA664" s="52">
        <v>1.0668324521400001E-4</v>
      </c>
      <c r="AB664" s="52">
        <v>6.8602020760000006E-5</v>
      </c>
      <c r="AC664" s="52">
        <v>5.374960779288E-5</v>
      </c>
      <c r="AD664" s="52">
        <v>8.7886260605920001E-5</v>
      </c>
      <c r="AE664" s="52">
        <v>1.2358406132720001E-4</v>
      </c>
      <c r="AF664" s="52">
        <v>2.0177480685908201E-4</v>
      </c>
      <c r="AG664" s="32">
        <v>1.8322812227286001E-4</v>
      </c>
    </row>
    <row r="665" spans="1:33" ht="15" customHeight="1" x14ac:dyDescent="0.25">
      <c r="A665" s="49" t="s">
        <v>10</v>
      </c>
      <c r="B665" s="49" t="s">
        <v>11</v>
      </c>
      <c r="C665" s="49" t="s">
        <v>12</v>
      </c>
      <c r="D665" s="49" t="s">
        <v>13</v>
      </c>
      <c r="E665" s="49" t="s">
        <v>107</v>
      </c>
      <c r="F665" s="49" t="s">
        <v>108</v>
      </c>
      <c r="G665" s="49" t="s">
        <v>735</v>
      </c>
      <c r="H665" s="50" t="s">
        <v>18</v>
      </c>
      <c r="I665" s="51">
        <v>298</v>
      </c>
      <c r="J665" s="52">
        <v>1.4323998479616E-3</v>
      </c>
      <c r="K665" s="52">
        <v>1.9520773548192E-3</v>
      </c>
      <c r="L665" s="52">
        <v>7.8109734648960005E-4</v>
      </c>
      <c r="M665" s="52">
        <v>1.4643497415456001E-3</v>
      </c>
      <c r="N665" s="52">
        <v>1.1212827071040001E-3</v>
      </c>
      <c r="O665" s="52">
        <v>1.1788899300864001E-3</v>
      </c>
      <c r="P665" s="52">
        <v>7.0101154771199997E-4</v>
      </c>
      <c r="Q665" s="52">
        <v>6.701318322048E-4</v>
      </c>
      <c r="R665" s="52">
        <v>6.9715641945599998E-4</v>
      </c>
      <c r="S665" s="52">
        <v>4.6509443057860002E-7</v>
      </c>
      <c r="T665" s="52">
        <v>5.1890128673860005E-7</v>
      </c>
      <c r="U665" s="52">
        <v>4.8683965698180003E-7</v>
      </c>
      <c r="V665" s="52">
        <v>5.8066913431599997E-6</v>
      </c>
      <c r="W665" s="52">
        <v>9.4657852161600003E-7</v>
      </c>
      <c r="X665" s="52">
        <v>1.26283875251634E-6</v>
      </c>
      <c r="Y665" s="52">
        <v>1.0380617454480001E-6</v>
      </c>
      <c r="Z665" s="52">
        <v>7.1342576760000002E-7</v>
      </c>
      <c r="AA665" s="52">
        <v>3.1036388292E-7</v>
      </c>
      <c r="AB665" s="52">
        <v>1.9957763279999999E-7</v>
      </c>
      <c r="AC665" s="52">
        <v>1.5600393476639999E-7</v>
      </c>
      <c r="AD665" s="52">
        <v>2.550700994976E-7</v>
      </c>
      <c r="AE665" s="52">
        <v>3.5928503265599998E-7</v>
      </c>
      <c r="AF665" s="52">
        <v>5.8685403037011396E-7</v>
      </c>
      <c r="AG665" s="32">
        <v>5.3304894667080003E-7</v>
      </c>
    </row>
    <row r="666" spans="1:33" ht="15" customHeight="1" x14ac:dyDescent="0.25">
      <c r="A666" s="49" t="s">
        <v>10</v>
      </c>
      <c r="B666" s="49" t="s">
        <v>11</v>
      </c>
      <c r="C666" s="49" t="s">
        <v>12</v>
      </c>
      <c r="D666" s="49" t="s">
        <v>13</v>
      </c>
      <c r="E666" s="49" t="s">
        <v>107</v>
      </c>
      <c r="F666" s="49" t="s">
        <v>108</v>
      </c>
      <c r="G666" s="49" t="s">
        <v>736</v>
      </c>
      <c r="H666" s="50" t="s">
        <v>16</v>
      </c>
      <c r="I666" s="51">
        <v>25</v>
      </c>
      <c r="J666" s="52">
        <v>2.5416615881125098E-3</v>
      </c>
      <c r="K666" s="52">
        <v>2.4606572603734201E-3</v>
      </c>
      <c r="L666" s="52">
        <v>2.29413435397797E-3</v>
      </c>
      <c r="M666" s="52">
        <v>2.4532837993852499E-3</v>
      </c>
      <c r="N666" s="52">
        <v>2.9701238792754999E-3</v>
      </c>
      <c r="O666" s="52">
        <v>2.8426965610323699E-3</v>
      </c>
      <c r="P666" s="52">
        <v>2.7176436574932201E-3</v>
      </c>
      <c r="Q666" s="52">
        <v>2.6362705916008798E-3</v>
      </c>
      <c r="R666" s="52">
        <v>2.9317654219417799E-3</v>
      </c>
      <c r="S666" s="52">
        <v>2.8741048500206599E-3</v>
      </c>
      <c r="T666" s="52">
        <v>3.0632383559059E-3</v>
      </c>
      <c r="U666" s="52">
        <v>1.81652142343213E-3</v>
      </c>
      <c r="V666" s="52">
        <v>2.7072073702434801E-3</v>
      </c>
      <c r="W666" s="52">
        <v>3.31044733255782E-3</v>
      </c>
      <c r="X666" s="52">
        <v>3.5279354721251101E-3</v>
      </c>
      <c r="Y666" s="52">
        <v>3.3748794544204998E-3</v>
      </c>
      <c r="Z666" s="52">
        <v>3.3792341186172502E-3</v>
      </c>
      <c r="AA666" s="52">
        <v>3.45616309253776E-3</v>
      </c>
      <c r="AB666" s="52">
        <v>3.45143039829874E-3</v>
      </c>
      <c r="AC666" s="52">
        <v>4.2455482377999204E-3</v>
      </c>
      <c r="AD666" s="52">
        <v>3.8695538870652901E-3</v>
      </c>
      <c r="AE666" s="52">
        <v>3.7896040002436699E-3</v>
      </c>
      <c r="AF666" s="52">
        <v>3.6400490608152398E-3</v>
      </c>
      <c r="AG666" s="32">
        <v>3.7092457867761099E-3</v>
      </c>
    </row>
    <row r="667" spans="1:33" ht="15" customHeight="1" x14ac:dyDescent="0.25">
      <c r="A667" s="49" t="s">
        <v>10</v>
      </c>
      <c r="B667" s="49" t="s">
        <v>11</v>
      </c>
      <c r="C667" s="49" t="s">
        <v>12</v>
      </c>
      <c r="D667" s="49" t="s">
        <v>13</v>
      </c>
      <c r="E667" s="49" t="s">
        <v>107</v>
      </c>
      <c r="F667" s="49" t="s">
        <v>108</v>
      </c>
      <c r="G667" s="49" t="s">
        <v>736</v>
      </c>
      <c r="H667" s="50" t="s">
        <v>17</v>
      </c>
      <c r="I667" s="51">
        <v>1</v>
      </c>
      <c r="J667" s="52">
        <v>5.3903558960520597</v>
      </c>
      <c r="K667" s="52">
        <v>5.2185619177679703</v>
      </c>
      <c r="L667" s="52">
        <v>4.8654001379566303</v>
      </c>
      <c r="M667" s="52">
        <v>5.2029242817250996</v>
      </c>
      <c r="N667" s="52">
        <v>6.2990387231751104</v>
      </c>
      <c r="O667" s="52">
        <v>6.0287908666030203</v>
      </c>
      <c r="P667" s="52">
        <v>5.7635786687880399</v>
      </c>
      <c r="Q667" s="52">
        <v>5.5910026706849401</v>
      </c>
      <c r="R667" s="52">
        <v>6.2176881068086303</v>
      </c>
      <c r="S667" s="52">
        <v>6.3790387931171102</v>
      </c>
      <c r="T667" s="52">
        <v>6.23425146749564</v>
      </c>
      <c r="U667" s="52">
        <v>6.4874474057156704</v>
      </c>
      <c r="V667" s="52">
        <v>7.1464202946656101</v>
      </c>
      <c r="W667" s="52">
        <v>7.3118126030433501</v>
      </c>
      <c r="X667" s="52">
        <v>7.5431804175711896</v>
      </c>
      <c r="Y667" s="52">
        <v>7.3034064051771104</v>
      </c>
      <c r="Z667" s="52">
        <v>7.4354006198453799</v>
      </c>
      <c r="AA667" s="52">
        <v>7.2232269758942103</v>
      </c>
      <c r="AB667" s="52">
        <v>7.4224101256096402</v>
      </c>
      <c r="AC667" s="52">
        <v>7.8236146599781096</v>
      </c>
      <c r="AD667" s="52">
        <v>7.0934933726226701</v>
      </c>
      <c r="AE667" s="52">
        <v>6.9207454965520103</v>
      </c>
      <c r="AF667" s="52">
        <v>6.6118156739900797</v>
      </c>
      <c r="AG667" s="32">
        <v>6.9692782217810203</v>
      </c>
    </row>
    <row r="668" spans="1:33" ht="15" customHeight="1" x14ac:dyDescent="0.25">
      <c r="A668" s="49" t="s">
        <v>10</v>
      </c>
      <c r="B668" s="49" t="s">
        <v>11</v>
      </c>
      <c r="C668" s="49" t="s">
        <v>12</v>
      </c>
      <c r="D668" s="49" t="s">
        <v>13</v>
      </c>
      <c r="E668" s="49" t="s">
        <v>107</v>
      </c>
      <c r="F668" s="49" t="s">
        <v>108</v>
      </c>
      <c r="G668" s="49" t="s">
        <v>736</v>
      </c>
      <c r="H668" s="50" t="s">
        <v>18</v>
      </c>
      <c r="I668" s="51">
        <v>298</v>
      </c>
      <c r="J668" s="52">
        <v>3.0296606130301102E-3</v>
      </c>
      <c r="K668" s="52">
        <v>2.93310345436512E-3</v>
      </c>
      <c r="L668" s="52">
        <v>2.7346081499417399E-3</v>
      </c>
      <c r="M668" s="52">
        <v>2.92431428886722E-3</v>
      </c>
      <c r="N668" s="52">
        <v>3.5403876640963902E-3</v>
      </c>
      <c r="O668" s="52">
        <v>3.38849430075058E-3</v>
      </c>
      <c r="P668" s="52">
        <v>3.2394312397319202E-3</v>
      </c>
      <c r="Q668" s="52">
        <v>3.14243454518825E-3</v>
      </c>
      <c r="R668" s="52">
        <v>3.4946643829546001E-3</v>
      </c>
      <c r="S668" s="52">
        <v>3.4259329812246302E-3</v>
      </c>
      <c r="T668" s="52">
        <v>3.6513801202398299E-3</v>
      </c>
      <c r="U668" s="52">
        <v>2.1656310429234598E-3</v>
      </c>
      <c r="V668" s="52">
        <v>3.2476804343100499E-3</v>
      </c>
      <c r="W668" s="52">
        <v>4.3874132577400599E-3</v>
      </c>
      <c r="X668" s="52">
        <v>4.7145281342400496E-3</v>
      </c>
      <c r="Y668" s="52">
        <v>4.7901165059518998E-3</v>
      </c>
      <c r="Z668" s="52">
        <v>4.8117025877140703E-3</v>
      </c>
      <c r="AA668" s="52">
        <v>5.0305341832911502E-3</v>
      </c>
      <c r="AB668" s="52">
        <v>5.0217677825617297E-3</v>
      </c>
      <c r="AC668" s="52">
        <v>6.5888403045820301E-3</v>
      </c>
      <c r="AD668" s="52">
        <v>6.1335340755297998E-3</v>
      </c>
      <c r="AE668" s="52">
        <v>5.9244507178211397E-3</v>
      </c>
      <c r="AF668" s="52">
        <v>5.9008297377655698E-3</v>
      </c>
      <c r="AG668" s="32">
        <v>6.0612780553612198E-3</v>
      </c>
    </row>
    <row r="669" spans="1:33" ht="15" customHeight="1" x14ac:dyDescent="0.25">
      <c r="A669" s="49" t="s">
        <v>10</v>
      </c>
      <c r="B669" s="49" t="s">
        <v>11</v>
      </c>
      <c r="C669" s="49" t="s">
        <v>12</v>
      </c>
      <c r="D669" s="49" t="s">
        <v>13</v>
      </c>
      <c r="E669" s="49" t="s">
        <v>107</v>
      </c>
      <c r="F669" s="49" t="s">
        <v>108</v>
      </c>
      <c r="G669" s="49" t="s">
        <v>737</v>
      </c>
      <c r="H669" s="50" t="s">
        <v>16</v>
      </c>
      <c r="I669" s="51">
        <v>25</v>
      </c>
      <c r="J669" s="52">
        <v>5.0996299307500003E-4</v>
      </c>
      <c r="K669" s="52">
        <v>5.0996299307500003E-4</v>
      </c>
      <c r="L669" s="52">
        <v>5.0996299307500003E-4</v>
      </c>
      <c r="M669" s="52">
        <v>5.0996299307500003E-4</v>
      </c>
      <c r="N669" s="52">
        <v>5.0996299307500003E-4</v>
      </c>
      <c r="O669" s="52">
        <v>5.0996299307500003E-4</v>
      </c>
      <c r="P669" s="52">
        <v>5.0996299307500003E-4</v>
      </c>
      <c r="Q669" s="52">
        <v>5.0996299307500003E-4</v>
      </c>
      <c r="R669" s="52">
        <v>5.0996299307500003E-4</v>
      </c>
      <c r="S669" s="52">
        <v>5.9802258917500005E-4</v>
      </c>
      <c r="T669" s="52">
        <v>3.9194972337499998E-4</v>
      </c>
      <c r="U669" s="52">
        <v>5.3991700749999997E-4</v>
      </c>
      <c r="V669" s="52">
        <v>1.4899999999999999E-4</v>
      </c>
      <c r="W669" s="52">
        <v>1.74E-4</v>
      </c>
      <c r="X669" s="52">
        <v>1.705E-4</v>
      </c>
      <c r="Y669" s="52">
        <v>1.8124999999999999E-4</v>
      </c>
      <c r="Z669" s="52">
        <v>1.6303730104482E-4</v>
      </c>
      <c r="AA669" s="52">
        <v>1.2042769260814401E-4</v>
      </c>
      <c r="AB669" s="52">
        <v>1.84615271946099E-4</v>
      </c>
      <c r="AC669" s="52">
        <v>1.70027585196758E-4</v>
      </c>
      <c r="AD669" s="52">
        <v>2.1388791139823399E-4</v>
      </c>
      <c r="AE669" s="52">
        <v>1.94608870655138E-4</v>
      </c>
      <c r="AF669" s="52">
        <v>1.6596966277827299E-4</v>
      </c>
      <c r="AG669" s="32">
        <v>2.1154306220095699E-4</v>
      </c>
    </row>
    <row r="670" spans="1:33" ht="15" customHeight="1" x14ac:dyDescent="0.25">
      <c r="A670" s="49" t="s">
        <v>10</v>
      </c>
      <c r="B670" s="49" t="s">
        <v>11</v>
      </c>
      <c r="C670" s="49" t="s">
        <v>12</v>
      </c>
      <c r="D670" s="49" t="s">
        <v>13</v>
      </c>
      <c r="E670" s="49" t="s">
        <v>107</v>
      </c>
      <c r="F670" s="49" t="s">
        <v>108</v>
      </c>
      <c r="G670" s="49" t="s">
        <v>737</v>
      </c>
      <c r="H670" s="50" t="s">
        <v>17</v>
      </c>
      <c r="I670" s="51">
        <v>1</v>
      </c>
      <c r="J670" s="52">
        <v>0.18922408659335299</v>
      </c>
      <c r="K670" s="52">
        <v>0.18922408659335299</v>
      </c>
      <c r="L670" s="52">
        <v>0.18922408659335299</v>
      </c>
      <c r="M670" s="52">
        <v>0.18922408659335299</v>
      </c>
      <c r="N670" s="52">
        <v>0.18922408659335299</v>
      </c>
      <c r="O670" s="52">
        <v>0.18922408659335299</v>
      </c>
      <c r="P670" s="52">
        <v>0.18922408659335299</v>
      </c>
      <c r="Q670" s="52">
        <v>0.18922408659335299</v>
      </c>
      <c r="R670" s="52">
        <v>0.18922408659335299</v>
      </c>
      <c r="S670" s="52">
        <v>0.22189900000000001</v>
      </c>
      <c r="T670" s="52">
        <v>0.145434726446727</v>
      </c>
      <c r="U670" s="52">
        <v>0.20033853333333401</v>
      </c>
      <c r="V670" s="52">
        <v>0.203437612173235</v>
      </c>
      <c r="W670" s="52">
        <v>0.23756578342832399</v>
      </c>
      <c r="X670" s="52">
        <v>0.21281456831162601</v>
      </c>
      <c r="Y670" s="52">
        <v>0.227654488802215</v>
      </c>
      <c r="Z670" s="52">
        <v>0.22262199999999999</v>
      </c>
      <c r="AA670" s="52">
        <v>0.16443992063438401</v>
      </c>
      <c r="AB670" s="52">
        <v>0.25211725783407501</v>
      </c>
      <c r="AC670" s="52">
        <v>0.232167151378707</v>
      </c>
      <c r="AD670" s="52">
        <v>0.29205681322711202</v>
      </c>
      <c r="AE670" s="52">
        <v>0.265731856939873</v>
      </c>
      <c r="AF670" s="52">
        <v>0.22662604172023201</v>
      </c>
      <c r="AG670" s="32">
        <v>0.28885533563905702</v>
      </c>
    </row>
    <row r="671" spans="1:33" ht="15" customHeight="1" x14ac:dyDescent="0.25">
      <c r="A671" s="49" t="s">
        <v>10</v>
      </c>
      <c r="B671" s="49" t="s">
        <v>11</v>
      </c>
      <c r="C671" s="49" t="s">
        <v>12</v>
      </c>
      <c r="D671" s="49" t="s">
        <v>13</v>
      </c>
      <c r="E671" s="49" t="s">
        <v>107</v>
      </c>
      <c r="F671" s="49" t="s">
        <v>108</v>
      </c>
      <c r="G671" s="49" t="s">
        <v>737</v>
      </c>
      <c r="H671" s="50" t="s">
        <v>18</v>
      </c>
      <c r="I671" s="51">
        <v>298</v>
      </c>
      <c r="J671" s="52">
        <v>8.8418310943160004E-4</v>
      </c>
      <c r="K671" s="52">
        <v>8.8418310943160004E-4</v>
      </c>
      <c r="L671" s="52">
        <v>8.8418310943160004E-4</v>
      </c>
      <c r="M671" s="52">
        <v>8.8418310943160004E-4</v>
      </c>
      <c r="N671" s="52">
        <v>8.8418310943160004E-4</v>
      </c>
      <c r="O671" s="52">
        <v>8.8418310943160004E-4</v>
      </c>
      <c r="P671" s="52">
        <v>8.8418310943160004E-4</v>
      </c>
      <c r="Q671" s="52">
        <v>8.8418310943160004E-4</v>
      </c>
      <c r="R671" s="52">
        <v>8.8418310943160004E-4</v>
      </c>
      <c r="S671" s="52">
        <v>1.0368624382496E-3</v>
      </c>
      <c r="T671" s="52">
        <v>6.7956955675159999E-4</v>
      </c>
      <c r="U671" s="52">
        <v>9.3610706442532905E-4</v>
      </c>
      <c r="V671" s="52">
        <v>3.55216E-4</v>
      </c>
      <c r="W671" s="52">
        <v>4.14518E-4</v>
      </c>
      <c r="X671" s="52">
        <v>4.0528E-4</v>
      </c>
      <c r="Y671" s="52">
        <v>4.3209999999999999E-4</v>
      </c>
      <c r="Z671" s="52">
        <v>3.8868092569085098E-4</v>
      </c>
      <c r="AA671" s="52">
        <v>2.87099619177815E-4</v>
      </c>
      <c r="AB671" s="52">
        <v>4.4012280831949899E-4</v>
      </c>
      <c r="AC671" s="52">
        <v>4.0534576310907001E-4</v>
      </c>
      <c r="AD671" s="52">
        <v>5.0990878077338897E-4</v>
      </c>
      <c r="AE671" s="52">
        <v>4.6394754764185101E-4</v>
      </c>
      <c r="AF671" s="52">
        <v>3.9567167606340502E-4</v>
      </c>
      <c r="AG671" s="32">
        <v>5.0431866028708295E-4</v>
      </c>
    </row>
    <row r="672" spans="1:33" ht="15" customHeight="1" x14ac:dyDescent="0.25">
      <c r="A672" s="49" t="s">
        <v>10</v>
      </c>
      <c r="B672" s="49" t="s">
        <v>11</v>
      </c>
      <c r="C672" s="49" t="s">
        <v>12</v>
      </c>
      <c r="D672" s="49" t="s">
        <v>13</v>
      </c>
      <c r="E672" s="49" t="s">
        <v>107</v>
      </c>
      <c r="F672" s="49" t="s">
        <v>108</v>
      </c>
      <c r="G672" s="49" t="s">
        <v>738</v>
      </c>
      <c r="H672" s="50" t="s">
        <v>16</v>
      </c>
      <c r="I672" s="51">
        <v>25</v>
      </c>
      <c r="J672" s="52">
        <v>1.4161079577749999E-3</v>
      </c>
      <c r="K672" s="52">
        <v>1.4482671230499999E-3</v>
      </c>
      <c r="L672" s="52">
        <v>1.457997080575E-3</v>
      </c>
      <c r="M672" s="52">
        <v>1.4879321730249999E-3</v>
      </c>
      <c r="N672" s="52">
        <v>1.4463768717749999E-3</v>
      </c>
      <c r="O672" s="52">
        <v>1.4944482327250001E-3</v>
      </c>
      <c r="P672" s="52">
        <v>1.529021473175E-3</v>
      </c>
      <c r="Q672" s="52">
        <v>1.5149562934999999E-3</v>
      </c>
      <c r="R672" s="52">
        <v>1.494864765025E-3</v>
      </c>
      <c r="S672" s="52">
        <v>1.38806079175E-3</v>
      </c>
      <c r="T672" s="52">
        <v>5.0296791025000005E-4</v>
      </c>
      <c r="U672" s="52">
        <v>1.7205737061250001E-4</v>
      </c>
      <c r="V672" s="52">
        <v>2.9294887779830303E-4</v>
      </c>
      <c r="W672" s="52">
        <v>3.5551962669425801E-4</v>
      </c>
      <c r="X672" s="52">
        <v>3.5286184673321398E-4</v>
      </c>
      <c r="Y672" s="52">
        <v>3.6768826969713601E-4</v>
      </c>
      <c r="Z672" s="52">
        <v>2.9625020618445001E-4</v>
      </c>
      <c r="AA672" s="52">
        <v>5.9098984942502998E-4</v>
      </c>
      <c r="AB672" s="52">
        <v>5.72540363460672E-4</v>
      </c>
      <c r="AC672" s="52">
        <v>3.9131010323885802E-4</v>
      </c>
      <c r="AD672" s="52">
        <v>6.0856109816678598E-4</v>
      </c>
      <c r="AE672" s="52">
        <v>6.0117930586775395E-4</v>
      </c>
      <c r="AF672" s="52">
        <v>6.1540806164191901E-4</v>
      </c>
      <c r="AG672" s="32">
        <v>3.2191926934978498E-4</v>
      </c>
    </row>
    <row r="673" spans="1:33" ht="15" customHeight="1" x14ac:dyDescent="0.25">
      <c r="A673" s="49" t="s">
        <v>10</v>
      </c>
      <c r="B673" s="49" t="s">
        <v>11</v>
      </c>
      <c r="C673" s="49" t="s">
        <v>12</v>
      </c>
      <c r="D673" s="49" t="s">
        <v>13</v>
      </c>
      <c r="E673" s="49" t="s">
        <v>107</v>
      </c>
      <c r="F673" s="49" t="s">
        <v>108</v>
      </c>
      <c r="G673" s="49" t="s">
        <v>738</v>
      </c>
      <c r="H673" s="50" t="s">
        <v>17</v>
      </c>
      <c r="I673" s="51">
        <v>1</v>
      </c>
      <c r="J673" s="52">
        <v>0.33489353577190101</v>
      </c>
      <c r="K673" s="52">
        <v>0.34249881509127</v>
      </c>
      <c r="L673" s="52">
        <v>0.34479984013624598</v>
      </c>
      <c r="M673" s="52">
        <v>0.35187915135459602</v>
      </c>
      <c r="N673" s="52">
        <v>0.342051792015926</v>
      </c>
      <c r="O673" s="52">
        <v>0.353420125867419</v>
      </c>
      <c r="P673" s="52">
        <v>0.36159630670103798</v>
      </c>
      <c r="Q673" s="52">
        <v>0.35827005058352801</v>
      </c>
      <c r="R673" s="52">
        <v>0.35351863105164599</v>
      </c>
      <c r="S673" s="52">
        <v>0.32826069782375999</v>
      </c>
      <c r="T673" s="52">
        <v>0.31191226213177697</v>
      </c>
      <c r="U673" s="52">
        <v>0.183491628111352</v>
      </c>
      <c r="V673" s="52">
        <v>0.83619897172307001</v>
      </c>
      <c r="W673" s="52">
        <v>0.95424993590788698</v>
      </c>
      <c r="X673" s="52">
        <v>0.92440505661142702</v>
      </c>
      <c r="Y673" s="52">
        <v>0.92493119731430196</v>
      </c>
      <c r="Z673" s="52">
        <v>0.76872384226869594</v>
      </c>
      <c r="AA673" s="52">
        <v>0.89747635127205105</v>
      </c>
      <c r="AB673" s="52">
        <v>0.85908367159014498</v>
      </c>
      <c r="AC673" s="52">
        <v>0.58980633578355901</v>
      </c>
      <c r="AD673" s="52">
        <v>0.92639429748873403</v>
      </c>
      <c r="AE673" s="52">
        <v>0.922673308163099</v>
      </c>
      <c r="AF673" s="52">
        <v>0.94645600257949902</v>
      </c>
      <c r="AG673" s="32">
        <v>0.523215453652222</v>
      </c>
    </row>
    <row r="674" spans="1:33" ht="15" customHeight="1" x14ac:dyDescent="0.25">
      <c r="A674" s="49" t="s">
        <v>10</v>
      </c>
      <c r="B674" s="49" t="s">
        <v>11</v>
      </c>
      <c r="C674" s="49" t="s">
        <v>12</v>
      </c>
      <c r="D674" s="49" t="s">
        <v>13</v>
      </c>
      <c r="E674" s="49" t="s">
        <v>107</v>
      </c>
      <c r="F674" s="49" t="s">
        <v>108</v>
      </c>
      <c r="G674" s="49" t="s">
        <v>738</v>
      </c>
      <c r="H674" s="50" t="s">
        <v>18</v>
      </c>
      <c r="I674" s="51">
        <v>298</v>
      </c>
      <c r="J674" s="52">
        <v>3.376001371276E-3</v>
      </c>
      <c r="K674" s="52">
        <v>3.4526688212319998E-3</v>
      </c>
      <c r="L674" s="52">
        <v>3.4758650402100001E-3</v>
      </c>
      <c r="M674" s="52">
        <v>3.5472303004320002E-3</v>
      </c>
      <c r="N674" s="52">
        <v>3.448162462252E-3</v>
      </c>
      <c r="O674" s="52">
        <v>3.562764586876E-3</v>
      </c>
      <c r="P674" s="52">
        <v>3.6451871919299999E-3</v>
      </c>
      <c r="Q674" s="52">
        <v>3.6116558037040001E-3</v>
      </c>
      <c r="R674" s="52">
        <v>3.5637575997600002E-3</v>
      </c>
      <c r="S674" s="52">
        <v>3.3091369275319998E-3</v>
      </c>
      <c r="T674" s="52">
        <v>1.199075498036E-3</v>
      </c>
      <c r="U674" s="52">
        <v>2.2696418958348001E-4</v>
      </c>
      <c r="V674" s="52">
        <v>6.9835956448894903E-4</v>
      </c>
      <c r="W674" s="52">
        <v>8.4754750687651898E-4</v>
      </c>
      <c r="X674" s="52">
        <v>8.4122230971962904E-4</v>
      </c>
      <c r="Y674" s="52">
        <v>8.7656823112940401E-4</v>
      </c>
      <c r="Z674" s="52">
        <v>7.0626049154372901E-4</v>
      </c>
      <c r="AA674" s="52">
        <v>1.40891974814123E-3</v>
      </c>
      <c r="AB674" s="52">
        <v>1.3649361708691801E-3</v>
      </c>
      <c r="AC674" s="52">
        <v>9.3288323013329005E-4</v>
      </c>
      <c r="AD674" s="52">
        <v>1.4508096196132901E-3</v>
      </c>
      <c r="AE674" s="52">
        <v>1.43321144018928E-3</v>
      </c>
      <c r="AF674" s="52">
        <v>1.46713281895434E-3</v>
      </c>
      <c r="AG674" s="32">
        <v>7.7007793812988701E-4</v>
      </c>
    </row>
    <row r="675" spans="1:33" ht="15" customHeight="1" x14ac:dyDescent="0.25">
      <c r="A675" s="49" t="s">
        <v>10</v>
      </c>
      <c r="B675" s="49" t="s">
        <v>11</v>
      </c>
      <c r="C675" s="49" t="s">
        <v>12</v>
      </c>
      <c r="D675" s="49" t="s">
        <v>13</v>
      </c>
      <c r="E675" s="49" t="s">
        <v>107</v>
      </c>
      <c r="F675" s="49" t="s">
        <v>108</v>
      </c>
      <c r="G675" s="49" t="s">
        <v>739</v>
      </c>
      <c r="H675" s="50" t="s">
        <v>16</v>
      </c>
      <c r="I675" s="51">
        <v>25</v>
      </c>
      <c r="J675" s="52">
        <v>1.49621657940977E-2</v>
      </c>
      <c r="K675" s="52">
        <v>1.5830403681585201E-2</v>
      </c>
      <c r="L675" s="52">
        <v>1.7126947403701201E-2</v>
      </c>
      <c r="M675" s="52">
        <v>1.67479410457602E-2</v>
      </c>
      <c r="N675" s="52">
        <v>1.3823003386808801E-2</v>
      </c>
      <c r="O675" s="52">
        <v>1.50043799570854E-2</v>
      </c>
      <c r="P675" s="52">
        <v>1.5477402742246901E-2</v>
      </c>
      <c r="Q675" s="52">
        <v>1.58016695711483E-2</v>
      </c>
      <c r="R675" s="52">
        <v>1.43205672948192E-2</v>
      </c>
      <c r="S675" s="52">
        <v>1.51460717612205E-2</v>
      </c>
      <c r="T675" s="52">
        <v>2.0091854711737099E-2</v>
      </c>
      <c r="U675" s="52">
        <v>1.5825418646667901E-2</v>
      </c>
      <c r="V675" s="52">
        <v>1.22231052870919E-2</v>
      </c>
      <c r="W675" s="52">
        <v>1.54447593281111E-2</v>
      </c>
      <c r="X675" s="52">
        <v>1.5700558678906702E-2</v>
      </c>
      <c r="Y675" s="52">
        <v>1.5791870796453999E-2</v>
      </c>
      <c r="Z675" s="52">
        <v>1.6220735113584302E-2</v>
      </c>
      <c r="AA675" s="52">
        <v>1.5953126486974799E-2</v>
      </c>
      <c r="AB675" s="52">
        <v>1.58661379324487E-2</v>
      </c>
      <c r="AC675" s="52">
        <v>1.4359334027979899E-2</v>
      </c>
      <c r="AD675" s="52">
        <v>1.3005766494315899E-2</v>
      </c>
      <c r="AE675" s="52">
        <v>1.3563681340595799E-2</v>
      </c>
      <c r="AF675" s="52">
        <v>1.31299602051296E-2</v>
      </c>
      <c r="AG675" s="32">
        <v>1.33559358055286E-2</v>
      </c>
    </row>
    <row r="676" spans="1:33" ht="15" customHeight="1" x14ac:dyDescent="0.25">
      <c r="A676" s="49" t="s">
        <v>10</v>
      </c>
      <c r="B676" s="49" t="s">
        <v>11</v>
      </c>
      <c r="C676" s="49" t="s">
        <v>12</v>
      </c>
      <c r="D676" s="49" t="s">
        <v>13</v>
      </c>
      <c r="E676" s="49" t="s">
        <v>107</v>
      </c>
      <c r="F676" s="49" t="s">
        <v>108</v>
      </c>
      <c r="G676" s="49" t="s">
        <v>739</v>
      </c>
      <c r="H676" s="50" t="s">
        <v>17</v>
      </c>
      <c r="I676" s="51">
        <v>1</v>
      </c>
      <c r="J676" s="52">
        <v>11.770237091323301</v>
      </c>
      <c r="K676" s="52">
        <v>12.453250896209701</v>
      </c>
      <c r="L676" s="52">
        <v>13.473198624261499</v>
      </c>
      <c r="M676" s="52">
        <v>13.1750469559293</v>
      </c>
      <c r="N676" s="52">
        <v>10.874095997555701</v>
      </c>
      <c r="O676" s="52">
        <v>11.803445566167699</v>
      </c>
      <c r="P676" s="52">
        <v>12.1755568238379</v>
      </c>
      <c r="Q676" s="52">
        <v>12.4306467292484</v>
      </c>
      <c r="R676" s="52">
        <v>11.2655129385527</v>
      </c>
      <c r="S676" s="52">
        <v>10.312642222384101</v>
      </c>
      <c r="T676" s="52">
        <v>12.6353270799081</v>
      </c>
      <c r="U676" s="52">
        <v>10.289403945849299</v>
      </c>
      <c r="V676" s="52">
        <v>9.0985672829319402</v>
      </c>
      <c r="W676" s="52">
        <v>8.8579067021211699</v>
      </c>
      <c r="X676" s="52">
        <v>8.9102232196776097</v>
      </c>
      <c r="Y676" s="52">
        <v>9.1267633014764993</v>
      </c>
      <c r="Z676" s="52">
        <v>9.4326625766011105</v>
      </c>
      <c r="AA676" s="52">
        <v>9.7003488384094094</v>
      </c>
      <c r="AB676" s="52">
        <v>9.2549407608918699</v>
      </c>
      <c r="AC676" s="52">
        <v>8.3276537112977707</v>
      </c>
      <c r="AD676" s="52">
        <v>7.1510952147921003</v>
      </c>
      <c r="AE676" s="52">
        <v>7.61506459774911</v>
      </c>
      <c r="AF676" s="52">
        <v>7.6747643922793802</v>
      </c>
      <c r="AG676" s="32">
        <v>7.65559371154351</v>
      </c>
    </row>
    <row r="677" spans="1:33" ht="15" customHeight="1" x14ac:dyDescent="0.25">
      <c r="A677" s="49" t="s">
        <v>10</v>
      </c>
      <c r="B677" s="49" t="s">
        <v>11</v>
      </c>
      <c r="C677" s="49" t="s">
        <v>12</v>
      </c>
      <c r="D677" s="49" t="s">
        <v>13</v>
      </c>
      <c r="E677" s="49" t="s">
        <v>107</v>
      </c>
      <c r="F677" s="49" t="s">
        <v>108</v>
      </c>
      <c r="G677" s="49" t="s">
        <v>739</v>
      </c>
      <c r="H677" s="50" t="s">
        <v>18</v>
      </c>
      <c r="I677" s="51">
        <v>298</v>
      </c>
      <c r="J677" s="52">
        <v>3.5669803253128803E-2</v>
      </c>
      <c r="K677" s="52">
        <v>3.7739682375939901E-2</v>
      </c>
      <c r="L677" s="52">
        <v>4.0830642610423698E-2</v>
      </c>
      <c r="M677" s="52">
        <v>3.9927091452102E-2</v>
      </c>
      <c r="N677" s="52">
        <v>3.2954040073296401E-2</v>
      </c>
      <c r="O677" s="52">
        <v>3.5770441817240303E-2</v>
      </c>
      <c r="P677" s="52">
        <v>3.6898128138463597E-2</v>
      </c>
      <c r="Q677" s="52">
        <v>3.7671180258107603E-2</v>
      </c>
      <c r="R677" s="52">
        <v>3.4140232431756602E-2</v>
      </c>
      <c r="S677" s="52">
        <v>3.76950734500981E-2</v>
      </c>
      <c r="T677" s="52">
        <v>4.9953250401073401E-2</v>
      </c>
      <c r="U677" s="52">
        <v>3.6912237427767697E-2</v>
      </c>
      <c r="V677" s="52">
        <v>3.1408660358713897E-2</v>
      </c>
      <c r="W677" s="52">
        <v>3.90968483510842E-2</v>
      </c>
      <c r="X677" s="52">
        <v>3.9929651117933299E-2</v>
      </c>
      <c r="Y677" s="52">
        <v>4.0008945781010601E-2</v>
      </c>
      <c r="Z677" s="52">
        <v>4.1018390846224599E-2</v>
      </c>
      <c r="AA677" s="52">
        <v>4.02002974350366E-2</v>
      </c>
      <c r="AB677" s="52">
        <v>4.0061234952278299E-2</v>
      </c>
      <c r="AC677" s="52">
        <v>3.6666678235919903E-2</v>
      </c>
      <c r="AD677" s="52">
        <v>3.3278153616952903E-2</v>
      </c>
      <c r="AE677" s="52">
        <v>3.4580765921405E-2</v>
      </c>
      <c r="AF677" s="52">
        <v>3.3409044799184197E-2</v>
      </c>
      <c r="AG677" s="32">
        <v>3.4167817778320002E-2</v>
      </c>
    </row>
    <row r="678" spans="1:33" ht="15" customHeight="1" x14ac:dyDescent="0.25">
      <c r="A678" s="49" t="s">
        <v>10</v>
      </c>
      <c r="B678" s="49" t="s">
        <v>11</v>
      </c>
      <c r="C678" s="49" t="s">
        <v>12</v>
      </c>
      <c r="D678" s="49" t="s">
        <v>13</v>
      </c>
      <c r="E678" s="49" t="s">
        <v>107</v>
      </c>
      <c r="F678" s="49" t="s">
        <v>108</v>
      </c>
      <c r="G678" s="49" t="s">
        <v>740</v>
      </c>
      <c r="H678" s="50" t="s">
        <v>16</v>
      </c>
      <c r="I678" s="51">
        <v>25</v>
      </c>
      <c r="J678" s="52"/>
      <c r="K678" s="52"/>
      <c r="L678" s="52"/>
      <c r="M678" s="52"/>
      <c r="N678" s="52"/>
      <c r="O678" s="52"/>
      <c r="P678" s="52"/>
      <c r="Q678" s="52"/>
      <c r="R678" s="52"/>
      <c r="S678" s="52"/>
      <c r="T678" s="52">
        <v>7.9346436133607901E-9</v>
      </c>
      <c r="U678" s="52">
        <v>6.3636964477657905E-10</v>
      </c>
      <c r="V678" s="52">
        <v>3.3571508118282001E-9</v>
      </c>
      <c r="W678" s="52">
        <v>4.6765462474631303E-8</v>
      </c>
      <c r="X678" s="52">
        <v>4.4355382740040303E-8</v>
      </c>
      <c r="Y678" s="52">
        <v>2.83371254005099E-7</v>
      </c>
      <c r="Z678" s="52">
        <v>6.3854075270946995E-7</v>
      </c>
      <c r="AA678" s="52">
        <v>3.0930855799965798E-7</v>
      </c>
      <c r="AB678" s="52">
        <v>4.7515597661862399E-7</v>
      </c>
      <c r="AC678" s="52">
        <v>6.6211155526827298E-7</v>
      </c>
      <c r="AD678" s="52">
        <v>1.1558229979560301E-6</v>
      </c>
      <c r="AE678" s="52">
        <v>1.2003871994916899E-6</v>
      </c>
      <c r="AF678" s="52">
        <v>1.0009267662105101E-6</v>
      </c>
      <c r="AG678" s="32">
        <v>2.73649264329936E-7</v>
      </c>
    </row>
    <row r="679" spans="1:33" ht="15" customHeight="1" x14ac:dyDescent="0.25">
      <c r="A679" s="49" t="s">
        <v>10</v>
      </c>
      <c r="B679" s="49" t="s">
        <v>11</v>
      </c>
      <c r="C679" s="49" t="s">
        <v>12</v>
      </c>
      <c r="D679" s="49" t="s">
        <v>13</v>
      </c>
      <c r="E679" s="49" t="s">
        <v>107</v>
      </c>
      <c r="F679" s="49" t="s">
        <v>108</v>
      </c>
      <c r="G679" s="49" t="s">
        <v>740</v>
      </c>
      <c r="H679" s="50" t="s">
        <v>18</v>
      </c>
      <c r="I679" s="51">
        <v>298</v>
      </c>
      <c r="J679" s="52"/>
      <c r="K679" s="52"/>
      <c r="L679" s="52"/>
      <c r="M679" s="52"/>
      <c r="N679" s="52"/>
      <c r="O679" s="52"/>
      <c r="P679" s="52"/>
      <c r="Q679" s="52"/>
      <c r="R679" s="52"/>
      <c r="S679" s="52"/>
      <c r="T679" s="52">
        <v>1.8916190374252101E-8</v>
      </c>
      <c r="U679" s="52">
        <v>1.51710523314736E-9</v>
      </c>
      <c r="V679" s="52">
        <v>7.9227951390305007E-9</v>
      </c>
      <c r="W679" s="52">
        <v>1.4813652035072501E-7</v>
      </c>
      <c r="X679" s="52">
        <v>1.03671677046461E-7</v>
      </c>
      <c r="Y679" s="52">
        <v>6.7346757681228999E-7</v>
      </c>
      <c r="Z679" s="52">
        <v>1.49874859045252E-6</v>
      </c>
      <c r="AA679" s="52">
        <v>7.3263906838853595E-7</v>
      </c>
      <c r="AB679" s="52">
        <v>1.12444863114033E-6</v>
      </c>
      <c r="AC679" s="52">
        <v>1.5575779946751199E-6</v>
      </c>
      <c r="AD679" s="52">
        <v>2.75050934913429E-6</v>
      </c>
      <c r="AE679" s="52">
        <v>2.8529073018812801E-6</v>
      </c>
      <c r="AF679" s="52">
        <v>2.37557407000356E-6</v>
      </c>
      <c r="AG679" s="32">
        <v>6.0559705489779804E-7</v>
      </c>
    </row>
    <row r="680" spans="1:33" ht="15" customHeight="1" x14ac:dyDescent="0.25">
      <c r="A680" s="49" t="s">
        <v>10</v>
      </c>
      <c r="B680" s="49" t="s">
        <v>11</v>
      </c>
      <c r="C680" s="49" t="s">
        <v>12</v>
      </c>
      <c r="D680" s="49" t="s">
        <v>13</v>
      </c>
      <c r="E680" s="49" t="s">
        <v>107</v>
      </c>
      <c r="F680" s="49" t="s">
        <v>108</v>
      </c>
      <c r="G680" s="49" t="s">
        <v>741</v>
      </c>
      <c r="H680" s="50" t="s">
        <v>16</v>
      </c>
      <c r="I680" s="51">
        <v>25</v>
      </c>
      <c r="J680" s="52">
        <v>1.80495E-6</v>
      </c>
      <c r="K680" s="52"/>
      <c r="L680" s="52"/>
      <c r="M680" s="52"/>
      <c r="N680" s="52"/>
      <c r="O680" s="52"/>
      <c r="P680" s="52"/>
      <c r="Q680" s="52"/>
      <c r="R680" s="52"/>
      <c r="S680" s="52"/>
      <c r="T680" s="52"/>
      <c r="U680" s="52"/>
      <c r="V680" s="52"/>
      <c r="W680" s="52"/>
      <c r="X680" s="52"/>
      <c r="Y680" s="52"/>
      <c r="Z680" s="52"/>
      <c r="AA680" s="52"/>
      <c r="AB680" s="52"/>
      <c r="AC680" s="52"/>
      <c r="AD680" s="52"/>
      <c r="AE680" s="52"/>
      <c r="AF680" s="52"/>
      <c r="AG680" s="32"/>
    </row>
    <row r="681" spans="1:33" ht="15" customHeight="1" x14ac:dyDescent="0.25">
      <c r="A681" s="49" t="s">
        <v>10</v>
      </c>
      <c r="B681" s="49" t="s">
        <v>11</v>
      </c>
      <c r="C681" s="49" t="s">
        <v>12</v>
      </c>
      <c r="D681" s="49" t="s">
        <v>13</v>
      </c>
      <c r="E681" s="49" t="s">
        <v>107</v>
      </c>
      <c r="F681" s="49" t="s">
        <v>108</v>
      </c>
      <c r="G681" s="49" t="s">
        <v>741</v>
      </c>
      <c r="H681" s="50" t="s">
        <v>17</v>
      </c>
      <c r="I681" s="51">
        <v>1</v>
      </c>
      <c r="J681" s="52">
        <v>1.8073566E-3</v>
      </c>
      <c r="K681" s="52"/>
      <c r="L681" s="52"/>
      <c r="M681" s="52"/>
      <c r="N681" s="52"/>
      <c r="O681" s="52"/>
      <c r="P681" s="52"/>
      <c r="Q681" s="52"/>
      <c r="R681" s="52"/>
      <c r="S681" s="52"/>
      <c r="T681" s="52"/>
      <c r="U681" s="52"/>
      <c r="V681" s="52"/>
      <c r="W681" s="52"/>
      <c r="X681" s="52"/>
      <c r="Y681" s="52"/>
      <c r="Z681" s="52"/>
      <c r="AA681" s="52"/>
      <c r="AB681" s="52"/>
      <c r="AC681" s="52"/>
      <c r="AD681" s="52"/>
      <c r="AE681" s="52"/>
      <c r="AF681" s="52"/>
      <c r="AG681" s="32"/>
    </row>
    <row r="682" spans="1:33" ht="15" customHeight="1" x14ac:dyDescent="0.25">
      <c r="A682" s="49" t="s">
        <v>10</v>
      </c>
      <c r="B682" s="49" t="s">
        <v>11</v>
      </c>
      <c r="C682" s="49" t="s">
        <v>12</v>
      </c>
      <c r="D682" s="49" t="s">
        <v>13</v>
      </c>
      <c r="E682" s="49" t="s">
        <v>107</v>
      </c>
      <c r="F682" s="49" t="s">
        <v>108</v>
      </c>
      <c r="G682" s="49" t="s">
        <v>741</v>
      </c>
      <c r="H682" s="50" t="s">
        <v>18</v>
      </c>
      <c r="I682" s="51">
        <v>298</v>
      </c>
      <c r="J682" s="52">
        <v>4.3030007999999997E-6</v>
      </c>
      <c r="K682" s="52"/>
      <c r="L682" s="52"/>
      <c r="M682" s="52"/>
      <c r="N682" s="52"/>
      <c r="O682" s="52"/>
      <c r="P682" s="52"/>
      <c r="Q682" s="52"/>
      <c r="R682" s="52"/>
      <c r="S682" s="52"/>
      <c r="T682" s="52"/>
      <c r="U682" s="52"/>
      <c r="V682" s="52"/>
      <c r="W682" s="52"/>
      <c r="X682" s="52"/>
      <c r="Y682" s="52"/>
      <c r="Z682" s="52"/>
      <c r="AA682" s="52"/>
      <c r="AB682" s="52"/>
      <c r="AC682" s="52"/>
      <c r="AD682" s="52"/>
      <c r="AE682" s="52"/>
      <c r="AF682" s="52"/>
      <c r="AG682" s="32"/>
    </row>
    <row r="683" spans="1:33" ht="15" customHeight="1" x14ac:dyDescent="0.25">
      <c r="A683" s="49" t="s">
        <v>10</v>
      </c>
      <c r="B683" s="49" t="s">
        <v>11</v>
      </c>
      <c r="C683" s="49" t="s">
        <v>12</v>
      </c>
      <c r="D683" s="49" t="s">
        <v>13</v>
      </c>
      <c r="E683" s="49" t="s">
        <v>109</v>
      </c>
      <c r="F683" s="49" t="s">
        <v>110</v>
      </c>
      <c r="G683" s="49" t="s">
        <v>588</v>
      </c>
      <c r="H683" s="50" t="s">
        <v>16</v>
      </c>
      <c r="I683" s="51">
        <v>25</v>
      </c>
      <c r="J683" s="52">
        <v>2.62290652168183E-3</v>
      </c>
      <c r="K683" s="52">
        <v>2.22484389801614E-3</v>
      </c>
      <c r="L683" s="52">
        <v>2.9260035762530799E-3</v>
      </c>
      <c r="M683" s="52">
        <v>3.1830777443911402E-3</v>
      </c>
      <c r="N683" s="52">
        <v>3.11895216505689E-3</v>
      </c>
      <c r="O683" s="52">
        <v>2.8978627205252898E-3</v>
      </c>
      <c r="P683" s="52">
        <v>2.5701433843378402E-3</v>
      </c>
      <c r="Q683" s="52">
        <v>2.5709929862464801E-3</v>
      </c>
      <c r="R683" s="52">
        <v>2.9207133225079502E-3</v>
      </c>
      <c r="S683" s="52">
        <v>2.8753362926399002E-3</v>
      </c>
      <c r="T683" s="52">
        <v>2.9595844020532899E-3</v>
      </c>
      <c r="U683" s="52">
        <v>2.9091130829058702E-3</v>
      </c>
      <c r="V683" s="52">
        <v>2.3697585406251099E-2</v>
      </c>
      <c r="W683" s="52">
        <v>2.4256625457302301E-2</v>
      </c>
      <c r="X683" s="52">
        <v>3.1087862167026501E-2</v>
      </c>
      <c r="Y683" s="52">
        <v>2.1424296039209399E-2</v>
      </c>
      <c r="Z683" s="52">
        <v>2.5055161905240202E-2</v>
      </c>
      <c r="AA683" s="52">
        <v>1.6205184596974301E-2</v>
      </c>
      <c r="AB683" s="52">
        <v>2.0829647494450099E-2</v>
      </c>
      <c r="AC683" s="52">
        <v>1.9218456406785E-2</v>
      </c>
      <c r="AD683" s="52">
        <v>1.8704407142691001E-2</v>
      </c>
      <c r="AE683" s="52">
        <v>1.50313919478721E-2</v>
      </c>
      <c r="AF683" s="52">
        <v>1.7661028559297999E-2</v>
      </c>
      <c r="AG683" s="32">
        <v>1.45303365905851E-2</v>
      </c>
    </row>
    <row r="684" spans="1:33" ht="15" customHeight="1" x14ac:dyDescent="0.25">
      <c r="A684" s="49" t="s">
        <v>10</v>
      </c>
      <c r="B684" s="49" t="s">
        <v>11</v>
      </c>
      <c r="C684" s="49" t="s">
        <v>12</v>
      </c>
      <c r="D684" s="49" t="s">
        <v>13</v>
      </c>
      <c r="E684" s="49" t="s">
        <v>109</v>
      </c>
      <c r="F684" s="49" t="s">
        <v>110</v>
      </c>
      <c r="G684" s="49" t="s">
        <v>588</v>
      </c>
      <c r="H684" s="50" t="s">
        <v>17</v>
      </c>
      <c r="I684" s="51">
        <v>1</v>
      </c>
      <c r="J684" s="52">
        <v>0.278133007559141</v>
      </c>
      <c r="K684" s="52">
        <v>0.235922446945632</v>
      </c>
      <c r="L684" s="52">
        <v>0.31027341922587698</v>
      </c>
      <c r="M684" s="52">
        <v>0.33753356401523699</v>
      </c>
      <c r="N684" s="52">
        <v>0.330733687582632</v>
      </c>
      <c r="O684" s="52">
        <v>0.30728936288450198</v>
      </c>
      <c r="P684" s="52">
        <v>0.272538004475184</v>
      </c>
      <c r="Q684" s="52">
        <v>0.27262809626157702</v>
      </c>
      <c r="R684" s="52">
        <v>0.30971244071874299</v>
      </c>
      <c r="S684" s="52">
        <v>0.30490066047153602</v>
      </c>
      <c r="T684" s="52">
        <v>0.31383432999373101</v>
      </c>
      <c r="U684" s="52">
        <v>0.308482351311339</v>
      </c>
      <c r="V684" s="52">
        <v>0.309014472190828</v>
      </c>
      <c r="W684" s="52">
        <v>0.32770666827506501</v>
      </c>
      <c r="X684" s="52">
        <v>0.30126123440679198</v>
      </c>
      <c r="Y684" s="52">
        <v>0.29228445921010199</v>
      </c>
      <c r="Z684" s="52">
        <v>0.29199071434228902</v>
      </c>
      <c r="AA684" s="52">
        <v>0.234246558257762</v>
      </c>
      <c r="AB684" s="52">
        <v>0.23591845872258599</v>
      </c>
      <c r="AC684" s="52">
        <v>0.20531589872349601</v>
      </c>
      <c r="AD684" s="52">
        <v>0.19835610012904401</v>
      </c>
      <c r="AE684" s="52">
        <v>0.16829783536180301</v>
      </c>
      <c r="AF684" s="52">
        <v>0.17671845671025799</v>
      </c>
      <c r="AG684" s="32">
        <v>0.16548849400271701</v>
      </c>
    </row>
    <row r="685" spans="1:33" ht="15" customHeight="1" x14ac:dyDescent="0.25">
      <c r="A685" s="49" t="s">
        <v>10</v>
      </c>
      <c r="B685" s="49" t="s">
        <v>11</v>
      </c>
      <c r="C685" s="49" t="s">
        <v>12</v>
      </c>
      <c r="D685" s="49" t="s">
        <v>13</v>
      </c>
      <c r="E685" s="49" t="s">
        <v>109</v>
      </c>
      <c r="F685" s="49" t="s">
        <v>110</v>
      </c>
      <c r="G685" s="49" t="s">
        <v>588</v>
      </c>
      <c r="H685" s="50" t="s">
        <v>18</v>
      </c>
      <c r="I685" s="51">
        <v>298</v>
      </c>
      <c r="J685" s="52">
        <v>1.5632522869223699E-4</v>
      </c>
      <c r="K685" s="52">
        <v>1.3260069632176199E-4</v>
      </c>
      <c r="L685" s="52">
        <v>1.7438981314468399E-4</v>
      </c>
      <c r="M685" s="52">
        <v>1.8971143356571199E-4</v>
      </c>
      <c r="N685" s="52">
        <v>1.8588954903739E-4</v>
      </c>
      <c r="O685" s="52">
        <v>1.7271261814330699E-4</v>
      </c>
      <c r="P685" s="52">
        <v>1.5318054570653499E-4</v>
      </c>
      <c r="Q685" s="52">
        <v>1.5323118198029001E-4</v>
      </c>
      <c r="R685" s="52">
        <v>1.7407451402147401E-4</v>
      </c>
      <c r="S685" s="52">
        <v>1.71370043041338E-4</v>
      </c>
      <c r="T685" s="52">
        <v>1.7639123036237601E-4</v>
      </c>
      <c r="U685" s="52">
        <v>1.7338313974118999E-4</v>
      </c>
      <c r="V685" s="52">
        <v>4.1605313746873396E-3</v>
      </c>
      <c r="W685" s="52">
        <v>1.9675876524167E-4</v>
      </c>
      <c r="X685" s="52">
        <v>1.7673347127248199E-4</v>
      </c>
      <c r="Y685" s="52">
        <v>1.6384350469746299E-4</v>
      </c>
      <c r="Z685" s="52">
        <v>1.52931022790703E-4</v>
      </c>
      <c r="AA685" s="52">
        <v>1.13893609933658E-4</v>
      </c>
      <c r="AB685" s="52">
        <v>1.25181708319626E-4</v>
      </c>
      <c r="AC685" s="52">
        <v>1.08307457811019E-4</v>
      </c>
      <c r="AD685" s="52">
        <v>1.01723410828601E-4</v>
      </c>
      <c r="AE685" s="52">
        <v>9.0592439677570207E-5</v>
      </c>
      <c r="AF685" s="52">
        <v>9.8505233682137002E-5</v>
      </c>
      <c r="AG685" s="32">
        <v>9.0371937160713906E-5</v>
      </c>
    </row>
    <row r="686" spans="1:33" ht="15" customHeight="1" x14ac:dyDescent="0.25">
      <c r="A686" s="49" t="s">
        <v>10</v>
      </c>
      <c r="B686" s="49" t="s">
        <v>11</v>
      </c>
      <c r="C686" s="49" t="s">
        <v>12</v>
      </c>
      <c r="D686" s="49" t="s">
        <v>13</v>
      </c>
      <c r="E686" s="49" t="s">
        <v>109</v>
      </c>
      <c r="F686" s="49" t="s">
        <v>110</v>
      </c>
      <c r="G686" s="49" t="s">
        <v>111</v>
      </c>
      <c r="H686" s="50" t="s">
        <v>16</v>
      </c>
      <c r="I686" s="51">
        <v>25</v>
      </c>
      <c r="J686" s="52">
        <v>2.4893312062436501E-2</v>
      </c>
      <c r="K686" s="52">
        <v>2.1115404985157901E-2</v>
      </c>
      <c r="L686" s="52">
        <v>2.7769926040966599E-2</v>
      </c>
      <c r="M686" s="52">
        <v>3.0209748976992801E-2</v>
      </c>
      <c r="N686" s="52">
        <v>2.9601150064162099E-2</v>
      </c>
      <c r="O686" s="52">
        <v>2.75028486222537E-2</v>
      </c>
      <c r="P686" s="52">
        <v>2.4392551081273198E-2</v>
      </c>
      <c r="Q686" s="52">
        <v>2.44006144282762E-2</v>
      </c>
      <c r="R686" s="52">
        <v>2.7719717641895399E-2</v>
      </c>
      <c r="S686" s="52">
        <v>2.7289056253228201E-2</v>
      </c>
      <c r="T686" s="52">
        <v>2.8088632776814299E-2</v>
      </c>
      <c r="U686" s="52">
        <v>2.7609622835989601E-2</v>
      </c>
      <c r="V686" s="52">
        <v>2.5157896792949899E-2</v>
      </c>
      <c r="W686" s="52">
        <v>2.40403452764393E-2</v>
      </c>
      <c r="X686" s="52">
        <v>4.0059002442456998E-2</v>
      </c>
      <c r="Y686" s="52">
        <v>4.2507415442924801E-2</v>
      </c>
      <c r="Z686" s="52">
        <v>4.4066941425336299E-2</v>
      </c>
      <c r="AA686" s="52">
        <v>2.22587881692956E-2</v>
      </c>
      <c r="AB686" s="52">
        <v>2.2347098286708701E-2</v>
      </c>
      <c r="AC686" s="52">
        <v>2.1956726928112898E-2</v>
      </c>
      <c r="AD686" s="52">
        <v>1.8384722148750102E-2</v>
      </c>
      <c r="AE686" s="52">
        <v>1.2656536359607401E-2</v>
      </c>
      <c r="AF686" s="52">
        <v>1.26712505883111E-2</v>
      </c>
      <c r="AG686" s="32">
        <v>1.46243682250452E-2</v>
      </c>
    </row>
    <row r="687" spans="1:33" ht="15" customHeight="1" x14ac:dyDescent="0.25">
      <c r="A687" s="49" t="s">
        <v>10</v>
      </c>
      <c r="B687" s="49" t="s">
        <v>11</v>
      </c>
      <c r="C687" s="49" t="s">
        <v>12</v>
      </c>
      <c r="D687" s="49" t="s">
        <v>13</v>
      </c>
      <c r="E687" s="49" t="s">
        <v>109</v>
      </c>
      <c r="F687" s="49" t="s">
        <v>110</v>
      </c>
      <c r="G687" s="49" t="s">
        <v>111</v>
      </c>
      <c r="H687" s="50" t="s">
        <v>17</v>
      </c>
      <c r="I687" s="51">
        <v>1</v>
      </c>
      <c r="J687" s="52">
        <v>2.6396868111007699</v>
      </c>
      <c r="K687" s="52">
        <v>2.2390775446261402</v>
      </c>
      <c r="L687" s="52">
        <v>2.9447229573841001</v>
      </c>
      <c r="M687" s="52">
        <v>3.2034417815203202</v>
      </c>
      <c r="N687" s="52">
        <v>3.13890595280375</v>
      </c>
      <c r="O687" s="52">
        <v>2.9164020679037899</v>
      </c>
      <c r="P687" s="52">
        <v>2.5865861166582098</v>
      </c>
      <c r="Q687" s="52">
        <v>2.5874411539744102</v>
      </c>
      <c r="R687" s="52">
        <v>2.9393988587465798</v>
      </c>
      <c r="S687" s="52">
        <v>2.8937315250923201</v>
      </c>
      <c r="T687" s="52">
        <v>2.9785186196533902</v>
      </c>
      <c r="U687" s="52">
        <v>2.9277244055283398</v>
      </c>
      <c r="V687" s="52">
        <v>2.80107910606332</v>
      </c>
      <c r="W687" s="52">
        <v>3.4803850976751298</v>
      </c>
      <c r="X687" s="52">
        <v>3.4251287179542702</v>
      </c>
      <c r="Y687" s="52">
        <v>3.3259236106913699</v>
      </c>
      <c r="Z687" s="52">
        <v>3.2548801936583001</v>
      </c>
      <c r="AA687" s="52">
        <v>2.6150161180412699</v>
      </c>
      <c r="AB687" s="52">
        <v>2.3554177472234499</v>
      </c>
      <c r="AC687" s="52">
        <v>2.0806665774267699</v>
      </c>
      <c r="AD687" s="52">
        <v>1.8327302915271</v>
      </c>
      <c r="AE687" s="52">
        <v>1.6489646222438601</v>
      </c>
      <c r="AF687" s="52">
        <v>1.56458257777361</v>
      </c>
      <c r="AG687" s="32">
        <v>1.5802013206590899</v>
      </c>
    </row>
    <row r="688" spans="1:33" ht="15" customHeight="1" x14ac:dyDescent="0.25">
      <c r="A688" s="49" t="s">
        <v>10</v>
      </c>
      <c r="B688" s="49" t="s">
        <v>11</v>
      </c>
      <c r="C688" s="49" t="s">
        <v>12</v>
      </c>
      <c r="D688" s="49" t="s">
        <v>13</v>
      </c>
      <c r="E688" s="49" t="s">
        <v>109</v>
      </c>
      <c r="F688" s="49" t="s">
        <v>110</v>
      </c>
      <c r="G688" s="49" t="s">
        <v>111</v>
      </c>
      <c r="H688" s="50" t="s">
        <v>18</v>
      </c>
      <c r="I688" s="51">
        <v>298</v>
      </c>
      <c r="J688" s="52">
        <v>1.48364139892122E-3</v>
      </c>
      <c r="K688" s="52">
        <v>1.2584781371154099E-3</v>
      </c>
      <c r="L688" s="52">
        <v>1.6550875920416099E-3</v>
      </c>
      <c r="M688" s="52">
        <v>1.8005010390287699E-3</v>
      </c>
      <c r="N688" s="52">
        <v>1.7642285438240601E-3</v>
      </c>
      <c r="O688" s="52">
        <v>1.63916977788632E-3</v>
      </c>
      <c r="P688" s="52">
        <v>1.45379604444388E-3</v>
      </c>
      <c r="Q688" s="52">
        <v>1.45427661992526E-3</v>
      </c>
      <c r="R688" s="52">
        <v>1.6520951714569601E-3</v>
      </c>
      <c r="S688" s="52">
        <v>1.6264277526923999E-3</v>
      </c>
      <c r="T688" s="52">
        <v>1.67408251349813E-3</v>
      </c>
      <c r="U688" s="52">
        <v>1.6455335210249799E-3</v>
      </c>
      <c r="V688" s="52">
        <v>1.83913184118196E-3</v>
      </c>
      <c r="W688" s="52">
        <v>1.9697350916397598E-3</v>
      </c>
      <c r="X688" s="52">
        <v>1.85577879396589E-3</v>
      </c>
      <c r="Y688" s="52">
        <v>1.7424734266628199E-3</v>
      </c>
      <c r="Z688" s="52">
        <v>1.69494182950442E-3</v>
      </c>
      <c r="AA688" s="52">
        <v>1.34188611518037E-3</v>
      </c>
      <c r="AB688" s="52">
        <v>1.22482646631708E-3</v>
      </c>
      <c r="AC688" s="52">
        <v>1.07933297978544E-3</v>
      </c>
      <c r="AD688" s="52">
        <v>8.9475123985440798E-4</v>
      </c>
      <c r="AE688" s="52">
        <v>8.0450012707783001E-4</v>
      </c>
      <c r="AF688" s="52">
        <v>6.66059181297263E-4</v>
      </c>
      <c r="AG688" s="32">
        <v>6.8150772675226398E-4</v>
      </c>
    </row>
    <row r="689" spans="1:33" ht="15" customHeight="1" x14ac:dyDescent="0.25">
      <c r="A689" s="49" t="s">
        <v>10</v>
      </c>
      <c r="B689" s="49" t="s">
        <v>11</v>
      </c>
      <c r="C689" s="49" t="s">
        <v>12</v>
      </c>
      <c r="D689" s="49" t="s">
        <v>13</v>
      </c>
      <c r="E689" s="49" t="s">
        <v>109</v>
      </c>
      <c r="F689" s="49" t="s">
        <v>110</v>
      </c>
      <c r="G689" s="49" t="s">
        <v>112</v>
      </c>
      <c r="H689" s="50" t="s">
        <v>16</v>
      </c>
      <c r="I689" s="51">
        <v>25</v>
      </c>
      <c r="J689" s="52">
        <v>5.7156851000202E-9</v>
      </c>
      <c r="K689" s="52">
        <v>9.0055680327260999E-9</v>
      </c>
      <c r="L689" s="52">
        <v>1.47512960778661E-8</v>
      </c>
      <c r="M689" s="52">
        <v>2.8474748840580299E-9</v>
      </c>
      <c r="N689" s="52">
        <v>5.0847007500881099E-9</v>
      </c>
      <c r="O689" s="52">
        <v>7.0943992996858703E-9</v>
      </c>
      <c r="P689" s="52">
        <v>4.4682510550017602E-8</v>
      </c>
      <c r="Q689" s="52">
        <v>6.0928050193427105E-8</v>
      </c>
      <c r="R689" s="52">
        <v>5.4426486767198798E-8</v>
      </c>
      <c r="S689" s="52">
        <v>7.2811288810607798E-9</v>
      </c>
      <c r="T689" s="52">
        <v>5.11272920318869E-9</v>
      </c>
      <c r="U689" s="52">
        <v>2.8282482216633401E-8</v>
      </c>
      <c r="V689" s="52">
        <v>7.4728799935931795E-7</v>
      </c>
      <c r="W689" s="52">
        <v>2.3813459021457001E-6</v>
      </c>
      <c r="X689" s="52">
        <v>2.8786551705239198E-6</v>
      </c>
      <c r="Y689" s="52">
        <v>1.4304007302758299E-6</v>
      </c>
      <c r="Z689" s="52">
        <v>9.4310743340891001E-7</v>
      </c>
      <c r="AA689" s="52">
        <v>2.2294387114524E-6</v>
      </c>
      <c r="AB689" s="52">
        <v>3.3168000786503801E-6</v>
      </c>
      <c r="AC689" s="52">
        <v>3.8392691963210004E-6</v>
      </c>
      <c r="AD689" s="52">
        <v>2.08454890418087E-6</v>
      </c>
      <c r="AE689" s="52">
        <v>2.41641142312544E-6</v>
      </c>
      <c r="AF689" s="52">
        <v>2.16388206008925E-6</v>
      </c>
      <c r="AG689" s="32">
        <v>1.26620430289714E-6</v>
      </c>
    </row>
    <row r="690" spans="1:33" ht="15" customHeight="1" x14ac:dyDescent="0.25">
      <c r="A690" s="49" t="s">
        <v>10</v>
      </c>
      <c r="B690" s="49" t="s">
        <v>11</v>
      </c>
      <c r="C690" s="49" t="s">
        <v>12</v>
      </c>
      <c r="D690" s="49" t="s">
        <v>13</v>
      </c>
      <c r="E690" s="49" t="s">
        <v>109</v>
      </c>
      <c r="F690" s="49" t="s">
        <v>110</v>
      </c>
      <c r="G690" s="49" t="s">
        <v>112</v>
      </c>
      <c r="H690" s="50" t="s">
        <v>18</v>
      </c>
      <c r="I690" s="51">
        <v>298</v>
      </c>
      <c r="J690" s="52">
        <v>3.40654831961204E-8</v>
      </c>
      <c r="K690" s="52">
        <v>5.3673185475047599E-8</v>
      </c>
      <c r="L690" s="52">
        <v>8.7917724624082002E-8</v>
      </c>
      <c r="M690" s="52">
        <v>1.6970950308985801E-8</v>
      </c>
      <c r="N690" s="52">
        <v>3.0304816470525101E-8</v>
      </c>
      <c r="O690" s="52">
        <v>4.22826198261278E-8</v>
      </c>
      <c r="P690" s="52">
        <v>2.6630776287810502E-7</v>
      </c>
      <c r="Q690" s="52">
        <v>3.6313117915282601E-7</v>
      </c>
      <c r="R690" s="52">
        <v>3.2438186113250499E-7</v>
      </c>
      <c r="S690" s="52">
        <v>4.3395528131122297E-8</v>
      </c>
      <c r="T690" s="52">
        <v>3.0471866051004599E-8</v>
      </c>
      <c r="U690" s="52">
        <v>1.68563594011135E-7</v>
      </c>
      <c r="V690" s="52">
        <v>1.7760871124640401E-6</v>
      </c>
      <c r="W690" s="52">
        <v>5.65676941901613E-6</v>
      </c>
      <c r="X690" s="52">
        <v>6.8497246742443404E-6</v>
      </c>
      <c r="Y690" s="52">
        <v>3.4513839024091901E-6</v>
      </c>
      <c r="Z690" s="52">
        <v>2.2430963585470599E-6</v>
      </c>
      <c r="AA690" s="52">
        <v>5.3372353338021102E-6</v>
      </c>
      <c r="AB690" s="52">
        <v>7.8920439451918204E-6</v>
      </c>
      <c r="AC690" s="52">
        <v>9.1503451542471401E-6</v>
      </c>
      <c r="AD690" s="52">
        <v>4.9691526759368203E-6</v>
      </c>
      <c r="AE690" s="52">
        <v>5.77656983682391E-6</v>
      </c>
      <c r="AF690" s="52">
        <v>5.1709796093946904E-6</v>
      </c>
      <c r="AG690" s="32">
        <v>3.0601222414991398E-6</v>
      </c>
    </row>
    <row r="691" spans="1:33" ht="15" customHeight="1" x14ac:dyDescent="0.25">
      <c r="A691" s="49" t="s">
        <v>10</v>
      </c>
      <c r="B691" s="49" t="s">
        <v>11</v>
      </c>
      <c r="C691" s="49" t="s">
        <v>12</v>
      </c>
      <c r="D691" s="49" t="s">
        <v>13</v>
      </c>
      <c r="E691" s="49" t="s">
        <v>109</v>
      </c>
      <c r="F691" s="49" t="s">
        <v>110</v>
      </c>
      <c r="G691" s="49" t="s">
        <v>742</v>
      </c>
      <c r="H691" s="50" t="s">
        <v>16</v>
      </c>
      <c r="I691" s="51">
        <v>25</v>
      </c>
      <c r="J691" s="52"/>
      <c r="K691" s="52"/>
      <c r="L691" s="52"/>
      <c r="M691" s="52"/>
      <c r="N691" s="52"/>
      <c r="O691" s="52"/>
      <c r="P691" s="52"/>
      <c r="Q691" s="52"/>
      <c r="R691" s="52"/>
      <c r="S691" s="52"/>
      <c r="T691" s="52"/>
      <c r="U691" s="52"/>
      <c r="V691" s="52">
        <v>1.6249999999999999E-5</v>
      </c>
      <c r="W691" s="52">
        <v>5.5813463599999999E-6</v>
      </c>
      <c r="X691" s="52">
        <v>1.1103784E-6</v>
      </c>
      <c r="Y691" s="52">
        <v>2.2829639999999998E-6</v>
      </c>
      <c r="Z691" s="52">
        <v>3.2266936799999999E-6</v>
      </c>
      <c r="AA691" s="52">
        <v>2.5000000000000002E-6</v>
      </c>
      <c r="AB691" s="52">
        <v>7.0199667200000001E-6</v>
      </c>
      <c r="AC691" s="52">
        <v>8.5128120599999993E-6</v>
      </c>
      <c r="AD691" s="52">
        <v>9.4433664000000002E-6</v>
      </c>
      <c r="AE691" s="52">
        <v>9.2499999999999995E-6</v>
      </c>
      <c r="AF691" s="52">
        <v>9.0000000000000002E-6</v>
      </c>
      <c r="AG691" s="32">
        <v>1.4E-5</v>
      </c>
    </row>
    <row r="692" spans="1:33" ht="15" customHeight="1" x14ac:dyDescent="0.25">
      <c r="A692" s="49" t="s">
        <v>10</v>
      </c>
      <c r="B692" s="49" t="s">
        <v>11</v>
      </c>
      <c r="C692" s="49" t="s">
        <v>12</v>
      </c>
      <c r="D692" s="49" t="s">
        <v>13</v>
      </c>
      <c r="E692" s="49" t="s">
        <v>109</v>
      </c>
      <c r="F692" s="49" t="s">
        <v>110</v>
      </c>
      <c r="G692" s="49" t="s">
        <v>742</v>
      </c>
      <c r="H692" s="50" t="s">
        <v>18</v>
      </c>
      <c r="I692" s="51">
        <v>298</v>
      </c>
      <c r="J692" s="52"/>
      <c r="K692" s="52"/>
      <c r="L692" s="52"/>
      <c r="M692" s="52"/>
      <c r="N692" s="52"/>
      <c r="O692" s="52"/>
      <c r="P692" s="52"/>
      <c r="Q692" s="52"/>
      <c r="R692" s="52"/>
      <c r="S692" s="52"/>
      <c r="T692" s="52"/>
      <c r="U692" s="52"/>
      <c r="V692" s="52">
        <v>3.8442000000000002E-5</v>
      </c>
      <c r="W692" s="52">
        <v>1.309802457033E-5</v>
      </c>
      <c r="X692" s="52">
        <v>2.6057805102000001E-6</v>
      </c>
      <c r="Y692" s="52">
        <v>5.3575457669999996E-6</v>
      </c>
      <c r="Z692" s="52">
        <v>7.5722433935399999E-6</v>
      </c>
      <c r="AA692" s="52">
        <v>5.9599999999999997E-6</v>
      </c>
      <c r="AB692" s="52">
        <v>1.6474106900160001E-5</v>
      </c>
      <c r="AC692" s="52">
        <v>1.9977441701805E-5</v>
      </c>
      <c r="AD692" s="52">
        <v>2.2161220099200001E-5</v>
      </c>
      <c r="AE692" s="52">
        <v>2.086E-5</v>
      </c>
      <c r="AF692" s="52">
        <v>2.086E-5</v>
      </c>
      <c r="AG692" s="32">
        <v>3.2780000000000001E-5</v>
      </c>
    </row>
    <row r="693" spans="1:33" ht="15" customHeight="1" x14ac:dyDescent="0.25">
      <c r="A693" s="49" t="s">
        <v>10</v>
      </c>
      <c r="B693" s="49" t="s">
        <v>11</v>
      </c>
      <c r="C693" s="49" t="s">
        <v>12</v>
      </c>
      <c r="D693" s="49" t="s">
        <v>13</v>
      </c>
      <c r="E693" s="49" t="s">
        <v>109</v>
      </c>
      <c r="F693" s="49" t="s">
        <v>110</v>
      </c>
      <c r="G693" s="49" t="s">
        <v>113</v>
      </c>
      <c r="H693" s="50" t="s">
        <v>16</v>
      </c>
      <c r="I693" s="51">
        <v>25</v>
      </c>
      <c r="J693" s="52">
        <v>1.1226640606534799E-5</v>
      </c>
      <c r="K693" s="52">
        <v>1.4351866270866901E-5</v>
      </c>
      <c r="L693" s="52">
        <v>1.4647000399853801E-5</v>
      </c>
      <c r="M693" s="52">
        <v>1.2231543073820801E-5</v>
      </c>
      <c r="N693" s="52">
        <v>1.51457588276682E-5</v>
      </c>
      <c r="O693" s="52">
        <v>1.19036748123239E-5</v>
      </c>
      <c r="P693" s="52">
        <v>9.9156184394534507E-6</v>
      </c>
      <c r="Q693" s="52">
        <v>1.5044490001504201E-5</v>
      </c>
      <c r="R693" s="52">
        <v>1.9090140402333601E-5</v>
      </c>
      <c r="S693" s="52">
        <v>3.7934482747311101E-6</v>
      </c>
      <c r="T693" s="52">
        <v>3.5317973300322801E-6</v>
      </c>
      <c r="U693" s="52">
        <v>8.4922026464268803E-6</v>
      </c>
      <c r="V693" s="52">
        <v>1.36360846870575E-4</v>
      </c>
      <c r="W693" s="52">
        <v>1.42864294457104E-4</v>
      </c>
      <c r="X693" s="52">
        <v>1.56082676058699E-4</v>
      </c>
      <c r="Y693" s="52">
        <v>4.0453551576457299E-5</v>
      </c>
      <c r="Z693" s="52">
        <v>2.0408987187179701E-5</v>
      </c>
      <c r="AA693" s="52">
        <v>4.5850019096536699E-5</v>
      </c>
      <c r="AB693" s="52">
        <v>6.3879404782601605E-5</v>
      </c>
      <c r="AC693" s="52">
        <v>5.8981622056347103E-5</v>
      </c>
      <c r="AD693" s="52">
        <v>2.37585807915351E-5</v>
      </c>
      <c r="AE693" s="52">
        <v>2.4192083903534099E-5</v>
      </c>
      <c r="AF693" s="52">
        <v>1.8509428896991001E-5</v>
      </c>
      <c r="AG693" s="32">
        <v>7.9732232309997894E-6</v>
      </c>
    </row>
    <row r="694" spans="1:33" ht="15" customHeight="1" x14ac:dyDescent="0.25">
      <c r="A694" s="49" t="s">
        <v>10</v>
      </c>
      <c r="B694" s="49" t="s">
        <v>11</v>
      </c>
      <c r="C694" s="49" t="s">
        <v>12</v>
      </c>
      <c r="D694" s="49" t="s">
        <v>13</v>
      </c>
      <c r="E694" s="49" t="s">
        <v>109</v>
      </c>
      <c r="F694" s="49" t="s">
        <v>110</v>
      </c>
      <c r="G694" s="49" t="s">
        <v>113</v>
      </c>
      <c r="H694" s="50" t="s">
        <v>17</v>
      </c>
      <c r="I694" s="51">
        <v>1</v>
      </c>
      <c r="J694" s="52">
        <v>9.6459296091347096E-2</v>
      </c>
      <c r="K694" s="52">
        <v>0.123311234999289</v>
      </c>
      <c r="L694" s="52">
        <v>0.12584702743554399</v>
      </c>
      <c r="M694" s="52">
        <v>0.105093418090268</v>
      </c>
      <c r="N694" s="52">
        <v>0.13013235984732499</v>
      </c>
      <c r="O694" s="52">
        <v>0.102276373987487</v>
      </c>
      <c r="P694" s="52">
        <v>8.5194993631783997E-2</v>
      </c>
      <c r="Q694" s="52">
        <v>0.12926225809292399</v>
      </c>
      <c r="R694" s="52">
        <v>0.16402248633684999</v>
      </c>
      <c r="S694" s="52">
        <v>3.2593307576489698E-2</v>
      </c>
      <c r="T694" s="52">
        <v>3.0345202659637398E-2</v>
      </c>
      <c r="U694" s="52">
        <v>7.2965005138099795E-2</v>
      </c>
      <c r="V694" s="52">
        <v>0.13435916189789901</v>
      </c>
      <c r="W694" s="52">
        <v>0.14075393968577499</v>
      </c>
      <c r="X694" s="52">
        <v>0.153956094647936</v>
      </c>
      <c r="Y694" s="52">
        <v>3.9848315998795202E-2</v>
      </c>
      <c r="Z694" s="52">
        <v>2.03189785975561E-2</v>
      </c>
      <c r="AA694" s="52">
        <v>4.5155196894107401E-2</v>
      </c>
      <c r="AB694" s="52">
        <v>6.2867915211145403E-2</v>
      </c>
      <c r="AC694" s="52">
        <v>5.8187973005901297E-2</v>
      </c>
      <c r="AD694" s="52">
        <v>2.3484097584891402E-2</v>
      </c>
      <c r="AE694" s="52">
        <v>2.3928863102899E-2</v>
      </c>
      <c r="AF694" s="52">
        <v>1.8288063854865502E-2</v>
      </c>
      <c r="AG694" s="32">
        <v>7.8709562320587005E-3</v>
      </c>
    </row>
    <row r="695" spans="1:33" ht="15" customHeight="1" x14ac:dyDescent="0.25">
      <c r="A695" s="49" t="s">
        <v>10</v>
      </c>
      <c r="B695" s="49" t="s">
        <v>11</v>
      </c>
      <c r="C695" s="49" t="s">
        <v>12</v>
      </c>
      <c r="D695" s="49" t="s">
        <v>13</v>
      </c>
      <c r="E695" s="49" t="s">
        <v>109</v>
      </c>
      <c r="F695" s="49" t="s">
        <v>110</v>
      </c>
      <c r="G695" s="49" t="s">
        <v>113</v>
      </c>
      <c r="H695" s="50" t="s">
        <v>18</v>
      </c>
      <c r="I695" s="51">
        <v>298</v>
      </c>
      <c r="J695" s="52">
        <v>6.6910778014947505E-5</v>
      </c>
      <c r="K695" s="52">
        <v>8.5537122974366995E-5</v>
      </c>
      <c r="L695" s="52">
        <v>8.7296122383128695E-5</v>
      </c>
      <c r="M695" s="52">
        <v>7.2899996719971906E-5</v>
      </c>
      <c r="N695" s="52">
        <v>9.0268722612902604E-5</v>
      </c>
      <c r="O695" s="52">
        <v>7.0945901881450305E-5</v>
      </c>
      <c r="P695" s="52">
        <v>5.9097085899142502E-5</v>
      </c>
      <c r="Q695" s="52">
        <v>8.9665160408965004E-5</v>
      </c>
      <c r="R695" s="52">
        <v>1.13777236797908E-4</v>
      </c>
      <c r="S695" s="52">
        <v>2.26089517173974E-5</v>
      </c>
      <c r="T695" s="52">
        <v>2.10495120869924E-5</v>
      </c>
      <c r="U695" s="52">
        <v>5.06135277727042E-5</v>
      </c>
      <c r="V695" s="52">
        <v>3.2409023425928203E-4</v>
      </c>
      <c r="W695" s="52">
        <v>3.3936706600501897E-4</v>
      </c>
      <c r="X695" s="52">
        <v>3.7139681347341598E-4</v>
      </c>
      <c r="Y695" s="52">
        <v>9.7609525604297899E-5</v>
      </c>
      <c r="Z695" s="52">
        <v>4.8540943713829602E-5</v>
      </c>
      <c r="AA695" s="52">
        <v>1.0976410372730799E-4</v>
      </c>
      <c r="AB695" s="52">
        <v>1.51995615588059E-4</v>
      </c>
      <c r="AC695" s="52">
        <v>1.4057420096775299E-4</v>
      </c>
      <c r="AD695" s="52">
        <v>5.6635761857124698E-5</v>
      </c>
      <c r="AE695" s="52">
        <v>5.7832561470974997E-5</v>
      </c>
      <c r="AF695" s="52">
        <v>4.4231560108194401E-5</v>
      </c>
      <c r="AG695" s="32">
        <v>1.9269432025932801E-5</v>
      </c>
    </row>
    <row r="696" spans="1:33" ht="15" customHeight="1" x14ac:dyDescent="0.25">
      <c r="A696" s="49" t="s">
        <v>10</v>
      </c>
      <c r="B696" s="49" t="s">
        <v>11</v>
      </c>
      <c r="C696" s="49" t="s">
        <v>12</v>
      </c>
      <c r="D696" s="49" t="s">
        <v>13</v>
      </c>
      <c r="E696" s="49" t="s">
        <v>109</v>
      </c>
      <c r="F696" s="49" t="s">
        <v>110</v>
      </c>
      <c r="G696" s="49" t="s">
        <v>743</v>
      </c>
      <c r="H696" s="50" t="s">
        <v>16</v>
      </c>
      <c r="I696" s="51">
        <v>25</v>
      </c>
      <c r="J696" s="52"/>
      <c r="K696" s="52"/>
      <c r="L696" s="52"/>
      <c r="M696" s="52"/>
      <c r="N696" s="52"/>
      <c r="O696" s="52"/>
      <c r="P696" s="52"/>
      <c r="Q696" s="52"/>
      <c r="R696" s="52"/>
      <c r="S696" s="52"/>
      <c r="T696" s="52"/>
      <c r="U696" s="52"/>
      <c r="V696" s="52"/>
      <c r="W696" s="52">
        <v>3.2500771249999998E-8</v>
      </c>
      <c r="X696" s="52">
        <v>1.1431750000000001E-8</v>
      </c>
      <c r="Y696" s="52">
        <v>4.6246874999999997E-9</v>
      </c>
      <c r="Z696" s="52">
        <v>2.4468750000000002E-9</v>
      </c>
      <c r="AA696" s="52">
        <v>2.2499999999999999E-9</v>
      </c>
      <c r="AB696" s="52">
        <v>2.7927812499999998E-8</v>
      </c>
      <c r="AC696" s="52">
        <v>1.0218750000000001E-9</v>
      </c>
      <c r="AD696" s="52">
        <v>2.1517031250000001E-8</v>
      </c>
      <c r="AE696" s="52">
        <v>2.0462249999999998E-8</v>
      </c>
      <c r="AF696" s="52">
        <v>6.8407687500000004E-8</v>
      </c>
      <c r="AG696" s="32">
        <v>5.2732499999999999E-8</v>
      </c>
    </row>
    <row r="697" spans="1:33" ht="15" customHeight="1" x14ac:dyDescent="0.25">
      <c r="A697" s="49" t="s">
        <v>10</v>
      </c>
      <c r="B697" s="49" t="s">
        <v>11</v>
      </c>
      <c r="C697" s="49" t="s">
        <v>12</v>
      </c>
      <c r="D697" s="49" t="s">
        <v>13</v>
      </c>
      <c r="E697" s="49" t="s">
        <v>109</v>
      </c>
      <c r="F697" s="49" t="s">
        <v>110</v>
      </c>
      <c r="G697" s="49" t="s">
        <v>743</v>
      </c>
      <c r="H697" s="50" t="s">
        <v>17</v>
      </c>
      <c r="I697" s="51">
        <v>1</v>
      </c>
      <c r="J697" s="52"/>
      <c r="K697" s="52"/>
      <c r="L697" s="52"/>
      <c r="M697" s="52"/>
      <c r="N697" s="52"/>
      <c r="O697" s="52"/>
      <c r="P697" s="52"/>
      <c r="Q697" s="52"/>
      <c r="R697" s="52"/>
      <c r="S697" s="52"/>
      <c r="T697" s="52"/>
      <c r="U697" s="52"/>
      <c r="V697" s="52">
        <v>8.9660000000000002E-6</v>
      </c>
      <c r="W697" s="52">
        <v>9.5619455428999994E-5</v>
      </c>
      <c r="X697" s="52">
        <v>1.05731598E-5</v>
      </c>
      <c r="Y697" s="52">
        <v>7.57344075E-6</v>
      </c>
      <c r="Z697" s="52">
        <v>2.2909275000000002E-6</v>
      </c>
      <c r="AA697" s="52">
        <v>2.3116600000000002E-5</v>
      </c>
      <c r="AB697" s="52">
        <v>1.6221213250000001E-5</v>
      </c>
      <c r="AC697" s="52">
        <v>9.5674750000000002E-7</v>
      </c>
      <c r="AD697" s="52">
        <v>2.0145679125000001E-5</v>
      </c>
      <c r="AE697" s="52">
        <v>1.9158122599999999E-5</v>
      </c>
      <c r="AF697" s="52">
        <v>6.4047837549999995E-5</v>
      </c>
      <c r="AG697" s="32">
        <v>4.9371681999999998E-5</v>
      </c>
    </row>
    <row r="698" spans="1:33" ht="15" customHeight="1" x14ac:dyDescent="0.25">
      <c r="A698" s="49" t="s">
        <v>10</v>
      </c>
      <c r="B698" s="49" t="s">
        <v>11</v>
      </c>
      <c r="C698" s="49" t="s">
        <v>12</v>
      </c>
      <c r="D698" s="49" t="s">
        <v>13</v>
      </c>
      <c r="E698" s="49" t="s">
        <v>109</v>
      </c>
      <c r="F698" s="49" t="s">
        <v>110</v>
      </c>
      <c r="G698" s="49" t="s">
        <v>743</v>
      </c>
      <c r="H698" s="50" t="s">
        <v>18</v>
      </c>
      <c r="I698" s="51">
        <v>298</v>
      </c>
      <c r="J698" s="52"/>
      <c r="K698" s="52"/>
      <c r="L698" s="52"/>
      <c r="M698" s="52"/>
      <c r="N698" s="52"/>
      <c r="O698" s="52"/>
      <c r="P698" s="52"/>
      <c r="Q698" s="52"/>
      <c r="R698" s="52"/>
      <c r="S698" s="52"/>
      <c r="T698" s="52"/>
      <c r="U698" s="52"/>
      <c r="V698" s="52">
        <v>3.0097999999999999E-5</v>
      </c>
      <c r="W698" s="52">
        <v>7.7481838659999999E-8</v>
      </c>
      <c r="X698" s="52">
        <v>2.7193692E-8</v>
      </c>
      <c r="Y698" s="52">
        <v>1.1025255E-8</v>
      </c>
      <c r="Z698" s="52">
        <v>5.8333499999999999E-9</v>
      </c>
      <c r="AA698" s="52">
        <v>5.3640000000000001E-9</v>
      </c>
      <c r="AB698" s="52">
        <v>6.9799049999999998E-9</v>
      </c>
      <c r="AC698" s="52">
        <v>2.4361500000000001E-9</v>
      </c>
      <c r="AD698" s="52">
        <v>5.12966025E-8</v>
      </c>
      <c r="AE698" s="52">
        <v>4.8782004000000001E-8</v>
      </c>
      <c r="AF698" s="52">
        <v>1.6308392700000001E-7</v>
      </c>
      <c r="AG698" s="32">
        <v>1.2571427999999999E-7</v>
      </c>
    </row>
    <row r="699" spans="1:33" ht="15" customHeight="1" x14ac:dyDescent="0.25">
      <c r="A699" s="49" t="s">
        <v>10</v>
      </c>
      <c r="B699" s="49" t="s">
        <v>11</v>
      </c>
      <c r="C699" s="49" t="s">
        <v>12</v>
      </c>
      <c r="D699" s="49" t="s">
        <v>13</v>
      </c>
      <c r="E699" s="49" t="s">
        <v>109</v>
      </c>
      <c r="F699" s="49" t="s">
        <v>110</v>
      </c>
      <c r="G699" s="49" t="s">
        <v>114</v>
      </c>
      <c r="H699" s="50" t="s">
        <v>16</v>
      </c>
      <c r="I699" s="51">
        <v>25</v>
      </c>
      <c r="J699" s="52">
        <v>3.85868457528656E-3</v>
      </c>
      <c r="K699" s="52">
        <v>3.8639959098198998E-3</v>
      </c>
      <c r="L699" s="52">
        <v>3.7649882150930201E-3</v>
      </c>
      <c r="M699" s="52">
        <v>3.5134439800310899E-3</v>
      </c>
      <c r="N699" s="52">
        <v>3.5901746309076302E-3</v>
      </c>
      <c r="O699" s="52">
        <v>3.4157187929823802E-3</v>
      </c>
      <c r="P699" s="52">
        <v>3.4652291519129299E-3</v>
      </c>
      <c r="Q699" s="52">
        <v>3.6224639873961E-3</v>
      </c>
      <c r="R699" s="52">
        <v>3.3152679991763998E-3</v>
      </c>
      <c r="S699" s="52">
        <v>3.14151813658076E-3</v>
      </c>
      <c r="T699" s="52">
        <v>2.78215838773595E-3</v>
      </c>
      <c r="U699" s="52">
        <v>2.8457901256832702E-3</v>
      </c>
      <c r="V699" s="52">
        <v>3.5012395140829001E-3</v>
      </c>
      <c r="W699" s="52">
        <v>4.2353565436736903E-3</v>
      </c>
      <c r="X699" s="52">
        <v>6.2508266755961104E-3</v>
      </c>
      <c r="Y699" s="52">
        <v>7.2587231996072204E-3</v>
      </c>
      <c r="Z699" s="52">
        <v>4.7419922410285196E-3</v>
      </c>
      <c r="AA699" s="52">
        <v>4.49841554474941E-3</v>
      </c>
      <c r="AB699" s="52">
        <v>4.6262186279003303E-3</v>
      </c>
      <c r="AC699" s="52">
        <v>5.5857411316674798E-3</v>
      </c>
      <c r="AD699" s="52">
        <v>3.3844927803979002E-3</v>
      </c>
      <c r="AE699" s="52">
        <v>3.3453732309985198E-3</v>
      </c>
      <c r="AF699" s="52">
        <v>3.8948753665993198E-3</v>
      </c>
      <c r="AG699" s="32">
        <v>2.7500959559665001E-3</v>
      </c>
    </row>
    <row r="700" spans="1:33" ht="15" customHeight="1" x14ac:dyDescent="0.25">
      <c r="A700" s="49" t="s">
        <v>10</v>
      </c>
      <c r="B700" s="49" t="s">
        <v>11</v>
      </c>
      <c r="C700" s="49" t="s">
        <v>12</v>
      </c>
      <c r="D700" s="49" t="s">
        <v>13</v>
      </c>
      <c r="E700" s="49" t="s">
        <v>109</v>
      </c>
      <c r="F700" s="49" t="s">
        <v>110</v>
      </c>
      <c r="G700" s="49" t="s">
        <v>114</v>
      </c>
      <c r="H700" s="50" t="s">
        <v>17</v>
      </c>
      <c r="I700" s="51">
        <v>1</v>
      </c>
      <c r="J700" s="52">
        <v>8.18349824726773</v>
      </c>
      <c r="K700" s="52">
        <v>8.1947625255460395</v>
      </c>
      <c r="L700" s="52">
        <v>7.9847870065692703</v>
      </c>
      <c r="M700" s="52">
        <v>7.4513119928499298</v>
      </c>
      <c r="N700" s="52">
        <v>7.6140423572289002</v>
      </c>
      <c r="O700" s="52">
        <v>7.24405641615704</v>
      </c>
      <c r="P700" s="52">
        <v>7.34905798537695</v>
      </c>
      <c r="Q700" s="52">
        <v>7.6825216244696399</v>
      </c>
      <c r="R700" s="52">
        <v>7.0310203726533098</v>
      </c>
      <c r="S700" s="52">
        <v>6.6625316640604799</v>
      </c>
      <c r="T700" s="52">
        <v>5.9004015087104102</v>
      </c>
      <c r="U700" s="52">
        <v>6.0353516985490696</v>
      </c>
      <c r="V700" s="52">
        <v>5.7605848188871596</v>
      </c>
      <c r="W700" s="52">
        <v>6.01669309931453</v>
      </c>
      <c r="X700" s="52">
        <v>7.8229258017265098</v>
      </c>
      <c r="Y700" s="52">
        <v>8.4650891020546499</v>
      </c>
      <c r="Z700" s="52">
        <v>7.0618398358546504</v>
      </c>
      <c r="AA700" s="52">
        <v>7.56605155166333</v>
      </c>
      <c r="AB700" s="52">
        <v>7.5599216312525499</v>
      </c>
      <c r="AC700" s="52">
        <v>7.8442076523167801</v>
      </c>
      <c r="AD700" s="52">
        <v>6.6722112994330098</v>
      </c>
      <c r="AE700" s="52">
        <v>6.3908739825914296</v>
      </c>
      <c r="AF700" s="52">
        <v>6.0620695215063796</v>
      </c>
      <c r="AG700" s="32">
        <v>5.2416432279541896</v>
      </c>
    </row>
    <row r="701" spans="1:33" ht="15" customHeight="1" x14ac:dyDescent="0.25">
      <c r="A701" s="49" t="s">
        <v>10</v>
      </c>
      <c r="B701" s="49" t="s">
        <v>11</v>
      </c>
      <c r="C701" s="49" t="s">
        <v>12</v>
      </c>
      <c r="D701" s="49" t="s">
        <v>13</v>
      </c>
      <c r="E701" s="49" t="s">
        <v>109</v>
      </c>
      <c r="F701" s="49" t="s">
        <v>110</v>
      </c>
      <c r="G701" s="49" t="s">
        <v>114</v>
      </c>
      <c r="H701" s="50" t="s">
        <v>18</v>
      </c>
      <c r="I701" s="51">
        <v>298</v>
      </c>
      <c r="J701" s="52">
        <v>4.5995520137415797E-3</v>
      </c>
      <c r="K701" s="52">
        <v>4.60588312450532E-3</v>
      </c>
      <c r="L701" s="52">
        <v>4.4878659523908803E-3</v>
      </c>
      <c r="M701" s="52">
        <v>4.1880252241970504E-3</v>
      </c>
      <c r="N701" s="52">
        <v>4.27948816004189E-3</v>
      </c>
      <c r="O701" s="52">
        <v>4.071536801235E-3</v>
      </c>
      <c r="P701" s="52">
        <v>4.1305531490802199E-3</v>
      </c>
      <c r="Q701" s="52">
        <v>4.31797707297615E-3</v>
      </c>
      <c r="R701" s="52">
        <v>3.9517994550182702E-3</v>
      </c>
      <c r="S701" s="52">
        <v>3.7446896188042698E-3</v>
      </c>
      <c r="T701" s="52">
        <v>3.3163327981812602E-3</v>
      </c>
      <c r="U701" s="52">
        <v>3.39218182981446E-3</v>
      </c>
      <c r="V701" s="52">
        <v>3.1258450382584801E-3</v>
      </c>
      <c r="W701" s="52">
        <v>3.33747666292426E-3</v>
      </c>
      <c r="X701" s="52">
        <v>4.3586072568270601E-3</v>
      </c>
      <c r="Y701" s="52">
        <v>4.7025172047501698E-3</v>
      </c>
      <c r="Z701" s="52">
        <v>3.9399130037243704E-3</v>
      </c>
      <c r="AA701" s="52">
        <v>4.1929965301892996E-3</v>
      </c>
      <c r="AB701" s="52">
        <v>4.2160265884211897E-3</v>
      </c>
      <c r="AC701" s="52">
        <v>4.3794870038736302E-3</v>
      </c>
      <c r="AD701" s="52">
        <v>3.73339010405429E-3</v>
      </c>
      <c r="AE701" s="52">
        <v>3.5656650495406502E-3</v>
      </c>
      <c r="AF701" s="52">
        <v>3.38966043770839E-3</v>
      </c>
      <c r="AG701" s="32">
        <v>2.9376108559393101E-3</v>
      </c>
    </row>
    <row r="702" spans="1:33" ht="15" customHeight="1" x14ac:dyDescent="0.25">
      <c r="A702" s="49" t="s">
        <v>10</v>
      </c>
      <c r="B702" s="49" t="s">
        <v>11</v>
      </c>
      <c r="C702" s="49" t="s">
        <v>12</v>
      </c>
      <c r="D702" s="49" t="s">
        <v>13</v>
      </c>
      <c r="E702" s="49" t="s">
        <v>109</v>
      </c>
      <c r="F702" s="49" t="s">
        <v>110</v>
      </c>
      <c r="G702" s="49" t="s">
        <v>744</v>
      </c>
      <c r="H702" s="50" t="s">
        <v>16</v>
      </c>
      <c r="I702" s="51">
        <v>25</v>
      </c>
      <c r="J702" s="52"/>
      <c r="K702" s="52"/>
      <c r="L702" s="52"/>
      <c r="M702" s="52"/>
      <c r="N702" s="52"/>
      <c r="O702" s="52"/>
      <c r="P702" s="52"/>
      <c r="Q702" s="52"/>
      <c r="R702" s="52"/>
      <c r="S702" s="52"/>
      <c r="T702" s="52"/>
      <c r="U702" s="52"/>
      <c r="V702" s="52">
        <v>3.1000000000000001E-5</v>
      </c>
      <c r="W702" s="52">
        <v>1.3264034761499999E-4</v>
      </c>
      <c r="X702" s="52">
        <v>1.2835788622499999E-6</v>
      </c>
      <c r="Y702" s="52">
        <v>2.3210070775000002E-6</v>
      </c>
      <c r="Z702" s="52">
        <v>1.1879622550000001E-6</v>
      </c>
      <c r="AA702" s="52">
        <v>4.4537480499999998E-7</v>
      </c>
      <c r="AB702" s="52">
        <v>5.7096261500000003E-7</v>
      </c>
      <c r="AC702" s="52">
        <v>1.3484379325E-6</v>
      </c>
      <c r="AD702" s="52">
        <v>8.5991668750000004E-7</v>
      </c>
      <c r="AE702" s="52">
        <v>1.1276383174999999E-6</v>
      </c>
      <c r="AF702" s="52">
        <v>1.4870890899999999E-6</v>
      </c>
      <c r="AG702" s="32">
        <v>1.01336563E-6</v>
      </c>
    </row>
    <row r="703" spans="1:33" ht="15" customHeight="1" x14ac:dyDescent="0.25">
      <c r="A703" s="49" t="s">
        <v>10</v>
      </c>
      <c r="B703" s="49" t="s">
        <v>11</v>
      </c>
      <c r="C703" s="49" t="s">
        <v>12</v>
      </c>
      <c r="D703" s="49" t="s">
        <v>13</v>
      </c>
      <c r="E703" s="49" t="s">
        <v>109</v>
      </c>
      <c r="F703" s="49" t="s">
        <v>110</v>
      </c>
      <c r="G703" s="49" t="s">
        <v>744</v>
      </c>
      <c r="H703" s="50" t="s">
        <v>17</v>
      </c>
      <c r="I703" s="51">
        <v>1</v>
      </c>
      <c r="J703" s="52"/>
      <c r="K703" s="52"/>
      <c r="L703" s="52"/>
      <c r="M703" s="52"/>
      <c r="N703" s="52"/>
      <c r="O703" s="52"/>
      <c r="P703" s="52"/>
      <c r="Q703" s="52"/>
      <c r="R703" s="52"/>
      <c r="S703" s="52"/>
      <c r="T703" s="52"/>
      <c r="U703" s="52"/>
      <c r="V703" s="52">
        <v>2.54957E-2</v>
      </c>
      <c r="W703" s="52">
        <v>8.5801241985400001E-3</v>
      </c>
      <c r="X703" s="52">
        <v>1.2732107233039999E-3</v>
      </c>
      <c r="Y703" s="52">
        <v>1.9816731601059998E-3</v>
      </c>
      <c r="Z703" s="52">
        <v>9.19127645432E-4</v>
      </c>
      <c r="AA703" s="52">
        <v>4.3474923843399998E-4</v>
      </c>
      <c r="AB703" s="52">
        <v>3.80770575052E-4</v>
      </c>
      <c r="AC703" s="52">
        <v>1.1145410325559999E-3</v>
      </c>
      <c r="AD703" s="52">
        <v>7.0603603855000005E-4</v>
      </c>
      <c r="AE703" s="52">
        <v>9.2438923950400004E-4</v>
      </c>
      <c r="AF703" s="52">
        <v>1.21125527585E-3</v>
      </c>
      <c r="AG703" s="32">
        <v>8.2133701410399998E-4</v>
      </c>
    </row>
    <row r="704" spans="1:33" ht="15" customHeight="1" x14ac:dyDescent="0.25">
      <c r="A704" s="49" t="s">
        <v>10</v>
      </c>
      <c r="B704" s="49" t="s">
        <v>11</v>
      </c>
      <c r="C704" s="49" t="s">
        <v>12</v>
      </c>
      <c r="D704" s="49" t="s">
        <v>13</v>
      </c>
      <c r="E704" s="49" t="s">
        <v>109</v>
      </c>
      <c r="F704" s="49" t="s">
        <v>110</v>
      </c>
      <c r="G704" s="49" t="s">
        <v>744</v>
      </c>
      <c r="H704" s="50" t="s">
        <v>18</v>
      </c>
      <c r="I704" s="51">
        <v>298</v>
      </c>
      <c r="J704" s="52"/>
      <c r="K704" s="52"/>
      <c r="L704" s="52"/>
      <c r="M704" s="52"/>
      <c r="N704" s="52"/>
      <c r="O704" s="52"/>
      <c r="P704" s="52"/>
      <c r="Q704" s="52"/>
      <c r="R704" s="52"/>
      <c r="S704" s="52"/>
      <c r="T704" s="52"/>
      <c r="U704" s="52"/>
      <c r="V704" s="52">
        <v>7.4202000000000005E-5</v>
      </c>
      <c r="W704" s="52">
        <v>2.1397109454560001E-5</v>
      </c>
      <c r="X704" s="52">
        <v>3.0597540076040002E-6</v>
      </c>
      <c r="Y704" s="52">
        <v>5.5392408727599998E-6</v>
      </c>
      <c r="Z704" s="52">
        <v>2.2181034119199999E-6</v>
      </c>
      <c r="AA704" s="52">
        <v>1.24177507112E-6</v>
      </c>
      <c r="AB704" s="52">
        <v>1.0631730861599999E-6</v>
      </c>
      <c r="AC704" s="52">
        <v>3.21468735508E-6</v>
      </c>
      <c r="AD704" s="52">
        <v>2.0500938309999998E-6</v>
      </c>
      <c r="AE704" s="52">
        <v>2.68828915292E-6</v>
      </c>
      <c r="AF704" s="52">
        <v>3.4260203905600001E-6</v>
      </c>
      <c r="AG704" s="32">
        <v>2.4695042579200001E-6</v>
      </c>
    </row>
    <row r="705" spans="1:33" ht="15" customHeight="1" x14ac:dyDescent="0.25">
      <c r="A705" s="49" t="s">
        <v>10</v>
      </c>
      <c r="B705" s="49" t="s">
        <v>11</v>
      </c>
      <c r="C705" s="49" t="s">
        <v>12</v>
      </c>
      <c r="D705" s="49" t="s">
        <v>13</v>
      </c>
      <c r="E705" s="49" t="s">
        <v>109</v>
      </c>
      <c r="F705" s="49" t="s">
        <v>110</v>
      </c>
      <c r="G705" s="49" t="s">
        <v>745</v>
      </c>
      <c r="H705" s="50" t="s">
        <v>16</v>
      </c>
      <c r="I705" s="51">
        <v>25</v>
      </c>
      <c r="J705" s="52"/>
      <c r="K705" s="52"/>
      <c r="L705" s="52"/>
      <c r="M705" s="52"/>
      <c r="N705" s="52"/>
      <c r="O705" s="52"/>
      <c r="P705" s="52"/>
      <c r="Q705" s="52"/>
      <c r="R705" s="52"/>
      <c r="S705" s="52"/>
      <c r="T705" s="52">
        <v>1.8660234431914301E-9</v>
      </c>
      <c r="U705" s="52">
        <v>4.0683344367811396E-9</v>
      </c>
      <c r="V705" s="52">
        <v>3.2976033006540898E-7</v>
      </c>
      <c r="W705" s="52">
        <v>4.6488649795002396E-6</v>
      </c>
      <c r="X705" s="52">
        <v>4.8630348028773801E-6</v>
      </c>
      <c r="Y705" s="52">
        <v>1.86823532899185E-6</v>
      </c>
      <c r="Z705" s="52">
        <v>1.4761385012614199E-6</v>
      </c>
      <c r="AA705" s="52">
        <v>4.4054446726759099E-6</v>
      </c>
      <c r="AB705" s="52">
        <v>6.8982584498280196E-6</v>
      </c>
      <c r="AC705" s="52">
        <v>1.1212770105356901E-5</v>
      </c>
      <c r="AD705" s="52">
        <v>4.6080158757840203E-6</v>
      </c>
      <c r="AE705" s="52">
        <v>7.8389578652255003E-6</v>
      </c>
      <c r="AF705" s="52">
        <v>1.0611263347984801E-5</v>
      </c>
      <c r="AG705" s="32">
        <v>8.8067839444180704E-6</v>
      </c>
    </row>
    <row r="706" spans="1:33" ht="15" customHeight="1" x14ac:dyDescent="0.25">
      <c r="A706" s="49" t="s">
        <v>10</v>
      </c>
      <c r="B706" s="49" t="s">
        <v>11</v>
      </c>
      <c r="C706" s="49" t="s">
        <v>12</v>
      </c>
      <c r="D706" s="49" t="s">
        <v>13</v>
      </c>
      <c r="E706" s="49" t="s">
        <v>109</v>
      </c>
      <c r="F706" s="49" t="s">
        <v>110</v>
      </c>
      <c r="G706" s="49" t="s">
        <v>745</v>
      </c>
      <c r="H706" s="50" t="s">
        <v>18</v>
      </c>
      <c r="I706" s="51">
        <v>298</v>
      </c>
      <c r="J706" s="52"/>
      <c r="K706" s="52"/>
      <c r="L706" s="52"/>
      <c r="M706" s="52"/>
      <c r="N706" s="52"/>
      <c r="O706" s="52"/>
      <c r="P706" s="52"/>
      <c r="Q706" s="52"/>
      <c r="R706" s="52"/>
      <c r="S706" s="52"/>
      <c r="T706" s="52">
        <v>1.11214997214209E-8</v>
      </c>
      <c r="U706" s="52">
        <v>2.4247273243215601E-8</v>
      </c>
      <c r="V706" s="52">
        <v>7.8374478505367801E-7</v>
      </c>
      <c r="W706" s="52">
        <v>1.1043148845145399E-5</v>
      </c>
      <c r="X706" s="52">
        <v>1.1571531672866399E-5</v>
      </c>
      <c r="Y706" s="52">
        <v>4.5078258168612799E-6</v>
      </c>
      <c r="Z706" s="52">
        <v>3.5108628981137201E-6</v>
      </c>
      <c r="AA706" s="52">
        <v>1.0546553644795299E-5</v>
      </c>
      <c r="AB706" s="52">
        <v>1.64138198083636E-5</v>
      </c>
      <c r="AC706" s="52">
        <v>2.6724022555531499E-5</v>
      </c>
      <c r="AD706" s="52">
        <v>1.09845992933945E-5</v>
      </c>
      <c r="AE706" s="52">
        <v>1.8739477525654999E-5</v>
      </c>
      <c r="AF706" s="52">
        <v>2.5357494021685899E-5</v>
      </c>
      <c r="AG706" s="32">
        <v>2.1283955016365502E-5</v>
      </c>
    </row>
    <row r="707" spans="1:33" ht="15" customHeight="1" x14ac:dyDescent="0.25">
      <c r="A707" s="49" t="s">
        <v>10</v>
      </c>
      <c r="B707" s="49" t="s">
        <v>11</v>
      </c>
      <c r="C707" s="49" t="s">
        <v>12</v>
      </c>
      <c r="D707" s="49" t="s">
        <v>13</v>
      </c>
      <c r="E707" s="49" t="s">
        <v>109</v>
      </c>
      <c r="F707" s="49" t="s">
        <v>110</v>
      </c>
      <c r="G707" s="49" t="s">
        <v>115</v>
      </c>
      <c r="H707" s="50" t="s">
        <v>16</v>
      </c>
      <c r="I707" s="51">
        <v>25</v>
      </c>
      <c r="J707" s="52"/>
      <c r="K707" s="52">
        <v>1.49347532250818E-4</v>
      </c>
      <c r="L707" s="52">
        <v>6.1031815020862301E-5</v>
      </c>
      <c r="M707" s="52">
        <v>7.8779198732458098E-6</v>
      </c>
      <c r="N707" s="52"/>
      <c r="O707" s="52"/>
      <c r="P707" s="52"/>
      <c r="Q707" s="52"/>
      <c r="R707" s="52">
        <v>1.6570167731629401E-4</v>
      </c>
      <c r="S707" s="52"/>
      <c r="T707" s="52"/>
      <c r="U707" s="52"/>
      <c r="V707" s="52"/>
      <c r="W707" s="52"/>
      <c r="X707" s="52"/>
      <c r="Y707" s="52"/>
      <c r="Z707" s="52"/>
      <c r="AA707" s="52"/>
      <c r="AB707" s="52"/>
      <c r="AC707" s="52"/>
      <c r="AD707" s="52"/>
      <c r="AE707" s="52"/>
      <c r="AF707" s="52"/>
      <c r="AG707" s="32"/>
    </row>
    <row r="708" spans="1:33" ht="15" customHeight="1" x14ac:dyDescent="0.25">
      <c r="A708" s="49" t="s">
        <v>10</v>
      </c>
      <c r="B708" s="49" t="s">
        <v>11</v>
      </c>
      <c r="C708" s="49" t="s">
        <v>12</v>
      </c>
      <c r="D708" s="49" t="s">
        <v>13</v>
      </c>
      <c r="E708" s="49" t="s">
        <v>109</v>
      </c>
      <c r="F708" s="49" t="s">
        <v>110</v>
      </c>
      <c r="G708" s="49" t="s">
        <v>115</v>
      </c>
      <c r="H708" s="50" t="s">
        <v>17</v>
      </c>
      <c r="I708" s="51">
        <v>1</v>
      </c>
      <c r="J708" s="52"/>
      <c r="K708" s="52">
        <v>0.14954666229381899</v>
      </c>
      <c r="L708" s="52">
        <v>6.1113190774223503E-2</v>
      </c>
      <c r="M708" s="52">
        <v>7.8884237664101405E-3</v>
      </c>
      <c r="N708" s="52"/>
      <c r="O708" s="52"/>
      <c r="P708" s="52"/>
      <c r="Q708" s="52"/>
      <c r="R708" s="52">
        <v>0.16592261288604901</v>
      </c>
      <c r="S708" s="52"/>
      <c r="T708" s="52"/>
      <c r="U708" s="52"/>
      <c r="V708" s="52"/>
      <c r="W708" s="52"/>
      <c r="X708" s="52"/>
      <c r="Y708" s="52"/>
      <c r="Z708" s="52"/>
      <c r="AA708" s="52"/>
      <c r="AB708" s="52"/>
      <c r="AC708" s="52"/>
      <c r="AD708" s="52"/>
      <c r="AE708" s="52"/>
      <c r="AF708" s="52"/>
      <c r="AG708" s="32"/>
    </row>
    <row r="709" spans="1:33" ht="15" customHeight="1" x14ac:dyDescent="0.25">
      <c r="A709" s="49" t="s">
        <v>10</v>
      </c>
      <c r="B709" s="49" t="s">
        <v>11</v>
      </c>
      <c r="C709" s="49" t="s">
        <v>12</v>
      </c>
      <c r="D709" s="49" t="s">
        <v>13</v>
      </c>
      <c r="E709" s="49" t="s">
        <v>109</v>
      </c>
      <c r="F709" s="49" t="s">
        <v>110</v>
      </c>
      <c r="G709" s="49" t="s">
        <v>115</v>
      </c>
      <c r="H709" s="50" t="s">
        <v>18</v>
      </c>
      <c r="I709" s="51">
        <v>298</v>
      </c>
      <c r="J709" s="52"/>
      <c r="K709" s="52">
        <v>3.56044516885951E-4</v>
      </c>
      <c r="L709" s="52">
        <v>1.45499847009736E-4</v>
      </c>
      <c r="M709" s="52">
        <v>1.8780960977818001E-5</v>
      </c>
      <c r="N709" s="52"/>
      <c r="O709" s="52"/>
      <c r="P709" s="52"/>
      <c r="Q709" s="52"/>
      <c r="R709" s="52">
        <v>3.9503279872204501E-4</v>
      </c>
      <c r="S709" s="52"/>
      <c r="T709" s="52"/>
      <c r="U709" s="52"/>
      <c r="V709" s="52"/>
      <c r="W709" s="52"/>
      <c r="X709" s="52"/>
      <c r="Y709" s="52"/>
      <c r="Z709" s="52"/>
      <c r="AA709" s="52"/>
      <c r="AB709" s="52"/>
      <c r="AC709" s="52"/>
      <c r="AD709" s="52"/>
      <c r="AE709" s="52"/>
      <c r="AF709" s="52"/>
      <c r="AG709" s="32"/>
    </row>
    <row r="710" spans="1:33" ht="15" customHeight="1" x14ac:dyDescent="0.25">
      <c r="A710" s="49" t="s">
        <v>10</v>
      </c>
      <c r="B710" s="49" t="s">
        <v>11</v>
      </c>
      <c r="C710" s="49" t="s">
        <v>12</v>
      </c>
      <c r="D710" s="49" t="s">
        <v>13</v>
      </c>
      <c r="E710" s="49" t="s">
        <v>109</v>
      </c>
      <c r="F710" s="49" t="s">
        <v>110</v>
      </c>
      <c r="G710" s="49" t="s">
        <v>116</v>
      </c>
      <c r="H710" s="50" t="s">
        <v>16</v>
      </c>
      <c r="I710" s="51">
        <v>25</v>
      </c>
      <c r="J710" s="52">
        <v>2.317822E-4</v>
      </c>
      <c r="K710" s="52">
        <v>2.7691737500000002E-4</v>
      </c>
      <c r="L710" s="52">
        <v>2.4481474999999998E-4</v>
      </c>
      <c r="M710" s="52">
        <v>2.2108499999999999E-4</v>
      </c>
      <c r="N710" s="52">
        <v>3.307095E-4</v>
      </c>
      <c r="O710" s="52">
        <v>2.7557062499999999E-4</v>
      </c>
      <c r="P710" s="52">
        <v>1.7961322500000001E-4</v>
      </c>
      <c r="Q710" s="52">
        <v>2.3137065000000001E-4</v>
      </c>
      <c r="R710" s="52">
        <v>1.990208E-4</v>
      </c>
      <c r="S710" s="52">
        <v>1.6396054999999999E-4</v>
      </c>
      <c r="T710" s="52">
        <v>2.4888254999999999E-4</v>
      </c>
      <c r="U710" s="52">
        <v>2.6178110000000003E-4</v>
      </c>
      <c r="V710" s="52">
        <v>2.9953751158164901E-4</v>
      </c>
      <c r="W710" s="52">
        <v>2.4625092877033098E-4</v>
      </c>
      <c r="X710" s="52">
        <v>5.9388640810276302E-4</v>
      </c>
      <c r="Y710" s="52">
        <v>4.5470388511646199E-4</v>
      </c>
      <c r="Z710" s="52">
        <v>5.5644149403081503E-4</v>
      </c>
      <c r="AA710" s="52">
        <v>4.6523405461250801E-4</v>
      </c>
      <c r="AB710" s="52">
        <v>4.3281333737348201E-4</v>
      </c>
      <c r="AC710" s="52">
        <v>5.1748454875249095E-4</v>
      </c>
      <c r="AD710" s="52">
        <v>4.1514969561469998E-4</v>
      </c>
      <c r="AE710" s="52">
        <v>4.7674833755910299E-4</v>
      </c>
      <c r="AF710" s="52">
        <v>4.5859504099872802E-4</v>
      </c>
      <c r="AG710" s="32">
        <v>4.9642158669735295E-4</v>
      </c>
    </row>
    <row r="711" spans="1:33" ht="15" customHeight="1" x14ac:dyDescent="0.25">
      <c r="A711" s="49" t="s">
        <v>10</v>
      </c>
      <c r="B711" s="49" t="s">
        <v>11</v>
      </c>
      <c r="C711" s="49" t="s">
        <v>12</v>
      </c>
      <c r="D711" s="49" t="s">
        <v>13</v>
      </c>
      <c r="E711" s="49" t="s">
        <v>109</v>
      </c>
      <c r="F711" s="49" t="s">
        <v>110</v>
      </c>
      <c r="G711" s="49" t="s">
        <v>116</v>
      </c>
      <c r="H711" s="50" t="s">
        <v>17</v>
      </c>
      <c r="I711" s="51">
        <v>1</v>
      </c>
      <c r="J711" s="52">
        <v>0.49156368975999998</v>
      </c>
      <c r="K711" s="52">
        <v>0.58728636889999997</v>
      </c>
      <c r="L711" s="52">
        <v>0.51920312179999994</v>
      </c>
      <c r="M711" s="52">
        <v>0.46887706800000001</v>
      </c>
      <c r="N711" s="52">
        <v>0.70136870760000003</v>
      </c>
      <c r="O711" s="52">
        <v>0.58443018150000003</v>
      </c>
      <c r="P711" s="52">
        <v>0.38092372757999998</v>
      </c>
      <c r="Q711" s="52">
        <v>0.49069087451999999</v>
      </c>
      <c r="R711" s="52">
        <v>0.42208331263999999</v>
      </c>
      <c r="S711" s="52">
        <v>0.34772753443999999</v>
      </c>
      <c r="T711" s="52">
        <v>0.52783011203999997</v>
      </c>
      <c r="U711" s="52">
        <v>0.55518535688000004</v>
      </c>
      <c r="V711" s="52">
        <v>0.63525915456236204</v>
      </c>
      <c r="W711" s="52">
        <v>0.52224896973611701</v>
      </c>
      <c r="X711" s="52">
        <v>1.25951429430434</v>
      </c>
      <c r="Y711" s="52">
        <v>0.96433599955499205</v>
      </c>
      <c r="Z711" s="52">
        <v>1.1801011205405501</v>
      </c>
      <c r="AA711" s="52">
        <v>0.98666838302220705</v>
      </c>
      <c r="AB711" s="52">
        <v>0.91791052590168098</v>
      </c>
      <c r="AC711" s="52">
        <v>1.0974812309942801</v>
      </c>
      <c r="AD711" s="52">
        <v>0.88044947445965605</v>
      </c>
      <c r="AE711" s="52">
        <v>1.01108787429535</v>
      </c>
      <c r="AF711" s="52">
        <v>0.97258836295010198</v>
      </c>
      <c r="AG711" s="32">
        <v>1.05281090106775</v>
      </c>
    </row>
    <row r="712" spans="1:33" ht="15" customHeight="1" x14ac:dyDescent="0.25">
      <c r="A712" s="49" t="s">
        <v>10</v>
      </c>
      <c r="B712" s="49" t="s">
        <v>11</v>
      </c>
      <c r="C712" s="49" t="s">
        <v>12</v>
      </c>
      <c r="D712" s="49" t="s">
        <v>13</v>
      </c>
      <c r="E712" s="49" t="s">
        <v>109</v>
      </c>
      <c r="F712" s="49" t="s">
        <v>110</v>
      </c>
      <c r="G712" s="49" t="s">
        <v>116</v>
      </c>
      <c r="H712" s="50" t="s">
        <v>18</v>
      </c>
      <c r="I712" s="51">
        <v>298</v>
      </c>
      <c r="J712" s="52">
        <v>2.7628438240000002E-4</v>
      </c>
      <c r="K712" s="52">
        <v>3.30085511E-4</v>
      </c>
      <c r="L712" s="52">
        <v>2.91819182E-4</v>
      </c>
      <c r="M712" s="52">
        <v>2.6353332000000001E-4</v>
      </c>
      <c r="N712" s="52">
        <v>3.9420572399999999E-4</v>
      </c>
      <c r="O712" s="52">
        <v>3.2848018499999999E-4</v>
      </c>
      <c r="P712" s="52">
        <v>2.140989642E-4</v>
      </c>
      <c r="Q712" s="52">
        <v>2.7579381480000002E-4</v>
      </c>
      <c r="R712" s="52">
        <v>2.3723279359999999E-4</v>
      </c>
      <c r="S712" s="52">
        <v>1.954409756E-4</v>
      </c>
      <c r="T712" s="52">
        <v>2.9666799960000002E-4</v>
      </c>
      <c r="U712" s="52">
        <v>3.1204307120000002E-4</v>
      </c>
      <c r="V712" s="52">
        <v>3.5704871380532599E-4</v>
      </c>
      <c r="W712" s="52">
        <v>2.9353110709423401E-4</v>
      </c>
      <c r="X712" s="52">
        <v>7.0791259845849402E-4</v>
      </c>
      <c r="Y712" s="52">
        <v>5.42007031058823E-4</v>
      </c>
      <c r="Z712" s="52">
        <v>6.6327826088473103E-4</v>
      </c>
      <c r="AA712" s="52">
        <v>5.5455899309810996E-4</v>
      </c>
      <c r="AB712" s="52">
        <v>5.1591349814919096E-4</v>
      </c>
      <c r="AC712" s="52">
        <v>6.1684158211297005E-4</v>
      </c>
      <c r="AD712" s="52">
        <v>4.9485843717272297E-4</v>
      </c>
      <c r="AE712" s="52">
        <v>5.6828401837045095E-4</v>
      </c>
      <c r="AF712" s="52">
        <v>5.4664528887048299E-4</v>
      </c>
      <c r="AG712" s="32">
        <v>5.9173453134324502E-4</v>
      </c>
    </row>
    <row r="713" spans="1:33" ht="15" customHeight="1" x14ac:dyDescent="0.25">
      <c r="A713" s="49" t="s">
        <v>10</v>
      </c>
      <c r="B713" s="49" t="s">
        <v>11</v>
      </c>
      <c r="C713" s="49" t="s">
        <v>12</v>
      </c>
      <c r="D713" s="49" t="s">
        <v>13</v>
      </c>
      <c r="E713" s="49" t="s">
        <v>109</v>
      </c>
      <c r="F713" s="49" t="s">
        <v>110</v>
      </c>
      <c r="G713" s="49" t="s">
        <v>117</v>
      </c>
      <c r="H713" s="50" t="s">
        <v>16</v>
      </c>
      <c r="I713" s="51">
        <v>25</v>
      </c>
      <c r="J713" s="52">
        <v>3.6796632048604899E-5</v>
      </c>
      <c r="K713" s="52">
        <v>3.7260596677377502E-5</v>
      </c>
      <c r="L713" s="52">
        <v>4.1435396715287098E-5</v>
      </c>
      <c r="M713" s="52">
        <v>3.6730885431543598E-5</v>
      </c>
      <c r="N713" s="52">
        <v>4.9602226330647201E-5</v>
      </c>
      <c r="O713" s="52">
        <v>4.6040119686319503E-5</v>
      </c>
      <c r="P713" s="52">
        <v>3.6654863261305401E-5</v>
      </c>
      <c r="Q713" s="52">
        <v>3.9793308064004302E-5</v>
      </c>
      <c r="R713" s="52">
        <v>4.2165685000000001E-5</v>
      </c>
      <c r="S713" s="52">
        <v>3.857652E-5</v>
      </c>
      <c r="T713" s="52">
        <v>3.72313925E-5</v>
      </c>
      <c r="U713" s="52">
        <v>3.7377002500000002E-5</v>
      </c>
      <c r="V713" s="52">
        <v>2.2071741768771998E-5</v>
      </c>
      <c r="W713" s="52">
        <v>2.1821959738620601E-5</v>
      </c>
      <c r="X713" s="52">
        <v>2.1934873954237701E-5</v>
      </c>
      <c r="Y713" s="52">
        <v>2.52469330631036E-5</v>
      </c>
      <c r="Z713" s="52">
        <v>3.0419069970758599E-5</v>
      </c>
      <c r="AA713" s="52">
        <v>3.1827528606677099E-5</v>
      </c>
      <c r="AB713" s="52">
        <v>3.00809127006004E-5</v>
      </c>
      <c r="AC713" s="52">
        <v>3.4077097579617901E-5</v>
      </c>
      <c r="AD713" s="52">
        <v>2.5634591566987699E-5</v>
      </c>
      <c r="AE713" s="52">
        <v>2.1501961912481701E-5</v>
      </c>
      <c r="AF713" s="52">
        <v>1.9599193918202801E-5</v>
      </c>
      <c r="AG713" s="32">
        <v>1.8826550772700301E-5</v>
      </c>
    </row>
    <row r="714" spans="1:33" ht="15" customHeight="1" x14ac:dyDescent="0.25">
      <c r="A714" s="49" t="s">
        <v>10</v>
      </c>
      <c r="B714" s="49" t="s">
        <v>11</v>
      </c>
      <c r="C714" s="49" t="s">
        <v>12</v>
      </c>
      <c r="D714" s="49" t="s">
        <v>13</v>
      </c>
      <c r="E714" s="49" t="s">
        <v>109</v>
      </c>
      <c r="F714" s="49" t="s">
        <v>110</v>
      </c>
      <c r="G714" s="49" t="s">
        <v>117</v>
      </c>
      <c r="H714" s="50" t="s">
        <v>17</v>
      </c>
      <c r="I714" s="51">
        <v>1</v>
      </c>
      <c r="J714" s="52">
        <v>7.8038297248681304E-2</v>
      </c>
      <c r="K714" s="52">
        <v>7.9022273433382098E-2</v>
      </c>
      <c r="L714" s="52">
        <v>8.7876189353780804E-2</v>
      </c>
      <c r="M714" s="52">
        <v>7.7898861823217605E-2</v>
      </c>
      <c r="N714" s="52">
        <v>0.105196401602037</v>
      </c>
      <c r="O714" s="52">
        <v>9.76418858307464E-2</v>
      </c>
      <c r="P714" s="52">
        <v>7.7737634004576506E-2</v>
      </c>
      <c r="Q714" s="52">
        <v>8.4393647742140407E-2</v>
      </c>
      <c r="R714" s="52">
        <v>8.9424984747999994E-2</v>
      </c>
      <c r="S714" s="52">
        <v>8.1813083615999996E-2</v>
      </c>
      <c r="T714" s="52">
        <v>7.8960337214000004E-2</v>
      </c>
      <c r="U714" s="52">
        <v>7.9269146902000001E-2</v>
      </c>
      <c r="V714" s="52">
        <v>4.6809749943211701E-2</v>
      </c>
      <c r="W714" s="52">
        <v>4.6280012213666601E-2</v>
      </c>
      <c r="X714" s="52">
        <v>4.6519480682147299E-2</v>
      </c>
      <c r="Y714" s="52">
        <v>5.3543695640230198E-2</v>
      </c>
      <c r="Z714" s="52">
        <v>6.4512763593984807E-2</v>
      </c>
      <c r="AA714" s="52">
        <v>6.7499822669040796E-2</v>
      </c>
      <c r="AB714" s="52">
        <v>6.3795599655433299E-2</v>
      </c>
      <c r="AC714" s="52">
        <v>7.2270708546853496E-2</v>
      </c>
      <c r="AD714" s="52">
        <v>5.4365841795267503E-2</v>
      </c>
      <c r="AE714" s="52">
        <v>4.5601360823991098E-2</v>
      </c>
      <c r="AF714" s="52">
        <v>4.1565970461724402E-2</v>
      </c>
      <c r="AG714" s="32">
        <v>3.9927348878742802E-2</v>
      </c>
    </row>
    <row r="715" spans="1:33" ht="15" customHeight="1" x14ac:dyDescent="0.25">
      <c r="A715" s="49" t="s">
        <v>10</v>
      </c>
      <c r="B715" s="49" t="s">
        <v>11</v>
      </c>
      <c r="C715" s="49" t="s">
        <v>12</v>
      </c>
      <c r="D715" s="49" t="s">
        <v>13</v>
      </c>
      <c r="E715" s="49" t="s">
        <v>109</v>
      </c>
      <c r="F715" s="49" t="s">
        <v>110</v>
      </c>
      <c r="G715" s="49" t="s">
        <v>117</v>
      </c>
      <c r="H715" s="50" t="s">
        <v>18</v>
      </c>
      <c r="I715" s="51">
        <v>298</v>
      </c>
      <c r="J715" s="52">
        <v>4.3861585401937102E-5</v>
      </c>
      <c r="K715" s="52">
        <v>4.4414631239433898E-5</v>
      </c>
      <c r="L715" s="52">
        <v>4.9390992884622203E-5</v>
      </c>
      <c r="M715" s="52">
        <v>4.3783215434399999E-5</v>
      </c>
      <c r="N715" s="52">
        <v>5.9125853786131401E-5</v>
      </c>
      <c r="O715" s="52">
        <v>5.4879822666092903E-5</v>
      </c>
      <c r="P715" s="52">
        <v>4.3692597007476097E-5</v>
      </c>
      <c r="Q715" s="52">
        <v>4.7433623212293198E-5</v>
      </c>
      <c r="R715" s="52">
        <v>5.026149652E-5</v>
      </c>
      <c r="S715" s="52">
        <v>4.5983211839999999E-5</v>
      </c>
      <c r="T715" s="52">
        <v>4.4379819860000002E-5</v>
      </c>
      <c r="U715" s="52">
        <v>4.4553386979999997E-5</v>
      </c>
      <c r="V715" s="52">
        <v>2.63095161883762E-5</v>
      </c>
      <c r="W715" s="52">
        <v>2.6011776008435799E-5</v>
      </c>
      <c r="X715" s="52">
        <v>2.61463697534513E-5</v>
      </c>
      <c r="Y715" s="52">
        <v>3.0094344211219501E-5</v>
      </c>
      <c r="Z715" s="52">
        <v>3.6259531405144199E-5</v>
      </c>
      <c r="AA715" s="52">
        <v>3.7938414099159099E-5</v>
      </c>
      <c r="AB715" s="52">
        <v>3.5856447939115701E-5</v>
      </c>
      <c r="AC715" s="52">
        <v>4.0619900314904502E-5</v>
      </c>
      <c r="AD715" s="52">
        <v>3.0556433147849297E-5</v>
      </c>
      <c r="AE715" s="52">
        <v>2.5630338599678102E-5</v>
      </c>
      <c r="AF715" s="52">
        <v>2.3362239150497698E-5</v>
      </c>
      <c r="AG715" s="32">
        <v>2.2441248521058802E-5</v>
      </c>
    </row>
    <row r="716" spans="1:33" ht="15" customHeight="1" x14ac:dyDescent="0.25">
      <c r="A716" s="49" t="s">
        <v>10</v>
      </c>
      <c r="B716" s="49" t="s">
        <v>11</v>
      </c>
      <c r="C716" s="49" t="s">
        <v>12</v>
      </c>
      <c r="D716" s="49" t="s">
        <v>118</v>
      </c>
      <c r="E716" s="49" t="s">
        <v>108</v>
      </c>
      <c r="F716" s="49" t="s">
        <v>108</v>
      </c>
      <c r="G716" s="49" t="s">
        <v>119</v>
      </c>
      <c r="H716" s="50" t="s">
        <v>16</v>
      </c>
      <c r="I716" s="51">
        <v>25</v>
      </c>
      <c r="J716" s="52">
        <v>3.82609795970465E-4</v>
      </c>
      <c r="K716" s="52">
        <v>3.4319242044302E-4</v>
      </c>
      <c r="L716" s="52">
        <v>3.3947596057843E-4</v>
      </c>
      <c r="M716" s="52">
        <v>1.89747254565751E-4</v>
      </c>
      <c r="N716" s="52">
        <v>2.2276779473148501E-4</v>
      </c>
      <c r="O716" s="52">
        <v>2.0225996815076701E-4</v>
      </c>
      <c r="P716" s="52">
        <v>2.2635024314188499E-4</v>
      </c>
      <c r="Q716" s="52">
        <v>2.5789307969886597E-4</v>
      </c>
      <c r="R716" s="52">
        <v>3.3472339499999998E-4</v>
      </c>
      <c r="S716" s="52">
        <v>2.366570625E-4</v>
      </c>
      <c r="T716" s="52">
        <v>2.9688054500000001E-4</v>
      </c>
      <c r="U716" s="52">
        <v>3.2192681499999999E-4</v>
      </c>
      <c r="V716" s="52">
        <v>2.9836795635586398E-4</v>
      </c>
      <c r="W716" s="52">
        <v>3.0932015622631902E-4</v>
      </c>
      <c r="X716" s="52">
        <v>3.3968406393461502E-4</v>
      </c>
      <c r="Y716" s="52">
        <v>3.2051546107602502E-4</v>
      </c>
      <c r="Z716" s="52">
        <v>3.1890360612202501E-4</v>
      </c>
      <c r="AA716" s="52">
        <v>2.9936664076320001E-4</v>
      </c>
      <c r="AB716" s="52">
        <v>2.8525069901907501E-4</v>
      </c>
      <c r="AC716" s="52">
        <v>2.86211990736846E-4</v>
      </c>
      <c r="AD716" s="52">
        <v>2.23034292613044E-4</v>
      </c>
      <c r="AE716" s="52">
        <v>2.4967040219171202E-4</v>
      </c>
      <c r="AF716" s="52">
        <v>2.41940647328548E-4</v>
      </c>
      <c r="AG716" s="32">
        <v>2.3519697992229E-4</v>
      </c>
    </row>
    <row r="717" spans="1:33" ht="15" customHeight="1" x14ac:dyDescent="0.25">
      <c r="A717" s="49" t="s">
        <v>10</v>
      </c>
      <c r="B717" s="49" t="s">
        <v>11</v>
      </c>
      <c r="C717" s="49" t="s">
        <v>12</v>
      </c>
      <c r="D717" s="49" t="s">
        <v>118</v>
      </c>
      <c r="E717" s="49" t="s">
        <v>108</v>
      </c>
      <c r="F717" s="49" t="s">
        <v>108</v>
      </c>
      <c r="G717" s="49" t="s">
        <v>119</v>
      </c>
      <c r="H717" s="50" t="s">
        <v>17</v>
      </c>
      <c r="I717" s="51">
        <v>1</v>
      </c>
      <c r="J717" s="52">
        <v>0.81143885529416204</v>
      </c>
      <c r="K717" s="52">
        <v>0.72784248527555695</v>
      </c>
      <c r="L717" s="52">
        <v>0.71996061719473503</v>
      </c>
      <c r="M717" s="52">
        <v>0.40241597748304397</v>
      </c>
      <c r="N717" s="52">
        <v>0.47244593906653398</v>
      </c>
      <c r="O717" s="52">
        <v>0.428952940454146</v>
      </c>
      <c r="P717" s="52">
        <v>0.48004359565530902</v>
      </c>
      <c r="Q717" s="52">
        <v>0.54693964342535495</v>
      </c>
      <c r="R717" s="52">
        <v>0.709881376116</v>
      </c>
      <c r="S717" s="52">
        <v>0.50190229814999998</v>
      </c>
      <c r="T717" s="52">
        <v>0.62962425983600001</v>
      </c>
      <c r="U717" s="52">
        <v>0.68274238925200004</v>
      </c>
      <c r="V717" s="52">
        <v>0.63277876183951598</v>
      </c>
      <c r="W717" s="52">
        <v>0.656006187324776</v>
      </c>
      <c r="X717" s="52">
        <v>0.72040196279253099</v>
      </c>
      <c r="Y717" s="52">
        <v>0.67974918985003296</v>
      </c>
      <c r="Z717" s="52">
        <v>0.67633076786359003</v>
      </c>
      <c r="AA717" s="52">
        <v>0.634896771730594</v>
      </c>
      <c r="AB717" s="52">
        <v>0.60495968247965504</v>
      </c>
      <c r="AC717" s="52">
        <v>0.60699838995470301</v>
      </c>
      <c r="AD717" s="52">
        <v>0.47301112777374299</v>
      </c>
      <c r="AE717" s="52">
        <v>0.52950098896818198</v>
      </c>
      <c r="AF717" s="52">
        <v>0.51310772485438605</v>
      </c>
      <c r="AG717" s="32">
        <v>0.498805755019192</v>
      </c>
    </row>
    <row r="718" spans="1:33" ht="15" customHeight="1" x14ac:dyDescent="0.25">
      <c r="A718" s="49" t="s">
        <v>10</v>
      </c>
      <c r="B718" s="49" t="s">
        <v>11</v>
      </c>
      <c r="C718" s="49" t="s">
        <v>12</v>
      </c>
      <c r="D718" s="49" t="s">
        <v>118</v>
      </c>
      <c r="E718" s="49" t="s">
        <v>108</v>
      </c>
      <c r="F718" s="49" t="s">
        <v>108</v>
      </c>
      <c r="G718" s="49" t="s">
        <v>119</v>
      </c>
      <c r="H718" s="50" t="s">
        <v>18</v>
      </c>
      <c r="I718" s="51">
        <v>298</v>
      </c>
      <c r="J718" s="52">
        <v>4.5607087679679401E-4</v>
      </c>
      <c r="K718" s="52">
        <v>4.0908536516808002E-4</v>
      </c>
      <c r="L718" s="52">
        <v>4.0465534500948899E-4</v>
      </c>
      <c r="M718" s="52">
        <v>2.26178727442375E-4</v>
      </c>
      <c r="N718" s="52">
        <v>2.6553921131993098E-4</v>
      </c>
      <c r="O718" s="52">
        <v>2.41093882035714E-4</v>
      </c>
      <c r="P718" s="52">
        <v>2.6980948982512602E-4</v>
      </c>
      <c r="Q718" s="52">
        <v>3.0740855100104802E-4</v>
      </c>
      <c r="R718" s="52">
        <v>3.9899028683999999E-4</v>
      </c>
      <c r="S718" s="52">
        <v>2.820952185E-4</v>
      </c>
      <c r="T718" s="52">
        <v>3.5388160964E-4</v>
      </c>
      <c r="U718" s="52">
        <v>3.8373676348000001E-4</v>
      </c>
      <c r="V718" s="52">
        <v>3.5565460397618998E-4</v>
      </c>
      <c r="W718" s="52">
        <v>3.6870962622177203E-4</v>
      </c>
      <c r="X718" s="52">
        <v>4.0490340421006101E-4</v>
      </c>
      <c r="Y718" s="52">
        <v>3.82054429602621E-4</v>
      </c>
      <c r="Z718" s="52">
        <v>3.8013309849745298E-4</v>
      </c>
      <c r="AA718" s="52">
        <v>3.5684503578973403E-4</v>
      </c>
      <c r="AB718" s="52">
        <v>3.4001883323073802E-4</v>
      </c>
      <c r="AC718" s="52">
        <v>3.4116469295831999E-4</v>
      </c>
      <c r="AD718" s="52">
        <v>2.65856876794748E-4</v>
      </c>
      <c r="AE718" s="52">
        <v>2.9760711941251999E-4</v>
      </c>
      <c r="AF718" s="52">
        <v>2.8839325161562999E-4</v>
      </c>
      <c r="AG718" s="32">
        <v>2.8035480006736898E-4</v>
      </c>
    </row>
    <row r="719" spans="1:33" ht="15" customHeight="1" x14ac:dyDescent="0.25">
      <c r="A719" s="49" t="s">
        <v>10</v>
      </c>
      <c r="B719" s="49" t="s">
        <v>11</v>
      </c>
      <c r="C719" s="49" t="s">
        <v>12</v>
      </c>
      <c r="D719" s="49" t="s">
        <v>118</v>
      </c>
      <c r="E719" s="49" t="s">
        <v>746</v>
      </c>
      <c r="F719" s="49" t="s">
        <v>108</v>
      </c>
      <c r="G719" s="49" t="s">
        <v>747</v>
      </c>
      <c r="H719" s="50" t="s">
        <v>16</v>
      </c>
      <c r="I719" s="51">
        <v>25</v>
      </c>
      <c r="J719" s="52">
        <v>2.7588350662766098E-4</v>
      </c>
      <c r="K719" s="52">
        <v>2.8233485454912598E-4</v>
      </c>
      <c r="L719" s="52">
        <v>2.3856411446736701E-4</v>
      </c>
      <c r="M719" s="52">
        <v>2.12138598001688E-4</v>
      </c>
      <c r="N719" s="52">
        <v>2.6618560434702999E-4</v>
      </c>
      <c r="O719" s="52">
        <v>2.47669898109998E-4</v>
      </c>
      <c r="P719" s="52">
        <v>2.25348351076778E-4</v>
      </c>
      <c r="Q719" s="52">
        <v>2.6800810492631202E-4</v>
      </c>
      <c r="R719" s="52">
        <v>4.2544890012500002E-4</v>
      </c>
      <c r="S719" s="52">
        <v>3.9487402694999999E-4</v>
      </c>
      <c r="T719" s="52">
        <v>3.7581123625000099E-4</v>
      </c>
      <c r="U719" s="52">
        <v>4.1588343807500002E-4</v>
      </c>
      <c r="V719" s="52">
        <v>4.10391499069728E-4</v>
      </c>
      <c r="W719" s="52">
        <v>4.3257676694077499E-4</v>
      </c>
      <c r="X719" s="52">
        <v>4.8317683766227601E-4</v>
      </c>
      <c r="Y719" s="52">
        <v>5.2325107146466597E-4</v>
      </c>
      <c r="Z719" s="52">
        <v>4.9356793663432998E-4</v>
      </c>
      <c r="AA719" s="52">
        <v>4.44464764283441E-4</v>
      </c>
      <c r="AB719" s="52">
        <v>4.1385201928908599E-4</v>
      </c>
      <c r="AC719" s="52">
        <v>4.3087289678575899E-4</v>
      </c>
      <c r="AD719" s="52">
        <v>4.2417607165978901E-4</v>
      </c>
      <c r="AE719" s="52">
        <v>3.7414057693482502E-4</v>
      </c>
      <c r="AF719" s="52">
        <v>3.9048205837464701E-4</v>
      </c>
      <c r="AG719" s="32">
        <v>3.9613057692282003E-4</v>
      </c>
    </row>
    <row r="720" spans="1:33" ht="15" customHeight="1" x14ac:dyDescent="0.25">
      <c r="A720" s="49" t="s">
        <v>10</v>
      </c>
      <c r="B720" s="49" t="s">
        <v>11</v>
      </c>
      <c r="C720" s="49" t="s">
        <v>12</v>
      </c>
      <c r="D720" s="49" t="s">
        <v>118</v>
      </c>
      <c r="E720" s="49" t="s">
        <v>746</v>
      </c>
      <c r="F720" s="49" t="s">
        <v>108</v>
      </c>
      <c r="G720" s="49" t="s">
        <v>747</v>
      </c>
      <c r="H720" s="50" t="s">
        <v>17</v>
      </c>
      <c r="I720" s="51">
        <v>1</v>
      </c>
      <c r="J720" s="52">
        <v>0.58509374085594301</v>
      </c>
      <c r="K720" s="52">
        <v>0.59877575952778594</v>
      </c>
      <c r="L720" s="52">
        <v>0.50594677396239296</v>
      </c>
      <c r="M720" s="52">
        <v>0.44990353864197902</v>
      </c>
      <c r="N720" s="52">
        <v>0.56452642969918099</v>
      </c>
      <c r="O720" s="52">
        <v>0.52525831991168503</v>
      </c>
      <c r="P720" s="52">
        <v>0.47791878296363</v>
      </c>
      <c r="Q720" s="52">
        <v>0.56839158892772301</v>
      </c>
      <c r="R720" s="52">
        <v>0.90229202738510095</v>
      </c>
      <c r="S720" s="52">
        <v>0.83744883635556</v>
      </c>
      <c r="T720" s="52">
        <v>0.79702046983900199</v>
      </c>
      <c r="U720" s="52">
        <v>0.88200559546946</v>
      </c>
      <c r="V720" s="52">
        <v>0.87035829122707797</v>
      </c>
      <c r="W720" s="52">
        <v>0.91740880732799601</v>
      </c>
      <c r="X720" s="52">
        <v>1.02472143731415</v>
      </c>
      <c r="Y720" s="52">
        <v>1.10971087236226</v>
      </c>
      <c r="Z720" s="52">
        <v>1.0467588800140899</v>
      </c>
      <c r="AA720" s="52">
        <v>0.94262087209232304</v>
      </c>
      <c r="AB720" s="52">
        <v>0.877697362508293</v>
      </c>
      <c r="AC720" s="52">
        <v>0.91379523950323704</v>
      </c>
      <c r="AD720" s="52">
        <v>0.89959261277608005</v>
      </c>
      <c r="AE720" s="52">
        <v>0.79347733556337696</v>
      </c>
      <c r="AF720" s="52">
        <v>0.82813434940095099</v>
      </c>
      <c r="AG720" s="32">
        <v>0.84011372753791602</v>
      </c>
    </row>
    <row r="721" spans="1:33" ht="15" customHeight="1" x14ac:dyDescent="0.25">
      <c r="A721" s="49" t="s">
        <v>10</v>
      </c>
      <c r="B721" s="49" t="s">
        <v>11</v>
      </c>
      <c r="C721" s="49" t="s">
        <v>12</v>
      </c>
      <c r="D721" s="49" t="s">
        <v>118</v>
      </c>
      <c r="E721" s="49" t="s">
        <v>746</v>
      </c>
      <c r="F721" s="49" t="s">
        <v>108</v>
      </c>
      <c r="G721" s="49" t="s">
        <v>747</v>
      </c>
      <c r="H721" s="50" t="s">
        <v>18</v>
      </c>
      <c r="I721" s="51">
        <v>298</v>
      </c>
      <c r="J721" s="52">
        <v>3.28853139900172E-4</v>
      </c>
      <c r="K721" s="52">
        <v>3.3654314662255797E-4</v>
      </c>
      <c r="L721" s="52">
        <v>2.8436842444510202E-4</v>
      </c>
      <c r="M721" s="52">
        <v>2.52869208818012E-4</v>
      </c>
      <c r="N721" s="52">
        <v>3.1729324038165898E-4</v>
      </c>
      <c r="O721" s="52">
        <v>2.9522251854711799E-4</v>
      </c>
      <c r="P721" s="52">
        <v>2.6861523448351902E-4</v>
      </c>
      <c r="Q721" s="52">
        <v>3.1946566107216397E-4</v>
      </c>
      <c r="R721" s="52">
        <v>5.07135088949E-4</v>
      </c>
      <c r="S721" s="52">
        <v>4.706898401244E-4</v>
      </c>
      <c r="T721" s="52">
        <v>4.4796699361000103E-4</v>
      </c>
      <c r="U721" s="52">
        <v>4.9573305818540001E-4</v>
      </c>
      <c r="V721" s="52">
        <v>4.8918666689111499E-4</v>
      </c>
      <c r="W721" s="52">
        <v>5.1563150619340404E-4</v>
      </c>
      <c r="X721" s="52">
        <v>5.75946790493433E-4</v>
      </c>
      <c r="Y721" s="52">
        <v>6.2371527718588205E-4</v>
      </c>
      <c r="Z721" s="52">
        <v>5.8833298046812098E-4</v>
      </c>
      <c r="AA721" s="52">
        <v>5.2980199902586203E-4</v>
      </c>
      <c r="AB721" s="52">
        <v>4.9331160699258995E-4</v>
      </c>
      <c r="AC721" s="52">
        <v>5.1360049296862405E-4</v>
      </c>
      <c r="AD721" s="52">
        <v>5.0561787741846805E-4</v>
      </c>
      <c r="AE721" s="52">
        <v>4.4597556770631201E-4</v>
      </c>
      <c r="AF721" s="52">
        <v>4.6545461358257903E-4</v>
      </c>
      <c r="AG721" s="32">
        <v>4.72187647692001E-4</v>
      </c>
    </row>
    <row r="722" spans="1:33" ht="15" customHeight="1" x14ac:dyDescent="0.25">
      <c r="A722" s="49" t="s">
        <v>10</v>
      </c>
      <c r="B722" s="49" t="s">
        <v>11</v>
      </c>
      <c r="C722" s="49" t="s">
        <v>12</v>
      </c>
      <c r="D722" s="49" t="s">
        <v>118</v>
      </c>
      <c r="E722" s="49" t="s">
        <v>120</v>
      </c>
      <c r="F722" s="49" t="s">
        <v>108</v>
      </c>
      <c r="G722" s="49" t="s">
        <v>121</v>
      </c>
      <c r="H722" s="50" t="s">
        <v>16</v>
      </c>
      <c r="I722" s="51">
        <v>25</v>
      </c>
      <c r="J722" s="52">
        <v>7.0438425268292903E-5</v>
      </c>
      <c r="K722" s="52">
        <v>5.8223180867577501E-5</v>
      </c>
      <c r="L722" s="52">
        <v>5.7722809269197201E-5</v>
      </c>
      <c r="M722" s="52">
        <v>6.5998423733972295E-5</v>
      </c>
      <c r="N722" s="52">
        <v>7.0096359367934798E-5</v>
      </c>
      <c r="O722" s="52">
        <v>6.2200021779382504E-5</v>
      </c>
      <c r="P722" s="52">
        <v>5.8824303855163698E-5</v>
      </c>
      <c r="Q722" s="52">
        <v>5.7323731968589202E-5</v>
      </c>
      <c r="R722" s="52">
        <v>5.1780377499999998E-5</v>
      </c>
      <c r="S722" s="52">
        <v>4.9230985275000003E-5</v>
      </c>
      <c r="T722" s="52">
        <v>3.7761884750000002E-5</v>
      </c>
      <c r="U722" s="52">
        <v>4.1851810750000002E-5</v>
      </c>
      <c r="V722" s="52">
        <v>3.3761728210523597E-5</v>
      </c>
      <c r="W722" s="52">
        <v>4.0605784504081002E-5</v>
      </c>
      <c r="X722" s="52">
        <v>3.7004772631461197E-5</v>
      </c>
      <c r="Y722" s="52">
        <v>3.6737718428772897E-5</v>
      </c>
      <c r="Z722" s="52">
        <v>3.5073893435712702E-5</v>
      </c>
      <c r="AA722" s="52">
        <v>2.9621724671917902E-5</v>
      </c>
      <c r="AB722" s="52">
        <v>2.8413285560024802E-5</v>
      </c>
      <c r="AC722" s="52">
        <v>2.7897855257939201E-5</v>
      </c>
      <c r="AD722" s="52">
        <v>2.10921635491665E-5</v>
      </c>
      <c r="AE722" s="52">
        <v>1.7890294929611501E-5</v>
      </c>
      <c r="AF722" s="52">
        <v>1.7496761251354501E-5</v>
      </c>
      <c r="AG722" s="32">
        <v>1.12168195147674E-5</v>
      </c>
    </row>
    <row r="723" spans="1:33" ht="15" customHeight="1" x14ac:dyDescent="0.25">
      <c r="A723" s="49" t="s">
        <v>10</v>
      </c>
      <c r="B723" s="49" t="s">
        <v>11</v>
      </c>
      <c r="C723" s="49" t="s">
        <v>12</v>
      </c>
      <c r="D723" s="49" t="s">
        <v>118</v>
      </c>
      <c r="E723" s="49" t="s">
        <v>120</v>
      </c>
      <c r="F723" s="49" t="s">
        <v>108</v>
      </c>
      <c r="G723" s="49" t="s">
        <v>121</v>
      </c>
      <c r="H723" s="50" t="s">
        <v>17</v>
      </c>
      <c r="I723" s="51">
        <v>1</v>
      </c>
      <c r="J723" s="52">
        <v>0.149385812308996</v>
      </c>
      <c r="K723" s="52">
        <v>0.123479721983958</v>
      </c>
      <c r="L723" s="52">
        <v>0.122418533898113</v>
      </c>
      <c r="M723" s="52">
        <v>0.13996945705500799</v>
      </c>
      <c r="N723" s="52">
        <v>0.148660358947516</v>
      </c>
      <c r="O723" s="52">
        <v>0.13191380618971399</v>
      </c>
      <c r="P723" s="52">
        <v>0.12475458361603101</v>
      </c>
      <c r="Q723" s="52">
        <v>0.12157217075898399</v>
      </c>
      <c r="R723" s="52">
        <v>0.109815824602</v>
      </c>
      <c r="S723" s="52">
        <v>0.10440907357122001</v>
      </c>
      <c r="T723" s="52">
        <v>8.0085405177799995E-2</v>
      </c>
      <c r="U723" s="52">
        <v>8.8759320238600004E-2</v>
      </c>
      <c r="V723" s="52">
        <v>7.1601873188878506E-2</v>
      </c>
      <c r="W723" s="52">
        <v>8.6116747776254998E-2</v>
      </c>
      <c r="X723" s="52">
        <v>7.8479721796803001E-2</v>
      </c>
      <c r="Y723" s="52">
        <v>7.7913353243741504E-2</v>
      </c>
      <c r="Z723" s="52">
        <v>7.4384713198459601E-2</v>
      </c>
      <c r="AA723" s="52">
        <v>6.2821753684203396E-2</v>
      </c>
      <c r="AB723" s="52">
        <v>6.0258896015700697E-2</v>
      </c>
      <c r="AC723" s="52">
        <v>5.9165771431037399E-2</v>
      </c>
      <c r="AD723" s="52">
        <v>4.4732260455072399E-2</v>
      </c>
      <c r="AE723" s="52">
        <v>3.7941737486720001E-2</v>
      </c>
      <c r="AF723" s="52">
        <v>3.7107131261872602E-2</v>
      </c>
      <c r="AG723" s="32">
        <v>2.3788630826918698E-2</v>
      </c>
    </row>
    <row r="724" spans="1:33" ht="15" customHeight="1" x14ac:dyDescent="0.25">
      <c r="A724" s="49" t="s">
        <v>10</v>
      </c>
      <c r="B724" s="49" t="s">
        <v>11</v>
      </c>
      <c r="C724" s="49" t="s">
        <v>12</v>
      </c>
      <c r="D724" s="49" t="s">
        <v>118</v>
      </c>
      <c r="E724" s="49" t="s">
        <v>120</v>
      </c>
      <c r="F724" s="49" t="s">
        <v>108</v>
      </c>
      <c r="G724" s="49" t="s">
        <v>121</v>
      </c>
      <c r="H724" s="50" t="s">
        <v>18</v>
      </c>
      <c r="I724" s="51">
        <v>298</v>
      </c>
      <c r="J724" s="52">
        <v>8.3962602919805194E-5</v>
      </c>
      <c r="K724" s="52">
        <v>6.9402031594152395E-5</v>
      </c>
      <c r="L724" s="52">
        <v>6.8805588648883004E-5</v>
      </c>
      <c r="M724" s="52">
        <v>7.8670121090895006E-5</v>
      </c>
      <c r="N724" s="52">
        <v>8.3554860366578295E-5</v>
      </c>
      <c r="O724" s="52">
        <v>7.4142425961023895E-5</v>
      </c>
      <c r="P724" s="52">
        <v>7.0118570195355106E-5</v>
      </c>
      <c r="Q724" s="52">
        <v>6.8329888506558301E-5</v>
      </c>
      <c r="R724" s="52">
        <v>6.1722209979999998E-5</v>
      </c>
      <c r="S724" s="52">
        <v>5.8683334447800001E-5</v>
      </c>
      <c r="T724" s="52">
        <v>4.5012166621999999E-5</v>
      </c>
      <c r="U724" s="52">
        <v>4.9887358414000002E-5</v>
      </c>
      <c r="V724" s="52">
        <v>4.0243980026944099E-5</v>
      </c>
      <c r="W724" s="52">
        <v>4.8402095128864497E-5</v>
      </c>
      <c r="X724" s="52">
        <v>4.4109688976701802E-5</v>
      </c>
      <c r="Y724" s="52">
        <v>4.3791360367097201E-5</v>
      </c>
      <c r="Z724" s="52">
        <v>4.1808080975369602E-5</v>
      </c>
      <c r="AA724" s="52">
        <v>3.5309095808926097E-5</v>
      </c>
      <c r="AB724" s="52">
        <v>3.3868636387549599E-5</v>
      </c>
      <c r="AC724" s="52">
        <v>3.3254243467463499E-5</v>
      </c>
      <c r="AD724" s="52">
        <v>2.5141858950606499E-5</v>
      </c>
      <c r="AE724" s="52">
        <v>2.1325231556096902E-5</v>
      </c>
      <c r="AF724" s="52">
        <v>2.0856139411614599E-5</v>
      </c>
      <c r="AG724" s="32">
        <v>1.3370448861602799E-5</v>
      </c>
    </row>
    <row r="725" spans="1:33" ht="15" customHeight="1" x14ac:dyDescent="0.25">
      <c r="A725" s="49" t="s">
        <v>10</v>
      </c>
      <c r="B725" s="49" t="s">
        <v>11</v>
      </c>
      <c r="C725" s="49" t="s">
        <v>12</v>
      </c>
      <c r="D725" s="49" t="s">
        <v>118</v>
      </c>
      <c r="E725" s="49" t="s">
        <v>120</v>
      </c>
      <c r="F725" s="49" t="s">
        <v>108</v>
      </c>
      <c r="G725" s="49" t="s">
        <v>122</v>
      </c>
      <c r="H725" s="50" t="s">
        <v>16</v>
      </c>
      <c r="I725" s="51">
        <v>25</v>
      </c>
      <c r="J725" s="52">
        <v>4.0735493531129002E-4</v>
      </c>
      <c r="K725" s="52">
        <v>5.0849808163547705E-4</v>
      </c>
      <c r="L725" s="52">
        <v>3.1905856249052897E-4</v>
      </c>
      <c r="M725" s="52">
        <v>2.5541499524487401E-4</v>
      </c>
      <c r="N725" s="52">
        <v>3.0411305110308997E-4</v>
      </c>
      <c r="O725" s="52">
        <v>2.5859214526552799E-4</v>
      </c>
      <c r="P725" s="52">
        <v>2.7178364230168102E-4</v>
      </c>
      <c r="Q725" s="52">
        <v>2.2466373660247501E-4</v>
      </c>
      <c r="R725" s="52">
        <v>1.8370414000000001E-4</v>
      </c>
      <c r="S725" s="52">
        <v>1.5712009000000001E-4</v>
      </c>
      <c r="T725" s="52">
        <v>1.6463358999999999E-4</v>
      </c>
      <c r="U725" s="52">
        <v>1.8180776999999999E-4</v>
      </c>
      <c r="V725" s="52">
        <v>1.6263769027388201E-4</v>
      </c>
      <c r="W725" s="52">
        <v>1.59472620173162E-4</v>
      </c>
      <c r="X725" s="52">
        <v>1.6313154815603099E-4</v>
      </c>
      <c r="Y725" s="52">
        <v>1.80066700947599E-4</v>
      </c>
      <c r="Z725" s="52">
        <v>1.58930911058618E-4</v>
      </c>
      <c r="AA725" s="52">
        <v>1.4482770950542299E-4</v>
      </c>
      <c r="AB725" s="52">
        <v>1.39640266869827E-4</v>
      </c>
      <c r="AC725" s="52">
        <v>1.42409332365846E-4</v>
      </c>
      <c r="AD725" s="52">
        <v>1.2733475037543101E-4</v>
      </c>
      <c r="AE725" s="52">
        <v>1.3138957756932999E-4</v>
      </c>
      <c r="AF725" s="52">
        <v>1.3230702291967101E-4</v>
      </c>
      <c r="AG725" s="32">
        <v>1.1512618183910499E-4</v>
      </c>
    </row>
    <row r="726" spans="1:33" ht="15" customHeight="1" x14ac:dyDescent="0.25">
      <c r="A726" s="49" t="s">
        <v>10</v>
      </c>
      <c r="B726" s="49" t="s">
        <v>11</v>
      </c>
      <c r="C726" s="49" t="s">
        <v>12</v>
      </c>
      <c r="D726" s="49" t="s">
        <v>118</v>
      </c>
      <c r="E726" s="49" t="s">
        <v>120</v>
      </c>
      <c r="F726" s="49" t="s">
        <v>108</v>
      </c>
      <c r="G726" s="49" t="s">
        <v>122</v>
      </c>
      <c r="H726" s="50" t="s">
        <v>17</v>
      </c>
      <c r="I726" s="51">
        <v>1</v>
      </c>
      <c r="J726" s="52">
        <v>0.86391834680818402</v>
      </c>
      <c r="K726" s="52">
        <v>1.0784227315325201</v>
      </c>
      <c r="L726" s="52">
        <v>0.67665939932991404</v>
      </c>
      <c r="M726" s="52">
        <v>0.541684121915329</v>
      </c>
      <c r="N726" s="52">
        <v>0.64496295877943299</v>
      </c>
      <c r="O726" s="52">
        <v>0.54842222167913202</v>
      </c>
      <c r="P726" s="52">
        <v>0.57639874859340501</v>
      </c>
      <c r="Q726" s="52">
        <v>0.47646685258652899</v>
      </c>
      <c r="R726" s="52">
        <v>0.38959974011199999</v>
      </c>
      <c r="S726" s="52">
        <v>0.333220286872</v>
      </c>
      <c r="T726" s="52">
        <v>0.34915491767200002</v>
      </c>
      <c r="U726" s="52">
        <v>0.38557791861599999</v>
      </c>
      <c r="V726" s="52">
        <v>0.34492201353284901</v>
      </c>
      <c r="W726" s="52">
        <v>0.33820953286324201</v>
      </c>
      <c r="X726" s="52">
        <v>0.34596938732930999</v>
      </c>
      <c r="Y726" s="52">
        <v>0.381885459369669</v>
      </c>
      <c r="Z726" s="52">
        <v>0.33706067617311702</v>
      </c>
      <c r="AA726" s="52">
        <v>0.30715060631910002</v>
      </c>
      <c r="AB726" s="52">
        <v>0.29614907797752998</v>
      </c>
      <c r="AC726" s="52">
        <v>0.30202171208148498</v>
      </c>
      <c r="AD726" s="52">
        <v>0.270051538596214</v>
      </c>
      <c r="AE726" s="52">
        <v>0.27865101610903398</v>
      </c>
      <c r="AF726" s="52">
        <v>0.28059673420803799</v>
      </c>
      <c r="AG726" s="32">
        <v>0.24415960644437401</v>
      </c>
    </row>
    <row r="727" spans="1:33" ht="15" customHeight="1" x14ac:dyDescent="0.25">
      <c r="A727" s="49" t="s">
        <v>10</v>
      </c>
      <c r="B727" s="49" t="s">
        <v>11</v>
      </c>
      <c r="C727" s="49" t="s">
        <v>12</v>
      </c>
      <c r="D727" s="49" t="s">
        <v>118</v>
      </c>
      <c r="E727" s="49" t="s">
        <v>120</v>
      </c>
      <c r="F727" s="49" t="s">
        <v>108</v>
      </c>
      <c r="G727" s="49" t="s">
        <v>122</v>
      </c>
      <c r="H727" s="50" t="s">
        <v>18</v>
      </c>
      <c r="I727" s="51">
        <v>298</v>
      </c>
      <c r="J727" s="52">
        <v>4.8556708289105801E-4</v>
      </c>
      <c r="K727" s="52">
        <v>6.0612971330948804E-4</v>
      </c>
      <c r="L727" s="52">
        <v>3.8031780648871102E-4</v>
      </c>
      <c r="M727" s="52">
        <v>3.0445467433188998E-4</v>
      </c>
      <c r="N727" s="52">
        <v>3.6250275691488299E-4</v>
      </c>
      <c r="O727" s="52">
        <v>3.0824183715651003E-4</v>
      </c>
      <c r="P727" s="52">
        <v>3.23966101623603E-4</v>
      </c>
      <c r="Q727" s="52">
        <v>2.6779917403014998E-4</v>
      </c>
      <c r="R727" s="52">
        <v>2.1897533488E-4</v>
      </c>
      <c r="S727" s="52">
        <v>1.8728714728E-4</v>
      </c>
      <c r="T727" s="52">
        <v>1.9624323928E-4</v>
      </c>
      <c r="U727" s="52">
        <v>2.1671486184000001E-4</v>
      </c>
      <c r="V727" s="52">
        <v>1.9386412680646799E-4</v>
      </c>
      <c r="W727" s="52">
        <v>1.9009136324640901E-4</v>
      </c>
      <c r="X727" s="52">
        <v>1.9445280540198901E-4</v>
      </c>
      <c r="Y727" s="52">
        <v>2.1463950752953801E-4</v>
      </c>
      <c r="Z727" s="52">
        <v>1.89445645981873E-4</v>
      </c>
      <c r="AA727" s="52">
        <v>1.72634629730464E-4</v>
      </c>
      <c r="AB727" s="52">
        <v>1.6645119810883399E-4</v>
      </c>
      <c r="AC727" s="52">
        <v>1.69751924180088E-4</v>
      </c>
      <c r="AD727" s="52">
        <v>1.5178302244751399E-4</v>
      </c>
      <c r="AE727" s="52">
        <v>1.56616376462641E-4</v>
      </c>
      <c r="AF727" s="52">
        <v>1.5770997132024799E-4</v>
      </c>
      <c r="AG727" s="32">
        <v>1.37230408752213E-4</v>
      </c>
    </row>
    <row r="728" spans="1:33" ht="15" customHeight="1" x14ac:dyDescent="0.25">
      <c r="A728" s="49" t="s">
        <v>10</v>
      </c>
      <c r="B728" s="49" t="s">
        <v>11</v>
      </c>
      <c r="C728" s="49" t="s">
        <v>12</v>
      </c>
      <c r="D728" s="49" t="s">
        <v>118</v>
      </c>
      <c r="E728" s="49" t="s">
        <v>123</v>
      </c>
      <c r="F728" s="49" t="s">
        <v>108</v>
      </c>
      <c r="G728" s="49" t="s">
        <v>124</v>
      </c>
      <c r="H728" s="50" t="s">
        <v>16</v>
      </c>
      <c r="I728" s="51">
        <v>25</v>
      </c>
      <c r="J728" s="52">
        <v>4.4330356985547897E-4</v>
      </c>
      <c r="K728" s="52">
        <v>5.5702966761495996E-4</v>
      </c>
      <c r="L728" s="52">
        <v>5.2091995983805897E-4</v>
      </c>
      <c r="M728" s="52">
        <v>3.4628854525576202E-4</v>
      </c>
      <c r="N728" s="52">
        <v>4.09411212252203E-4</v>
      </c>
      <c r="O728" s="52">
        <v>3.6249188612440199E-4</v>
      </c>
      <c r="P728" s="52">
        <v>3.9300859597437502E-4</v>
      </c>
      <c r="Q728" s="52">
        <v>3.8618189127636801E-4</v>
      </c>
      <c r="R728" s="52">
        <v>4.1881314749999998E-4</v>
      </c>
      <c r="S728" s="52">
        <v>3.97766046625E-4</v>
      </c>
      <c r="T728" s="52">
        <v>4.109449559E-4</v>
      </c>
      <c r="U728" s="52">
        <v>3.9637206275E-4</v>
      </c>
      <c r="V728" s="52">
        <v>3.6823187006739102E-4</v>
      </c>
      <c r="W728" s="52">
        <v>3.6248864109802601E-4</v>
      </c>
      <c r="X728" s="52">
        <v>3.7749456117339099E-4</v>
      </c>
      <c r="Y728" s="52">
        <v>3.63898816878419E-4</v>
      </c>
      <c r="Z728" s="52">
        <v>3.6588314775457301E-4</v>
      </c>
      <c r="AA728" s="52">
        <v>3.9256238817124699E-4</v>
      </c>
      <c r="AB728" s="52">
        <v>3.8236949072027098E-4</v>
      </c>
      <c r="AC728" s="52">
        <v>3.6825302935848897E-4</v>
      </c>
      <c r="AD728" s="52">
        <v>3.4986625345180902E-4</v>
      </c>
      <c r="AE728" s="52">
        <v>3.6490556166581401E-4</v>
      </c>
      <c r="AF728" s="52">
        <v>3.6911279777714897E-4</v>
      </c>
      <c r="AG728" s="32">
        <v>3.37785470164988E-4</v>
      </c>
    </row>
    <row r="729" spans="1:33" ht="15" customHeight="1" x14ac:dyDescent="0.25">
      <c r="A729" s="49" t="s">
        <v>10</v>
      </c>
      <c r="B729" s="49" t="s">
        <v>11</v>
      </c>
      <c r="C729" s="49" t="s">
        <v>12</v>
      </c>
      <c r="D729" s="49" t="s">
        <v>118</v>
      </c>
      <c r="E729" s="49" t="s">
        <v>123</v>
      </c>
      <c r="F729" s="49" t="s">
        <v>108</v>
      </c>
      <c r="G729" s="49" t="s">
        <v>124</v>
      </c>
      <c r="H729" s="50" t="s">
        <v>17</v>
      </c>
      <c r="I729" s="51">
        <v>1</v>
      </c>
      <c r="J729" s="52">
        <v>0.94015821094949903</v>
      </c>
      <c r="K729" s="52">
        <v>1.1813485190778099</v>
      </c>
      <c r="L729" s="52">
        <v>1.1047670508245599</v>
      </c>
      <c r="M729" s="52">
        <v>0.73440874677842105</v>
      </c>
      <c r="N729" s="52">
        <v>0.86827929894447198</v>
      </c>
      <c r="O729" s="52">
        <v>0.76877279209263105</v>
      </c>
      <c r="P729" s="52">
        <v>0.83349263034245502</v>
      </c>
      <c r="Q729" s="52">
        <v>0.81901455501892095</v>
      </c>
      <c r="R729" s="52">
        <v>0.888218923218</v>
      </c>
      <c r="S729" s="52">
        <v>0.84358223168229995</v>
      </c>
      <c r="T729" s="52">
        <v>0.87153206247271997</v>
      </c>
      <c r="U729" s="52">
        <v>0.8406258706802</v>
      </c>
      <c r="V729" s="52">
        <v>0.78094615003892398</v>
      </c>
      <c r="W729" s="52">
        <v>0.76876591004069394</v>
      </c>
      <c r="X729" s="52">
        <v>0.800590465336529</v>
      </c>
      <c r="Y729" s="52">
        <v>0.77175661083575098</v>
      </c>
      <c r="Z729" s="52">
        <v>0.77596497975789902</v>
      </c>
      <c r="AA729" s="52">
        <v>0.83254631283358105</v>
      </c>
      <c r="AB729" s="52">
        <v>0.81092921591955103</v>
      </c>
      <c r="AC729" s="52">
        <v>0.78099102466348302</v>
      </c>
      <c r="AD729" s="52">
        <v>0.74199635032059597</v>
      </c>
      <c r="AE729" s="52">
        <v>0.77389171518085698</v>
      </c>
      <c r="AF729" s="52">
        <v>0.78281442152577696</v>
      </c>
      <c r="AG729" s="32">
        <v>0.71637542512590602</v>
      </c>
    </row>
    <row r="730" spans="1:33" ht="15" customHeight="1" x14ac:dyDescent="0.25">
      <c r="A730" s="49" t="s">
        <v>10</v>
      </c>
      <c r="B730" s="49" t="s">
        <v>11</v>
      </c>
      <c r="C730" s="49" t="s">
        <v>12</v>
      </c>
      <c r="D730" s="49" t="s">
        <v>118</v>
      </c>
      <c r="E730" s="49" t="s">
        <v>123</v>
      </c>
      <c r="F730" s="49" t="s">
        <v>108</v>
      </c>
      <c r="G730" s="49" t="s">
        <v>124</v>
      </c>
      <c r="H730" s="50" t="s">
        <v>18</v>
      </c>
      <c r="I730" s="51">
        <v>298</v>
      </c>
      <c r="J730" s="52">
        <v>5.2841785526773E-4</v>
      </c>
      <c r="K730" s="52">
        <v>6.6397936379703198E-4</v>
      </c>
      <c r="L730" s="52">
        <v>6.2093659212696605E-4</v>
      </c>
      <c r="M730" s="52">
        <v>4.1277594594486898E-4</v>
      </c>
      <c r="N730" s="52">
        <v>4.8801816500462601E-4</v>
      </c>
      <c r="O730" s="52">
        <v>4.32090328260287E-4</v>
      </c>
      <c r="P730" s="52">
        <v>4.6846624640145502E-4</v>
      </c>
      <c r="Q730" s="52">
        <v>4.6032881440143E-4</v>
      </c>
      <c r="R730" s="52">
        <v>4.9922527182000005E-4</v>
      </c>
      <c r="S730" s="52">
        <v>4.7413712757699998E-4</v>
      </c>
      <c r="T730" s="52">
        <v>4.8984638743279998E-4</v>
      </c>
      <c r="U730" s="52">
        <v>4.7247549879800001E-4</v>
      </c>
      <c r="V730" s="52">
        <v>4.3893238912033101E-4</v>
      </c>
      <c r="W730" s="52">
        <v>4.3208646018884703E-4</v>
      </c>
      <c r="X730" s="52">
        <v>4.4997351691868298E-4</v>
      </c>
      <c r="Y730" s="52">
        <v>4.3376738971907602E-4</v>
      </c>
      <c r="Z730" s="52">
        <v>4.3613271212345102E-4</v>
      </c>
      <c r="AA730" s="52">
        <v>4.6793436670012701E-4</v>
      </c>
      <c r="AB730" s="52">
        <v>4.5578443293856302E-4</v>
      </c>
      <c r="AC730" s="52">
        <v>4.38957610995318E-4</v>
      </c>
      <c r="AD730" s="52">
        <v>4.17040574114556E-4</v>
      </c>
      <c r="AE730" s="52">
        <v>4.3496742950564998E-4</v>
      </c>
      <c r="AF730" s="52">
        <v>4.39982454950362E-4</v>
      </c>
      <c r="AG730" s="32">
        <v>4.0264028043666598E-4</v>
      </c>
    </row>
    <row r="731" spans="1:33" ht="15" customHeight="1" x14ac:dyDescent="0.25">
      <c r="A731" s="49" t="s">
        <v>10</v>
      </c>
      <c r="B731" s="49" t="s">
        <v>11</v>
      </c>
      <c r="C731" s="49" t="s">
        <v>12</v>
      </c>
      <c r="D731" s="49" t="s">
        <v>118</v>
      </c>
      <c r="E731" s="49" t="s">
        <v>123</v>
      </c>
      <c r="F731" s="49" t="s">
        <v>108</v>
      </c>
      <c r="G731" s="49" t="s">
        <v>125</v>
      </c>
      <c r="H731" s="50" t="s">
        <v>16</v>
      </c>
      <c r="I731" s="51">
        <v>25</v>
      </c>
      <c r="J731" s="52">
        <v>1.2909384421889601E-3</v>
      </c>
      <c r="K731" s="52">
        <v>1.07800151957341E-3</v>
      </c>
      <c r="L731" s="52">
        <v>9.75176551813248E-4</v>
      </c>
      <c r="M731" s="52">
        <v>1.0452263198606399E-3</v>
      </c>
      <c r="N731" s="52">
        <v>1.3327225958994001E-3</v>
      </c>
      <c r="O731" s="52">
        <v>1.0816783581602499E-3</v>
      </c>
      <c r="P731" s="52">
        <v>1.2331930627056801E-3</v>
      </c>
      <c r="Q731" s="52">
        <v>1.1271279206952101E-3</v>
      </c>
      <c r="R731" s="52">
        <v>1.0441036900000001E-3</v>
      </c>
      <c r="S731" s="52">
        <v>1.0438746775000001E-3</v>
      </c>
      <c r="T731" s="52">
        <v>1.0082995174999999E-3</v>
      </c>
      <c r="U731" s="52">
        <v>1.057374254875E-3</v>
      </c>
      <c r="V731" s="52">
        <v>9.9926634955772799E-4</v>
      </c>
      <c r="W731" s="52">
        <v>9.7583007000930598E-4</v>
      </c>
      <c r="X731" s="52">
        <v>1.07045768771744E-3</v>
      </c>
      <c r="Y731" s="52">
        <v>1.11917233259731E-3</v>
      </c>
      <c r="Z731" s="52">
        <v>1.0366562941664199E-3</v>
      </c>
      <c r="AA731" s="52">
        <v>9.4636524789139796E-4</v>
      </c>
      <c r="AB731" s="52">
        <v>9.0772511961193295E-4</v>
      </c>
      <c r="AC731" s="52">
        <v>9.8874127353698106E-4</v>
      </c>
      <c r="AD731" s="52">
        <v>9.3231124522502996E-4</v>
      </c>
      <c r="AE731" s="52">
        <v>9.0860301104779095E-4</v>
      </c>
      <c r="AF731" s="52">
        <v>8.9614715371882502E-4</v>
      </c>
      <c r="AG731" s="32">
        <v>8.6453643821927505E-4</v>
      </c>
    </row>
    <row r="732" spans="1:33" ht="15" customHeight="1" x14ac:dyDescent="0.25">
      <c r="A732" s="49" t="s">
        <v>10</v>
      </c>
      <c r="B732" s="49" t="s">
        <v>11</v>
      </c>
      <c r="C732" s="49" t="s">
        <v>12</v>
      </c>
      <c r="D732" s="49" t="s">
        <v>118</v>
      </c>
      <c r="E732" s="49" t="s">
        <v>123</v>
      </c>
      <c r="F732" s="49" t="s">
        <v>108</v>
      </c>
      <c r="G732" s="49" t="s">
        <v>125</v>
      </c>
      <c r="H732" s="50" t="s">
        <v>17</v>
      </c>
      <c r="I732" s="51">
        <v>1</v>
      </c>
      <c r="J732" s="52">
        <v>2.7378222481943499</v>
      </c>
      <c r="K732" s="52">
        <v>2.2862256227112998</v>
      </c>
      <c r="L732" s="52">
        <v>2.06815443108554</v>
      </c>
      <c r="M732" s="52">
        <v>2.2167159791604401</v>
      </c>
      <c r="N732" s="52">
        <v>2.82643808138346</v>
      </c>
      <c r="O732" s="52">
        <v>2.2940234619862601</v>
      </c>
      <c r="P732" s="52">
        <v>2.6153558473862102</v>
      </c>
      <c r="Q732" s="52">
        <v>2.3904128942103999</v>
      </c>
      <c r="R732" s="52">
        <v>2.2143351057520002</v>
      </c>
      <c r="S732" s="52">
        <v>2.2138494160420001</v>
      </c>
      <c r="T732" s="52">
        <v>2.1384016167139999</v>
      </c>
      <c r="U732" s="52">
        <v>2.2424793197389001</v>
      </c>
      <c r="V732" s="52">
        <v>2.11924407414203</v>
      </c>
      <c r="W732" s="52">
        <v>2.0695404124757402</v>
      </c>
      <c r="X732" s="52">
        <v>2.2702266641111399</v>
      </c>
      <c r="Y732" s="52">
        <v>2.3735406829723802</v>
      </c>
      <c r="Z732" s="52">
        <v>2.1985406686681399</v>
      </c>
      <c r="AA732" s="52">
        <v>2.0070514177280798</v>
      </c>
      <c r="AB732" s="52">
        <v>1.92510343367299</v>
      </c>
      <c r="AC732" s="52">
        <v>2.0969224929172299</v>
      </c>
      <c r="AD732" s="52">
        <v>1.9772456888732399</v>
      </c>
      <c r="AE732" s="52">
        <v>1.9269652658301599</v>
      </c>
      <c r="AF732" s="52">
        <v>1.90054888360688</v>
      </c>
      <c r="AG732" s="32">
        <v>1.8335088781754401</v>
      </c>
    </row>
    <row r="733" spans="1:33" ht="15" customHeight="1" x14ac:dyDescent="0.25">
      <c r="A733" s="49" t="s">
        <v>10</v>
      </c>
      <c r="B733" s="49" t="s">
        <v>11</v>
      </c>
      <c r="C733" s="49" t="s">
        <v>12</v>
      </c>
      <c r="D733" s="49" t="s">
        <v>118</v>
      </c>
      <c r="E733" s="49" t="s">
        <v>123</v>
      </c>
      <c r="F733" s="49" t="s">
        <v>108</v>
      </c>
      <c r="G733" s="49" t="s">
        <v>125</v>
      </c>
      <c r="H733" s="50" t="s">
        <v>18</v>
      </c>
      <c r="I733" s="51">
        <v>298</v>
      </c>
      <c r="J733" s="52">
        <v>1.53879862308924E-3</v>
      </c>
      <c r="K733" s="52">
        <v>1.2849778113315101E-3</v>
      </c>
      <c r="L733" s="52">
        <v>1.16241044976139E-3</v>
      </c>
      <c r="M733" s="52">
        <v>1.2459097732738799E-3</v>
      </c>
      <c r="N733" s="52">
        <v>1.58860533431209E-3</v>
      </c>
      <c r="O733" s="52">
        <v>1.28936060292702E-3</v>
      </c>
      <c r="P733" s="52">
        <v>1.46996613074517E-3</v>
      </c>
      <c r="Q733" s="52">
        <v>1.34353648146869E-3</v>
      </c>
      <c r="R733" s="52">
        <v>1.24457159848E-3</v>
      </c>
      <c r="S733" s="52">
        <v>1.24429861558E-3</v>
      </c>
      <c r="T733" s="52">
        <v>1.20189302486E-3</v>
      </c>
      <c r="U733" s="52">
        <v>1.260390111811E-3</v>
      </c>
      <c r="V733" s="52">
        <v>1.19112548867281E-3</v>
      </c>
      <c r="W733" s="52">
        <v>1.1631894434510901E-3</v>
      </c>
      <c r="X733" s="52">
        <v>1.2759855637591801E-3</v>
      </c>
      <c r="Y733" s="52">
        <v>1.3340534204560001E-3</v>
      </c>
      <c r="Z733" s="52">
        <v>1.2356943026463701E-3</v>
      </c>
      <c r="AA733" s="52">
        <v>1.12806737548655E-3</v>
      </c>
      <c r="AB733" s="52">
        <v>1.08200834257742E-3</v>
      </c>
      <c r="AC733" s="52">
        <v>1.17857959805608E-3</v>
      </c>
      <c r="AD733" s="52">
        <v>1.1113150043082401E-3</v>
      </c>
      <c r="AE733" s="52">
        <v>1.0830547891689699E-3</v>
      </c>
      <c r="AF733" s="52">
        <v>1.06820740723284E-3</v>
      </c>
      <c r="AG733" s="32">
        <v>1.03052743435738E-3</v>
      </c>
    </row>
    <row r="734" spans="1:33" ht="15" customHeight="1" x14ac:dyDescent="0.25">
      <c r="A734" s="49" t="s">
        <v>10</v>
      </c>
      <c r="B734" s="49" t="s">
        <v>11</v>
      </c>
      <c r="C734" s="49" t="s">
        <v>12</v>
      </c>
      <c r="D734" s="49" t="s">
        <v>118</v>
      </c>
      <c r="E734" s="49" t="s">
        <v>123</v>
      </c>
      <c r="F734" s="49" t="s">
        <v>108</v>
      </c>
      <c r="G734" s="49" t="s">
        <v>126</v>
      </c>
      <c r="H734" s="50" t="s">
        <v>16</v>
      </c>
      <c r="I734" s="51">
        <v>25</v>
      </c>
      <c r="J734" s="52">
        <v>5.2719820122113499E-5</v>
      </c>
      <c r="K734" s="52">
        <v>1.82334429991924E-5</v>
      </c>
      <c r="L734" s="52">
        <v>2.07594566692227E-5</v>
      </c>
      <c r="M734" s="52">
        <v>3.6971069468351199E-5</v>
      </c>
      <c r="N734" s="52">
        <v>4.5558180645229799E-5</v>
      </c>
      <c r="O734" s="52">
        <v>3.7968850841171599E-5</v>
      </c>
      <c r="P734" s="52">
        <v>4.2279313318798599E-5</v>
      </c>
      <c r="Q734" s="52">
        <v>3.8663274730125699E-5</v>
      </c>
      <c r="R734" s="52">
        <v>3.5142597500000001E-5</v>
      </c>
      <c r="S734" s="52">
        <v>2.8187012500000001E-5</v>
      </c>
      <c r="T734" s="52">
        <v>3.1557419999999998E-5</v>
      </c>
      <c r="U734" s="52">
        <v>3.3699602500000002E-5</v>
      </c>
      <c r="V734" s="52">
        <v>1.9583724309754602E-5</v>
      </c>
      <c r="W734" s="52">
        <v>2.01452834441639E-5</v>
      </c>
      <c r="X734" s="52">
        <v>2.1843098025175E-5</v>
      </c>
      <c r="Y734" s="52">
        <v>2.21459375650655E-5</v>
      </c>
      <c r="Z734" s="52">
        <v>2.19902610984308E-5</v>
      </c>
      <c r="AA734" s="52">
        <v>2.02948866240653E-5</v>
      </c>
      <c r="AB734" s="52">
        <v>1.94313913337556E-5</v>
      </c>
      <c r="AC734" s="52">
        <v>1.9646292449044902E-5</v>
      </c>
      <c r="AD734" s="52">
        <v>1.8884102326124202E-5</v>
      </c>
      <c r="AE734" s="52">
        <v>1.9478398039319399E-5</v>
      </c>
      <c r="AF734" s="52">
        <v>1.87086796180152E-5</v>
      </c>
      <c r="AG734" s="32">
        <v>1.7458948176504601E-5</v>
      </c>
    </row>
    <row r="735" spans="1:33" ht="15" customHeight="1" x14ac:dyDescent="0.25">
      <c r="A735" s="49" t="s">
        <v>10</v>
      </c>
      <c r="B735" s="49" t="s">
        <v>11</v>
      </c>
      <c r="C735" s="49" t="s">
        <v>12</v>
      </c>
      <c r="D735" s="49" t="s">
        <v>118</v>
      </c>
      <c r="E735" s="49" t="s">
        <v>123</v>
      </c>
      <c r="F735" s="49" t="s">
        <v>108</v>
      </c>
      <c r="G735" s="49" t="s">
        <v>126</v>
      </c>
      <c r="H735" s="50" t="s">
        <v>17</v>
      </c>
      <c r="I735" s="51">
        <v>1</v>
      </c>
      <c r="J735" s="52">
        <v>0.111808194514978</v>
      </c>
      <c r="K735" s="52">
        <v>3.86694859126872E-2</v>
      </c>
      <c r="L735" s="52">
        <v>4.4026655704087397E-2</v>
      </c>
      <c r="M735" s="52">
        <v>7.8408244128479201E-2</v>
      </c>
      <c r="N735" s="52">
        <v>9.6619789512403298E-2</v>
      </c>
      <c r="O735" s="52">
        <v>8.0524338863956796E-2</v>
      </c>
      <c r="P735" s="52">
        <v>8.9665967686508002E-2</v>
      </c>
      <c r="Q735" s="52">
        <v>8.1997073047650595E-2</v>
      </c>
      <c r="R735" s="52">
        <v>7.4530420777999998E-2</v>
      </c>
      <c r="S735" s="52">
        <v>5.9779016109999999E-2</v>
      </c>
      <c r="T735" s="52">
        <v>6.6926976336000005E-2</v>
      </c>
      <c r="U735" s="52">
        <v>7.1470116981999995E-2</v>
      </c>
      <c r="V735" s="52">
        <v>4.15331625161275E-2</v>
      </c>
      <c r="W735" s="52">
        <v>4.2724117128382803E-2</v>
      </c>
      <c r="X735" s="52">
        <v>4.63248422917912E-2</v>
      </c>
      <c r="Y735" s="52">
        <v>4.6967104387990899E-2</v>
      </c>
      <c r="Z735" s="52">
        <v>4.6636945737552102E-2</v>
      </c>
      <c r="AA735" s="52">
        <v>4.3041395552317702E-2</v>
      </c>
      <c r="AB735" s="52">
        <v>4.1210094740628901E-2</v>
      </c>
      <c r="AC735" s="52">
        <v>4.1665857025934498E-2</v>
      </c>
      <c r="AD735" s="52">
        <v>4.0049404213244197E-2</v>
      </c>
      <c r="AE735" s="52">
        <v>4.1309786561788603E-2</v>
      </c>
      <c r="AF735" s="52">
        <v>3.96773677338867E-2</v>
      </c>
      <c r="AG735" s="32">
        <v>3.7026937292730898E-2</v>
      </c>
    </row>
    <row r="736" spans="1:33" ht="15" customHeight="1" x14ac:dyDescent="0.25">
      <c r="A736" s="49" t="s">
        <v>10</v>
      </c>
      <c r="B736" s="49" t="s">
        <v>11</v>
      </c>
      <c r="C736" s="49" t="s">
        <v>12</v>
      </c>
      <c r="D736" s="49" t="s">
        <v>118</v>
      </c>
      <c r="E736" s="49" t="s">
        <v>123</v>
      </c>
      <c r="F736" s="49" t="s">
        <v>108</v>
      </c>
      <c r="G736" s="49" t="s">
        <v>126</v>
      </c>
      <c r="H736" s="50" t="s">
        <v>18</v>
      </c>
      <c r="I736" s="51">
        <v>298</v>
      </c>
      <c r="J736" s="52">
        <v>6.2842025585559203E-5</v>
      </c>
      <c r="K736" s="52">
        <v>2.1734264055037298E-5</v>
      </c>
      <c r="L736" s="52">
        <v>2.47452723497134E-5</v>
      </c>
      <c r="M736" s="52">
        <v>4.4069514806274603E-5</v>
      </c>
      <c r="N736" s="52">
        <v>5.4305351329113902E-5</v>
      </c>
      <c r="O736" s="52">
        <v>4.5258870202676599E-5</v>
      </c>
      <c r="P736" s="52">
        <v>5.0396941476007902E-5</v>
      </c>
      <c r="Q736" s="52">
        <v>4.6086623478309798E-5</v>
      </c>
      <c r="R736" s="52">
        <v>4.1889976219999998E-5</v>
      </c>
      <c r="S736" s="52">
        <v>3.3598918900000002E-5</v>
      </c>
      <c r="T736" s="52">
        <v>3.7616444639999997E-5</v>
      </c>
      <c r="U736" s="52">
        <v>4.0169926179999998E-5</v>
      </c>
      <c r="V736" s="52">
        <v>2.3343799377227399E-5</v>
      </c>
      <c r="W736" s="52">
        <v>2.4013177865443401E-5</v>
      </c>
      <c r="X736" s="52">
        <v>2.6036972846008601E-5</v>
      </c>
      <c r="Y736" s="52">
        <v>2.6397957577558102E-5</v>
      </c>
      <c r="Z736" s="52">
        <v>2.62123912293295E-5</v>
      </c>
      <c r="AA736" s="52">
        <v>2.4191504855885802E-5</v>
      </c>
      <c r="AB736" s="52">
        <v>2.31622184698367E-5</v>
      </c>
      <c r="AC736" s="52">
        <v>2.3418380599261602E-5</v>
      </c>
      <c r="AD736" s="52">
        <v>2.2509849972739999E-5</v>
      </c>
      <c r="AE736" s="52">
        <v>2.32182504628687E-5</v>
      </c>
      <c r="AF736" s="52">
        <v>2.2300746104674201E-5</v>
      </c>
      <c r="AG736" s="32">
        <v>2.0811066226393399E-5</v>
      </c>
    </row>
    <row r="737" spans="1:33" ht="15" customHeight="1" x14ac:dyDescent="0.25">
      <c r="A737" s="49" t="s">
        <v>10</v>
      </c>
      <c r="B737" s="49" t="s">
        <v>11</v>
      </c>
      <c r="C737" s="49" t="s">
        <v>12</v>
      </c>
      <c r="D737" s="49" t="s">
        <v>118</v>
      </c>
      <c r="E737" s="49" t="s">
        <v>123</v>
      </c>
      <c r="F737" s="49" t="s">
        <v>108</v>
      </c>
      <c r="G737" s="49" t="s">
        <v>127</v>
      </c>
      <c r="H737" s="50" t="s">
        <v>16</v>
      </c>
      <c r="I737" s="51">
        <v>25</v>
      </c>
      <c r="J737" s="52">
        <v>3.7262019213251898E-9</v>
      </c>
      <c r="K737" s="52">
        <v>2.6049484408025202E-9</v>
      </c>
      <c r="L737" s="52">
        <v>2.6798928011778299E-9</v>
      </c>
      <c r="M737" s="52">
        <v>2.3381223499826802E-9</v>
      </c>
      <c r="N737" s="52">
        <v>2.4729838718731E-9</v>
      </c>
      <c r="O737" s="52">
        <v>2.5225427935794501E-9</v>
      </c>
      <c r="P737" s="52">
        <v>2.6316358362563E-9</v>
      </c>
      <c r="Q737" s="52">
        <v>2.8532222739595901E-9</v>
      </c>
      <c r="R737" s="52">
        <v>2.5650000000000001E-9</v>
      </c>
      <c r="S737" s="52">
        <v>2.1649999999999999E-9</v>
      </c>
      <c r="T737" s="52">
        <v>3.7224999999999999E-9</v>
      </c>
      <c r="U737" s="52">
        <v>4.1575000000000002E-9</v>
      </c>
      <c r="V737" s="52">
        <v>3.46450890931305E-9</v>
      </c>
      <c r="W737" s="52">
        <v>4.0175729073235903E-9</v>
      </c>
      <c r="X737" s="52">
        <v>3.32427185750932E-9</v>
      </c>
      <c r="Y737" s="52">
        <v>5.5227854076848697E-9</v>
      </c>
      <c r="Z737" s="52">
        <v>1.58368669230679E-8</v>
      </c>
      <c r="AA737" s="52">
        <v>1.7872889252607799E-8</v>
      </c>
      <c r="AB737" s="52">
        <v>1.7364772511705601E-8</v>
      </c>
      <c r="AC737" s="52">
        <v>1.60198804180033E-8</v>
      </c>
      <c r="AD737" s="52">
        <v>9.24010858983133E-9</v>
      </c>
      <c r="AE737" s="52">
        <v>1.0860603815473201E-8</v>
      </c>
      <c r="AF737" s="52">
        <v>9.3611764525458893E-9</v>
      </c>
      <c r="AG737" s="32">
        <v>6.9580925271879104E-9</v>
      </c>
    </row>
    <row r="738" spans="1:33" ht="15" customHeight="1" x14ac:dyDescent="0.25">
      <c r="A738" s="49" t="s">
        <v>10</v>
      </c>
      <c r="B738" s="49" t="s">
        <v>11</v>
      </c>
      <c r="C738" s="49" t="s">
        <v>12</v>
      </c>
      <c r="D738" s="49" t="s">
        <v>118</v>
      </c>
      <c r="E738" s="49" t="s">
        <v>123</v>
      </c>
      <c r="F738" s="49" t="s">
        <v>108</v>
      </c>
      <c r="G738" s="49" t="s">
        <v>127</v>
      </c>
      <c r="H738" s="50" t="s">
        <v>17</v>
      </c>
      <c r="I738" s="51">
        <v>1</v>
      </c>
      <c r="J738" s="52">
        <v>7.9025290347464506E-6</v>
      </c>
      <c r="K738" s="52">
        <v>5.5245746532539802E-6</v>
      </c>
      <c r="L738" s="52">
        <v>5.6835166527379297E-6</v>
      </c>
      <c r="M738" s="52">
        <v>4.9586898798432601E-6</v>
      </c>
      <c r="N738" s="52">
        <v>5.2447041954684702E-6</v>
      </c>
      <c r="O738" s="52">
        <v>5.3498087566233002E-6</v>
      </c>
      <c r="P738" s="52">
        <v>5.5811732815323602E-6</v>
      </c>
      <c r="Q738" s="52">
        <v>6.0511137986134999E-6</v>
      </c>
      <c r="R738" s="52">
        <v>5.4398519999999997E-6</v>
      </c>
      <c r="S738" s="52">
        <v>4.591532E-6</v>
      </c>
      <c r="T738" s="52">
        <v>7.8946780000000006E-6</v>
      </c>
      <c r="U738" s="52">
        <v>8.8172260000000003E-6</v>
      </c>
      <c r="V738" s="52">
        <v>7.3475304948711101E-6</v>
      </c>
      <c r="W738" s="52">
        <v>8.5204686218518708E-6</v>
      </c>
      <c r="X738" s="52">
        <v>7.0501157554057696E-6</v>
      </c>
      <c r="Y738" s="52">
        <v>1.1712723292618099E-5</v>
      </c>
      <c r="Z738" s="52">
        <v>3.3586827370442503E-5</v>
      </c>
      <c r="AA738" s="52">
        <v>3.7904823526930699E-5</v>
      </c>
      <c r="AB738" s="52">
        <v>3.6827209542825201E-5</v>
      </c>
      <c r="AC738" s="52">
        <v>3.39749623905013E-5</v>
      </c>
      <c r="AD738" s="52">
        <v>1.9596422297314298E-5</v>
      </c>
      <c r="AE738" s="52">
        <v>2.3033168571855501E-5</v>
      </c>
      <c r="AF738" s="52">
        <v>1.9853183020559301E-5</v>
      </c>
      <c r="AG738" s="32">
        <v>1.47567226316601E-5</v>
      </c>
    </row>
    <row r="739" spans="1:33" ht="15" customHeight="1" x14ac:dyDescent="0.25">
      <c r="A739" s="49" t="s">
        <v>10</v>
      </c>
      <c r="B739" s="49" t="s">
        <v>11</v>
      </c>
      <c r="C739" s="49" t="s">
        <v>12</v>
      </c>
      <c r="D739" s="49" t="s">
        <v>118</v>
      </c>
      <c r="E739" s="49" t="s">
        <v>123</v>
      </c>
      <c r="F739" s="49" t="s">
        <v>108</v>
      </c>
      <c r="G739" s="49" t="s">
        <v>127</v>
      </c>
      <c r="H739" s="50" t="s">
        <v>18</v>
      </c>
      <c r="I739" s="51">
        <v>298</v>
      </c>
      <c r="J739" s="52">
        <v>4.4416326902196196E-9</v>
      </c>
      <c r="K739" s="52">
        <v>3.1050985414365998E-9</v>
      </c>
      <c r="L739" s="52">
        <v>3.19443221900397E-9</v>
      </c>
      <c r="M739" s="52">
        <v>2.7870418411793501E-9</v>
      </c>
      <c r="N739" s="52">
        <v>2.94779677527273E-9</v>
      </c>
      <c r="O739" s="52">
        <v>3.0068710099466999E-9</v>
      </c>
      <c r="P739" s="52">
        <v>3.13690991681751E-9</v>
      </c>
      <c r="Q739" s="52">
        <v>3.40104095055983E-9</v>
      </c>
      <c r="R739" s="52">
        <v>3.0574800000000001E-9</v>
      </c>
      <c r="S739" s="52">
        <v>2.5806799999999998E-9</v>
      </c>
      <c r="T739" s="52">
        <v>4.4372200000000001E-9</v>
      </c>
      <c r="U739" s="52">
        <v>4.9557399999999997E-9</v>
      </c>
      <c r="V739" s="52">
        <v>4.1296946199011498E-9</v>
      </c>
      <c r="W739" s="52">
        <v>4.7889469055297201E-9</v>
      </c>
      <c r="X739" s="52">
        <v>3.9625320541511102E-9</v>
      </c>
      <c r="Y739" s="52">
        <v>6.5831602059603598E-9</v>
      </c>
      <c r="Z739" s="52">
        <v>1.8877545372296999E-8</v>
      </c>
      <c r="AA739" s="52">
        <v>2.1304483989108498E-8</v>
      </c>
      <c r="AB739" s="52">
        <v>2.0698808833952999E-8</v>
      </c>
      <c r="AC739" s="52">
        <v>1.9095697458259899E-8</v>
      </c>
      <c r="AD739" s="52">
        <v>1.10142094390789E-8</v>
      </c>
      <c r="AE739" s="52">
        <v>1.2945839748044001E-8</v>
      </c>
      <c r="AF739" s="52">
        <v>1.11585223314347E-8</v>
      </c>
      <c r="AG739" s="32">
        <v>8.2940462924079903E-9</v>
      </c>
    </row>
    <row r="740" spans="1:33" ht="15" customHeight="1" x14ac:dyDescent="0.25">
      <c r="A740" s="49" t="s">
        <v>10</v>
      </c>
      <c r="B740" s="49" t="s">
        <v>11</v>
      </c>
      <c r="C740" s="49" t="s">
        <v>12</v>
      </c>
      <c r="D740" s="49" t="s">
        <v>118</v>
      </c>
      <c r="E740" s="49" t="s">
        <v>128</v>
      </c>
      <c r="F740" s="49" t="s">
        <v>108</v>
      </c>
      <c r="G740" s="49" t="s">
        <v>129</v>
      </c>
      <c r="H740" s="50" t="s">
        <v>16</v>
      </c>
      <c r="I740" s="51">
        <v>25</v>
      </c>
      <c r="J740" s="52">
        <v>4.7016175157760302E-4</v>
      </c>
      <c r="K740" s="52">
        <v>4.1334398193980197E-4</v>
      </c>
      <c r="L740" s="52">
        <v>4.1176149817512199E-4</v>
      </c>
      <c r="M740" s="52">
        <v>4.05943495746622E-4</v>
      </c>
      <c r="N740" s="52">
        <v>5.2383180592207603E-4</v>
      </c>
      <c r="O740" s="52">
        <v>4.2429089788794798E-4</v>
      </c>
      <c r="P740" s="52">
        <v>4.9718378456727497E-4</v>
      </c>
      <c r="Q740" s="52">
        <v>3.2370871678758201E-4</v>
      </c>
      <c r="R740" s="52">
        <v>2.3681858274853901E-4</v>
      </c>
      <c r="S740" s="52">
        <v>1.6261413778383799E-4</v>
      </c>
      <c r="T740" s="52">
        <v>1.41927359614628E-4</v>
      </c>
      <c r="U740" s="52">
        <v>1.43863697037941E-4</v>
      </c>
      <c r="V740" s="52">
        <v>1.45603574639273E-4</v>
      </c>
      <c r="W740" s="52">
        <v>1.4765735241216999E-4</v>
      </c>
      <c r="X740" s="52">
        <v>1.7194233889533E-4</v>
      </c>
      <c r="Y740" s="52">
        <v>1.8284896202319699E-4</v>
      </c>
      <c r="Z740" s="52">
        <v>1.8945188034120999E-4</v>
      </c>
      <c r="AA740" s="52">
        <v>2.0163964991521001E-4</v>
      </c>
      <c r="AB740" s="52">
        <v>1.99748642632845E-4</v>
      </c>
      <c r="AC740" s="52">
        <v>1.9274176086489801E-4</v>
      </c>
      <c r="AD740" s="52">
        <v>1.8453271903659001E-4</v>
      </c>
      <c r="AE740" s="52">
        <v>1.92157049592908E-4</v>
      </c>
      <c r="AF740" s="52">
        <v>1.93306575369058E-4</v>
      </c>
      <c r="AG740" s="32">
        <v>1.42905206001056E-4</v>
      </c>
    </row>
    <row r="741" spans="1:33" ht="15" customHeight="1" x14ac:dyDescent="0.25">
      <c r="A741" s="49" t="s">
        <v>10</v>
      </c>
      <c r="B741" s="49" t="s">
        <v>11</v>
      </c>
      <c r="C741" s="49" t="s">
        <v>12</v>
      </c>
      <c r="D741" s="49" t="s">
        <v>118</v>
      </c>
      <c r="E741" s="49" t="s">
        <v>128</v>
      </c>
      <c r="F741" s="49" t="s">
        <v>108</v>
      </c>
      <c r="G741" s="49" t="s">
        <v>129</v>
      </c>
      <c r="H741" s="50" t="s">
        <v>17</v>
      </c>
      <c r="I741" s="51">
        <v>1</v>
      </c>
      <c r="J741" s="52">
        <v>0.99711904274578</v>
      </c>
      <c r="K741" s="52">
        <v>0.87661991689793195</v>
      </c>
      <c r="L741" s="52">
        <v>0.87326378532979798</v>
      </c>
      <c r="M741" s="52">
        <v>0.860924965779435</v>
      </c>
      <c r="N741" s="52">
        <v>1.11094249399954</v>
      </c>
      <c r="O741" s="52">
        <v>0.89983613624075998</v>
      </c>
      <c r="P741" s="52">
        <v>1.05442737031028</v>
      </c>
      <c r="Q741" s="52">
        <v>0.68652144656310399</v>
      </c>
      <c r="R741" s="52">
        <v>0.50224485029310195</v>
      </c>
      <c r="S741" s="52">
        <v>0.34487206341196303</v>
      </c>
      <c r="T741" s="52">
        <v>0.30099954427070302</v>
      </c>
      <c r="U741" s="52">
        <v>0.30510612867806602</v>
      </c>
      <c r="V741" s="52">
        <v>0.30879606109496899</v>
      </c>
      <c r="W741" s="52">
        <v>0.31315171299573102</v>
      </c>
      <c r="X741" s="52">
        <v>0.364655312329215</v>
      </c>
      <c r="Y741" s="52">
        <v>0.387786078658797</v>
      </c>
      <c r="Z741" s="52">
        <v>0.40178954782763698</v>
      </c>
      <c r="AA741" s="52">
        <v>0.427637369540178</v>
      </c>
      <c r="AB741" s="52">
        <v>0.42362692129573798</v>
      </c>
      <c r="AC741" s="52">
        <v>0.40876672644227602</v>
      </c>
      <c r="AD741" s="52">
        <v>0.39135699053279999</v>
      </c>
      <c r="AE741" s="52">
        <v>0.40752667077663901</v>
      </c>
      <c r="AF741" s="52">
        <v>0.409964585042698</v>
      </c>
      <c r="AG741" s="32">
        <v>0.30307336088703901</v>
      </c>
    </row>
    <row r="742" spans="1:33" ht="15" customHeight="1" x14ac:dyDescent="0.25">
      <c r="A742" s="49" t="s">
        <v>10</v>
      </c>
      <c r="B742" s="49" t="s">
        <v>11</v>
      </c>
      <c r="C742" s="49" t="s">
        <v>12</v>
      </c>
      <c r="D742" s="49" t="s">
        <v>118</v>
      </c>
      <c r="E742" s="49" t="s">
        <v>128</v>
      </c>
      <c r="F742" s="49" t="s">
        <v>108</v>
      </c>
      <c r="G742" s="49" t="s">
        <v>129</v>
      </c>
      <c r="H742" s="50" t="s">
        <v>18</v>
      </c>
      <c r="I742" s="51">
        <v>298</v>
      </c>
      <c r="J742" s="52">
        <v>5.6043280788050298E-4</v>
      </c>
      <c r="K742" s="52">
        <v>4.9270602647224397E-4</v>
      </c>
      <c r="L742" s="52">
        <v>4.9081970582474498E-4</v>
      </c>
      <c r="M742" s="52">
        <v>4.8388464692997299E-4</v>
      </c>
      <c r="N742" s="52">
        <v>6.2440751265911503E-4</v>
      </c>
      <c r="O742" s="52">
        <v>5.0575475028243402E-4</v>
      </c>
      <c r="P742" s="52">
        <v>5.9264307120419197E-4</v>
      </c>
      <c r="Q742" s="52">
        <v>3.8586079041079798E-4</v>
      </c>
      <c r="R742" s="52">
        <v>2.82287750636258E-4</v>
      </c>
      <c r="S742" s="52">
        <v>1.9383605223833499E-4</v>
      </c>
      <c r="T742" s="52">
        <v>1.6917741266063701E-4</v>
      </c>
      <c r="U742" s="52">
        <v>1.7148552686922601E-4</v>
      </c>
      <c r="V742" s="52">
        <v>1.73559460970013E-4</v>
      </c>
      <c r="W742" s="52">
        <v>1.76007564075307E-4</v>
      </c>
      <c r="X742" s="52">
        <v>2.04955267963233E-4</v>
      </c>
      <c r="Y742" s="52">
        <v>2.17955962731651E-4</v>
      </c>
      <c r="Z742" s="52">
        <v>2.2582664136672201E-4</v>
      </c>
      <c r="AA742" s="52">
        <v>2.4035446269893101E-4</v>
      </c>
      <c r="AB742" s="52">
        <v>2.3810038201835099E-4</v>
      </c>
      <c r="AC742" s="52">
        <v>2.29748178950958E-4</v>
      </c>
      <c r="AD742" s="52">
        <v>2.1996300109161499E-4</v>
      </c>
      <c r="AE742" s="52">
        <v>2.29051203114746E-4</v>
      </c>
      <c r="AF742" s="52">
        <v>2.3042143783991699E-4</v>
      </c>
      <c r="AG742" s="32">
        <v>1.7034300555325801E-4</v>
      </c>
    </row>
    <row r="743" spans="1:33" ht="15" customHeight="1" x14ac:dyDescent="0.25">
      <c r="A743" s="49" t="s">
        <v>10</v>
      </c>
      <c r="B743" s="49" t="s">
        <v>11</v>
      </c>
      <c r="C743" s="49" t="s">
        <v>12</v>
      </c>
      <c r="D743" s="49" t="s">
        <v>118</v>
      </c>
      <c r="E743" s="49" t="s">
        <v>128</v>
      </c>
      <c r="F743" s="49" t="s">
        <v>108</v>
      </c>
      <c r="G743" s="49" t="s">
        <v>130</v>
      </c>
      <c r="H743" s="50" t="s">
        <v>16</v>
      </c>
      <c r="I743" s="51">
        <v>25</v>
      </c>
      <c r="J743" s="52">
        <v>2.5010696499350401E-9</v>
      </c>
      <c r="K743" s="52">
        <v>2.5700429316728702E-9</v>
      </c>
      <c r="L743" s="52">
        <v>3.3017068848778298E-9</v>
      </c>
      <c r="M743" s="52">
        <v>5.7370564059138098E-10</v>
      </c>
      <c r="N743" s="52">
        <v>5.5316935864916402E-10</v>
      </c>
      <c r="O743" s="52">
        <v>4.9531277763491495E-10</v>
      </c>
      <c r="P743" s="52">
        <v>3.7347481449838899E-9</v>
      </c>
      <c r="Q743" s="52">
        <v>3.2773452835314699E-9</v>
      </c>
      <c r="R743" s="52">
        <v>2.26437484084067E-9</v>
      </c>
      <c r="S743" s="52">
        <v>2.9093269246711199E-11</v>
      </c>
      <c r="T743" s="52">
        <v>4.5084666854493802E-10</v>
      </c>
      <c r="U743" s="52"/>
      <c r="V743" s="52"/>
      <c r="W743" s="52"/>
      <c r="X743" s="52"/>
      <c r="Y743" s="52"/>
      <c r="Z743" s="52"/>
      <c r="AA743" s="52"/>
      <c r="AB743" s="52"/>
      <c r="AC743" s="52"/>
      <c r="AD743" s="52"/>
      <c r="AE743" s="52"/>
      <c r="AF743" s="52"/>
      <c r="AG743" s="32"/>
    </row>
    <row r="744" spans="1:33" ht="15" customHeight="1" x14ac:dyDescent="0.25">
      <c r="A744" s="49" t="s">
        <v>10</v>
      </c>
      <c r="B744" s="49" t="s">
        <v>11</v>
      </c>
      <c r="C744" s="49" t="s">
        <v>12</v>
      </c>
      <c r="D744" s="49" t="s">
        <v>118</v>
      </c>
      <c r="E744" s="49" t="s">
        <v>128</v>
      </c>
      <c r="F744" s="49" t="s">
        <v>108</v>
      </c>
      <c r="G744" s="49" t="s">
        <v>130</v>
      </c>
      <c r="H744" s="50" t="s">
        <v>18</v>
      </c>
      <c r="I744" s="51">
        <v>298</v>
      </c>
      <c r="J744" s="52">
        <v>5.9625500454451298E-9</v>
      </c>
      <c r="K744" s="52">
        <v>6.12698234910812E-9</v>
      </c>
      <c r="L744" s="52">
        <v>7.8712692135487399E-9</v>
      </c>
      <c r="M744" s="52">
        <v>1.3677142471698501E-9</v>
      </c>
      <c r="N744" s="52">
        <v>1.3187557510196099E-9</v>
      </c>
      <c r="O744" s="52">
        <v>1.1808256618816399E-9</v>
      </c>
      <c r="P744" s="52">
        <v>8.9036395776416E-9</v>
      </c>
      <c r="Q744" s="52">
        <v>7.8131911559390103E-9</v>
      </c>
      <c r="R744" s="52">
        <v>5.3982696205641696E-9</v>
      </c>
      <c r="S744" s="52">
        <v>6.9358353884159404E-11</v>
      </c>
      <c r="T744" s="52">
        <v>1.0748184578111299E-9</v>
      </c>
      <c r="U744" s="52"/>
      <c r="V744" s="52"/>
      <c r="W744" s="52"/>
      <c r="X744" s="52"/>
      <c r="Y744" s="52"/>
      <c r="Z744" s="52"/>
      <c r="AA744" s="52"/>
      <c r="AB744" s="52"/>
      <c r="AC744" s="52"/>
      <c r="AD744" s="52"/>
      <c r="AE744" s="52"/>
      <c r="AF744" s="52"/>
      <c r="AG744" s="32"/>
    </row>
    <row r="745" spans="1:33" ht="15" customHeight="1" x14ac:dyDescent="0.25">
      <c r="A745" s="49" t="s">
        <v>10</v>
      </c>
      <c r="B745" s="49" t="s">
        <v>11</v>
      </c>
      <c r="C745" s="49" t="s">
        <v>12</v>
      </c>
      <c r="D745" s="49" t="s">
        <v>118</v>
      </c>
      <c r="E745" s="49" t="s">
        <v>128</v>
      </c>
      <c r="F745" s="49" t="s">
        <v>108</v>
      </c>
      <c r="G745" s="49" t="s">
        <v>131</v>
      </c>
      <c r="H745" s="50" t="s">
        <v>16</v>
      </c>
      <c r="I745" s="51">
        <v>25</v>
      </c>
      <c r="J745" s="52">
        <v>3.5121735449735402E-4</v>
      </c>
      <c r="K745" s="52">
        <v>3.4296586243386199E-4</v>
      </c>
      <c r="L745" s="52">
        <v>3.3471437037037001E-4</v>
      </c>
      <c r="M745" s="52">
        <v>3.2646287830687901E-4</v>
      </c>
      <c r="N745" s="52">
        <v>3.1821138624338698E-4</v>
      </c>
      <c r="O745" s="52">
        <v>3.0995989417989398E-4</v>
      </c>
      <c r="P745" s="52">
        <v>1.14509118165785E-4</v>
      </c>
      <c r="Q745" s="52">
        <v>1.7077556948289299E-4</v>
      </c>
      <c r="R745" s="52">
        <v>2.31119252E-4</v>
      </c>
      <c r="S745" s="52">
        <v>3.2707377599999998E-4</v>
      </c>
      <c r="T745" s="52">
        <v>5.1296260000000004E-4</v>
      </c>
      <c r="U745" s="52">
        <v>1.0317750667851999E-3</v>
      </c>
      <c r="V745" s="52">
        <v>9.1317304750000001E-4</v>
      </c>
      <c r="W745" s="52">
        <v>9.0636133408000005E-4</v>
      </c>
      <c r="X745" s="52">
        <v>1.3169076079999999E-3</v>
      </c>
      <c r="Y745" s="52">
        <v>1.252497223736E-3</v>
      </c>
      <c r="Z745" s="52">
        <v>1.156473136E-3</v>
      </c>
      <c r="AA745" s="52">
        <v>1.393348928E-3</v>
      </c>
      <c r="AB745" s="52">
        <v>1.422295352E-3</v>
      </c>
      <c r="AC745" s="52">
        <v>1.006112E-3</v>
      </c>
      <c r="AD745" s="52">
        <v>1.0817424E-3</v>
      </c>
      <c r="AE745" s="52">
        <v>1.5773040000000001E-3</v>
      </c>
      <c r="AF745" s="52">
        <v>2.1855064E-3</v>
      </c>
      <c r="AG745" s="32">
        <v>2.1689024E-3</v>
      </c>
    </row>
    <row r="746" spans="1:33" ht="15" customHeight="1" x14ac:dyDescent="0.25">
      <c r="A746" s="49" t="s">
        <v>10</v>
      </c>
      <c r="B746" s="49" t="s">
        <v>11</v>
      </c>
      <c r="C746" s="49" t="s">
        <v>12</v>
      </c>
      <c r="D746" s="49" t="s">
        <v>118</v>
      </c>
      <c r="E746" s="49" t="s">
        <v>128</v>
      </c>
      <c r="F746" s="49" t="s">
        <v>108</v>
      </c>
      <c r="G746" s="49" t="s">
        <v>131</v>
      </c>
      <c r="H746" s="50" t="s">
        <v>18</v>
      </c>
      <c r="I746" s="51">
        <v>298</v>
      </c>
      <c r="J746" s="52">
        <v>5.4947955111111005E-4</v>
      </c>
      <c r="K746" s="52">
        <v>5.36570091777777E-4</v>
      </c>
      <c r="L746" s="52">
        <v>5.2366063244444405E-4</v>
      </c>
      <c r="M746" s="52">
        <v>5.1075117311111099E-4</v>
      </c>
      <c r="N746" s="52">
        <v>4.9784171377777805E-4</v>
      </c>
      <c r="O746" s="52">
        <v>4.8493225444444401E-4</v>
      </c>
      <c r="P746" s="52">
        <v>1.7914951537037E-4</v>
      </c>
      <c r="Q746" s="52">
        <v>2.6717837845598597E-4</v>
      </c>
      <c r="R746" s="52">
        <v>3.61586069754E-4</v>
      </c>
      <c r="S746" s="52">
        <v>5.1170692255199997E-4</v>
      </c>
      <c r="T746" s="52">
        <v>8.0252998769999998E-4</v>
      </c>
      <c r="U746" s="52">
        <v>1.61536497949467E-3</v>
      </c>
      <c r="V746" s="52">
        <v>1.4304100128E-3</v>
      </c>
      <c r="W746" s="52">
        <v>1.41824922438066E-3</v>
      </c>
      <c r="X746" s="52">
        <v>2.061384065216E-3</v>
      </c>
      <c r="Y746" s="52">
        <v>1.95953190653497E-3</v>
      </c>
      <c r="Z746" s="52">
        <v>1.8093022212719999E-3</v>
      </c>
      <c r="AA746" s="52">
        <v>2.1798943978559998E-3</v>
      </c>
      <c r="AB746" s="52">
        <v>2.2251810782039998E-3</v>
      </c>
      <c r="AC746" s="52">
        <v>1.574062224E-3</v>
      </c>
      <c r="AD746" s="52">
        <v>1.6923859848E-3</v>
      </c>
      <c r="AE746" s="52">
        <v>2.4676921080000001E-3</v>
      </c>
      <c r="AF746" s="52">
        <v>3.4192247628E-3</v>
      </c>
      <c r="AG746" s="32">
        <v>3.3933223048000002E-3</v>
      </c>
    </row>
    <row r="747" spans="1:33" ht="15" customHeight="1" x14ac:dyDescent="0.25">
      <c r="A747" s="49" t="s">
        <v>10</v>
      </c>
      <c r="B747" s="49" t="s">
        <v>11</v>
      </c>
      <c r="C747" s="49" t="s">
        <v>12</v>
      </c>
      <c r="D747" s="49" t="s">
        <v>118</v>
      </c>
      <c r="E747" s="49" t="s">
        <v>128</v>
      </c>
      <c r="F747" s="49" t="s">
        <v>108</v>
      </c>
      <c r="G747" s="49" t="s">
        <v>132</v>
      </c>
      <c r="H747" s="50" t="s">
        <v>16</v>
      </c>
      <c r="I747" s="51">
        <v>25</v>
      </c>
      <c r="J747" s="52">
        <v>9.0875112450396894E-3</v>
      </c>
      <c r="K747" s="52">
        <v>9.0337972901785805E-3</v>
      </c>
      <c r="L747" s="52">
        <v>8.9800833353174698E-3</v>
      </c>
      <c r="M747" s="52">
        <v>8.9263693804563608E-3</v>
      </c>
      <c r="N747" s="52">
        <v>8.8726554255952397E-3</v>
      </c>
      <c r="O747" s="52">
        <v>8.8189414707341308E-3</v>
      </c>
      <c r="P747" s="52">
        <v>8.3242649503968008E-3</v>
      </c>
      <c r="Q747" s="52">
        <v>7.4859877853238298E-3</v>
      </c>
      <c r="R747" s="52">
        <v>6.4801004133933403E-3</v>
      </c>
      <c r="S747" s="52">
        <v>4.2944606849649996E-3</v>
      </c>
      <c r="T747" s="52">
        <v>4.147958815E-3</v>
      </c>
      <c r="U747" s="52">
        <v>5.7133989426525001E-3</v>
      </c>
      <c r="V747" s="52">
        <v>4.5473900850000002E-3</v>
      </c>
      <c r="W747" s="52">
        <v>4.8148346024609497E-3</v>
      </c>
      <c r="X747" s="52">
        <v>5.2882978574999998E-3</v>
      </c>
      <c r="Y747" s="52">
        <v>4.9514086473250001E-3</v>
      </c>
      <c r="Z747" s="52">
        <v>4.7126058045000004E-3</v>
      </c>
      <c r="AA747" s="52">
        <v>5.4636436062999996E-3</v>
      </c>
      <c r="AB747" s="52">
        <v>5.3697052034999996E-3</v>
      </c>
      <c r="AC747" s="52">
        <v>5.3502139471000004E-3</v>
      </c>
      <c r="AD747" s="52">
        <v>4.2651716745E-3</v>
      </c>
      <c r="AE747" s="52">
        <v>4.0645998250000001E-3</v>
      </c>
      <c r="AF747" s="52">
        <v>5.0245916325000004E-3</v>
      </c>
      <c r="AG747" s="32">
        <v>4.8730766067499997E-3</v>
      </c>
    </row>
    <row r="748" spans="1:33" ht="15" customHeight="1" x14ac:dyDescent="0.25">
      <c r="A748" s="49" t="s">
        <v>10</v>
      </c>
      <c r="B748" s="49" t="s">
        <v>11</v>
      </c>
      <c r="C748" s="49" t="s">
        <v>12</v>
      </c>
      <c r="D748" s="49" t="s">
        <v>118</v>
      </c>
      <c r="E748" s="49" t="s">
        <v>128</v>
      </c>
      <c r="F748" s="49" t="s">
        <v>108</v>
      </c>
      <c r="G748" s="49" t="s">
        <v>132</v>
      </c>
      <c r="H748" s="50" t="s">
        <v>17</v>
      </c>
      <c r="I748" s="51">
        <v>1</v>
      </c>
      <c r="J748" s="52">
        <v>3.0864492737698499</v>
      </c>
      <c r="K748" s="52">
        <v>3.0682060614642901</v>
      </c>
      <c r="L748" s="52">
        <v>3.0499628491587298</v>
      </c>
      <c r="M748" s="52">
        <v>3.0317196368531798</v>
      </c>
      <c r="N748" s="52">
        <v>3.01347642454762</v>
      </c>
      <c r="O748" s="52">
        <v>2.99523321224207</v>
      </c>
      <c r="P748" s="52">
        <v>2.8272230776984002</v>
      </c>
      <c r="Q748" s="52">
        <v>2.5425136696336201</v>
      </c>
      <c r="R748" s="52">
        <v>2.2831933117676102</v>
      </c>
      <c r="S748" s="52">
        <v>1.4318281438160001</v>
      </c>
      <c r="T748" s="52">
        <v>1.423674187414</v>
      </c>
      <c r="U748" s="52">
        <v>1.66470054231036</v>
      </c>
      <c r="V748" s="52">
        <v>1.76308278714153</v>
      </c>
      <c r="W748" s="52">
        <v>1.6885887624429201</v>
      </c>
      <c r="X748" s="52">
        <v>1.8404654276124399</v>
      </c>
      <c r="Y748" s="52">
        <v>1.6587252189027</v>
      </c>
      <c r="Z748" s="52">
        <v>1.67987630517346</v>
      </c>
      <c r="AA748" s="52">
        <v>1.835006800927</v>
      </c>
      <c r="AB748" s="52">
        <v>1.80931050899682</v>
      </c>
      <c r="AC748" s="52">
        <v>1.8724793856752899</v>
      </c>
      <c r="AD748" s="52">
        <v>1.5464255284324999</v>
      </c>
      <c r="AE748" s="52">
        <v>1.5580025432984299</v>
      </c>
      <c r="AF748" s="52">
        <v>1.8661192278504499</v>
      </c>
      <c r="AG748" s="32">
        <v>1.82489163072254</v>
      </c>
    </row>
    <row r="749" spans="1:33" ht="15" customHeight="1" x14ac:dyDescent="0.25">
      <c r="A749" s="49" t="s">
        <v>10</v>
      </c>
      <c r="B749" s="49" t="s">
        <v>11</v>
      </c>
      <c r="C749" s="49" t="s">
        <v>12</v>
      </c>
      <c r="D749" s="49" t="s">
        <v>118</v>
      </c>
      <c r="E749" s="49" t="s">
        <v>128</v>
      </c>
      <c r="F749" s="49" t="s">
        <v>108</v>
      </c>
      <c r="G749" s="49" t="s">
        <v>132</v>
      </c>
      <c r="H749" s="50" t="s">
        <v>18</v>
      </c>
      <c r="I749" s="51">
        <v>298</v>
      </c>
      <c r="J749" s="52">
        <v>1.5756092224127001E-2</v>
      </c>
      <c r="K749" s="52">
        <v>1.56629619925714E-2</v>
      </c>
      <c r="L749" s="52">
        <v>1.5569831761015901E-2</v>
      </c>
      <c r="M749" s="52">
        <v>1.5476701529460299E-2</v>
      </c>
      <c r="N749" s="52">
        <v>1.53835712979048E-2</v>
      </c>
      <c r="O749" s="52">
        <v>1.5290441066349201E-2</v>
      </c>
      <c r="P749" s="52">
        <v>1.4432761921269801E-2</v>
      </c>
      <c r="Q749" s="52">
        <v>1.29793417310633E-2</v>
      </c>
      <c r="R749" s="52">
        <v>1.12353159167489E-2</v>
      </c>
      <c r="S749" s="52">
        <v>7.4458140166956798E-3</v>
      </c>
      <c r="T749" s="52">
        <v>7.19180641087999E-3</v>
      </c>
      <c r="U749" s="52">
        <v>9.8993847849080004E-3</v>
      </c>
      <c r="V749" s="52">
        <v>7.9032410974400006E-3</v>
      </c>
      <c r="W749" s="52">
        <v>8.3480477761073996E-3</v>
      </c>
      <c r="X749" s="52">
        <v>9.1684593398400002E-3</v>
      </c>
      <c r="Y749" s="52">
        <v>8.5844088837984008E-3</v>
      </c>
      <c r="Z749" s="52">
        <v>8.1708016275840005E-3</v>
      </c>
      <c r="AA749" s="52">
        <v>9.4729646235775997E-3</v>
      </c>
      <c r="AB749" s="52">
        <v>9.3100925128319998E-3</v>
      </c>
      <c r="AC749" s="52">
        <v>9.2762982180992007E-3</v>
      </c>
      <c r="AD749" s="52">
        <v>7.3950321978240004E-3</v>
      </c>
      <c r="AE749" s="52">
        <v>7.0472770784000003E-3</v>
      </c>
      <c r="AF749" s="52">
        <v>8.7117283286400008E-3</v>
      </c>
      <c r="AG749" s="32">
        <v>8.4490288221759999E-3</v>
      </c>
    </row>
    <row r="750" spans="1:33" ht="15" customHeight="1" x14ac:dyDescent="0.25">
      <c r="A750" s="49" t="s">
        <v>10</v>
      </c>
      <c r="B750" s="49" t="s">
        <v>11</v>
      </c>
      <c r="C750" s="49" t="s">
        <v>12</v>
      </c>
      <c r="D750" s="49" t="s">
        <v>118</v>
      </c>
      <c r="E750" s="49" t="s">
        <v>128</v>
      </c>
      <c r="F750" s="49" t="s">
        <v>108</v>
      </c>
      <c r="G750" s="49" t="s">
        <v>133</v>
      </c>
      <c r="H750" s="50" t="s">
        <v>16</v>
      </c>
      <c r="I750" s="51">
        <v>25</v>
      </c>
      <c r="J750" s="52">
        <v>4.9125537184743302E-6</v>
      </c>
      <c r="K750" s="52">
        <v>4.0957896638742398E-6</v>
      </c>
      <c r="L750" s="52">
        <v>3.27836291860269E-6</v>
      </c>
      <c r="M750" s="52">
        <v>2.46439583852864E-6</v>
      </c>
      <c r="N750" s="52">
        <v>1.64772129349224E-6</v>
      </c>
      <c r="O750" s="52">
        <v>8.31084068754909E-7</v>
      </c>
      <c r="P750" s="52">
        <v>8.2878820185501601E-7</v>
      </c>
      <c r="Q750" s="52">
        <v>8.0924940471646904E-7</v>
      </c>
      <c r="R750" s="52">
        <v>7.9423156265915796E-7</v>
      </c>
      <c r="S750" s="52">
        <v>1.5157513873610399E-8</v>
      </c>
      <c r="T750" s="52">
        <v>3.1143817654725098E-7</v>
      </c>
      <c r="U750" s="52"/>
      <c r="V750" s="52"/>
      <c r="W750" s="52"/>
      <c r="X750" s="52"/>
      <c r="Y750" s="52"/>
      <c r="Z750" s="52"/>
      <c r="AA750" s="52"/>
      <c r="AB750" s="52"/>
      <c r="AC750" s="52"/>
      <c r="AD750" s="52"/>
      <c r="AE750" s="52"/>
      <c r="AF750" s="52"/>
      <c r="AG750" s="32"/>
    </row>
    <row r="751" spans="1:33" ht="15" customHeight="1" x14ac:dyDescent="0.25">
      <c r="A751" s="49" t="s">
        <v>10</v>
      </c>
      <c r="B751" s="49" t="s">
        <v>11</v>
      </c>
      <c r="C751" s="49" t="s">
        <v>12</v>
      </c>
      <c r="D751" s="49" t="s">
        <v>118</v>
      </c>
      <c r="E751" s="49" t="s">
        <v>128</v>
      </c>
      <c r="F751" s="49" t="s">
        <v>108</v>
      </c>
      <c r="G751" s="49" t="s">
        <v>133</v>
      </c>
      <c r="H751" s="50" t="s">
        <v>17</v>
      </c>
      <c r="I751" s="51">
        <v>1</v>
      </c>
      <c r="J751" s="52">
        <v>4.8444329735781496E-3</v>
      </c>
      <c r="K751" s="52">
        <v>4.0389947138685196E-3</v>
      </c>
      <c r="L751" s="52">
        <v>3.2329029527980702E-3</v>
      </c>
      <c r="M751" s="52">
        <v>2.4302228829010501E-3</v>
      </c>
      <c r="N751" s="52">
        <v>1.6248728915558099E-3</v>
      </c>
      <c r="O751" s="52">
        <v>8.19559703001508E-4</v>
      </c>
      <c r="P751" s="52">
        <v>8.1729567212262698E-4</v>
      </c>
      <c r="Q751" s="52">
        <v>7.9802781297106697E-4</v>
      </c>
      <c r="R751" s="52">
        <v>7.7411102932545901E-4</v>
      </c>
      <c r="S751" s="52">
        <v>1.39731799363653E-5</v>
      </c>
      <c r="T751" s="52">
        <v>3.0354840912153E-4</v>
      </c>
      <c r="U751" s="52"/>
      <c r="V751" s="52"/>
      <c r="W751" s="52"/>
      <c r="X751" s="52"/>
      <c r="Y751" s="52"/>
      <c r="Z751" s="52"/>
      <c r="AA751" s="52"/>
      <c r="AB751" s="52"/>
      <c r="AC751" s="52"/>
      <c r="AD751" s="52"/>
      <c r="AE751" s="52"/>
      <c r="AF751" s="52"/>
      <c r="AG751" s="32"/>
    </row>
    <row r="752" spans="1:33" ht="15" customHeight="1" x14ac:dyDescent="0.25">
      <c r="A752" s="49" t="s">
        <v>10</v>
      </c>
      <c r="B752" s="49" t="s">
        <v>11</v>
      </c>
      <c r="C752" s="49" t="s">
        <v>12</v>
      </c>
      <c r="D752" s="49" t="s">
        <v>118</v>
      </c>
      <c r="E752" s="49" t="s">
        <v>128</v>
      </c>
      <c r="F752" s="49" t="s">
        <v>108</v>
      </c>
      <c r="G752" s="49" t="s">
        <v>133</v>
      </c>
      <c r="H752" s="50" t="s">
        <v>18</v>
      </c>
      <c r="I752" s="51">
        <v>298</v>
      </c>
      <c r="J752" s="52">
        <v>1.1711528064842799E-5</v>
      </c>
      <c r="K752" s="52">
        <v>9.7643625586761898E-6</v>
      </c>
      <c r="L752" s="52">
        <v>7.8156171979488198E-6</v>
      </c>
      <c r="M752" s="52">
        <v>5.8751196790522897E-6</v>
      </c>
      <c r="N752" s="52">
        <v>3.9281675636854996E-6</v>
      </c>
      <c r="O752" s="52">
        <v>1.9813044199117001E-6</v>
      </c>
      <c r="P752" s="52">
        <v>1.9758310732223599E-6</v>
      </c>
      <c r="Q752" s="52">
        <v>1.9292505808440601E-6</v>
      </c>
      <c r="R752" s="52">
        <v>1.89344804537943E-6</v>
      </c>
      <c r="S752" s="52">
        <v>3.6135513074687203E-8</v>
      </c>
      <c r="T752" s="52">
        <v>7.4246861288864497E-7</v>
      </c>
      <c r="U752" s="52"/>
      <c r="V752" s="52"/>
      <c r="W752" s="52"/>
      <c r="X752" s="52"/>
      <c r="Y752" s="52"/>
      <c r="Z752" s="52"/>
      <c r="AA752" s="52"/>
      <c r="AB752" s="52"/>
      <c r="AC752" s="52"/>
      <c r="AD752" s="52"/>
      <c r="AE752" s="52"/>
      <c r="AF752" s="52"/>
      <c r="AG752" s="32"/>
    </row>
    <row r="753" spans="1:33" ht="15" customHeight="1" x14ac:dyDescent="0.25">
      <c r="A753" s="49" t="s">
        <v>10</v>
      </c>
      <c r="B753" s="49" t="s">
        <v>11</v>
      </c>
      <c r="C753" s="49" t="s">
        <v>12</v>
      </c>
      <c r="D753" s="49" t="s">
        <v>118</v>
      </c>
      <c r="E753" s="49" t="s">
        <v>128</v>
      </c>
      <c r="F753" s="49" t="s">
        <v>108</v>
      </c>
      <c r="G753" s="49" t="s">
        <v>134</v>
      </c>
      <c r="H753" s="50" t="s">
        <v>16</v>
      </c>
      <c r="I753" s="51">
        <v>25</v>
      </c>
      <c r="J753" s="52"/>
      <c r="K753" s="52"/>
      <c r="L753" s="52"/>
      <c r="M753" s="52"/>
      <c r="N753" s="52"/>
      <c r="O753" s="52"/>
      <c r="P753" s="52"/>
      <c r="Q753" s="52"/>
      <c r="R753" s="52"/>
      <c r="S753" s="52">
        <v>3.3445659999999998E-8</v>
      </c>
      <c r="T753" s="52">
        <v>2.8741457142857099E-8</v>
      </c>
      <c r="U753" s="52">
        <v>6.6422399999999998E-12</v>
      </c>
      <c r="V753" s="52">
        <v>4.2999575000000001E-8</v>
      </c>
      <c r="W753" s="52">
        <v>4.6314449999999998E-8</v>
      </c>
      <c r="X753" s="52">
        <v>3.3708675E-8</v>
      </c>
      <c r="Y753" s="52">
        <v>3.0978675000000001E-8</v>
      </c>
      <c r="Z753" s="52">
        <v>4.4349629999999998E-8</v>
      </c>
      <c r="AA753" s="52">
        <v>2.1252640499999999E-7</v>
      </c>
      <c r="AB753" s="52">
        <v>2.7927900000000002E-8</v>
      </c>
      <c r="AC753" s="52">
        <v>3.8376975000000002E-8</v>
      </c>
      <c r="AD753" s="52">
        <v>1.75266E-8</v>
      </c>
      <c r="AE753" s="52">
        <v>3.0515075E-8</v>
      </c>
      <c r="AF753" s="52">
        <v>1.123395E-8</v>
      </c>
      <c r="AG753" s="32">
        <v>9.6164249999999997E-9</v>
      </c>
    </row>
    <row r="754" spans="1:33" ht="15" customHeight="1" x14ac:dyDescent="0.25">
      <c r="A754" s="49" t="s">
        <v>10</v>
      </c>
      <c r="B754" s="49" t="s">
        <v>11</v>
      </c>
      <c r="C754" s="49" t="s">
        <v>12</v>
      </c>
      <c r="D754" s="49" t="s">
        <v>118</v>
      </c>
      <c r="E754" s="49" t="s">
        <v>128</v>
      </c>
      <c r="F754" s="49" t="s">
        <v>108</v>
      </c>
      <c r="G754" s="49" t="s">
        <v>134</v>
      </c>
      <c r="H754" s="50" t="s">
        <v>17</v>
      </c>
      <c r="I754" s="51">
        <v>1</v>
      </c>
      <c r="J754" s="52"/>
      <c r="K754" s="52"/>
      <c r="L754" s="52"/>
      <c r="M754" s="52"/>
      <c r="N754" s="52"/>
      <c r="O754" s="52"/>
      <c r="P754" s="52"/>
      <c r="Q754" s="52"/>
      <c r="R754" s="52"/>
      <c r="S754" s="52">
        <v>2.8102999999999998E-5</v>
      </c>
      <c r="T754" s="52">
        <v>2.4135159611428599E-5</v>
      </c>
      <c r="U754" s="52">
        <v>2.1639999999999999E-5</v>
      </c>
      <c r="V754" s="52">
        <v>3.7973101145231002E-5</v>
      </c>
      <c r="W754" s="52">
        <v>4.0936974510709198E-5</v>
      </c>
      <c r="X754" s="52">
        <v>2.51189440992107E-5</v>
      </c>
      <c r="Y754" s="52">
        <v>2.6805034556422101E-5</v>
      </c>
      <c r="Z754" s="52">
        <v>4.13799120885296E-5</v>
      </c>
      <c r="AA754" s="52">
        <v>1.7756036057586799E-4</v>
      </c>
      <c r="AB754" s="52">
        <v>2.58029532230813E-5</v>
      </c>
      <c r="AC754" s="52">
        <v>2.9516097011176398E-5</v>
      </c>
      <c r="AD754" s="52">
        <v>1.3871946944876301E-5</v>
      </c>
      <c r="AE754" s="52">
        <v>2.5423894726241799E-5</v>
      </c>
      <c r="AF754" s="52">
        <v>9.7687384212344694E-6</v>
      </c>
      <c r="AG754" s="32">
        <v>9.0647236121166901E-6</v>
      </c>
    </row>
    <row r="755" spans="1:33" ht="15" customHeight="1" x14ac:dyDescent="0.25">
      <c r="A755" s="49" t="s">
        <v>10</v>
      </c>
      <c r="B755" s="49" t="s">
        <v>11</v>
      </c>
      <c r="C755" s="49" t="s">
        <v>12</v>
      </c>
      <c r="D755" s="49" t="s">
        <v>118</v>
      </c>
      <c r="E755" s="49" t="s">
        <v>128</v>
      </c>
      <c r="F755" s="49" t="s">
        <v>108</v>
      </c>
      <c r="G755" s="49" t="s">
        <v>134</v>
      </c>
      <c r="H755" s="50" t="s">
        <v>18</v>
      </c>
      <c r="I755" s="51">
        <v>298</v>
      </c>
      <c r="J755" s="52"/>
      <c r="K755" s="52"/>
      <c r="L755" s="52"/>
      <c r="M755" s="52"/>
      <c r="N755" s="52"/>
      <c r="O755" s="52"/>
      <c r="P755" s="52"/>
      <c r="Q755" s="52"/>
      <c r="R755" s="52"/>
      <c r="S755" s="52">
        <v>7.9734453440000006E-8</v>
      </c>
      <c r="T755" s="52">
        <v>6.8519633828571401E-8</v>
      </c>
      <c r="U755" s="52">
        <v>1.583510016E-11</v>
      </c>
      <c r="V755" s="52">
        <v>1.0257058680000001E-7</v>
      </c>
      <c r="W755" s="52">
        <v>1.1041364880000001E-7</v>
      </c>
      <c r="X755" s="52">
        <v>8.0361481200000002E-8</v>
      </c>
      <c r="Y755" s="52">
        <v>7.3853161199999998E-8</v>
      </c>
      <c r="Z755" s="52">
        <v>1.0572963712000001E-7</v>
      </c>
      <c r="AA755" s="52">
        <v>5.0666294952E-7</v>
      </c>
      <c r="AB755" s="52">
        <v>6.6580113600000001E-8</v>
      </c>
      <c r="AC755" s="52">
        <v>9.1490708400000001E-8</v>
      </c>
      <c r="AD755" s="52">
        <v>4.1783414399999997E-8</v>
      </c>
      <c r="AE755" s="52">
        <v>7.2747938799999998E-8</v>
      </c>
      <c r="AF755" s="52">
        <v>2.67817368E-8</v>
      </c>
      <c r="AG755" s="32">
        <v>2.2925557200000001E-8</v>
      </c>
    </row>
    <row r="756" spans="1:33" ht="15" customHeight="1" x14ac:dyDescent="0.25">
      <c r="A756" s="49" t="s">
        <v>10</v>
      </c>
      <c r="B756" s="49" t="s">
        <v>11</v>
      </c>
      <c r="C756" s="49" t="s">
        <v>12</v>
      </c>
      <c r="D756" s="49" t="s">
        <v>118</v>
      </c>
      <c r="E756" s="49" t="s">
        <v>128</v>
      </c>
      <c r="F756" s="49" t="s">
        <v>108</v>
      </c>
      <c r="G756" s="49" t="s">
        <v>135</v>
      </c>
      <c r="H756" s="50" t="s">
        <v>16</v>
      </c>
      <c r="I756" s="51">
        <v>25</v>
      </c>
      <c r="J756" s="52"/>
      <c r="K756" s="52"/>
      <c r="L756" s="52"/>
      <c r="M756" s="52"/>
      <c r="N756" s="52"/>
      <c r="O756" s="52"/>
      <c r="P756" s="52"/>
      <c r="Q756" s="52"/>
      <c r="R756" s="52"/>
      <c r="S756" s="52"/>
      <c r="T756" s="52"/>
      <c r="U756" s="52"/>
      <c r="V756" s="52"/>
      <c r="W756" s="52">
        <v>6.0012500000000002E-5</v>
      </c>
      <c r="X756" s="52"/>
      <c r="Y756" s="52">
        <v>6.1299959999999996E-5</v>
      </c>
      <c r="Z756" s="52"/>
      <c r="AA756" s="52">
        <v>1.9151999999999999E-6</v>
      </c>
      <c r="AB756" s="52">
        <v>7.8464064000000001E-5</v>
      </c>
      <c r="AC756" s="52">
        <v>2.0290560000000001E-4</v>
      </c>
      <c r="AD756" s="52">
        <v>9.9012799999999995E-5</v>
      </c>
      <c r="AE756" s="52">
        <v>1.586824E-4</v>
      </c>
      <c r="AF756" s="52"/>
      <c r="AG756" s="32"/>
    </row>
    <row r="757" spans="1:33" ht="15" customHeight="1" x14ac:dyDescent="0.25">
      <c r="A757" s="49" t="s">
        <v>10</v>
      </c>
      <c r="B757" s="49" t="s">
        <v>11</v>
      </c>
      <c r="C757" s="49" t="s">
        <v>12</v>
      </c>
      <c r="D757" s="49" t="s">
        <v>118</v>
      </c>
      <c r="E757" s="49" t="s">
        <v>128</v>
      </c>
      <c r="F757" s="49" t="s">
        <v>108</v>
      </c>
      <c r="G757" s="49" t="s">
        <v>135</v>
      </c>
      <c r="H757" s="50" t="s">
        <v>17</v>
      </c>
      <c r="I757" s="51">
        <v>1</v>
      </c>
      <c r="J757" s="52"/>
      <c r="K757" s="52"/>
      <c r="L757" s="52"/>
      <c r="M757" s="52"/>
      <c r="N757" s="52"/>
      <c r="O757" s="52"/>
      <c r="P757" s="52"/>
      <c r="Q757" s="52"/>
      <c r="R757" s="52"/>
      <c r="S757" s="52"/>
      <c r="T757" s="52"/>
      <c r="U757" s="52"/>
      <c r="V757" s="52"/>
      <c r="W757" s="52">
        <v>1.06672707383085E-3</v>
      </c>
      <c r="X757" s="52"/>
      <c r="Y757" s="52">
        <v>2.10982055577462E-3</v>
      </c>
      <c r="Z757" s="52"/>
      <c r="AA757" s="52">
        <v>7.0637018543172499E-5</v>
      </c>
      <c r="AB757" s="52">
        <v>2.7665673016027698E-3</v>
      </c>
      <c r="AC757" s="52">
        <v>8.2872283464846402E-3</v>
      </c>
      <c r="AD757" s="52">
        <v>3.7310094760761299E-3</v>
      </c>
      <c r="AE757" s="52">
        <v>7.1992922897461103E-3</v>
      </c>
      <c r="AF757" s="52"/>
      <c r="AG757" s="32"/>
    </row>
    <row r="758" spans="1:33" ht="15" customHeight="1" x14ac:dyDescent="0.25">
      <c r="A758" s="49" t="s">
        <v>10</v>
      </c>
      <c r="B758" s="49" t="s">
        <v>11</v>
      </c>
      <c r="C758" s="49" t="s">
        <v>12</v>
      </c>
      <c r="D758" s="49" t="s">
        <v>118</v>
      </c>
      <c r="E758" s="49" t="s">
        <v>128</v>
      </c>
      <c r="F758" s="49" t="s">
        <v>108</v>
      </c>
      <c r="G758" s="49" t="s">
        <v>135</v>
      </c>
      <c r="H758" s="50" t="s">
        <v>18</v>
      </c>
      <c r="I758" s="51">
        <v>298</v>
      </c>
      <c r="J758" s="52"/>
      <c r="K758" s="52"/>
      <c r="L758" s="52"/>
      <c r="M758" s="52"/>
      <c r="N758" s="52"/>
      <c r="O758" s="52"/>
      <c r="P758" s="52"/>
      <c r="Q758" s="52"/>
      <c r="R758" s="52"/>
      <c r="S758" s="52"/>
      <c r="T758" s="52"/>
      <c r="U758" s="52"/>
      <c r="V758" s="52"/>
      <c r="W758" s="52">
        <v>9.3899800000000005E-5</v>
      </c>
      <c r="X758" s="52"/>
      <c r="Y758" s="52">
        <v>9.5903787420000005E-5</v>
      </c>
      <c r="Z758" s="52"/>
      <c r="AA758" s="52">
        <v>2.9963304000000002E-6</v>
      </c>
      <c r="AB758" s="52">
        <v>1.2275702812799999E-4</v>
      </c>
      <c r="AC758" s="52">
        <v>3.1744581119999999E-4</v>
      </c>
      <c r="AD758" s="52">
        <v>1.5490552559999999E-4</v>
      </c>
      <c r="AE758" s="52">
        <v>2.4825861479999998E-4</v>
      </c>
      <c r="AF758" s="52"/>
      <c r="AG758" s="32"/>
    </row>
    <row r="759" spans="1:33" ht="15" customHeight="1" x14ac:dyDescent="0.25">
      <c r="A759" s="49" t="s">
        <v>10</v>
      </c>
      <c r="B759" s="49" t="s">
        <v>11</v>
      </c>
      <c r="C759" s="49" t="s">
        <v>12</v>
      </c>
      <c r="D759" s="49" t="s">
        <v>118</v>
      </c>
      <c r="E759" s="49" t="s">
        <v>128</v>
      </c>
      <c r="F759" s="49" t="s">
        <v>108</v>
      </c>
      <c r="G759" s="49" t="s">
        <v>136</v>
      </c>
      <c r="H759" s="50" t="s">
        <v>16</v>
      </c>
      <c r="I759" s="51">
        <v>25</v>
      </c>
      <c r="J759" s="52">
        <v>6.03401469056364E-5</v>
      </c>
      <c r="K759" s="52">
        <v>6.7842061587298797E-5</v>
      </c>
      <c r="L759" s="52">
        <v>7.1878442192271696E-5</v>
      </c>
      <c r="M759" s="52">
        <v>7.5711282521415598E-5</v>
      </c>
      <c r="N759" s="52">
        <v>7.9501476749851399E-5</v>
      </c>
      <c r="O759" s="52">
        <v>8.35459963027543E-5</v>
      </c>
      <c r="P759" s="52">
        <v>7.2356394984188297E-5</v>
      </c>
      <c r="Q759" s="52">
        <v>6.1185845034767493E-5</v>
      </c>
      <c r="R759" s="52">
        <v>4.9016694851461003E-5</v>
      </c>
      <c r="S759" s="52">
        <v>2.9895496791162299E-5</v>
      </c>
      <c r="T759" s="52">
        <v>2.3437880735371999E-5</v>
      </c>
      <c r="U759" s="52">
        <v>3.4378035913593499E-5</v>
      </c>
      <c r="V759" s="52">
        <v>7.0365806934100005E-5</v>
      </c>
      <c r="W759" s="52">
        <v>4.5444264147915001E-5</v>
      </c>
      <c r="X759" s="52">
        <v>4.8127149466849998E-5</v>
      </c>
      <c r="Y759" s="52">
        <v>8.2176131854290094E-5</v>
      </c>
      <c r="Z759" s="52">
        <v>1.2479858464572099E-4</v>
      </c>
      <c r="AA759" s="52">
        <v>7.43419719837E-5</v>
      </c>
      <c r="AB759" s="52">
        <v>9.6184515247374998E-5</v>
      </c>
      <c r="AC759" s="52">
        <v>1.31432050455825E-4</v>
      </c>
      <c r="AD759" s="52">
        <v>1.1067832480822499E-4</v>
      </c>
      <c r="AE759" s="52">
        <v>9.9700987529700006E-5</v>
      </c>
      <c r="AF759" s="52">
        <v>1.17987819125775E-4</v>
      </c>
      <c r="AG759" s="32">
        <v>1.2758071643982199E-4</v>
      </c>
    </row>
    <row r="760" spans="1:33" ht="15" customHeight="1" x14ac:dyDescent="0.25">
      <c r="A760" s="49" t="s">
        <v>10</v>
      </c>
      <c r="B760" s="49" t="s">
        <v>11</v>
      </c>
      <c r="C760" s="49" t="s">
        <v>12</v>
      </c>
      <c r="D760" s="49" t="s">
        <v>118</v>
      </c>
      <c r="E760" s="49" t="s">
        <v>128</v>
      </c>
      <c r="F760" s="49" t="s">
        <v>108</v>
      </c>
      <c r="G760" s="49" t="s">
        <v>136</v>
      </c>
      <c r="H760" s="50" t="s">
        <v>17</v>
      </c>
      <c r="I760" s="51">
        <v>1</v>
      </c>
      <c r="J760" s="52">
        <v>0.12796938355711501</v>
      </c>
      <c r="K760" s="52">
        <v>0.14387944421313301</v>
      </c>
      <c r="L760" s="52">
        <v>0.15243980019528899</v>
      </c>
      <c r="M760" s="52">
        <v>0.16056848796525</v>
      </c>
      <c r="N760" s="52">
        <v>0.168606731883507</v>
      </c>
      <c r="O760" s="52">
        <v>0.17718434895298599</v>
      </c>
      <c r="P760" s="52">
        <v>0.153453442489346</v>
      </c>
      <c r="Q760" s="52">
        <v>0.12976294014371001</v>
      </c>
      <c r="R760" s="52">
        <v>0.103835862105822</v>
      </c>
      <c r="S760" s="52">
        <v>6.3270291727999806E-2</v>
      </c>
      <c r="T760" s="52">
        <v>4.9435700603710199E-2</v>
      </c>
      <c r="U760" s="52">
        <v>4.8651316322388401E-2</v>
      </c>
      <c r="V760" s="52">
        <v>0.11263599933888201</v>
      </c>
      <c r="W760" s="52">
        <v>9.5406576159652798E-2</v>
      </c>
      <c r="X760" s="52">
        <v>9.6443776710330803E-2</v>
      </c>
      <c r="Y760" s="52">
        <v>0.165000612070861</v>
      </c>
      <c r="Z760" s="52">
        <v>0.27382689915359898</v>
      </c>
      <c r="AA760" s="52">
        <v>0.15002364899378001</v>
      </c>
      <c r="AB760" s="52">
        <v>0.202653469117205</v>
      </c>
      <c r="AC760" s="52">
        <v>0.267685106417556</v>
      </c>
      <c r="AD760" s="52">
        <v>0.20051374341764999</v>
      </c>
      <c r="AE760" s="52">
        <v>0.22560383700862799</v>
      </c>
      <c r="AF760" s="52">
        <v>0.28725243000901302</v>
      </c>
      <c r="AG760" s="32">
        <v>0.29507870288924198</v>
      </c>
    </row>
    <row r="761" spans="1:33" ht="15" customHeight="1" x14ac:dyDescent="0.25">
      <c r="A761" s="49" t="s">
        <v>10</v>
      </c>
      <c r="B761" s="49" t="s">
        <v>11</v>
      </c>
      <c r="C761" s="49" t="s">
        <v>12</v>
      </c>
      <c r="D761" s="49" t="s">
        <v>118</v>
      </c>
      <c r="E761" s="49" t="s">
        <v>128</v>
      </c>
      <c r="F761" s="49" t="s">
        <v>108</v>
      </c>
      <c r="G761" s="49" t="s">
        <v>136</v>
      </c>
      <c r="H761" s="50" t="s">
        <v>18</v>
      </c>
      <c r="I761" s="51">
        <v>298</v>
      </c>
      <c r="J761" s="52">
        <v>7.1925455111518594E-5</v>
      </c>
      <c r="K761" s="52">
        <v>8.0867737412060095E-5</v>
      </c>
      <c r="L761" s="52">
        <v>8.5679103093187894E-5</v>
      </c>
      <c r="M761" s="52">
        <v>9.0247848765527403E-5</v>
      </c>
      <c r="N761" s="52">
        <v>9.4765760285822802E-5</v>
      </c>
      <c r="O761" s="52">
        <v>9.9586827592883104E-5</v>
      </c>
      <c r="P761" s="52">
        <v>8.6248822821152405E-5</v>
      </c>
      <c r="Q761" s="52">
        <v>7.2933527281442807E-5</v>
      </c>
      <c r="R761" s="52">
        <v>5.84279002629415E-5</v>
      </c>
      <c r="S761" s="52">
        <v>3.5635432175065402E-5</v>
      </c>
      <c r="T761" s="52">
        <v>2.79379538365634E-5</v>
      </c>
      <c r="U761" s="52">
        <v>4.1079938809675301E-5</v>
      </c>
      <c r="V761" s="52">
        <v>8.4174015045447199E-5</v>
      </c>
      <c r="W761" s="52">
        <v>5.4175522864284898E-5</v>
      </c>
      <c r="X761" s="52">
        <v>5.7513582164485201E-5</v>
      </c>
      <c r="Y761" s="52">
        <v>9.8186389170313798E-5</v>
      </c>
      <c r="Z761" s="52">
        <v>1.4875991289769899E-4</v>
      </c>
      <c r="AA761" s="52">
        <v>8.8615630604570397E-5</v>
      </c>
      <c r="AB761" s="52">
        <v>1.14651942174871E-4</v>
      </c>
      <c r="AC761" s="52">
        <v>1.5666700414334301E-4</v>
      </c>
      <c r="AD761" s="52">
        <v>1.31928563171404E-4</v>
      </c>
      <c r="AE761" s="52">
        <v>1.18843517535402E-4</v>
      </c>
      <c r="AF761" s="52">
        <v>1.4064148039792399E-4</v>
      </c>
      <c r="AG761" s="32">
        <v>1.5207621399626801E-4</v>
      </c>
    </row>
    <row r="762" spans="1:33" ht="15" customHeight="1" x14ac:dyDescent="0.25">
      <c r="A762" s="49" t="s">
        <v>10</v>
      </c>
      <c r="B762" s="49" t="s">
        <v>11</v>
      </c>
      <c r="C762" s="49" t="s">
        <v>12</v>
      </c>
      <c r="D762" s="49" t="s">
        <v>118</v>
      </c>
      <c r="E762" s="49" t="s">
        <v>128</v>
      </c>
      <c r="F762" s="49" t="s">
        <v>108</v>
      </c>
      <c r="G762" s="49" t="s">
        <v>137</v>
      </c>
      <c r="H762" s="50" t="s">
        <v>16</v>
      </c>
      <c r="I762" s="51">
        <v>25</v>
      </c>
      <c r="J762" s="52">
        <v>1.5337332010582001E-3</v>
      </c>
      <c r="K762" s="52">
        <v>1.5594134479717801E-3</v>
      </c>
      <c r="L762" s="52">
        <v>1.5850936948853601E-3</v>
      </c>
      <c r="M762" s="52">
        <v>1.6107739417989401E-3</v>
      </c>
      <c r="N762" s="52">
        <v>1.6364541887125201E-3</v>
      </c>
      <c r="O762" s="52">
        <v>1.6621344356261001E-3</v>
      </c>
      <c r="P762" s="52">
        <v>1.96116347001764E-3</v>
      </c>
      <c r="Q762" s="52">
        <v>1.8889322495088199E-3</v>
      </c>
      <c r="R762" s="52">
        <v>2.0809320321624998E-3</v>
      </c>
      <c r="S762" s="52">
        <v>1.3318898477775001E-3</v>
      </c>
      <c r="T762" s="52">
        <v>1.5176906267875001E-3</v>
      </c>
      <c r="U762" s="52">
        <v>9.6160432751875898E-4</v>
      </c>
      <c r="V762" s="52">
        <v>1.322027575E-3</v>
      </c>
      <c r="W762" s="52">
        <v>1.6652166902499999E-3</v>
      </c>
      <c r="X762" s="52">
        <v>1.6315920725E-3</v>
      </c>
      <c r="Y762" s="52">
        <v>1.53592389495E-3</v>
      </c>
      <c r="Z762" s="52">
        <v>1.7363965662500001E-3</v>
      </c>
      <c r="AA762" s="52">
        <v>1.5603362105000001E-3</v>
      </c>
      <c r="AB762" s="52">
        <v>1.7119657965E-3</v>
      </c>
      <c r="AC762" s="52">
        <v>1.0424893687499999E-3</v>
      </c>
      <c r="AD762" s="52">
        <v>1.447337303E-3</v>
      </c>
      <c r="AE762" s="52">
        <v>1.2793359749999999E-3</v>
      </c>
      <c r="AF762" s="52">
        <v>8.8737810000000001E-4</v>
      </c>
      <c r="AG762" s="32">
        <v>6.6297002500000004E-4</v>
      </c>
    </row>
    <row r="763" spans="1:33" ht="15" customHeight="1" x14ac:dyDescent="0.25">
      <c r="A763" s="49" t="s">
        <v>10</v>
      </c>
      <c r="B763" s="49" t="s">
        <v>11</v>
      </c>
      <c r="C763" s="49" t="s">
        <v>12</v>
      </c>
      <c r="D763" s="49" t="s">
        <v>118</v>
      </c>
      <c r="E763" s="49" t="s">
        <v>128</v>
      </c>
      <c r="F763" s="49" t="s">
        <v>108</v>
      </c>
      <c r="G763" s="49" t="s">
        <v>137</v>
      </c>
      <c r="H763" s="50" t="s">
        <v>17</v>
      </c>
      <c r="I763" s="51">
        <v>1</v>
      </c>
      <c r="J763" s="52">
        <v>0.56909867576719497</v>
      </c>
      <c r="K763" s="52">
        <v>0.57862744811287603</v>
      </c>
      <c r="L763" s="52">
        <v>0.58815622045855398</v>
      </c>
      <c r="M763" s="52">
        <v>0.59768499280423204</v>
      </c>
      <c r="N763" s="52">
        <v>0.60721376514991199</v>
      </c>
      <c r="O763" s="52">
        <v>0.61674253749559005</v>
      </c>
      <c r="P763" s="52">
        <v>0.72769861992945395</v>
      </c>
      <c r="Q763" s="52">
        <v>0.70089689723592596</v>
      </c>
      <c r="R763" s="52">
        <v>0.75004931624099902</v>
      </c>
      <c r="S763" s="52">
        <v>0.494636801008</v>
      </c>
      <c r="T763" s="52">
        <v>0.47851961101811202</v>
      </c>
      <c r="U763" s="52">
        <v>0.58192370052409803</v>
      </c>
      <c r="V763" s="52">
        <v>0.66701964294567995</v>
      </c>
      <c r="W763" s="52">
        <v>0.75430011975132505</v>
      </c>
      <c r="X763" s="52">
        <v>0.72903718191132705</v>
      </c>
      <c r="Y763" s="52">
        <v>0.72066129317469296</v>
      </c>
      <c r="Z763" s="52">
        <v>0.74143496154777599</v>
      </c>
      <c r="AA763" s="52">
        <v>0.60953514543790399</v>
      </c>
      <c r="AB763" s="52">
        <v>0.69647395811122104</v>
      </c>
      <c r="AC763" s="52">
        <v>0.54160359640140798</v>
      </c>
      <c r="AD763" s="52">
        <v>0.890499761087439</v>
      </c>
      <c r="AE763" s="52">
        <v>1.02205267755143</v>
      </c>
      <c r="AF763" s="52">
        <v>0.51777648393390896</v>
      </c>
      <c r="AG763" s="32">
        <v>0.41403416192208298</v>
      </c>
    </row>
    <row r="764" spans="1:33" ht="15" customHeight="1" x14ac:dyDescent="0.25">
      <c r="A764" s="49" t="s">
        <v>10</v>
      </c>
      <c r="B764" s="49" t="s">
        <v>11</v>
      </c>
      <c r="C764" s="49" t="s">
        <v>12</v>
      </c>
      <c r="D764" s="49" t="s">
        <v>118</v>
      </c>
      <c r="E764" s="49" t="s">
        <v>128</v>
      </c>
      <c r="F764" s="49" t="s">
        <v>108</v>
      </c>
      <c r="G764" s="49" t="s">
        <v>137</v>
      </c>
      <c r="H764" s="50" t="s">
        <v>18</v>
      </c>
      <c r="I764" s="51">
        <v>298</v>
      </c>
      <c r="J764" s="52">
        <v>2.6592145100529101E-3</v>
      </c>
      <c r="K764" s="52">
        <v>2.7037393890652602E-3</v>
      </c>
      <c r="L764" s="52">
        <v>2.7482642680775999E-3</v>
      </c>
      <c r="M764" s="52">
        <v>2.79278914708994E-3</v>
      </c>
      <c r="N764" s="52">
        <v>2.8373140261022901E-3</v>
      </c>
      <c r="O764" s="52">
        <v>2.8818389051146298E-3</v>
      </c>
      <c r="P764" s="52">
        <v>3.40030088183422E-3</v>
      </c>
      <c r="Q764" s="52">
        <v>3.2750650784211001E-3</v>
      </c>
      <c r="R764" s="52">
        <v>3.6079577924912E-3</v>
      </c>
      <c r="S764" s="52">
        <v>2.3092548342556799E-3</v>
      </c>
      <c r="T764" s="52">
        <v>2.6313996030991999E-3</v>
      </c>
      <c r="U764" s="52">
        <v>1.9542347167842201E-3</v>
      </c>
      <c r="V764" s="52">
        <v>2.3494977388000002E-3</v>
      </c>
      <c r="W764" s="52">
        <v>2.9744070889160001E-3</v>
      </c>
      <c r="X764" s="52">
        <v>2.9195276884400002E-3</v>
      </c>
      <c r="Y764" s="52">
        <v>2.7149370077368001E-3</v>
      </c>
      <c r="Z764" s="52">
        <v>3.0431813937999998E-3</v>
      </c>
      <c r="AA764" s="52">
        <v>2.7510075000160002E-3</v>
      </c>
      <c r="AB764" s="52">
        <v>2.9973275425679998E-3</v>
      </c>
      <c r="AC764" s="52">
        <v>1.9244767884000001E-3</v>
      </c>
      <c r="AD764" s="52">
        <v>2.791548039856E-3</v>
      </c>
      <c r="AE764" s="52">
        <v>2.5604961024000002E-3</v>
      </c>
      <c r="AF764" s="52">
        <v>1.6588237944E-3</v>
      </c>
      <c r="AG764" s="32">
        <v>1.249164446E-3</v>
      </c>
    </row>
    <row r="765" spans="1:33" ht="15" customHeight="1" x14ac:dyDescent="0.25">
      <c r="A765" s="49" t="s">
        <v>10</v>
      </c>
      <c r="B765" s="49" t="s">
        <v>11</v>
      </c>
      <c r="C765" s="49" t="s">
        <v>12</v>
      </c>
      <c r="D765" s="49" t="s">
        <v>118</v>
      </c>
      <c r="E765" s="49" t="s">
        <v>128</v>
      </c>
      <c r="F765" s="49" t="s">
        <v>108</v>
      </c>
      <c r="G765" s="49" t="s">
        <v>748</v>
      </c>
      <c r="H765" s="50" t="s">
        <v>16</v>
      </c>
      <c r="I765" s="51">
        <v>25</v>
      </c>
      <c r="J765" s="52"/>
      <c r="K765" s="52"/>
      <c r="L765" s="52"/>
      <c r="M765" s="52"/>
      <c r="N765" s="52"/>
      <c r="O765" s="52"/>
      <c r="P765" s="52"/>
      <c r="Q765" s="52"/>
      <c r="R765" s="52"/>
      <c r="S765" s="52"/>
      <c r="T765" s="52">
        <v>1.6454821277546199E-10</v>
      </c>
      <c r="U765" s="52"/>
      <c r="V765" s="52"/>
      <c r="W765" s="52"/>
      <c r="X765" s="52"/>
      <c r="Y765" s="52"/>
      <c r="Z765" s="52"/>
      <c r="AA765" s="52"/>
      <c r="AB765" s="52"/>
      <c r="AC765" s="52"/>
      <c r="AD765" s="52"/>
      <c r="AE765" s="52"/>
      <c r="AF765" s="52"/>
      <c r="AG765" s="32"/>
    </row>
    <row r="766" spans="1:33" ht="15" customHeight="1" x14ac:dyDescent="0.25">
      <c r="A766" s="49" t="s">
        <v>10</v>
      </c>
      <c r="B766" s="49" t="s">
        <v>11</v>
      </c>
      <c r="C766" s="49" t="s">
        <v>12</v>
      </c>
      <c r="D766" s="49" t="s">
        <v>118</v>
      </c>
      <c r="E766" s="49" t="s">
        <v>128</v>
      </c>
      <c r="F766" s="49" t="s">
        <v>108</v>
      </c>
      <c r="G766" s="49" t="s">
        <v>748</v>
      </c>
      <c r="H766" s="50" t="s">
        <v>18</v>
      </c>
      <c r="I766" s="51">
        <v>298</v>
      </c>
      <c r="J766" s="52"/>
      <c r="K766" s="52"/>
      <c r="L766" s="52"/>
      <c r="M766" s="52"/>
      <c r="N766" s="52"/>
      <c r="O766" s="52"/>
      <c r="P766" s="52"/>
      <c r="Q766" s="52"/>
      <c r="R766" s="52"/>
      <c r="S766" s="52"/>
      <c r="T766" s="52">
        <v>3.92282939256702E-10</v>
      </c>
      <c r="U766" s="52"/>
      <c r="V766" s="52"/>
      <c r="W766" s="52"/>
      <c r="X766" s="52"/>
      <c r="Y766" s="52"/>
      <c r="Z766" s="52"/>
      <c r="AA766" s="52"/>
      <c r="AB766" s="52"/>
      <c r="AC766" s="52"/>
      <c r="AD766" s="52"/>
      <c r="AE766" s="52"/>
      <c r="AF766" s="52"/>
      <c r="AG766" s="32"/>
    </row>
    <row r="767" spans="1:33" ht="15" customHeight="1" x14ac:dyDescent="0.25">
      <c r="A767" s="49" t="s">
        <v>10</v>
      </c>
      <c r="B767" s="49" t="s">
        <v>11</v>
      </c>
      <c r="C767" s="49" t="s">
        <v>12</v>
      </c>
      <c r="D767" s="49" t="s">
        <v>118</v>
      </c>
      <c r="E767" s="49" t="s">
        <v>128</v>
      </c>
      <c r="F767" s="49" t="s">
        <v>108</v>
      </c>
      <c r="G767" s="49" t="s">
        <v>138</v>
      </c>
      <c r="H767" s="50" t="s">
        <v>16</v>
      </c>
      <c r="I767" s="51">
        <v>25</v>
      </c>
      <c r="J767" s="52">
        <v>6.2993082547801898E-5</v>
      </c>
      <c r="K767" s="52">
        <v>6.5835940938559296E-5</v>
      </c>
      <c r="L767" s="52">
        <v>6.8678799329316694E-5</v>
      </c>
      <c r="M767" s="52">
        <v>7.1521657720074105E-5</v>
      </c>
      <c r="N767" s="52">
        <v>7.4364516110831598E-5</v>
      </c>
      <c r="O767" s="52">
        <v>7.7207374501588996E-5</v>
      </c>
      <c r="P767" s="52">
        <v>5.5111995000000003E-5</v>
      </c>
      <c r="Q767" s="52">
        <v>3.2200267499999998E-5</v>
      </c>
      <c r="R767" s="52">
        <v>9.2857299214285499E-6</v>
      </c>
      <c r="S767" s="52"/>
      <c r="T767" s="52"/>
      <c r="U767" s="52"/>
      <c r="V767" s="52"/>
      <c r="W767" s="52"/>
      <c r="X767" s="52"/>
      <c r="Y767" s="52"/>
      <c r="Z767" s="52"/>
      <c r="AA767" s="52"/>
      <c r="AB767" s="52"/>
      <c r="AC767" s="52"/>
      <c r="AD767" s="52"/>
      <c r="AE767" s="52"/>
      <c r="AF767" s="52"/>
      <c r="AG767" s="32"/>
    </row>
    <row r="768" spans="1:33" ht="15" customHeight="1" x14ac:dyDescent="0.25">
      <c r="A768" s="49" t="s">
        <v>10</v>
      </c>
      <c r="B768" s="49" t="s">
        <v>11</v>
      </c>
      <c r="C768" s="49" t="s">
        <v>12</v>
      </c>
      <c r="D768" s="49" t="s">
        <v>118</v>
      </c>
      <c r="E768" s="49" t="s">
        <v>128</v>
      </c>
      <c r="F768" s="49" t="s">
        <v>108</v>
      </c>
      <c r="G768" s="49" t="s">
        <v>138</v>
      </c>
      <c r="H768" s="50" t="s">
        <v>17</v>
      </c>
      <c r="I768" s="51">
        <v>1</v>
      </c>
      <c r="J768" s="52">
        <v>6.3077073324532301E-2</v>
      </c>
      <c r="K768" s="52">
        <v>6.5923722193144102E-2</v>
      </c>
      <c r="L768" s="52">
        <v>6.8770371061755806E-2</v>
      </c>
      <c r="M768" s="52">
        <v>7.1617019930367495E-2</v>
      </c>
      <c r="N768" s="52">
        <v>7.4463668798979393E-2</v>
      </c>
      <c r="O768" s="52">
        <v>7.7310317667591097E-2</v>
      </c>
      <c r="P768" s="52">
        <v>5.5185477660000003E-2</v>
      </c>
      <c r="Q768" s="52">
        <v>3.2243201190000001E-2</v>
      </c>
      <c r="R768" s="52">
        <v>9.7491818399999906E-3</v>
      </c>
      <c r="S768" s="52"/>
      <c r="T768" s="52"/>
      <c r="U768" s="52"/>
      <c r="V768" s="52"/>
      <c r="W768" s="52"/>
      <c r="X768" s="52"/>
      <c r="Y768" s="52"/>
      <c r="Z768" s="52"/>
      <c r="AA768" s="52"/>
      <c r="AB768" s="52"/>
      <c r="AC768" s="52"/>
      <c r="AD768" s="52"/>
      <c r="AE768" s="52"/>
      <c r="AF768" s="52"/>
      <c r="AG768" s="32"/>
    </row>
    <row r="769" spans="1:33" ht="15" customHeight="1" x14ac:dyDescent="0.25">
      <c r="A769" s="49" t="s">
        <v>10</v>
      </c>
      <c r="B769" s="49" t="s">
        <v>11</v>
      </c>
      <c r="C769" s="49" t="s">
        <v>12</v>
      </c>
      <c r="D769" s="49" t="s">
        <v>118</v>
      </c>
      <c r="E769" s="49" t="s">
        <v>128</v>
      </c>
      <c r="F769" s="49" t="s">
        <v>108</v>
      </c>
      <c r="G769" s="49" t="s">
        <v>138</v>
      </c>
      <c r="H769" s="50" t="s">
        <v>18</v>
      </c>
      <c r="I769" s="51">
        <v>298</v>
      </c>
      <c r="J769" s="52">
        <v>1.5017550879396001E-4</v>
      </c>
      <c r="K769" s="52">
        <v>1.5695288319752501E-4</v>
      </c>
      <c r="L769" s="52">
        <v>1.6373025760109099E-4</v>
      </c>
      <c r="M769" s="52">
        <v>1.70507632004657E-4</v>
      </c>
      <c r="N769" s="52">
        <v>1.77285006408223E-4</v>
      </c>
      <c r="O769" s="52">
        <v>1.84062380811788E-4</v>
      </c>
      <c r="P769" s="52">
        <v>1.3138699608E-4</v>
      </c>
      <c r="Q769" s="52">
        <v>7.6765437720000004E-5</v>
      </c>
      <c r="R769" s="52">
        <v>2.2137180132685699E-5</v>
      </c>
      <c r="S769" s="52"/>
      <c r="T769" s="52"/>
      <c r="U769" s="52"/>
      <c r="V769" s="52"/>
      <c r="W769" s="52"/>
      <c r="X769" s="52"/>
      <c r="Y769" s="52"/>
      <c r="Z769" s="52"/>
      <c r="AA769" s="52"/>
      <c r="AB769" s="52"/>
      <c r="AC769" s="52"/>
      <c r="AD769" s="52"/>
      <c r="AE769" s="52"/>
      <c r="AF769" s="52"/>
      <c r="AG769" s="32"/>
    </row>
    <row r="770" spans="1:33" ht="15" customHeight="1" x14ac:dyDescent="0.25">
      <c r="A770" s="49" t="s">
        <v>10</v>
      </c>
      <c r="B770" s="49" t="s">
        <v>11</v>
      </c>
      <c r="C770" s="49" t="s">
        <v>12</v>
      </c>
      <c r="D770" s="49" t="s">
        <v>118</v>
      </c>
      <c r="E770" s="49" t="s">
        <v>128</v>
      </c>
      <c r="F770" s="49" t="s">
        <v>108</v>
      </c>
      <c r="G770" s="49" t="s">
        <v>139</v>
      </c>
      <c r="H770" s="50" t="s">
        <v>16</v>
      </c>
      <c r="I770" s="51">
        <v>25</v>
      </c>
      <c r="J770" s="52">
        <v>8.8192363315696702E-4</v>
      </c>
      <c r="K770" s="52">
        <v>1.0441482962962999E-3</v>
      </c>
      <c r="L770" s="52">
        <v>1.2063729594356299E-3</v>
      </c>
      <c r="M770" s="52">
        <v>1.36859762257495E-3</v>
      </c>
      <c r="N770" s="52">
        <v>1.5308222857142899E-3</v>
      </c>
      <c r="O770" s="52">
        <v>1.6930469488536199E-3</v>
      </c>
      <c r="P770" s="52">
        <v>1.5572515608465599E-3</v>
      </c>
      <c r="Q770" s="52">
        <v>1.6271588844232799E-3</v>
      </c>
      <c r="R770" s="52">
        <v>1.7517407039999999E-3</v>
      </c>
      <c r="S770" s="52">
        <v>1.210679792E-3</v>
      </c>
      <c r="T770" s="52">
        <v>1.483308176E-3</v>
      </c>
      <c r="U770" s="52">
        <v>2.5266168182851499E-3</v>
      </c>
      <c r="V770" s="52">
        <v>1.20663624E-3</v>
      </c>
      <c r="W770" s="52">
        <v>2.080737992E-3</v>
      </c>
      <c r="X770" s="52">
        <v>2.3072752080000002E-3</v>
      </c>
      <c r="Y770" s="52">
        <v>2.3522141473600001E-3</v>
      </c>
      <c r="Z770" s="52">
        <v>2.129997376E-3</v>
      </c>
      <c r="AA770" s="52">
        <v>2.1550807279999999E-3</v>
      </c>
      <c r="AB770" s="52">
        <v>2.0768284079999999E-3</v>
      </c>
      <c r="AC770" s="52">
        <v>1.6459624879999999E-3</v>
      </c>
      <c r="AD770" s="52">
        <v>1.3233069439999999E-3</v>
      </c>
      <c r="AE770" s="52">
        <v>1.1806410399999999E-3</v>
      </c>
      <c r="AF770" s="52">
        <v>1.4615482080000001E-3</v>
      </c>
      <c r="AG770" s="32">
        <v>1.2112272479999999E-3</v>
      </c>
    </row>
    <row r="771" spans="1:33" ht="15" customHeight="1" x14ac:dyDescent="0.25">
      <c r="A771" s="49" t="s">
        <v>10</v>
      </c>
      <c r="B771" s="49" t="s">
        <v>11</v>
      </c>
      <c r="C771" s="49" t="s">
        <v>12</v>
      </c>
      <c r="D771" s="49" t="s">
        <v>118</v>
      </c>
      <c r="E771" s="49" t="s">
        <v>128</v>
      </c>
      <c r="F771" s="49" t="s">
        <v>108</v>
      </c>
      <c r="G771" s="49" t="s">
        <v>139</v>
      </c>
      <c r="H771" s="50" t="s">
        <v>17</v>
      </c>
      <c r="I771" s="51">
        <v>1</v>
      </c>
      <c r="J771" s="52">
        <v>7.5818974742504402E-2</v>
      </c>
      <c r="K771" s="52">
        <v>8.9765429032592603E-2</v>
      </c>
      <c r="L771" s="52">
        <v>0.103711883322681</v>
      </c>
      <c r="M771" s="52">
        <v>0.117658337612769</v>
      </c>
      <c r="N771" s="52">
        <v>0.13160479190285701</v>
      </c>
      <c r="O771" s="52">
        <v>0.14555124619294499</v>
      </c>
      <c r="P771" s="52">
        <v>0.13387691668597901</v>
      </c>
      <c r="Q771" s="52">
        <v>0.13988684929386899</v>
      </c>
      <c r="R771" s="52">
        <v>0.166035121200242</v>
      </c>
      <c r="S771" s="52">
        <v>0.113717530000364</v>
      </c>
      <c r="T771" s="52">
        <v>0.12819926056146499</v>
      </c>
      <c r="U771" s="52">
        <v>0.118370496427028</v>
      </c>
      <c r="V771" s="52">
        <v>0.129680743985428</v>
      </c>
      <c r="W771" s="52">
        <v>0.16346447764892999</v>
      </c>
      <c r="X771" s="52">
        <v>0.17948518494916799</v>
      </c>
      <c r="Y771" s="52">
        <v>0.191381115879939</v>
      </c>
      <c r="Z771" s="52">
        <v>0.19529477631848</v>
      </c>
      <c r="AA771" s="52">
        <v>0.172673153312737</v>
      </c>
      <c r="AB771" s="52">
        <v>0.16464223292388899</v>
      </c>
      <c r="AC771" s="52">
        <v>0.134833651927662</v>
      </c>
      <c r="AD771" s="52">
        <v>0.112092168771773</v>
      </c>
      <c r="AE771" s="52">
        <v>0.101988123825556</v>
      </c>
      <c r="AF771" s="52">
        <v>0.14721238989194799</v>
      </c>
      <c r="AG771" s="32">
        <v>0.116327342159842</v>
      </c>
    </row>
    <row r="772" spans="1:33" ht="15" customHeight="1" x14ac:dyDescent="0.25">
      <c r="A772" s="49" t="s">
        <v>10</v>
      </c>
      <c r="B772" s="49" t="s">
        <v>11</v>
      </c>
      <c r="C772" s="49" t="s">
        <v>12</v>
      </c>
      <c r="D772" s="49" t="s">
        <v>118</v>
      </c>
      <c r="E772" s="49" t="s">
        <v>128</v>
      </c>
      <c r="F772" s="49" t="s">
        <v>108</v>
      </c>
      <c r="G772" s="49" t="s">
        <v>139</v>
      </c>
      <c r="H772" s="50" t="s">
        <v>18</v>
      </c>
      <c r="I772" s="51">
        <v>298</v>
      </c>
      <c r="J772" s="52">
        <v>1.37976952407407E-3</v>
      </c>
      <c r="K772" s="52">
        <v>1.6335700095555601E-3</v>
      </c>
      <c r="L772" s="52">
        <v>1.88737049503704E-3</v>
      </c>
      <c r="M772" s="52">
        <v>2.1411709805185201E-3</v>
      </c>
      <c r="N772" s="52">
        <v>2.394971466E-3</v>
      </c>
      <c r="O772" s="52">
        <v>2.6487719514814798E-3</v>
      </c>
      <c r="P772" s="52">
        <v>2.43632006694445E-3</v>
      </c>
      <c r="Q772" s="52">
        <v>2.5456900746802201E-3</v>
      </c>
      <c r="R772" s="52">
        <v>2.7405983314079999E-3</v>
      </c>
      <c r="S772" s="52">
        <v>1.8941085345839999E-3</v>
      </c>
      <c r="T772" s="52">
        <v>2.3206356413519999E-3</v>
      </c>
      <c r="U772" s="52">
        <v>3.9530223871979599E-3</v>
      </c>
      <c r="V772" s="52">
        <v>1.8884715344E-3</v>
      </c>
      <c r="W772" s="52">
        <v>3.2555101509840001E-3</v>
      </c>
      <c r="X772" s="52">
        <v>3.610728500416E-3</v>
      </c>
      <c r="Y772" s="52">
        <v>3.6800390335447199E-3</v>
      </c>
      <c r="Z772" s="52">
        <v>3.3323808947520002E-3</v>
      </c>
      <c r="AA772" s="52">
        <v>3.3716237989560001E-3</v>
      </c>
      <c r="AB772" s="52">
        <v>3.2491980443160001E-3</v>
      </c>
      <c r="AC772" s="52">
        <v>2.5751083124759999E-3</v>
      </c>
      <c r="AD772" s="52">
        <v>2.0703137138880002E-3</v>
      </c>
      <c r="AE772" s="52">
        <v>1.84711290708E-3</v>
      </c>
      <c r="AF772" s="52">
        <v>2.2865921714159999E-3</v>
      </c>
      <c r="AG772" s="32">
        <v>1.894965029496E-3</v>
      </c>
    </row>
    <row r="773" spans="1:33" ht="15" customHeight="1" x14ac:dyDescent="0.25">
      <c r="A773" s="49" t="s">
        <v>10</v>
      </c>
      <c r="B773" s="49" t="s">
        <v>11</v>
      </c>
      <c r="C773" s="49" t="s">
        <v>12</v>
      </c>
      <c r="D773" s="49" t="s">
        <v>118</v>
      </c>
      <c r="E773" s="49" t="s">
        <v>128</v>
      </c>
      <c r="F773" s="49" t="s">
        <v>108</v>
      </c>
      <c r="G773" s="49" t="s">
        <v>140</v>
      </c>
      <c r="H773" s="50" t="s">
        <v>16</v>
      </c>
      <c r="I773" s="51">
        <v>25</v>
      </c>
      <c r="J773" s="52">
        <v>6.5229463842579602E-5</v>
      </c>
      <c r="K773" s="52">
        <v>6.3450722729897302E-5</v>
      </c>
      <c r="L773" s="52">
        <v>6.2592501778009402E-5</v>
      </c>
      <c r="M773" s="52">
        <v>6.0872536787940597E-5</v>
      </c>
      <c r="N773" s="52">
        <v>6.5456171740517198E-5</v>
      </c>
      <c r="O773" s="52">
        <v>6.1483766046404594E-5</v>
      </c>
      <c r="P773" s="52">
        <v>6.2185474730539698E-5</v>
      </c>
      <c r="Q773" s="52">
        <v>6.1937525747080094E-5</v>
      </c>
      <c r="R773" s="52">
        <v>5.6860909999999997E-5</v>
      </c>
      <c r="S773" s="52">
        <v>6.0865297499999998E-5</v>
      </c>
      <c r="T773" s="52">
        <v>6.6292170000000007E-5</v>
      </c>
      <c r="U773" s="52">
        <v>6.9610494999999993E-5</v>
      </c>
      <c r="V773" s="52">
        <v>6.4548522789509199E-5</v>
      </c>
      <c r="W773" s="52">
        <v>6.5935799600342804E-5</v>
      </c>
      <c r="X773" s="52">
        <v>7.3018926912336095E-5</v>
      </c>
      <c r="Y773" s="52">
        <v>7.5683551588669204E-5</v>
      </c>
      <c r="Z773" s="52">
        <v>6.1792446709706695E-5</v>
      </c>
      <c r="AA773" s="52">
        <v>4.8569070929331597E-5</v>
      </c>
      <c r="AB773" s="52">
        <v>3.7192934368834799E-5</v>
      </c>
      <c r="AC773" s="52">
        <v>3.9418366531054098E-5</v>
      </c>
      <c r="AD773" s="52">
        <v>5.2648951647574797E-5</v>
      </c>
      <c r="AE773" s="52">
        <v>6.60700821110106E-5</v>
      </c>
      <c r="AF773" s="52">
        <v>6.6684298486167193E-5</v>
      </c>
      <c r="AG773" s="32">
        <v>5.7581821666288201E-5</v>
      </c>
    </row>
    <row r="774" spans="1:33" ht="15" customHeight="1" x14ac:dyDescent="0.25">
      <c r="A774" s="49" t="s">
        <v>10</v>
      </c>
      <c r="B774" s="49" t="s">
        <v>11</v>
      </c>
      <c r="C774" s="49" t="s">
        <v>12</v>
      </c>
      <c r="D774" s="49" t="s">
        <v>118</v>
      </c>
      <c r="E774" s="49" t="s">
        <v>128</v>
      </c>
      <c r="F774" s="49" t="s">
        <v>108</v>
      </c>
      <c r="G774" s="49" t="s">
        <v>140</v>
      </c>
      <c r="H774" s="50" t="s">
        <v>17</v>
      </c>
      <c r="I774" s="51">
        <v>1</v>
      </c>
      <c r="J774" s="52">
        <v>0.13833864691734299</v>
      </c>
      <c r="K774" s="52">
        <v>0.134566292765566</v>
      </c>
      <c r="L774" s="52">
        <v>0.132746177770802</v>
      </c>
      <c r="M774" s="52">
        <v>0.12909847601986399</v>
      </c>
      <c r="N774" s="52">
        <v>0.13881944902728899</v>
      </c>
      <c r="O774" s="52">
        <v>0.130394771031215</v>
      </c>
      <c r="P774" s="52">
        <v>0.13188295480852899</v>
      </c>
      <c r="Q774" s="52">
        <v>0.131357104604407</v>
      </c>
      <c r="R774" s="52">
        <v>0.12059061792799999</v>
      </c>
      <c r="S774" s="52">
        <v>0.12908312293800001</v>
      </c>
      <c r="T774" s="52">
        <v>0.14059243413600001</v>
      </c>
      <c r="U774" s="52">
        <v>0.147629937796</v>
      </c>
      <c r="V774" s="52">
        <v>0.136894507131991</v>
      </c>
      <c r="W774" s="52">
        <v>0.13983664379240701</v>
      </c>
      <c r="X774" s="52">
        <v>0.15485854019568199</v>
      </c>
      <c r="Y774" s="52">
        <v>0.16050967620925</v>
      </c>
      <c r="Z774" s="52">
        <v>0.131049420981946</v>
      </c>
      <c r="AA774" s="52">
        <v>0.103005285626926</v>
      </c>
      <c r="AB774" s="52">
        <v>7.8878775209424795E-2</v>
      </c>
      <c r="AC774" s="52">
        <v>8.3598471739059405E-2</v>
      </c>
      <c r="AD774" s="52">
        <v>0.111657896654177</v>
      </c>
      <c r="AE774" s="52">
        <v>0.14012143014103101</v>
      </c>
      <c r="AF774" s="52">
        <v>0.14142406022946299</v>
      </c>
      <c r="AG774" s="32">
        <v>0.12211952738986399</v>
      </c>
    </row>
    <row r="775" spans="1:33" ht="15" customHeight="1" x14ac:dyDescent="0.25">
      <c r="A775" s="49" t="s">
        <v>10</v>
      </c>
      <c r="B775" s="49" t="s">
        <v>11</v>
      </c>
      <c r="C775" s="49" t="s">
        <v>12</v>
      </c>
      <c r="D775" s="49" t="s">
        <v>118</v>
      </c>
      <c r="E775" s="49" t="s">
        <v>128</v>
      </c>
      <c r="F775" s="49" t="s">
        <v>108</v>
      </c>
      <c r="G775" s="49" t="s">
        <v>140</v>
      </c>
      <c r="H775" s="50" t="s">
        <v>18</v>
      </c>
      <c r="I775" s="51">
        <v>298</v>
      </c>
      <c r="J775" s="52">
        <v>7.7753520900354899E-5</v>
      </c>
      <c r="K775" s="52">
        <v>7.5633261494037496E-5</v>
      </c>
      <c r="L775" s="52">
        <v>7.4610262119387196E-5</v>
      </c>
      <c r="M775" s="52">
        <v>7.2560063851225193E-5</v>
      </c>
      <c r="N775" s="52">
        <v>7.80237567146965E-5</v>
      </c>
      <c r="O775" s="52">
        <v>7.3288649127314204E-5</v>
      </c>
      <c r="P775" s="52">
        <v>7.4125085878803295E-5</v>
      </c>
      <c r="Q775" s="52">
        <v>7.3829530690519403E-5</v>
      </c>
      <c r="R775" s="52">
        <v>6.7778204719999999E-5</v>
      </c>
      <c r="S775" s="52">
        <v>7.255143462E-5</v>
      </c>
      <c r="T775" s="52">
        <v>7.9020266639999996E-5</v>
      </c>
      <c r="U775" s="52">
        <v>8.2975710040000006E-5</v>
      </c>
      <c r="V775" s="52">
        <v>7.6941839165095005E-5</v>
      </c>
      <c r="W775" s="52">
        <v>7.8595473123608707E-5</v>
      </c>
      <c r="X775" s="52">
        <v>8.7038560879504695E-5</v>
      </c>
      <c r="Y775" s="52">
        <v>9.0214793493693699E-5</v>
      </c>
      <c r="Z775" s="52">
        <v>7.3656596477970397E-5</v>
      </c>
      <c r="AA775" s="52">
        <v>5.7894332547763298E-5</v>
      </c>
      <c r="AB775" s="52">
        <v>4.4333977767651103E-5</v>
      </c>
      <c r="AC775" s="52">
        <v>4.6986692905016398E-5</v>
      </c>
      <c r="AD775" s="52">
        <v>6.27575503639092E-5</v>
      </c>
      <c r="AE775" s="52">
        <v>7.8755537876324698E-5</v>
      </c>
      <c r="AF775" s="52">
        <v>7.9487683795511201E-5</v>
      </c>
      <c r="AG775" s="32">
        <v>6.8637531426215506E-5</v>
      </c>
    </row>
    <row r="776" spans="1:33" ht="15" customHeight="1" x14ac:dyDescent="0.25">
      <c r="A776" s="49" t="s">
        <v>10</v>
      </c>
      <c r="B776" s="49" t="s">
        <v>11</v>
      </c>
      <c r="C776" s="49" t="s">
        <v>12</v>
      </c>
      <c r="D776" s="49" t="s">
        <v>118</v>
      </c>
      <c r="E776" s="49" t="s">
        <v>128</v>
      </c>
      <c r="F776" s="49" t="s">
        <v>108</v>
      </c>
      <c r="G776" s="49" t="s">
        <v>141</v>
      </c>
      <c r="H776" s="50" t="s">
        <v>16</v>
      </c>
      <c r="I776" s="51">
        <v>25</v>
      </c>
      <c r="J776" s="52">
        <v>1.80383404599769E-4</v>
      </c>
      <c r="K776" s="52">
        <v>1.75464532683521E-4</v>
      </c>
      <c r="L776" s="52">
        <v>1.73091236812593E-4</v>
      </c>
      <c r="M776" s="52">
        <v>1.68334902444282E-4</v>
      </c>
      <c r="N776" s="52">
        <v>1.8101033513193401E-4</v>
      </c>
      <c r="O776" s="52">
        <v>1.70025175645036E-4</v>
      </c>
      <c r="P776" s="52">
        <v>1.7196565766075501E-4</v>
      </c>
      <c r="Q776" s="52">
        <v>1.7127998773233999E-4</v>
      </c>
      <c r="R776" s="52">
        <v>1.7800654499999999E-4</v>
      </c>
      <c r="S776" s="52">
        <v>1.63618475E-4</v>
      </c>
      <c r="T776" s="52">
        <v>1.6725332250000001E-4</v>
      </c>
      <c r="U776" s="52">
        <v>1.6470982999999999E-4</v>
      </c>
      <c r="V776" s="52">
        <v>1.60089225051871E-4</v>
      </c>
      <c r="W776" s="52">
        <v>1.5517880504314099E-4</v>
      </c>
      <c r="X776" s="52">
        <v>1.36858846250989E-4</v>
      </c>
      <c r="Y776" s="52">
        <v>1.23855946256886E-4</v>
      </c>
      <c r="Z776" s="52">
        <v>1.14459436622043E-4</v>
      </c>
      <c r="AA776" s="52">
        <v>1.3690489328366199E-4</v>
      </c>
      <c r="AB776" s="52">
        <v>1.15410096704906E-4</v>
      </c>
      <c r="AC776" s="52">
        <v>1.17205210743782E-4</v>
      </c>
      <c r="AD776" s="52">
        <v>1.1795980804240201E-4</v>
      </c>
      <c r="AE776" s="52">
        <v>1.19611594597806E-4</v>
      </c>
      <c r="AF776" s="52">
        <v>1.15493814755558E-4</v>
      </c>
      <c r="AG776" s="32">
        <v>1.08534175003754E-4</v>
      </c>
    </row>
    <row r="777" spans="1:33" ht="15" customHeight="1" x14ac:dyDescent="0.25">
      <c r="A777" s="49" t="s">
        <v>10</v>
      </c>
      <c r="B777" s="49" t="s">
        <v>11</v>
      </c>
      <c r="C777" s="49" t="s">
        <v>12</v>
      </c>
      <c r="D777" s="49" t="s">
        <v>118</v>
      </c>
      <c r="E777" s="49" t="s">
        <v>128</v>
      </c>
      <c r="F777" s="49" t="s">
        <v>108</v>
      </c>
      <c r="G777" s="49" t="s">
        <v>141</v>
      </c>
      <c r="H777" s="50" t="s">
        <v>17</v>
      </c>
      <c r="I777" s="51">
        <v>1</v>
      </c>
      <c r="J777" s="52">
        <v>0.38255712447519102</v>
      </c>
      <c r="K777" s="52">
        <v>0.37212518091521102</v>
      </c>
      <c r="L777" s="52">
        <v>0.36709189503214801</v>
      </c>
      <c r="M777" s="52">
        <v>0.357004661103833</v>
      </c>
      <c r="N777" s="52">
        <v>0.383886718747805</v>
      </c>
      <c r="O777" s="52">
        <v>0.36058939250799299</v>
      </c>
      <c r="P777" s="52">
        <v>0.36470476676692998</v>
      </c>
      <c r="Q777" s="52">
        <v>0.363250597982747</v>
      </c>
      <c r="R777" s="52">
        <v>0.37751628063600001</v>
      </c>
      <c r="S777" s="52">
        <v>0.34700206177999998</v>
      </c>
      <c r="T777" s="52">
        <v>0.35471084635799999</v>
      </c>
      <c r="U777" s="52">
        <v>0.34931660746400001</v>
      </c>
      <c r="V777" s="52">
        <v>0.33951722849000898</v>
      </c>
      <c r="W777" s="52">
        <v>0.32910320973549401</v>
      </c>
      <c r="X777" s="52">
        <v>0.29025024112909698</v>
      </c>
      <c r="Y777" s="52">
        <v>0.26267369082160302</v>
      </c>
      <c r="Z777" s="52">
        <v>0.242745573188029</v>
      </c>
      <c r="AA777" s="52">
        <v>0.29034789767599101</v>
      </c>
      <c r="AB777" s="52">
        <v>0.24476173309176499</v>
      </c>
      <c r="AC777" s="52">
        <v>0.248568810945413</v>
      </c>
      <c r="AD777" s="52">
        <v>0.25016916089632502</v>
      </c>
      <c r="AE777" s="52">
        <v>0.25367226982302699</v>
      </c>
      <c r="AF777" s="52">
        <v>0.244939282333587</v>
      </c>
      <c r="AG777" s="32">
        <v>0.23017927834796201</v>
      </c>
    </row>
    <row r="778" spans="1:33" ht="15" customHeight="1" x14ac:dyDescent="0.25">
      <c r="A778" s="49" t="s">
        <v>10</v>
      </c>
      <c r="B778" s="49" t="s">
        <v>11</v>
      </c>
      <c r="C778" s="49" t="s">
        <v>12</v>
      </c>
      <c r="D778" s="49" t="s">
        <v>118</v>
      </c>
      <c r="E778" s="49" t="s">
        <v>128</v>
      </c>
      <c r="F778" s="49" t="s">
        <v>108</v>
      </c>
      <c r="G778" s="49" t="s">
        <v>141</v>
      </c>
      <c r="H778" s="50" t="s">
        <v>18</v>
      </c>
      <c r="I778" s="51">
        <v>298</v>
      </c>
      <c r="J778" s="52">
        <v>2.15017018282925E-4</v>
      </c>
      <c r="K778" s="52">
        <v>2.09153722958757E-4</v>
      </c>
      <c r="L778" s="52">
        <v>2.0632475428061101E-4</v>
      </c>
      <c r="M778" s="52">
        <v>2.00655203713584E-4</v>
      </c>
      <c r="N778" s="52">
        <v>2.15764319477265E-4</v>
      </c>
      <c r="O778" s="52">
        <v>2.0267000936888301E-4</v>
      </c>
      <c r="P778" s="52">
        <v>2.0498306393162101E-4</v>
      </c>
      <c r="Q778" s="52">
        <v>2.0416574537694999E-4</v>
      </c>
      <c r="R778" s="52">
        <v>2.1218380164E-4</v>
      </c>
      <c r="S778" s="52">
        <v>1.9503322219999999E-4</v>
      </c>
      <c r="T778" s="52">
        <v>1.9936596042E-4</v>
      </c>
      <c r="U778" s="52">
        <v>1.9633411735999999E-4</v>
      </c>
      <c r="V778" s="52">
        <v>1.90826356261831E-4</v>
      </c>
      <c r="W778" s="52">
        <v>1.8497313561142501E-4</v>
      </c>
      <c r="X778" s="52">
        <v>1.63135744731179E-4</v>
      </c>
      <c r="Y778" s="52">
        <v>1.4763628793820801E-4</v>
      </c>
      <c r="Z778" s="52">
        <v>1.3643564845347599E-4</v>
      </c>
      <c r="AA778" s="52">
        <v>1.6319063279412601E-4</v>
      </c>
      <c r="AB778" s="52">
        <v>1.3756883527224801E-4</v>
      </c>
      <c r="AC778" s="52">
        <v>1.39708611206588E-4</v>
      </c>
      <c r="AD778" s="52">
        <v>1.4060809118654301E-4</v>
      </c>
      <c r="AE778" s="52">
        <v>1.42577020760585E-4</v>
      </c>
      <c r="AF778" s="52">
        <v>1.3766862718862501E-4</v>
      </c>
      <c r="AG778" s="32">
        <v>1.29372736604475E-4</v>
      </c>
    </row>
    <row r="779" spans="1:33" ht="15" customHeight="1" x14ac:dyDescent="0.25">
      <c r="A779" s="49" t="s">
        <v>10</v>
      </c>
      <c r="B779" s="49" t="s">
        <v>11</v>
      </c>
      <c r="C779" s="49" t="s">
        <v>12</v>
      </c>
      <c r="D779" s="49" t="s">
        <v>118</v>
      </c>
      <c r="E779" s="49" t="s">
        <v>142</v>
      </c>
      <c r="F779" s="49" t="s">
        <v>108</v>
      </c>
      <c r="G779" s="49" t="s">
        <v>143</v>
      </c>
      <c r="H779" s="50" t="s">
        <v>16</v>
      </c>
      <c r="I779" s="51">
        <v>25</v>
      </c>
      <c r="J779" s="52">
        <v>2.38142212877782E-4</v>
      </c>
      <c r="K779" s="52">
        <v>2.2891508181482499E-4</v>
      </c>
      <c r="L779" s="52">
        <v>2.1983885801106601E-4</v>
      </c>
      <c r="M779" s="52">
        <v>1.5095651174920201E-4</v>
      </c>
      <c r="N779" s="52">
        <v>1.4610724159925401E-4</v>
      </c>
      <c r="O779" s="52">
        <v>1.34470373931707E-4</v>
      </c>
      <c r="P779" s="52">
        <v>1.32138555781839E-4</v>
      </c>
      <c r="Q779" s="52">
        <v>1.2809688145206099E-4</v>
      </c>
      <c r="R779" s="52">
        <v>1.3545357377500001E-4</v>
      </c>
      <c r="S779" s="52">
        <v>1.2005673775E-4</v>
      </c>
      <c r="T779" s="52">
        <v>1.163537885E-4</v>
      </c>
      <c r="U779" s="52">
        <v>1.107533052E-4</v>
      </c>
      <c r="V779" s="52">
        <v>1.07726767359395E-4</v>
      </c>
      <c r="W779" s="52">
        <v>1.2501542090742699E-4</v>
      </c>
      <c r="X779" s="52">
        <v>1.2856026026851299E-4</v>
      </c>
      <c r="Y779" s="52">
        <v>1.31904516703606E-4</v>
      </c>
      <c r="Z779" s="52">
        <v>1.3167897456106001E-4</v>
      </c>
      <c r="AA779" s="52">
        <v>1.29453898301071E-4</v>
      </c>
      <c r="AB779" s="52">
        <v>1.24072328409957E-4</v>
      </c>
      <c r="AC779" s="52">
        <v>9.1224178814153906E-5</v>
      </c>
      <c r="AD779" s="52">
        <v>7.8421090595705905E-5</v>
      </c>
      <c r="AE779" s="52">
        <v>8.72079808352779E-5</v>
      </c>
      <c r="AF779" s="52">
        <v>8.6931899207430994E-5</v>
      </c>
      <c r="AG779" s="32">
        <v>8.76880672375897E-5</v>
      </c>
    </row>
    <row r="780" spans="1:33" ht="15" customHeight="1" x14ac:dyDescent="0.25">
      <c r="A780" s="49" t="s">
        <v>10</v>
      </c>
      <c r="B780" s="49" t="s">
        <v>11</v>
      </c>
      <c r="C780" s="49" t="s">
        <v>12</v>
      </c>
      <c r="D780" s="49" t="s">
        <v>118</v>
      </c>
      <c r="E780" s="49" t="s">
        <v>142</v>
      </c>
      <c r="F780" s="49" t="s">
        <v>108</v>
      </c>
      <c r="G780" s="49" t="s">
        <v>143</v>
      </c>
      <c r="H780" s="50" t="s">
        <v>17</v>
      </c>
      <c r="I780" s="51">
        <v>1</v>
      </c>
      <c r="J780" s="52">
        <v>0.50505200507119996</v>
      </c>
      <c r="K780" s="52">
        <v>0.48548310551287999</v>
      </c>
      <c r="L780" s="52">
        <v>0.46623425006986902</v>
      </c>
      <c r="M780" s="52">
        <v>0.32014857011770897</v>
      </c>
      <c r="N780" s="52">
        <v>0.309864237983697</v>
      </c>
      <c r="O780" s="52">
        <v>0.28518476903436502</v>
      </c>
      <c r="P780" s="52">
        <v>0.28023944910212401</v>
      </c>
      <c r="Q780" s="52">
        <v>0.271667866183531</v>
      </c>
      <c r="R780" s="52">
        <v>0.28726993926201999</v>
      </c>
      <c r="S780" s="52">
        <v>0.25461632942020002</v>
      </c>
      <c r="T780" s="52">
        <v>0.2467631146508</v>
      </c>
      <c r="U780" s="52">
        <v>0.23488560966815999</v>
      </c>
      <c r="V780" s="52">
        <v>0.228466928215806</v>
      </c>
      <c r="W780" s="52">
        <v>0.26513270466047201</v>
      </c>
      <c r="X780" s="52">
        <v>0.27265059997746099</v>
      </c>
      <c r="Y780" s="52">
        <v>0.27974309902500799</v>
      </c>
      <c r="Z780" s="52">
        <v>0.27926476924909599</v>
      </c>
      <c r="AA780" s="52">
        <v>0.27454582751691198</v>
      </c>
      <c r="AB780" s="52">
        <v>0.26313259409183598</v>
      </c>
      <c r="AC780" s="52">
        <v>0.193468238429057</v>
      </c>
      <c r="AD780" s="52">
        <v>0.16631544893537301</v>
      </c>
      <c r="AE780" s="52">
        <v>0.18495068575545701</v>
      </c>
      <c r="AF780" s="52">
        <v>0.18436517183911999</v>
      </c>
      <c r="AG780" s="32">
        <v>0.18596885299748001</v>
      </c>
    </row>
    <row r="781" spans="1:33" ht="15" customHeight="1" x14ac:dyDescent="0.25">
      <c r="A781" s="49" t="s">
        <v>10</v>
      </c>
      <c r="B781" s="49" t="s">
        <v>11</v>
      </c>
      <c r="C781" s="49" t="s">
        <v>12</v>
      </c>
      <c r="D781" s="49" t="s">
        <v>118</v>
      </c>
      <c r="E781" s="49" t="s">
        <v>142</v>
      </c>
      <c r="F781" s="49" t="s">
        <v>108</v>
      </c>
      <c r="G781" s="49" t="s">
        <v>143</v>
      </c>
      <c r="H781" s="50" t="s">
        <v>18</v>
      </c>
      <c r="I781" s="51">
        <v>298</v>
      </c>
      <c r="J781" s="52">
        <v>2.8386551775031599E-4</v>
      </c>
      <c r="K781" s="52">
        <v>2.72866777523271E-4</v>
      </c>
      <c r="L781" s="52">
        <v>2.6204791874919099E-4</v>
      </c>
      <c r="M781" s="52">
        <v>1.7994016200504901E-4</v>
      </c>
      <c r="N781" s="52">
        <v>1.7415983198631099E-4</v>
      </c>
      <c r="O781" s="52">
        <v>1.6028868572659499E-4</v>
      </c>
      <c r="P781" s="52">
        <v>1.57509158491952E-4</v>
      </c>
      <c r="Q781" s="52">
        <v>1.52691482690857E-4</v>
      </c>
      <c r="R781" s="52">
        <v>1.6146065993980001E-4</v>
      </c>
      <c r="S781" s="52">
        <v>1.43107631398E-4</v>
      </c>
      <c r="T781" s="52">
        <v>1.3869371589200001E-4</v>
      </c>
      <c r="U781" s="52">
        <v>1.320179397984E-4</v>
      </c>
      <c r="V781" s="52">
        <v>1.2841030669239899E-4</v>
      </c>
      <c r="W781" s="52">
        <v>1.4901838172165299E-4</v>
      </c>
      <c r="X781" s="52">
        <v>1.53243830240067E-4</v>
      </c>
      <c r="Y781" s="52">
        <v>1.5723018391069899E-4</v>
      </c>
      <c r="Z781" s="52">
        <v>1.56961337676783E-4</v>
      </c>
      <c r="AA781" s="52">
        <v>1.5430904677487701E-4</v>
      </c>
      <c r="AB781" s="52">
        <v>1.47894215464668E-4</v>
      </c>
      <c r="AC781" s="52">
        <v>1.08739221146471E-4</v>
      </c>
      <c r="AD781" s="52">
        <v>9.3477939990081404E-5</v>
      </c>
      <c r="AE781" s="52">
        <v>1.03951913155651E-4</v>
      </c>
      <c r="AF781" s="52">
        <v>1.03622823855258E-4</v>
      </c>
      <c r="AG781" s="32">
        <v>1.04524176147207E-4</v>
      </c>
    </row>
    <row r="782" spans="1:33" ht="15" customHeight="1" x14ac:dyDescent="0.25">
      <c r="A782" s="49" t="s">
        <v>10</v>
      </c>
      <c r="B782" s="49" t="s">
        <v>11</v>
      </c>
      <c r="C782" s="49" t="s">
        <v>12</v>
      </c>
      <c r="D782" s="49" t="s">
        <v>118</v>
      </c>
      <c r="E782" s="49" t="s">
        <v>144</v>
      </c>
      <c r="F782" s="49" t="s">
        <v>108</v>
      </c>
      <c r="G782" s="49" t="s">
        <v>145</v>
      </c>
      <c r="H782" s="50" t="s">
        <v>16</v>
      </c>
      <c r="I782" s="51">
        <v>25</v>
      </c>
      <c r="J782" s="52">
        <v>4.9916597540487903E-5</v>
      </c>
      <c r="K782" s="52">
        <v>4.0595843930776702E-5</v>
      </c>
      <c r="L782" s="52">
        <v>4.1736231036167297E-5</v>
      </c>
      <c r="M782" s="52">
        <v>6.6544762883455997E-5</v>
      </c>
      <c r="N782" s="52">
        <v>6.1075238911704704E-5</v>
      </c>
      <c r="O782" s="52">
        <v>6.0279623342377799E-5</v>
      </c>
      <c r="P782" s="52">
        <v>5.5671041473436999E-5</v>
      </c>
      <c r="Q782" s="52">
        <v>4.7787719791631899E-5</v>
      </c>
      <c r="R782" s="52">
        <v>3.91942675E-5</v>
      </c>
      <c r="S782" s="52">
        <v>3.7442975274999999E-5</v>
      </c>
      <c r="T782" s="52">
        <v>3.6856973400000002E-5</v>
      </c>
      <c r="U782" s="52">
        <v>3.6399927574999999E-5</v>
      </c>
      <c r="V782" s="52">
        <v>4.5860064149832803E-5</v>
      </c>
      <c r="W782" s="52">
        <v>4.9376959129835798E-5</v>
      </c>
      <c r="X782" s="52">
        <v>6.3605058527607902E-5</v>
      </c>
      <c r="Y782" s="52">
        <v>6.4999313429388298E-5</v>
      </c>
      <c r="Z782" s="52">
        <v>6.7222376788428001E-5</v>
      </c>
      <c r="AA782" s="52">
        <v>5.8356424411460499E-5</v>
      </c>
      <c r="AB782" s="52">
        <v>5.3449112202567701E-5</v>
      </c>
      <c r="AC782" s="52">
        <v>5.3108902040864598E-5</v>
      </c>
      <c r="AD782" s="52">
        <v>6.2367462581816596E-5</v>
      </c>
      <c r="AE782" s="52">
        <v>6.6617512494504194E-5</v>
      </c>
      <c r="AF782" s="52">
        <v>6.3721394658136394E-5</v>
      </c>
      <c r="AG782" s="32">
        <v>5.4421527730498101E-5</v>
      </c>
    </row>
    <row r="783" spans="1:33" ht="15" customHeight="1" x14ac:dyDescent="0.25">
      <c r="A783" s="49" t="s">
        <v>10</v>
      </c>
      <c r="B783" s="49" t="s">
        <v>11</v>
      </c>
      <c r="C783" s="49" t="s">
        <v>12</v>
      </c>
      <c r="D783" s="49" t="s">
        <v>118</v>
      </c>
      <c r="E783" s="49" t="s">
        <v>144</v>
      </c>
      <c r="F783" s="49" t="s">
        <v>108</v>
      </c>
      <c r="G783" s="49" t="s">
        <v>145</v>
      </c>
      <c r="H783" s="50" t="s">
        <v>17</v>
      </c>
      <c r="I783" s="51">
        <v>1</v>
      </c>
      <c r="J783" s="52">
        <v>0.105863120063867</v>
      </c>
      <c r="K783" s="52">
        <v>8.6095665808391203E-2</v>
      </c>
      <c r="L783" s="52">
        <v>8.8514198781503697E-2</v>
      </c>
      <c r="M783" s="52">
        <v>0.141128133123234</v>
      </c>
      <c r="N783" s="52">
        <v>0.12952836668394299</v>
      </c>
      <c r="O783" s="52">
        <v>0.12784102518451501</v>
      </c>
      <c r="P783" s="52">
        <v>0.118067144756865</v>
      </c>
      <c r="Q783" s="52">
        <v>0.101348196134093</v>
      </c>
      <c r="R783" s="52">
        <v>8.3123202514000002E-2</v>
      </c>
      <c r="S783" s="52">
        <v>7.9409061963220007E-2</v>
      </c>
      <c r="T783" s="52">
        <v>7.8166269186719997E-2</v>
      </c>
      <c r="U783" s="52">
        <v>7.7196966401059997E-2</v>
      </c>
      <c r="V783" s="52">
        <v>9.7260024048965305E-2</v>
      </c>
      <c r="W783" s="52">
        <v>0.104718654922556</v>
      </c>
      <c r="X783" s="52">
        <v>0.13489360812535101</v>
      </c>
      <c r="Y783" s="52">
        <v>0.13785054392104701</v>
      </c>
      <c r="Z783" s="52">
        <v>0.14256521669289801</v>
      </c>
      <c r="AA783" s="52">
        <v>0.12376230489182601</v>
      </c>
      <c r="AB783" s="52">
        <v>0.113354877159206</v>
      </c>
      <c r="AC783" s="52">
        <v>0.112633359448266</v>
      </c>
      <c r="AD783" s="52">
        <v>0.132268914643517</v>
      </c>
      <c r="AE783" s="52">
        <v>0.141282420498345</v>
      </c>
      <c r="AF783" s="52">
        <v>0.13514033379097601</v>
      </c>
      <c r="AG783" s="32">
        <v>0.11541717601084001</v>
      </c>
    </row>
    <row r="784" spans="1:33" ht="15" customHeight="1" x14ac:dyDescent="0.25">
      <c r="A784" s="49" t="s">
        <v>10</v>
      </c>
      <c r="B784" s="49" t="s">
        <v>11</v>
      </c>
      <c r="C784" s="49" t="s">
        <v>12</v>
      </c>
      <c r="D784" s="49" t="s">
        <v>118</v>
      </c>
      <c r="E784" s="49" t="s">
        <v>144</v>
      </c>
      <c r="F784" s="49" t="s">
        <v>108</v>
      </c>
      <c r="G784" s="49" t="s">
        <v>145</v>
      </c>
      <c r="H784" s="50" t="s">
        <v>18</v>
      </c>
      <c r="I784" s="51">
        <v>298</v>
      </c>
      <c r="J784" s="52">
        <v>5.9500584268261603E-5</v>
      </c>
      <c r="K784" s="52">
        <v>4.8390245965485802E-5</v>
      </c>
      <c r="L784" s="52">
        <v>4.9749587395111502E-5</v>
      </c>
      <c r="M784" s="52">
        <v>7.9321357357079605E-5</v>
      </c>
      <c r="N784" s="52">
        <v>7.2801684782751997E-5</v>
      </c>
      <c r="O784" s="52">
        <v>7.1853311024114305E-5</v>
      </c>
      <c r="P784" s="52">
        <v>6.6359881436336903E-5</v>
      </c>
      <c r="Q784" s="52">
        <v>5.6962961991625202E-5</v>
      </c>
      <c r="R784" s="52">
        <v>4.6719566859999998E-5</v>
      </c>
      <c r="S784" s="52">
        <v>4.4632026527799999E-5</v>
      </c>
      <c r="T784" s="52">
        <v>4.3933512292799999E-5</v>
      </c>
      <c r="U784" s="52">
        <v>4.3388713669400003E-5</v>
      </c>
      <c r="V784" s="52">
        <v>5.4665196466600603E-5</v>
      </c>
      <c r="W784" s="52">
        <v>5.8857335282764201E-5</v>
      </c>
      <c r="X784" s="52">
        <v>7.5817229764908606E-5</v>
      </c>
      <c r="Y784" s="52">
        <v>7.74791816078309E-5</v>
      </c>
      <c r="Z784" s="52">
        <v>8.0129073131806198E-5</v>
      </c>
      <c r="AA784" s="52">
        <v>6.9560857898461002E-5</v>
      </c>
      <c r="AB784" s="52">
        <v>6.3711341745460707E-5</v>
      </c>
      <c r="AC784" s="52">
        <v>6.3305811232710596E-5</v>
      </c>
      <c r="AD784" s="52">
        <v>7.4342015397525405E-5</v>
      </c>
      <c r="AE784" s="52">
        <v>7.9408074893449104E-5</v>
      </c>
      <c r="AF784" s="52">
        <v>7.5955902432498602E-5</v>
      </c>
      <c r="AG784" s="32">
        <v>6.4870461054753804E-5</v>
      </c>
    </row>
    <row r="785" spans="1:33" ht="15" customHeight="1" x14ac:dyDescent="0.25">
      <c r="A785" s="49" t="s">
        <v>10</v>
      </c>
      <c r="B785" s="49" t="s">
        <v>11</v>
      </c>
      <c r="C785" s="49" t="s">
        <v>12</v>
      </c>
      <c r="D785" s="49" t="s">
        <v>118</v>
      </c>
      <c r="E785" s="49" t="s">
        <v>144</v>
      </c>
      <c r="F785" s="49" t="s">
        <v>108</v>
      </c>
      <c r="G785" s="49" t="s">
        <v>146</v>
      </c>
      <c r="H785" s="50" t="s">
        <v>16</v>
      </c>
      <c r="I785" s="51">
        <v>25</v>
      </c>
      <c r="J785" s="52">
        <v>1.5280595800414601E-4</v>
      </c>
      <c r="K785" s="52">
        <v>4.6579637067613502E-5</v>
      </c>
      <c r="L785" s="52">
        <v>4.4318800722427902E-5</v>
      </c>
      <c r="M785" s="52">
        <v>1.0511811525720101E-4</v>
      </c>
      <c r="N785" s="52">
        <v>1.05772438694355E-4</v>
      </c>
      <c r="O785" s="52">
        <v>1.10290045712198E-4</v>
      </c>
      <c r="P785" s="52">
        <v>1.1612165183564301E-4</v>
      </c>
      <c r="Q785" s="52">
        <v>1.0857068536531899E-4</v>
      </c>
      <c r="R785" s="52">
        <v>9.7465265000000001E-5</v>
      </c>
      <c r="S785" s="52">
        <v>8.803847125E-5</v>
      </c>
      <c r="T785" s="52">
        <v>8.2937745225000005E-5</v>
      </c>
      <c r="U785" s="52">
        <v>7.8878122799999999E-5</v>
      </c>
      <c r="V785" s="52">
        <v>6.8472612603586705E-5</v>
      </c>
      <c r="W785" s="52">
        <v>6.8753884376380502E-5</v>
      </c>
      <c r="X785" s="52">
        <v>6.7304290173032905E-5</v>
      </c>
      <c r="Y785" s="52">
        <v>6.9064299121539198E-5</v>
      </c>
      <c r="Z785" s="52">
        <v>6.9677660038433797E-5</v>
      </c>
      <c r="AA785" s="52">
        <v>6.5079336279051702E-5</v>
      </c>
      <c r="AB785" s="52">
        <v>5.9249993022477697E-5</v>
      </c>
      <c r="AC785" s="52">
        <v>6.3194448661569395E-5</v>
      </c>
      <c r="AD785" s="52">
        <v>8.1238548282354804E-5</v>
      </c>
      <c r="AE785" s="52">
        <v>8.2235856563099598E-5</v>
      </c>
      <c r="AF785" s="52">
        <v>7.9714456624742401E-5</v>
      </c>
      <c r="AG785" s="32">
        <v>7.6965841364784896E-5</v>
      </c>
    </row>
    <row r="786" spans="1:33" ht="15" customHeight="1" x14ac:dyDescent="0.25">
      <c r="A786" s="49" t="s">
        <v>10</v>
      </c>
      <c r="B786" s="49" t="s">
        <v>11</v>
      </c>
      <c r="C786" s="49" t="s">
        <v>12</v>
      </c>
      <c r="D786" s="49" t="s">
        <v>118</v>
      </c>
      <c r="E786" s="49" t="s">
        <v>144</v>
      </c>
      <c r="F786" s="49" t="s">
        <v>108</v>
      </c>
      <c r="G786" s="49" t="s">
        <v>146</v>
      </c>
      <c r="H786" s="50" t="s">
        <v>17</v>
      </c>
      <c r="I786" s="51">
        <v>1</v>
      </c>
      <c r="J786" s="52">
        <v>0.324070875735192</v>
      </c>
      <c r="K786" s="52">
        <v>9.8786094292994606E-2</v>
      </c>
      <c r="L786" s="52">
        <v>9.3991312572125105E-2</v>
      </c>
      <c r="M786" s="52">
        <v>0.22293449883747299</v>
      </c>
      <c r="N786" s="52">
        <v>0.224322187982987</v>
      </c>
      <c r="O786" s="52">
        <v>0.23390312894643001</v>
      </c>
      <c r="P786" s="52">
        <v>0.24627079921303099</v>
      </c>
      <c r="Q786" s="52">
        <v>0.230256709522769</v>
      </c>
      <c r="R786" s="52">
        <v>0.206704334012</v>
      </c>
      <c r="S786" s="52">
        <v>0.18671198982699999</v>
      </c>
      <c r="T786" s="52">
        <v>0.17589437007318001</v>
      </c>
      <c r="U786" s="52">
        <v>0.16728472283424001</v>
      </c>
      <c r="V786" s="52">
        <v>0.14521671680968701</v>
      </c>
      <c r="W786" s="52">
        <v>0.145813237985428</v>
      </c>
      <c r="X786" s="52">
        <v>0.142738938598968</v>
      </c>
      <c r="Y786" s="52">
        <v>0.14647156557696001</v>
      </c>
      <c r="Z786" s="52">
        <v>0.14777238140950999</v>
      </c>
      <c r="AA786" s="52">
        <v>0.13802025638061299</v>
      </c>
      <c r="AB786" s="52">
        <v>0.12565738520207101</v>
      </c>
      <c r="AC786" s="52">
        <v>0.13402278672145601</v>
      </c>
      <c r="AD786" s="52">
        <v>0.172290713197218</v>
      </c>
      <c r="AE786" s="52">
        <v>0.174405804599022</v>
      </c>
      <c r="AF786" s="52">
        <v>0.16905841960975401</v>
      </c>
      <c r="AG786" s="32">
        <v>0.16322915636643601</v>
      </c>
    </row>
    <row r="787" spans="1:33" ht="15" customHeight="1" x14ac:dyDescent="0.25">
      <c r="A787" s="49" t="s">
        <v>10</v>
      </c>
      <c r="B787" s="49" t="s">
        <v>11</v>
      </c>
      <c r="C787" s="49" t="s">
        <v>12</v>
      </c>
      <c r="D787" s="49" t="s">
        <v>118</v>
      </c>
      <c r="E787" s="49" t="s">
        <v>144</v>
      </c>
      <c r="F787" s="49" t="s">
        <v>108</v>
      </c>
      <c r="G787" s="49" t="s">
        <v>146</v>
      </c>
      <c r="H787" s="50" t="s">
        <v>18</v>
      </c>
      <c r="I787" s="51">
        <v>298</v>
      </c>
      <c r="J787" s="52">
        <v>1.82144701940942E-4</v>
      </c>
      <c r="K787" s="52">
        <v>5.55229273845953E-5</v>
      </c>
      <c r="L787" s="52">
        <v>5.2828010461133997E-5</v>
      </c>
      <c r="M787" s="52">
        <v>1.2530079338658401E-4</v>
      </c>
      <c r="N787" s="52">
        <v>1.2608074692367101E-4</v>
      </c>
      <c r="O787" s="52">
        <v>1.3146573448894001E-4</v>
      </c>
      <c r="P787" s="52">
        <v>1.3841700898808599E-4</v>
      </c>
      <c r="Q787" s="52">
        <v>1.2941625695546001E-4</v>
      </c>
      <c r="R787" s="52">
        <v>1.1617859588E-4</v>
      </c>
      <c r="S787" s="52">
        <v>1.0494185773000001E-4</v>
      </c>
      <c r="T787" s="52">
        <v>9.8861792308200006E-5</v>
      </c>
      <c r="U787" s="52">
        <v>9.40227223776E-5</v>
      </c>
      <c r="V787" s="52">
        <v>8.16193542234754E-5</v>
      </c>
      <c r="W787" s="52">
        <v>8.1954630176645494E-5</v>
      </c>
      <c r="X787" s="52">
        <v>8.02267138862553E-5</v>
      </c>
      <c r="Y787" s="52">
        <v>8.2324644552874703E-5</v>
      </c>
      <c r="Z787" s="52">
        <v>8.3055770765813096E-5</v>
      </c>
      <c r="AA787" s="52">
        <v>7.7574568844629603E-5</v>
      </c>
      <c r="AB787" s="52">
        <v>7.0625991682793306E-5</v>
      </c>
      <c r="AC787" s="52">
        <v>7.5327782804590699E-5</v>
      </c>
      <c r="AD787" s="52">
        <v>9.6836349552567006E-5</v>
      </c>
      <c r="AE787" s="52">
        <v>9.8025141023214696E-5</v>
      </c>
      <c r="AF787" s="52">
        <v>9.5019632296692902E-5</v>
      </c>
      <c r="AG787" s="32">
        <v>9.1743282906823597E-5</v>
      </c>
    </row>
    <row r="788" spans="1:33" ht="15" customHeight="1" x14ac:dyDescent="0.25">
      <c r="A788" s="49" t="s">
        <v>10</v>
      </c>
      <c r="B788" s="49" t="s">
        <v>11</v>
      </c>
      <c r="C788" s="49" t="s">
        <v>12</v>
      </c>
      <c r="D788" s="49" t="s">
        <v>118</v>
      </c>
      <c r="E788" s="49" t="s">
        <v>144</v>
      </c>
      <c r="F788" s="49" t="s">
        <v>108</v>
      </c>
      <c r="G788" s="49" t="s">
        <v>147</v>
      </c>
      <c r="H788" s="50" t="s">
        <v>16</v>
      </c>
      <c r="I788" s="51">
        <v>25</v>
      </c>
      <c r="J788" s="52">
        <v>3.1881847962336003E-4</v>
      </c>
      <c r="K788" s="52">
        <v>3.1737264971509901E-4</v>
      </c>
      <c r="L788" s="52">
        <v>2.7561479707928802E-4</v>
      </c>
      <c r="M788" s="52">
        <v>2.27612632369961E-4</v>
      </c>
      <c r="N788" s="52">
        <v>2.5192398103730199E-4</v>
      </c>
      <c r="O788" s="52">
        <v>2.4447488998417799E-4</v>
      </c>
      <c r="P788" s="52">
        <v>2.4207399043493999E-4</v>
      </c>
      <c r="Q788" s="52">
        <v>2.38497419942914E-4</v>
      </c>
      <c r="R788" s="52">
        <v>1.558593725E-4</v>
      </c>
      <c r="S788" s="52">
        <v>1.3525034892500001E-4</v>
      </c>
      <c r="T788" s="52">
        <v>1.3601626865000001E-4</v>
      </c>
      <c r="U788" s="52">
        <v>1.3807723244999999E-4</v>
      </c>
      <c r="V788" s="52">
        <v>1.30373787211203E-4</v>
      </c>
      <c r="W788" s="52">
        <v>1.3138390100641799E-4</v>
      </c>
      <c r="X788" s="52">
        <v>1.3905408767325399E-4</v>
      </c>
      <c r="Y788" s="52">
        <v>1.42089616180099E-4</v>
      </c>
      <c r="Z788" s="52">
        <v>1.3403591644849799E-4</v>
      </c>
      <c r="AA788" s="52">
        <v>1.3061444953023899E-4</v>
      </c>
      <c r="AB788" s="52">
        <v>1.21240455802852E-4</v>
      </c>
      <c r="AC788" s="52">
        <v>1.17831006692682E-4</v>
      </c>
      <c r="AD788" s="52">
        <v>1.0179785764175099E-4</v>
      </c>
      <c r="AE788" s="52">
        <v>1.03031248144422E-4</v>
      </c>
      <c r="AF788" s="52">
        <v>1.0132265771749299E-4</v>
      </c>
      <c r="AG788" s="32">
        <v>9.2170464439413205E-5</v>
      </c>
    </row>
    <row r="789" spans="1:33" ht="15" customHeight="1" x14ac:dyDescent="0.25">
      <c r="A789" s="49" t="s">
        <v>10</v>
      </c>
      <c r="B789" s="49" t="s">
        <v>11</v>
      </c>
      <c r="C789" s="49" t="s">
        <v>12</v>
      </c>
      <c r="D789" s="49" t="s">
        <v>118</v>
      </c>
      <c r="E789" s="49" t="s">
        <v>144</v>
      </c>
      <c r="F789" s="49" t="s">
        <v>108</v>
      </c>
      <c r="G789" s="49" t="s">
        <v>147</v>
      </c>
      <c r="H789" s="50" t="s">
        <v>17</v>
      </c>
      <c r="I789" s="51">
        <v>1</v>
      </c>
      <c r="J789" s="52">
        <v>0.67615023158522203</v>
      </c>
      <c r="K789" s="52">
        <v>0.67308391551578195</v>
      </c>
      <c r="L789" s="52">
        <v>0.58452386164575398</v>
      </c>
      <c r="M789" s="52">
        <v>0.48272087073021203</v>
      </c>
      <c r="N789" s="52">
        <v>0.53428037898390901</v>
      </c>
      <c r="O789" s="52">
        <v>0.51848234667844595</v>
      </c>
      <c r="P789" s="52">
        <v>0.51339051891442</v>
      </c>
      <c r="Q789" s="52">
        <v>0.50580532821493296</v>
      </c>
      <c r="R789" s="52">
        <v>0.33054655719800002</v>
      </c>
      <c r="S789" s="52">
        <v>0.28683894000013999</v>
      </c>
      <c r="T789" s="52">
        <v>0.28846330255292002</v>
      </c>
      <c r="U789" s="52">
        <v>0.29283419457996002</v>
      </c>
      <c r="V789" s="52">
        <v>0.27649672791752</v>
      </c>
      <c r="W789" s="52">
        <v>0.27863897725441</v>
      </c>
      <c r="X789" s="52">
        <v>0.29490590913743697</v>
      </c>
      <c r="Y789" s="52">
        <v>0.30134365799475399</v>
      </c>
      <c r="Z789" s="52">
        <v>0.28426337160397502</v>
      </c>
      <c r="AA789" s="52">
        <v>0.277007124563732</v>
      </c>
      <c r="AB789" s="52">
        <v>0.25712675866668799</v>
      </c>
      <c r="AC789" s="52">
        <v>0.24989599899383899</v>
      </c>
      <c r="AD789" s="52">
        <v>0.21589289648662599</v>
      </c>
      <c r="AE789" s="52">
        <v>0.21850867106468899</v>
      </c>
      <c r="AF789" s="52">
        <v>0.21488509248725901</v>
      </c>
      <c r="AG789" s="32">
        <v>0.19547512098310801</v>
      </c>
    </row>
    <row r="790" spans="1:33" ht="15" customHeight="1" x14ac:dyDescent="0.25">
      <c r="A790" s="49" t="s">
        <v>10</v>
      </c>
      <c r="B790" s="49" t="s">
        <v>11</v>
      </c>
      <c r="C790" s="49" t="s">
        <v>12</v>
      </c>
      <c r="D790" s="49" t="s">
        <v>118</v>
      </c>
      <c r="E790" s="49" t="s">
        <v>144</v>
      </c>
      <c r="F790" s="49" t="s">
        <v>108</v>
      </c>
      <c r="G790" s="49" t="s">
        <v>147</v>
      </c>
      <c r="H790" s="50" t="s">
        <v>18</v>
      </c>
      <c r="I790" s="51">
        <v>298</v>
      </c>
      <c r="J790" s="52">
        <v>3.80031627711045E-4</v>
      </c>
      <c r="K790" s="52">
        <v>3.7830819846039801E-4</v>
      </c>
      <c r="L790" s="52">
        <v>3.2853283811851099E-4</v>
      </c>
      <c r="M790" s="52">
        <v>2.7131425778499299E-4</v>
      </c>
      <c r="N790" s="52">
        <v>3.0029338539646402E-4</v>
      </c>
      <c r="O790" s="52">
        <v>2.91414068861141E-4</v>
      </c>
      <c r="P790" s="52">
        <v>2.88552196598448E-4</v>
      </c>
      <c r="Q790" s="52">
        <v>2.8428892457195399E-4</v>
      </c>
      <c r="R790" s="52">
        <v>1.8578437201999999E-4</v>
      </c>
      <c r="S790" s="52">
        <v>1.6121841591859999E-4</v>
      </c>
      <c r="T790" s="52">
        <v>1.6213139223079999E-4</v>
      </c>
      <c r="U790" s="52">
        <v>1.6458806108040001E-4</v>
      </c>
      <c r="V790" s="52">
        <v>1.5540555435575399E-4</v>
      </c>
      <c r="W790" s="52">
        <v>1.5660960999965001E-4</v>
      </c>
      <c r="X790" s="52">
        <v>1.6575247250651901E-4</v>
      </c>
      <c r="Y790" s="52">
        <v>1.6937082248667801E-4</v>
      </c>
      <c r="Z790" s="52">
        <v>1.5977081240661E-4</v>
      </c>
      <c r="AA790" s="52">
        <v>1.5569242384004501E-4</v>
      </c>
      <c r="AB790" s="52">
        <v>1.4451862331699901E-4</v>
      </c>
      <c r="AC790" s="52">
        <v>1.40454559977676E-4</v>
      </c>
      <c r="AD790" s="52">
        <v>1.2134304630896801E-4</v>
      </c>
      <c r="AE790" s="52">
        <v>1.2281324778815099E-4</v>
      </c>
      <c r="AF790" s="52">
        <v>1.20776607999251E-4</v>
      </c>
      <c r="AG790" s="32">
        <v>1.09867193611781E-4</v>
      </c>
    </row>
    <row r="791" spans="1:33" ht="15" customHeight="1" x14ac:dyDescent="0.25">
      <c r="A791" s="49" t="s">
        <v>10</v>
      </c>
      <c r="B791" s="49" t="s">
        <v>11</v>
      </c>
      <c r="C791" s="49" t="s">
        <v>12</v>
      </c>
      <c r="D791" s="49" t="s">
        <v>118</v>
      </c>
      <c r="E791" s="49" t="s">
        <v>144</v>
      </c>
      <c r="F791" s="49" t="s">
        <v>108</v>
      </c>
      <c r="G791" s="49" t="s">
        <v>148</v>
      </c>
      <c r="H791" s="50" t="s">
        <v>16</v>
      </c>
      <c r="I791" s="51">
        <v>25</v>
      </c>
      <c r="J791" s="52">
        <v>1.0082025837035101E-4</v>
      </c>
      <c r="K791" s="52">
        <v>1.71044516564644E-4</v>
      </c>
      <c r="L791" s="52">
        <v>1.74184150880544E-4</v>
      </c>
      <c r="M791" s="52">
        <v>6.2372286849340998E-5</v>
      </c>
      <c r="N791" s="52">
        <v>8.5810465824224605E-5</v>
      </c>
      <c r="O791" s="52">
        <v>7.8914609231782898E-5</v>
      </c>
      <c r="P791" s="52">
        <v>8.1423903899918194E-5</v>
      </c>
      <c r="Q791" s="52">
        <v>7.1111311745356598E-5</v>
      </c>
      <c r="R791" s="52">
        <v>7.5368279999999993E-5</v>
      </c>
      <c r="S791" s="52">
        <v>6.8657811800000001E-5</v>
      </c>
      <c r="T791" s="52">
        <v>5.4942231125000002E-5</v>
      </c>
      <c r="U791" s="52">
        <v>5.5038051024999998E-5</v>
      </c>
      <c r="V791" s="52">
        <v>7.0237038548066701E-5</v>
      </c>
      <c r="W791" s="52">
        <v>6.9439647047426798E-5</v>
      </c>
      <c r="X791" s="52">
        <v>7.0895970074282599E-5</v>
      </c>
      <c r="Y791" s="52">
        <v>6.9712403268452498E-5</v>
      </c>
      <c r="Z791" s="52">
        <v>6.6849041993267706E-5</v>
      </c>
      <c r="AA791" s="52">
        <v>6.9156420217482406E-5</v>
      </c>
      <c r="AB791" s="52">
        <v>6.8300023227095804E-5</v>
      </c>
      <c r="AC791" s="52">
        <v>6.8520612591788603E-5</v>
      </c>
      <c r="AD791" s="52">
        <v>6.1795820697209804E-5</v>
      </c>
      <c r="AE791" s="52">
        <v>6.2822035072125396E-5</v>
      </c>
      <c r="AF791" s="52">
        <v>6.3894926202037898E-5</v>
      </c>
      <c r="AG791" s="32">
        <v>5.9770876358823697E-5</v>
      </c>
    </row>
    <row r="792" spans="1:33" ht="15" customHeight="1" x14ac:dyDescent="0.25">
      <c r="A792" s="49" t="s">
        <v>10</v>
      </c>
      <c r="B792" s="49" t="s">
        <v>11</v>
      </c>
      <c r="C792" s="49" t="s">
        <v>12</v>
      </c>
      <c r="D792" s="49" t="s">
        <v>118</v>
      </c>
      <c r="E792" s="49" t="s">
        <v>144</v>
      </c>
      <c r="F792" s="49" t="s">
        <v>108</v>
      </c>
      <c r="G792" s="49" t="s">
        <v>148</v>
      </c>
      <c r="H792" s="50" t="s">
        <v>17</v>
      </c>
      <c r="I792" s="51">
        <v>1</v>
      </c>
      <c r="J792" s="52">
        <v>0.21381960395184099</v>
      </c>
      <c r="K792" s="52">
        <v>0.36275121073029798</v>
      </c>
      <c r="L792" s="52">
        <v>0.369409747187457</v>
      </c>
      <c r="M792" s="52">
        <v>0.132279145950082</v>
      </c>
      <c r="N792" s="52">
        <v>0.18198683592001599</v>
      </c>
      <c r="O792" s="52">
        <v>0.16736210325876499</v>
      </c>
      <c r="P792" s="52">
        <v>0.17268381539094599</v>
      </c>
      <c r="Q792" s="52">
        <v>0.15081286994955201</v>
      </c>
      <c r="R792" s="52">
        <v>0.159841048224</v>
      </c>
      <c r="S792" s="52">
        <v>0.14560948726544001</v>
      </c>
      <c r="T792" s="52">
        <v>0.1165214837699</v>
      </c>
      <c r="U792" s="52">
        <v>0.11672469861382</v>
      </c>
      <c r="V792" s="52">
        <v>0.14895871135274</v>
      </c>
      <c r="W792" s="52">
        <v>0.14726760345818299</v>
      </c>
      <c r="X792" s="52">
        <v>0.15035617333353801</v>
      </c>
      <c r="Y792" s="52">
        <v>0.14784606485173399</v>
      </c>
      <c r="Z792" s="52">
        <v>0.141773448259322</v>
      </c>
      <c r="AA792" s="52">
        <v>0.14666693599723701</v>
      </c>
      <c r="AB792" s="52">
        <v>0.14485068926002501</v>
      </c>
      <c r="AC792" s="52">
        <v>0.14531851518466499</v>
      </c>
      <c r="AD792" s="52">
        <v>0.131056576534643</v>
      </c>
      <c r="AE792" s="52">
        <v>0.13323297198096401</v>
      </c>
      <c r="AF792" s="52">
        <v>0.135508359489282</v>
      </c>
      <c r="AG792" s="32">
        <v>0.12676207458179301</v>
      </c>
    </row>
    <row r="793" spans="1:33" ht="15" customHeight="1" x14ac:dyDescent="0.25">
      <c r="A793" s="49" t="s">
        <v>10</v>
      </c>
      <c r="B793" s="49" t="s">
        <v>11</v>
      </c>
      <c r="C793" s="49" t="s">
        <v>12</v>
      </c>
      <c r="D793" s="49" t="s">
        <v>118</v>
      </c>
      <c r="E793" s="49" t="s">
        <v>144</v>
      </c>
      <c r="F793" s="49" t="s">
        <v>108</v>
      </c>
      <c r="G793" s="49" t="s">
        <v>148</v>
      </c>
      <c r="H793" s="50" t="s">
        <v>18</v>
      </c>
      <c r="I793" s="51">
        <v>298</v>
      </c>
      <c r="J793" s="52">
        <v>1.2017774797745899E-4</v>
      </c>
      <c r="K793" s="52">
        <v>2.03885063745056E-4</v>
      </c>
      <c r="L793" s="52">
        <v>2.0762750784960801E-4</v>
      </c>
      <c r="M793" s="52">
        <v>7.4347765924414493E-5</v>
      </c>
      <c r="N793" s="52">
        <v>1.02286075262476E-4</v>
      </c>
      <c r="O793" s="52">
        <v>9.40662142042852E-5</v>
      </c>
      <c r="P793" s="52">
        <v>9.7057293448702501E-5</v>
      </c>
      <c r="Q793" s="52">
        <v>8.4764683600465097E-5</v>
      </c>
      <c r="R793" s="52">
        <v>8.9838989759999995E-5</v>
      </c>
      <c r="S793" s="52">
        <v>8.18401116656E-5</v>
      </c>
      <c r="T793" s="52">
        <v>6.5491139500999999E-5</v>
      </c>
      <c r="U793" s="52">
        <v>6.5605356821800005E-5</v>
      </c>
      <c r="V793" s="52">
        <v>8.3722549949295503E-5</v>
      </c>
      <c r="W793" s="52">
        <v>8.2772059280532793E-5</v>
      </c>
      <c r="X793" s="52">
        <v>8.4507996328544795E-5</v>
      </c>
      <c r="Y793" s="52">
        <v>8.3097184695995403E-5</v>
      </c>
      <c r="Z793" s="52">
        <v>7.9684058055975193E-5</v>
      </c>
      <c r="AA793" s="52">
        <v>8.2434452899239098E-5</v>
      </c>
      <c r="AB793" s="52">
        <v>8.1413627686698206E-5</v>
      </c>
      <c r="AC793" s="52">
        <v>8.1676570209412004E-5</v>
      </c>
      <c r="AD793" s="52">
        <v>7.3660618271074104E-5</v>
      </c>
      <c r="AE793" s="52">
        <v>7.48838658059735E-5</v>
      </c>
      <c r="AF793" s="52">
        <v>7.6162752032829205E-5</v>
      </c>
      <c r="AG793" s="32">
        <v>7.1246884619717893E-5</v>
      </c>
    </row>
    <row r="794" spans="1:33" ht="15" customHeight="1" x14ac:dyDescent="0.25">
      <c r="A794" s="49" t="s">
        <v>10</v>
      </c>
      <c r="B794" s="49" t="s">
        <v>11</v>
      </c>
      <c r="C794" s="49" t="s">
        <v>12</v>
      </c>
      <c r="D794" s="49" t="s">
        <v>118</v>
      </c>
      <c r="E794" s="49" t="s">
        <v>149</v>
      </c>
      <c r="F794" s="49" t="s">
        <v>108</v>
      </c>
      <c r="G794" s="49" t="s">
        <v>150</v>
      </c>
      <c r="H794" s="50" t="s">
        <v>16</v>
      </c>
      <c r="I794" s="51">
        <v>25</v>
      </c>
      <c r="J794" s="52">
        <v>2.4458606071222402E-10</v>
      </c>
      <c r="K794" s="52">
        <v>2.3791644768538998E-10</v>
      </c>
      <c r="L794" s="52">
        <v>2.3469844052302E-10</v>
      </c>
      <c r="M794" s="52">
        <v>2.28249215944092E-10</v>
      </c>
      <c r="N794" s="52">
        <v>2.4543613042646698E-10</v>
      </c>
      <c r="O794" s="52">
        <v>2.30541096755508E-10</v>
      </c>
      <c r="P794" s="52">
        <v>2.3317224152828099E-10</v>
      </c>
      <c r="Q794" s="52">
        <v>2.32242525698202E-10</v>
      </c>
      <c r="R794" s="52">
        <v>6.9E-10</v>
      </c>
      <c r="S794" s="52"/>
      <c r="T794" s="52"/>
      <c r="U794" s="52"/>
      <c r="V794" s="52">
        <v>1.5207784271701E-9</v>
      </c>
      <c r="W794" s="52">
        <v>2.5293667897066301E-8</v>
      </c>
      <c r="X794" s="52">
        <v>2.2574417123010801E-8</v>
      </c>
      <c r="Y794" s="52">
        <v>1.88389770449612E-8</v>
      </c>
      <c r="Z794" s="52">
        <v>2.8584809337921401E-9</v>
      </c>
      <c r="AA794" s="52">
        <v>1.2205302002767701E-9</v>
      </c>
      <c r="AB794" s="52">
        <v>1.3531573470610499E-9</v>
      </c>
      <c r="AC794" s="52">
        <v>3.8557943627636497E-9</v>
      </c>
      <c r="AD794" s="52">
        <v>3.0458135722036598E-9</v>
      </c>
      <c r="AE794" s="52">
        <v>2.1708195725416602E-9</v>
      </c>
      <c r="AF794" s="52">
        <v>4.02085022151201E-9</v>
      </c>
      <c r="AG794" s="32">
        <v>4.3370335410782799E-9</v>
      </c>
    </row>
    <row r="795" spans="1:33" ht="15" customHeight="1" x14ac:dyDescent="0.25">
      <c r="A795" s="49" t="s">
        <v>10</v>
      </c>
      <c r="B795" s="49" t="s">
        <v>11</v>
      </c>
      <c r="C795" s="49" t="s">
        <v>12</v>
      </c>
      <c r="D795" s="49" t="s">
        <v>118</v>
      </c>
      <c r="E795" s="49" t="s">
        <v>149</v>
      </c>
      <c r="F795" s="49" t="s">
        <v>108</v>
      </c>
      <c r="G795" s="49" t="s">
        <v>150</v>
      </c>
      <c r="H795" s="50" t="s">
        <v>17</v>
      </c>
      <c r="I795" s="51">
        <v>1</v>
      </c>
      <c r="J795" s="52">
        <v>5.1871811755848395E-7</v>
      </c>
      <c r="K795" s="52">
        <v>5.0457320225117501E-7</v>
      </c>
      <c r="L795" s="52">
        <v>4.9774845266122199E-7</v>
      </c>
      <c r="M795" s="52">
        <v>4.8407093717423095E-7</v>
      </c>
      <c r="N795" s="52">
        <v>5.2052094540845103E-7</v>
      </c>
      <c r="O795" s="52">
        <v>4.8893155799908204E-7</v>
      </c>
      <c r="P795" s="52">
        <v>4.9451168983317796E-7</v>
      </c>
      <c r="Q795" s="52">
        <v>4.9253994850074704E-7</v>
      </c>
      <c r="R795" s="52">
        <v>1.463352E-6</v>
      </c>
      <c r="S795" s="52"/>
      <c r="T795" s="52"/>
      <c r="U795" s="52"/>
      <c r="V795" s="52">
        <v>3.2252668883423601E-6</v>
      </c>
      <c r="W795" s="52">
        <v>5.36428108760982E-5</v>
      </c>
      <c r="X795" s="52">
        <v>4.7875823834481297E-5</v>
      </c>
      <c r="Y795" s="52">
        <v>3.9953702516953798E-5</v>
      </c>
      <c r="Z795" s="52">
        <v>6.0622663643863698E-6</v>
      </c>
      <c r="AA795" s="52">
        <v>2.5885004487469799E-6</v>
      </c>
      <c r="AB795" s="52">
        <v>2.8697761016470701E-6</v>
      </c>
      <c r="AC795" s="52">
        <v>8.1773686845491494E-6</v>
      </c>
      <c r="AD795" s="52">
        <v>6.4595614239295199E-6</v>
      </c>
      <c r="AE795" s="52">
        <v>4.6038741494463603E-6</v>
      </c>
      <c r="AF795" s="52">
        <v>8.5274191497826701E-6</v>
      </c>
      <c r="AG795" s="32">
        <v>9.19798073391882E-6</v>
      </c>
    </row>
    <row r="796" spans="1:33" ht="15" customHeight="1" x14ac:dyDescent="0.25">
      <c r="A796" s="49" t="s">
        <v>10</v>
      </c>
      <c r="B796" s="49" t="s">
        <v>11</v>
      </c>
      <c r="C796" s="49" t="s">
        <v>12</v>
      </c>
      <c r="D796" s="49" t="s">
        <v>118</v>
      </c>
      <c r="E796" s="49" t="s">
        <v>149</v>
      </c>
      <c r="F796" s="49" t="s">
        <v>108</v>
      </c>
      <c r="G796" s="49" t="s">
        <v>150</v>
      </c>
      <c r="H796" s="50" t="s">
        <v>18</v>
      </c>
      <c r="I796" s="51">
        <v>298</v>
      </c>
      <c r="J796" s="52">
        <v>2.9154658436897098E-10</v>
      </c>
      <c r="K796" s="52">
        <v>2.8359640564098499E-10</v>
      </c>
      <c r="L796" s="52">
        <v>2.7976054110344002E-10</v>
      </c>
      <c r="M796" s="52">
        <v>2.7207306540535797E-10</v>
      </c>
      <c r="N796" s="52">
        <v>2.9255986746834902E-10</v>
      </c>
      <c r="O796" s="52">
        <v>2.7480498733256599E-10</v>
      </c>
      <c r="P796" s="52">
        <v>2.7794131190171099E-10</v>
      </c>
      <c r="Q796" s="52">
        <v>2.7683309063225698E-10</v>
      </c>
      <c r="R796" s="52">
        <v>8.2248000000000004E-10</v>
      </c>
      <c r="S796" s="52"/>
      <c r="T796" s="52"/>
      <c r="U796" s="52"/>
      <c r="V796" s="52">
        <v>1.8127678851867599E-9</v>
      </c>
      <c r="W796" s="52">
        <v>3.0150052133303E-8</v>
      </c>
      <c r="X796" s="52">
        <v>2.6908705210628899E-8</v>
      </c>
      <c r="Y796" s="52">
        <v>2.2456060637593799E-8</v>
      </c>
      <c r="Z796" s="52">
        <v>3.4073092730802301E-9</v>
      </c>
      <c r="AA796" s="52">
        <v>1.4548719987299101E-9</v>
      </c>
      <c r="AB796" s="52">
        <v>1.6129635576967701E-9</v>
      </c>
      <c r="AC796" s="52">
        <v>4.5961068804142702E-9</v>
      </c>
      <c r="AD796" s="52">
        <v>3.6306097780667602E-9</v>
      </c>
      <c r="AE796" s="52">
        <v>2.5876169304696599E-9</v>
      </c>
      <c r="AF796" s="52">
        <v>4.7928534640423197E-9</v>
      </c>
      <c r="AG796" s="32">
        <v>5.1697439809653098E-9</v>
      </c>
    </row>
    <row r="797" spans="1:33" ht="15" customHeight="1" x14ac:dyDescent="0.25">
      <c r="A797" s="49" t="s">
        <v>10</v>
      </c>
      <c r="B797" s="49" t="s">
        <v>11</v>
      </c>
      <c r="C797" s="49" t="s">
        <v>12</v>
      </c>
      <c r="D797" s="49" t="s">
        <v>118</v>
      </c>
      <c r="E797" s="49" t="s">
        <v>149</v>
      </c>
      <c r="F797" s="49" t="s">
        <v>108</v>
      </c>
      <c r="G797" s="49" t="s">
        <v>151</v>
      </c>
      <c r="H797" s="50" t="s">
        <v>16</v>
      </c>
      <c r="I797" s="51">
        <v>25</v>
      </c>
      <c r="J797" s="52">
        <v>8.1283214661983005E-8</v>
      </c>
      <c r="K797" s="52">
        <v>7.9066704097996498E-8</v>
      </c>
      <c r="L797" s="52">
        <v>7.7997264710481904E-8</v>
      </c>
      <c r="M797" s="52">
        <v>7.5853995775507203E-8</v>
      </c>
      <c r="N797" s="52">
        <v>8.1565718083720406E-8</v>
      </c>
      <c r="O797" s="52">
        <v>7.6615655861251701E-8</v>
      </c>
      <c r="P797" s="52">
        <v>7.7490063440936597E-8</v>
      </c>
      <c r="Q797" s="52">
        <v>7.7181091248609405E-8</v>
      </c>
      <c r="R797" s="52">
        <v>1.01945E-7</v>
      </c>
      <c r="S797" s="52">
        <v>6.0899999999999996E-8</v>
      </c>
      <c r="T797" s="52">
        <v>6.6462500000000004E-8</v>
      </c>
      <c r="U797" s="52">
        <v>5.8390000000000002E-8</v>
      </c>
      <c r="V797" s="52">
        <v>1.02917221683072E-6</v>
      </c>
      <c r="W797" s="52">
        <v>2.1831747966902601E-7</v>
      </c>
      <c r="X797" s="52">
        <v>9.0056508135612205E-7</v>
      </c>
      <c r="Y797" s="52">
        <v>9.2617724046963808E-6</v>
      </c>
      <c r="Z797" s="52">
        <v>1.4300249556600599E-7</v>
      </c>
      <c r="AA797" s="52">
        <v>1.74855649289362E-7</v>
      </c>
      <c r="AB797" s="52">
        <v>1.5270515081187899E-7</v>
      </c>
      <c r="AC797" s="52">
        <v>1.3457473898484399E-7</v>
      </c>
      <c r="AD797" s="52">
        <v>5.7519675971699998E-8</v>
      </c>
      <c r="AE797" s="52">
        <v>1.08140255309786E-6</v>
      </c>
      <c r="AF797" s="52">
        <v>2.0991397466203401E-7</v>
      </c>
      <c r="AG797" s="32">
        <v>8.6973658393002296E-7</v>
      </c>
    </row>
    <row r="798" spans="1:33" ht="15" customHeight="1" x14ac:dyDescent="0.25">
      <c r="A798" s="49" t="s">
        <v>10</v>
      </c>
      <c r="B798" s="49" t="s">
        <v>11</v>
      </c>
      <c r="C798" s="49" t="s">
        <v>12</v>
      </c>
      <c r="D798" s="49" t="s">
        <v>118</v>
      </c>
      <c r="E798" s="49" t="s">
        <v>149</v>
      </c>
      <c r="F798" s="49" t="s">
        <v>108</v>
      </c>
      <c r="G798" s="49" t="s">
        <v>151</v>
      </c>
      <c r="H798" s="50" t="s">
        <v>17</v>
      </c>
      <c r="I798" s="51">
        <v>1</v>
      </c>
      <c r="J798" s="52">
        <v>1.7238544165513401E-4</v>
      </c>
      <c r="K798" s="52">
        <v>1.6768466605103101E-4</v>
      </c>
      <c r="L798" s="52">
        <v>1.6541659899799001E-4</v>
      </c>
      <c r="M798" s="52">
        <v>1.6087115424069599E-4</v>
      </c>
      <c r="N798" s="52">
        <v>1.72984574911954E-4</v>
      </c>
      <c r="O798" s="52">
        <v>1.6248648295054299E-4</v>
      </c>
      <c r="P798" s="52">
        <v>1.6434092654553801E-4</v>
      </c>
      <c r="Q798" s="52">
        <v>1.6368565832005101E-4</v>
      </c>
      <c r="R798" s="52">
        <v>2.1620495600000001E-4</v>
      </c>
      <c r="S798" s="52">
        <v>1.2915672E-4</v>
      </c>
      <c r="T798" s="52">
        <v>1.4095367000000001E-4</v>
      </c>
      <c r="U798" s="52">
        <v>1.2383351199999999E-4</v>
      </c>
      <c r="V798" s="52">
        <v>2.18266843745458E-3</v>
      </c>
      <c r="W798" s="52">
        <v>4.6300771088207102E-4</v>
      </c>
      <c r="X798" s="52">
        <v>1.90991842454006E-3</v>
      </c>
      <c r="Y798" s="52">
        <v>1.9642366915880099E-2</v>
      </c>
      <c r="Z798" s="52">
        <v>3.03279692596386E-4</v>
      </c>
      <c r="AA798" s="52">
        <v>3.7083386101287801E-4</v>
      </c>
      <c r="AB798" s="52">
        <v>3.2385708384183298E-4</v>
      </c>
      <c r="AC798" s="52">
        <v>2.8540610643905802E-4</v>
      </c>
      <c r="AD798" s="52">
        <v>1.2198772880078101E-4</v>
      </c>
      <c r="AE798" s="52">
        <v>2.2934385346099501E-3</v>
      </c>
      <c r="AF798" s="52">
        <v>4.4518555746324301E-4</v>
      </c>
      <c r="AG798" s="32">
        <v>1.8445373471987899E-3</v>
      </c>
    </row>
    <row r="799" spans="1:33" ht="15" customHeight="1" x14ac:dyDescent="0.25">
      <c r="A799" s="49" t="s">
        <v>10</v>
      </c>
      <c r="B799" s="49" t="s">
        <v>11</v>
      </c>
      <c r="C799" s="49" t="s">
        <v>12</v>
      </c>
      <c r="D799" s="49" t="s">
        <v>118</v>
      </c>
      <c r="E799" s="49" t="s">
        <v>149</v>
      </c>
      <c r="F799" s="49" t="s">
        <v>108</v>
      </c>
      <c r="G799" s="49" t="s">
        <v>151</v>
      </c>
      <c r="H799" s="50" t="s">
        <v>18</v>
      </c>
      <c r="I799" s="51">
        <v>298</v>
      </c>
      <c r="J799" s="52">
        <v>9.6889591877083706E-8</v>
      </c>
      <c r="K799" s="52">
        <v>9.4247511284811795E-8</v>
      </c>
      <c r="L799" s="52">
        <v>9.2972739534894399E-8</v>
      </c>
      <c r="M799" s="52">
        <v>9.0417962964404599E-8</v>
      </c>
      <c r="N799" s="52">
        <v>9.7226335955794794E-8</v>
      </c>
      <c r="O799" s="52">
        <v>9.1325861786612094E-8</v>
      </c>
      <c r="P799" s="52">
        <v>9.2368155621596495E-8</v>
      </c>
      <c r="Q799" s="52">
        <v>9.1999860768342394E-8</v>
      </c>
      <c r="R799" s="52">
        <v>1.2151844E-7</v>
      </c>
      <c r="S799" s="52">
        <v>7.2592799999999996E-8</v>
      </c>
      <c r="T799" s="52">
        <v>7.9223299999999997E-8</v>
      </c>
      <c r="U799" s="52">
        <v>6.9600880000000004E-8</v>
      </c>
      <c r="V799" s="52">
        <v>1.2267732824622099E-6</v>
      </c>
      <c r="W799" s="52">
        <v>2.6023443576547902E-7</v>
      </c>
      <c r="X799" s="52">
        <v>1.0734735769765001E-6</v>
      </c>
      <c r="Y799" s="52">
        <v>1.10400327063981E-5</v>
      </c>
      <c r="Z799" s="52">
        <v>1.7045897471467901E-7</v>
      </c>
      <c r="AA799" s="52">
        <v>2.0842793395291899E-7</v>
      </c>
      <c r="AB799" s="52">
        <v>1.8202453976775999E-7</v>
      </c>
      <c r="AC799" s="52">
        <v>1.6041308886993399E-7</v>
      </c>
      <c r="AD799" s="52">
        <v>6.8563453758266401E-8</v>
      </c>
      <c r="AE799" s="52">
        <v>1.2890318432926499E-6</v>
      </c>
      <c r="AF799" s="52">
        <v>2.50217457797145E-7</v>
      </c>
      <c r="AG799" s="32">
        <v>1.03672600804459E-6</v>
      </c>
    </row>
    <row r="800" spans="1:33" ht="15" customHeight="1" x14ac:dyDescent="0.25">
      <c r="A800" s="49" t="s">
        <v>10</v>
      </c>
      <c r="B800" s="49" t="s">
        <v>11</v>
      </c>
      <c r="C800" s="49" t="s">
        <v>12</v>
      </c>
      <c r="D800" s="49" t="s">
        <v>118</v>
      </c>
      <c r="E800" s="49" t="s">
        <v>149</v>
      </c>
      <c r="F800" s="49" t="s">
        <v>108</v>
      </c>
      <c r="G800" s="49" t="s">
        <v>152</v>
      </c>
      <c r="H800" s="50" t="s">
        <v>16</v>
      </c>
      <c r="I800" s="51">
        <v>25</v>
      </c>
      <c r="J800" s="52">
        <v>1.0855498219927699E-4</v>
      </c>
      <c r="K800" s="52">
        <v>1.45100940893651E-4</v>
      </c>
      <c r="L800" s="52">
        <v>1.39516822256297E-4</v>
      </c>
      <c r="M800" s="52">
        <v>1.56972884616041E-4</v>
      </c>
      <c r="N800" s="52">
        <v>1.43948054806136E-4</v>
      </c>
      <c r="O800" s="52">
        <v>1.6145268776497E-4</v>
      </c>
      <c r="P800" s="52">
        <v>5.1324265782660602E-5</v>
      </c>
      <c r="Q800" s="52">
        <v>7.6647421146261094E-5</v>
      </c>
      <c r="R800" s="52">
        <v>9.5865382499999994E-5</v>
      </c>
      <c r="S800" s="52">
        <v>7.3902767499999994E-5</v>
      </c>
      <c r="T800" s="52">
        <v>7.6955209999999999E-5</v>
      </c>
      <c r="U800" s="52">
        <v>7.8806152500000005E-5</v>
      </c>
      <c r="V800" s="52">
        <v>1.8120870722066699E-4</v>
      </c>
      <c r="W800" s="52">
        <v>6.7659902040351604E-5</v>
      </c>
      <c r="X800" s="52">
        <v>1.2636405369292899E-4</v>
      </c>
      <c r="Y800" s="52">
        <v>1.68639105396054E-4</v>
      </c>
      <c r="Z800" s="52">
        <v>1.3038606302219E-4</v>
      </c>
      <c r="AA800" s="52">
        <v>1.21762858068332E-4</v>
      </c>
      <c r="AB800" s="52">
        <v>7.9024509060265005E-5</v>
      </c>
      <c r="AC800" s="52">
        <v>7.9060269176014003E-5</v>
      </c>
      <c r="AD800" s="52">
        <v>6.12909297035601E-5</v>
      </c>
      <c r="AE800" s="52">
        <v>1.1599077729842299E-4</v>
      </c>
      <c r="AF800" s="52">
        <v>1.2397665941241999E-4</v>
      </c>
      <c r="AG800" s="32">
        <v>1.0463776085270799E-4</v>
      </c>
    </row>
    <row r="801" spans="1:33" ht="15" customHeight="1" x14ac:dyDescent="0.25">
      <c r="A801" s="49" t="s">
        <v>10</v>
      </c>
      <c r="B801" s="49" t="s">
        <v>11</v>
      </c>
      <c r="C801" s="49" t="s">
        <v>12</v>
      </c>
      <c r="D801" s="49" t="s">
        <v>118</v>
      </c>
      <c r="E801" s="49" t="s">
        <v>149</v>
      </c>
      <c r="F801" s="49" t="s">
        <v>108</v>
      </c>
      <c r="G801" s="49" t="s">
        <v>152</v>
      </c>
      <c r="H801" s="50" t="s">
        <v>17</v>
      </c>
      <c r="I801" s="51">
        <v>1</v>
      </c>
      <c r="J801" s="52">
        <v>0.23022340624822701</v>
      </c>
      <c r="K801" s="52">
        <v>0.307730075447256</v>
      </c>
      <c r="L801" s="52">
        <v>0.295887276641154</v>
      </c>
      <c r="M801" s="52">
        <v>0.332908093693701</v>
      </c>
      <c r="N801" s="52">
        <v>0.305285034632853</v>
      </c>
      <c r="O801" s="52">
        <v>0.342408860211949</v>
      </c>
      <c r="P801" s="52">
        <v>0.108848502871867</v>
      </c>
      <c r="Q801" s="52">
        <v>0.162553850766991</v>
      </c>
      <c r="R801" s="52">
        <v>0.20331130320599999</v>
      </c>
      <c r="S801" s="52">
        <v>0.15673298931400001</v>
      </c>
      <c r="T801" s="52">
        <v>0.16320660936799999</v>
      </c>
      <c r="U801" s="52">
        <v>0.16713208822200001</v>
      </c>
      <c r="V801" s="52">
        <v>0.38430742627358999</v>
      </c>
      <c r="W801" s="52">
        <v>0.143493120247178</v>
      </c>
      <c r="X801" s="52">
        <v>0.267992885071964</v>
      </c>
      <c r="Y801" s="52">
        <v>0.35764981472395202</v>
      </c>
      <c r="Z801" s="52">
        <v>0.27652276245745999</v>
      </c>
      <c r="AA801" s="52">
        <v>0.258234669391319</v>
      </c>
      <c r="AB801" s="52">
        <v>0.16759517881500999</v>
      </c>
      <c r="AC801" s="52">
        <v>0.16767101886849001</v>
      </c>
      <c r="AD801" s="52">
        <v>0.12998580371530999</v>
      </c>
      <c r="AE801" s="52">
        <v>0.245993240494495</v>
      </c>
      <c r="AF801" s="52">
        <v>0.26292969928186</v>
      </c>
      <c r="AG801" s="32">
        <v>0.22191576321642201</v>
      </c>
    </row>
    <row r="802" spans="1:33" ht="15" customHeight="1" x14ac:dyDescent="0.25">
      <c r="A802" s="49" t="s">
        <v>10</v>
      </c>
      <c r="B802" s="49" t="s">
        <v>11</v>
      </c>
      <c r="C802" s="49" t="s">
        <v>12</v>
      </c>
      <c r="D802" s="49" t="s">
        <v>118</v>
      </c>
      <c r="E802" s="49" t="s">
        <v>149</v>
      </c>
      <c r="F802" s="49" t="s">
        <v>108</v>
      </c>
      <c r="G802" s="49" t="s">
        <v>152</v>
      </c>
      <c r="H802" s="50" t="s">
        <v>18</v>
      </c>
      <c r="I802" s="51">
        <v>298</v>
      </c>
      <c r="J802" s="52">
        <v>1.29397538781539E-4</v>
      </c>
      <c r="K802" s="52">
        <v>1.7296032154523201E-4</v>
      </c>
      <c r="L802" s="52">
        <v>1.6630405212950499E-4</v>
      </c>
      <c r="M802" s="52">
        <v>1.87111678462321E-4</v>
      </c>
      <c r="N802" s="52">
        <v>1.71586081328914E-4</v>
      </c>
      <c r="O802" s="52">
        <v>1.9245160381584501E-4</v>
      </c>
      <c r="P802" s="52">
        <v>6.1178524812931397E-5</v>
      </c>
      <c r="Q802" s="52">
        <v>9.1363726006343205E-5</v>
      </c>
      <c r="R802" s="52">
        <v>1.1427153594E-4</v>
      </c>
      <c r="S802" s="52">
        <v>8.8092098860000003E-5</v>
      </c>
      <c r="T802" s="52">
        <v>9.1730610320000001E-5</v>
      </c>
      <c r="U802" s="52">
        <v>9.3936933779999995E-5</v>
      </c>
      <c r="V802" s="52">
        <v>2.16000779007035E-4</v>
      </c>
      <c r="W802" s="52">
        <v>8.0650603232099101E-5</v>
      </c>
      <c r="X802" s="52">
        <v>1.50625952001971E-4</v>
      </c>
      <c r="Y802" s="52">
        <v>2.01017813632097E-4</v>
      </c>
      <c r="Z802" s="52">
        <v>1.5542018712244999E-4</v>
      </c>
      <c r="AA802" s="52">
        <v>1.4514132681745201E-4</v>
      </c>
      <c r="AB802" s="52">
        <v>9.4197214799835802E-5</v>
      </c>
      <c r="AC802" s="52">
        <v>9.4239840857808705E-5</v>
      </c>
      <c r="AD802" s="52">
        <v>7.3058788206643703E-5</v>
      </c>
      <c r="AE802" s="52">
        <v>1.3826100653972E-4</v>
      </c>
      <c r="AF802" s="52">
        <v>1.4778017801960399E-4</v>
      </c>
      <c r="AG802" s="32">
        <v>1.2472821093642699E-4</v>
      </c>
    </row>
    <row r="803" spans="1:33" ht="15" customHeight="1" x14ac:dyDescent="0.25">
      <c r="A803" s="49" t="s">
        <v>10</v>
      </c>
      <c r="B803" s="49" t="s">
        <v>11</v>
      </c>
      <c r="C803" s="49" t="s">
        <v>12</v>
      </c>
      <c r="D803" s="49" t="s">
        <v>118</v>
      </c>
      <c r="E803" s="49" t="s">
        <v>153</v>
      </c>
      <c r="F803" s="49" t="s">
        <v>108</v>
      </c>
      <c r="G803" s="49" t="s">
        <v>154</v>
      </c>
      <c r="H803" s="50" t="s">
        <v>16</v>
      </c>
      <c r="I803" s="51">
        <v>25</v>
      </c>
      <c r="J803" s="52">
        <v>2.84176552688296E-5</v>
      </c>
      <c r="K803" s="52">
        <v>2.29955477699277E-5</v>
      </c>
      <c r="L803" s="52">
        <v>2.0670779625863701E-5</v>
      </c>
      <c r="M803" s="52">
        <v>2.2183355092182001E-5</v>
      </c>
      <c r="N803" s="52">
        <v>2.3022273831718501E-5</v>
      </c>
      <c r="O803" s="52">
        <v>2.1505443563314999E-5</v>
      </c>
      <c r="P803" s="52">
        <v>1.7915763706487099E-5</v>
      </c>
      <c r="Q803" s="52">
        <v>1.60804441560559E-5</v>
      </c>
      <c r="R803" s="52">
        <v>1.28875725E-5</v>
      </c>
      <c r="S803" s="52">
        <v>1.00565857E-5</v>
      </c>
      <c r="T803" s="52">
        <v>8.6560552249999997E-6</v>
      </c>
      <c r="U803" s="52">
        <v>8.2143255499999992E-6</v>
      </c>
      <c r="V803" s="52">
        <v>7.5665544369044703E-6</v>
      </c>
      <c r="W803" s="52">
        <v>7.5043735194322001E-6</v>
      </c>
      <c r="X803" s="52">
        <v>7.0005713750775801E-6</v>
      </c>
      <c r="Y803" s="52">
        <v>7.6114783743466199E-6</v>
      </c>
      <c r="Z803" s="52">
        <v>7.3823191845522398E-6</v>
      </c>
      <c r="AA803" s="52">
        <v>6.9840237736346904E-6</v>
      </c>
      <c r="AB803" s="52">
        <v>6.0994664058712697E-6</v>
      </c>
      <c r="AC803" s="52">
        <v>6.2193254315792498E-6</v>
      </c>
      <c r="AD803" s="52">
        <v>4.93825411773591E-6</v>
      </c>
      <c r="AE803" s="52">
        <v>5.1721362033359097E-6</v>
      </c>
      <c r="AF803" s="52">
        <v>5.1630212440438398E-6</v>
      </c>
      <c r="AG803" s="32">
        <v>4.3632048150545898E-6</v>
      </c>
    </row>
    <row r="804" spans="1:33" ht="15" customHeight="1" x14ac:dyDescent="0.25">
      <c r="A804" s="49" t="s">
        <v>10</v>
      </c>
      <c r="B804" s="49" t="s">
        <v>11</v>
      </c>
      <c r="C804" s="49" t="s">
        <v>12</v>
      </c>
      <c r="D804" s="49" t="s">
        <v>118</v>
      </c>
      <c r="E804" s="49" t="s">
        <v>153</v>
      </c>
      <c r="F804" s="49" t="s">
        <v>108</v>
      </c>
      <c r="G804" s="49" t="s">
        <v>154</v>
      </c>
      <c r="H804" s="50" t="s">
        <v>17</v>
      </c>
      <c r="I804" s="51">
        <v>1</v>
      </c>
      <c r="J804" s="52">
        <v>6.0268163294133897E-2</v>
      </c>
      <c r="K804" s="52">
        <v>4.8768957710462697E-2</v>
      </c>
      <c r="L804" s="52">
        <v>4.3838589430531698E-2</v>
      </c>
      <c r="M804" s="52">
        <v>4.7046459479499599E-2</v>
      </c>
      <c r="N804" s="52">
        <v>4.88256383423087E-2</v>
      </c>
      <c r="O804" s="52">
        <v>4.56087447090784E-2</v>
      </c>
      <c r="P804" s="52">
        <v>3.7995751668717902E-2</v>
      </c>
      <c r="Q804" s="52">
        <v>3.41034059661635E-2</v>
      </c>
      <c r="R804" s="52">
        <v>2.7331963758E-2</v>
      </c>
      <c r="S804" s="52">
        <v>2.132800695256E-2</v>
      </c>
      <c r="T804" s="52">
        <v>1.8357761921180001E-2</v>
      </c>
      <c r="U804" s="52">
        <v>1.7420941626439999E-2</v>
      </c>
      <c r="V804" s="52">
        <v>1.6047148649786999E-2</v>
      </c>
      <c r="W804" s="52">
        <v>1.5915275360011801E-2</v>
      </c>
      <c r="X804" s="52">
        <v>1.48468117722645E-2</v>
      </c>
      <c r="Y804" s="52">
        <v>1.6142423336314299E-2</v>
      </c>
      <c r="Z804" s="52">
        <v>1.56564225265984E-2</v>
      </c>
      <c r="AA804" s="52">
        <v>1.48117176191244E-2</v>
      </c>
      <c r="AB804" s="52">
        <v>1.2935748353571801E-2</v>
      </c>
      <c r="AC804" s="52">
        <v>1.31899453752933E-2</v>
      </c>
      <c r="AD804" s="52">
        <v>1.0473049332894301E-2</v>
      </c>
      <c r="AE804" s="52">
        <v>1.09690664600348E-2</v>
      </c>
      <c r="AF804" s="52">
        <v>1.09497354543682E-2</v>
      </c>
      <c r="AG804" s="32">
        <v>9.2534847717677601E-3</v>
      </c>
    </row>
    <row r="805" spans="1:33" ht="15" customHeight="1" x14ac:dyDescent="0.25">
      <c r="A805" s="49" t="s">
        <v>10</v>
      </c>
      <c r="B805" s="49" t="s">
        <v>11</v>
      </c>
      <c r="C805" s="49" t="s">
        <v>12</v>
      </c>
      <c r="D805" s="49" t="s">
        <v>118</v>
      </c>
      <c r="E805" s="49" t="s">
        <v>153</v>
      </c>
      <c r="F805" s="49" t="s">
        <v>108</v>
      </c>
      <c r="G805" s="49" t="s">
        <v>154</v>
      </c>
      <c r="H805" s="50" t="s">
        <v>18</v>
      </c>
      <c r="I805" s="51">
        <v>298</v>
      </c>
      <c r="J805" s="52">
        <v>3.3873845080444898E-5</v>
      </c>
      <c r="K805" s="52">
        <v>2.7410692941753799E-5</v>
      </c>
      <c r="L805" s="52">
        <v>2.4639569314029499E-5</v>
      </c>
      <c r="M805" s="52">
        <v>2.64425592698809E-5</v>
      </c>
      <c r="N805" s="52">
        <v>2.7442550407408499E-5</v>
      </c>
      <c r="O805" s="52">
        <v>2.5634488727471401E-5</v>
      </c>
      <c r="P805" s="52">
        <v>2.13555903381326E-5</v>
      </c>
      <c r="Q805" s="52">
        <v>1.9167889434018699E-5</v>
      </c>
      <c r="R805" s="52">
        <v>1.5361986420000001E-5</v>
      </c>
      <c r="S805" s="52">
        <v>1.19874501544E-5</v>
      </c>
      <c r="T805" s="52">
        <v>1.03180178282E-5</v>
      </c>
      <c r="U805" s="52">
        <v>9.7914760556000003E-6</v>
      </c>
      <c r="V805" s="52">
        <v>9.0193328887901192E-6</v>
      </c>
      <c r="W805" s="52">
        <v>8.9452132351631794E-6</v>
      </c>
      <c r="X805" s="52">
        <v>8.3446810790924803E-6</v>
      </c>
      <c r="Y805" s="52">
        <v>9.0728822222211706E-6</v>
      </c>
      <c r="Z805" s="52">
        <v>8.7997244679862696E-6</v>
      </c>
      <c r="AA805" s="52">
        <v>8.3249563381725496E-6</v>
      </c>
      <c r="AB805" s="52">
        <v>7.2705639557985599E-6</v>
      </c>
      <c r="AC805" s="52">
        <v>7.41343591444246E-6</v>
      </c>
      <c r="AD805" s="52">
        <v>5.8863989083412001E-6</v>
      </c>
      <c r="AE805" s="52">
        <v>6.1651863543764004E-6</v>
      </c>
      <c r="AF805" s="52">
        <v>6.1543213229002602E-6</v>
      </c>
      <c r="AG805" s="32">
        <v>5.2009401395450696E-6</v>
      </c>
    </row>
    <row r="806" spans="1:33" ht="15" customHeight="1" x14ac:dyDescent="0.25">
      <c r="A806" s="49" t="s">
        <v>10</v>
      </c>
      <c r="B806" s="49" t="s">
        <v>11</v>
      </c>
      <c r="C806" s="49" t="s">
        <v>12</v>
      </c>
      <c r="D806" s="49" t="s">
        <v>118</v>
      </c>
      <c r="E806" s="49" t="s">
        <v>153</v>
      </c>
      <c r="F806" s="49" t="s">
        <v>108</v>
      </c>
      <c r="G806" s="49" t="s">
        <v>155</v>
      </c>
      <c r="H806" s="50" t="s">
        <v>16</v>
      </c>
      <c r="I806" s="51">
        <v>25</v>
      </c>
      <c r="J806" s="52">
        <v>1.4468527864696499E-4</v>
      </c>
      <c r="K806" s="52">
        <v>1.33562109951351E-4</v>
      </c>
      <c r="L806" s="52">
        <v>6.4172046840155596E-5</v>
      </c>
      <c r="M806" s="52">
        <v>5.2123607571757698E-5</v>
      </c>
      <c r="N806" s="52">
        <v>4.2849797131828199E-5</v>
      </c>
      <c r="O806" s="52">
        <v>3.4566893356021199E-5</v>
      </c>
      <c r="P806" s="52">
        <v>3.2607366860797899E-5</v>
      </c>
      <c r="Q806" s="52">
        <v>2.2555974357418401E-5</v>
      </c>
      <c r="R806" s="52">
        <v>2.1540715E-5</v>
      </c>
      <c r="S806" s="52">
        <v>1.6008643125000002E-5</v>
      </c>
      <c r="T806" s="52">
        <v>1.5287623674999999E-5</v>
      </c>
      <c r="U806" s="52">
        <v>1.2047346175E-5</v>
      </c>
      <c r="V806" s="52">
        <v>1.0883836902243901E-5</v>
      </c>
      <c r="W806" s="52">
        <v>1.0369895466587399E-5</v>
      </c>
      <c r="X806" s="52">
        <v>1.3604974358866399E-5</v>
      </c>
      <c r="Y806" s="52">
        <v>1.6265323063584701E-5</v>
      </c>
      <c r="Z806" s="52">
        <v>2.3225406196453499E-5</v>
      </c>
      <c r="AA806" s="52">
        <v>1.85034103566111E-5</v>
      </c>
      <c r="AB806" s="52">
        <v>1.51694359300108E-5</v>
      </c>
      <c r="AC806" s="52">
        <v>2.12570245670129E-5</v>
      </c>
      <c r="AD806" s="52">
        <v>1.9318061566294499E-5</v>
      </c>
      <c r="AE806" s="52">
        <v>1.53174538636446E-5</v>
      </c>
      <c r="AF806" s="52">
        <v>1.26424711977426E-5</v>
      </c>
      <c r="AG806" s="32">
        <v>1.28829996416125E-5</v>
      </c>
    </row>
    <row r="807" spans="1:33" ht="15" customHeight="1" x14ac:dyDescent="0.25">
      <c r="A807" s="49" t="s">
        <v>10</v>
      </c>
      <c r="B807" s="49" t="s">
        <v>11</v>
      </c>
      <c r="C807" s="49" t="s">
        <v>12</v>
      </c>
      <c r="D807" s="49" t="s">
        <v>118</v>
      </c>
      <c r="E807" s="49" t="s">
        <v>153</v>
      </c>
      <c r="F807" s="49" t="s">
        <v>108</v>
      </c>
      <c r="G807" s="49" t="s">
        <v>155</v>
      </c>
      <c r="H807" s="50" t="s">
        <v>17</v>
      </c>
      <c r="I807" s="51">
        <v>1</v>
      </c>
      <c r="J807" s="52">
        <v>0.306848538954483</v>
      </c>
      <c r="K807" s="52">
        <v>0.28325852278482599</v>
      </c>
      <c r="L807" s="52">
        <v>0.13609607693860201</v>
      </c>
      <c r="M807" s="52">
        <v>0.110543746938184</v>
      </c>
      <c r="N807" s="52">
        <v>9.0875849757181201E-2</v>
      </c>
      <c r="O807" s="52">
        <v>7.3309467429449798E-2</v>
      </c>
      <c r="P807" s="52">
        <v>6.9153703638380096E-2</v>
      </c>
      <c r="Q807" s="52">
        <v>4.7836710417212797E-2</v>
      </c>
      <c r="R807" s="52">
        <v>4.5683548371999998E-2</v>
      </c>
      <c r="S807" s="52">
        <v>3.3951130339500001E-2</v>
      </c>
      <c r="T807" s="52">
        <v>3.2421992289939999E-2</v>
      </c>
      <c r="U807" s="52">
        <v>2.5550011767940001E-2</v>
      </c>
      <c r="V807" s="52">
        <v>2.3082441302278801E-2</v>
      </c>
      <c r="W807" s="52">
        <v>2.1992474305538599E-2</v>
      </c>
      <c r="X807" s="52">
        <v>2.8853429620284001E-2</v>
      </c>
      <c r="Y807" s="52">
        <v>3.4495497153250398E-2</v>
      </c>
      <c r="Z807" s="52">
        <v>4.9256441461438601E-2</v>
      </c>
      <c r="AA807" s="52">
        <v>3.9242032684300703E-2</v>
      </c>
      <c r="AB807" s="52">
        <v>3.2171339720366801E-2</v>
      </c>
      <c r="AC807" s="52">
        <v>4.5081897701721101E-2</v>
      </c>
      <c r="AD807" s="52">
        <v>4.09697449697973E-2</v>
      </c>
      <c r="AE807" s="52">
        <v>3.2485256154017601E-2</v>
      </c>
      <c r="AF807" s="52">
        <v>2.6812152916172598E-2</v>
      </c>
      <c r="AG807" s="32">
        <v>2.73222656399317E-2</v>
      </c>
    </row>
    <row r="808" spans="1:33" ht="15" customHeight="1" x14ac:dyDescent="0.25">
      <c r="A808" s="49" t="s">
        <v>10</v>
      </c>
      <c r="B808" s="49" t="s">
        <v>11</v>
      </c>
      <c r="C808" s="49" t="s">
        <v>12</v>
      </c>
      <c r="D808" s="49" t="s">
        <v>118</v>
      </c>
      <c r="E808" s="49" t="s">
        <v>153</v>
      </c>
      <c r="F808" s="49" t="s">
        <v>108</v>
      </c>
      <c r="G808" s="49" t="s">
        <v>155</v>
      </c>
      <c r="H808" s="50" t="s">
        <v>18</v>
      </c>
      <c r="I808" s="51">
        <v>298</v>
      </c>
      <c r="J808" s="52">
        <v>1.7246485214718199E-4</v>
      </c>
      <c r="K808" s="52">
        <v>1.59206035062011E-4</v>
      </c>
      <c r="L808" s="52">
        <v>7.6493079833465496E-5</v>
      </c>
      <c r="M808" s="52">
        <v>6.2131340225535196E-5</v>
      </c>
      <c r="N808" s="52">
        <v>5.1076958181139199E-5</v>
      </c>
      <c r="O808" s="52">
        <v>4.1203736880377299E-5</v>
      </c>
      <c r="P808" s="52">
        <v>3.88679812980711E-5</v>
      </c>
      <c r="Q808" s="52">
        <v>2.68867214340427E-5</v>
      </c>
      <c r="R808" s="52">
        <v>2.567653228E-5</v>
      </c>
      <c r="S808" s="52">
        <v>1.9082302604999999E-5</v>
      </c>
      <c r="T808" s="52">
        <v>1.82228474206E-5</v>
      </c>
      <c r="U808" s="52">
        <v>1.4360436640600001E-5</v>
      </c>
      <c r="V808" s="52">
        <v>1.29735335874747E-5</v>
      </c>
      <c r="W808" s="52">
        <v>1.23609153961722E-5</v>
      </c>
      <c r="X808" s="52">
        <v>1.6217129435768799E-5</v>
      </c>
      <c r="Y808" s="52">
        <v>1.9388265091792899E-5</v>
      </c>
      <c r="Z808" s="52">
        <v>2.7684684186172599E-5</v>
      </c>
      <c r="AA808" s="52">
        <v>2.2056065145080401E-5</v>
      </c>
      <c r="AB808" s="52">
        <v>1.80819676285728E-5</v>
      </c>
      <c r="AC808" s="52">
        <v>2.53383732838794E-5</v>
      </c>
      <c r="AD808" s="52">
        <v>2.3027129387022999E-5</v>
      </c>
      <c r="AE808" s="52">
        <v>1.8258405005464401E-5</v>
      </c>
      <c r="AF808" s="52">
        <v>1.5069825667709201E-5</v>
      </c>
      <c r="AG808" s="32">
        <v>1.5356535572802101E-5</v>
      </c>
    </row>
    <row r="809" spans="1:33" ht="15" customHeight="1" x14ac:dyDescent="0.25">
      <c r="A809" s="49" t="s">
        <v>10</v>
      </c>
      <c r="B809" s="49" t="s">
        <v>11</v>
      </c>
      <c r="C809" s="49" t="s">
        <v>12</v>
      </c>
      <c r="D809" s="49" t="s">
        <v>118</v>
      </c>
      <c r="E809" s="49" t="s">
        <v>156</v>
      </c>
      <c r="F809" s="49" t="s">
        <v>108</v>
      </c>
      <c r="G809" s="49" t="s">
        <v>157</v>
      </c>
      <c r="H809" s="50" t="s">
        <v>16</v>
      </c>
      <c r="I809" s="51">
        <v>25</v>
      </c>
      <c r="J809" s="52">
        <v>2.7402964872251002E-6</v>
      </c>
      <c r="K809" s="52">
        <v>6.3337722793614799E-6</v>
      </c>
      <c r="L809" s="52">
        <v>7.9847925635299695E-6</v>
      </c>
      <c r="M809" s="52">
        <v>4.7090134458088399E-5</v>
      </c>
      <c r="N809" s="52">
        <v>8.1226948638628301E-5</v>
      </c>
      <c r="O809" s="52">
        <v>7.5788421428571402E-5</v>
      </c>
      <c r="P809" s="52">
        <v>7.4768110016896201E-5</v>
      </c>
      <c r="Q809" s="52">
        <v>5.8689522251007698E-5</v>
      </c>
      <c r="R809" s="52">
        <v>5.7731434902973098E-5</v>
      </c>
      <c r="S809" s="52">
        <v>5.5853469360200901E-5</v>
      </c>
      <c r="T809" s="52">
        <v>1.3534328999366101E-4</v>
      </c>
      <c r="U809" s="52">
        <v>1.16499579964163E-4</v>
      </c>
      <c r="V809" s="52">
        <v>1.54008477668427E-4</v>
      </c>
      <c r="W809" s="52">
        <v>3.2102356949765301E-4</v>
      </c>
      <c r="X809" s="52">
        <v>1.7822902585886799E-4</v>
      </c>
      <c r="Y809" s="52">
        <v>2.02571199706462E-5</v>
      </c>
      <c r="Z809" s="52">
        <v>1.11659895283922E-5</v>
      </c>
      <c r="AA809" s="52">
        <v>1.28821310092823E-5</v>
      </c>
      <c r="AB809" s="52">
        <v>5.4685468900016702E-6</v>
      </c>
      <c r="AC809" s="52">
        <v>1.0206422312393701E-5</v>
      </c>
      <c r="AD809" s="52">
        <v>1.4644147399009599E-5</v>
      </c>
      <c r="AE809" s="52">
        <v>7.4387717781256503E-6</v>
      </c>
      <c r="AF809" s="52">
        <v>1.0083409494261499E-5</v>
      </c>
      <c r="AG809" s="32">
        <v>1.03832765649714E-5</v>
      </c>
    </row>
    <row r="810" spans="1:33" ht="15" customHeight="1" x14ac:dyDescent="0.25">
      <c r="A810" s="49" t="s">
        <v>10</v>
      </c>
      <c r="B810" s="49" t="s">
        <v>11</v>
      </c>
      <c r="C810" s="49" t="s">
        <v>12</v>
      </c>
      <c r="D810" s="49" t="s">
        <v>118</v>
      </c>
      <c r="E810" s="49" t="s">
        <v>156</v>
      </c>
      <c r="F810" s="49" t="s">
        <v>108</v>
      </c>
      <c r="G810" s="49" t="s">
        <v>157</v>
      </c>
      <c r="H810" s="50" t="s">
        <v>18</v>
      </c>
      <c r="I810" s="51">
        <v>298</v>
      </c>
      <c r="J810" s="52">
        <v>2.3836135714824998E-5</v>
      </c>
      <c r="K810" s="52">
        <v>5.5093547848370303E-5</v>
      </c>
      <c r="L810" s="52">
        <v>6.9454746990445495E-5</v>
      </c>
      <c r="M810" s="52">
        <v>4.0960780740516701E-4</v>
      </c>
      <c r="N810" s="52">
        <v>7.06542733779896E-4</v>
      </c>
      <c r="O810" s="52">
        <v>6.59236366285714E-4</v>
      </c>
      <c r="P810" s="52">
        <v>6.5036131156318597E-4</v>
      </c>
      <c r="Q810" s="52">
        <v>5.1050367138552198E-4</v>
      </c>
      <c r="R810" s="52">
        <v>5.0216986511278003E-4</v>
      </c>
      <c r="S810" s="52">
        <v>4.8583461024019099E-4</v>
      </c>
      <c r="T810" s="52">
        <v>1.1772671473394599E-3</v>
      </c>
      <c r="U810" s="52">
        <v>1.01335742745043E-3</v>
      </c>
      <c r="V810" s="52">
        <v>1.3396240122380101E-3</v>
      </c>
      <c r="W810" s="52">
        <v>2.79238447586823E-3</v>
      </c>
      <c r="X810" s="52">
        <v>1.5503035049302201E-3</v>
      </c>
      <c r="Y810" s="52">
        <v>1.76204094360886E-4</v>
      </c>
      <c r="Z810" s="52">
        <v>9.7126001886966405E-5</v>
      </c>
      <c r="AA810" s="52">
        <v>1.12053649838578E-4</v>
      </c>
      <c r="AB810" s="52">
        <v>4.7567490029138802E-5</v>
      </c>
      <c r="AC810" s="52">
        <v>8.8779323162723698E-5</v>
      </c>
      <c r="AD810" s="52">
        <v>1.2738033510533101E-4</v>
      </c>
      <c r="AE810" s="52">
        <v>6.4705251596539404E-5</v>
      </c>
      <c r="AF810" s="52">
        <v>8.7709311125219605E-5</v>
      </c>
      <c r="AG810" s="32">
        <v>9.0317668369470401E-5</v>
      </c>
    </row>
    <row r="811" spans="1:33" ht="15" customHeight="1" x14ac:dyDescent="0.25">
      <c r="A811" s="49" t="s">
        <v>10</v>
      </c>
      <c r="B811" s="49" t="s">
        <v>11</v>
      </c>
      <c r="C811" s="49" t="s">
        <v>12</v>
      </c>
      <c r="D811" s="49" t="s">
        <v>118</v>
      </c>
      <c r="E811" s="49" t="s">
        <v>156</v>
      </c>
      <c r="F811" s="49" t="s">
        <v>108</v>
      </c>
      <c r="G811" s="49" t="s">
        <v>158</v>
      </c>
      <c r="H811" s="50" t="s">
        <v>16</v>
      </c>
      <c r="I811" s="51">
        <v>25</v>
      </c>
      <c r="J811" s="52">
        <v>3.8009018722698302E-4</v>
      </c>
      <c r="K811" s="52">
        <v>6.52100148832263E-4</v>
      </c>
      <c r="L811" s="52">
        <v>7.0119580067350997E-4</v>
      </c>
      <c r="M811" s="52">
        <v>6.8852206374208898E-4</v>
      </c>
      <c r="N811" s="52">
        <v>7.7359354127641696E-4</v>
      </c>
      <c r="O811" s="52">
        <v>6.7774757142857105E-4</v>
      </c>
      <c r="P811" s="52">
        <v>6.6739432920579595E-4</v>
      </c>
      <c r="Q811" s="52">
        <v>5.2293069582313599E-4</v>
      </c>
      <c r="R811" s="52">
        <v>4.6415096182850902E-4</v>
      </c>
      <c r="S811" s="52">
        <v>4.41439887861925E-4</v>
      </c>
      <c r="T811" s="52">
        <v>6.7367479820162402E-4</v>
      </c>
      <c r="U811" s="52">
        <v>5.2957577159614604E-4</v>
      </c>
      <c r="V811" s="52">
        <v>7.5975306613439804E-4</v>
      </c>
      <c r="W811" s="52">
        <v>1.5095604939619001E-3</v>
      </c>
      <c r="X811" s="52">
        <v>7.7628914151611599E-4</v>
      </c>
      <c r="Y811" s="52">
        <v>9.4933107664361903E-5</v>
      </c>
      <c r="Z811" s="52">
        <v>5.3001459662824002E-5</v>
      </c>
      <c r="AA811" s="52">
        <v>6.1587789385941601E-5</v>
      </c>
      <c r="AB811" s="52">
        <v>2.5729499567616899E-5</v>
      </c>
      <c r="AC811" s="52">
        <v>4.91595858166789E-5</v>
      </c>
      <c r="AD811" s="52">
        <v>7.0295668122207804E-5</v>
      </c>
      <c r="AE811" s="52">
        <v>3.5832189230040598E-5</v>
      </c>
      <c r="AF811" s="52">
        <v>4.7280577506635301E-5</v>
      </c>
      <c r="AG811" s="32">
        <v>4.9542234336530101E-5</v>
      </c>
    </row>
    <row r="812" spans="1:33" ht="15" customHeight="1" x14ac:dyDescent="0.25">
      <c r="A812" s="49" t="s">
        <v>10</v>
      </c>
      <c r="B812" s="49" t="s">
        <v>11</v>
      </c>
      <c r="C812" s="49" t="s">
        <v>12</v>
      </c>
      <c r="D812" s="49" t="s">
        <v>118</v>
      </c>
      <c r="E812" s="49" t="s">
        <v>156</v>
      </c>
      <c r="F812" s="49" t="s">
        <v>108</v>
      </c>
      <c r="G812" s="49" t="s">
        <v>158</v>
      </c>
      <c r="H812" s="50" t="s">
        <v>17</v>
      </c>
      <c r="I812" s="51">
        <v>1</v>
      </c>
      <c r="J812" s="52">
        <v>0.28491370389441001</v>
      </c>
      <c r="K812" s="52">
        <v>0.48552442631380499</v>
      </c>
      <c r="L812" s="52">
        <v>0.522667843843031</v>
      </c>
      <c r="M812" s="52">
        <v>0.51979973202208996</v>
      </c>
      <c r="N812" s="52">
        <v>0.57866344074558496</v>
      </c>
      <c r="O812" s="52">
        <v>0.50412219857999996</v>
      </c>
      <c r="P812" s="52">
        <v>0.50027545220101899</v>
      </c>
      <c r="Q812" s="52">
        <v>0.39401782068881702</v>
      </c>
      <c r="R812" s="52">
        <v>0.34578086278819298</v>
      </c>
      <c r="S812" s="52">
        <v>0.330391269671379</v>
      </c>
      <c r="T812" s="52">
        <v>0.50293192059742298</v>
      </c>
      <c r="U812" s="52">
        <v>0.395132370461032</v>
      </c>
      <c r="V812" s="52">
        <v>0.55926407737857398</v>
      </c>
      <c r="W812" s="52">
        <v>1.1111797307179601</v>
      </c>
      <c r="X812" s="52">
        <v>0.571417582906948</v>
      </c>
      <c r="Y812" s="52">
        <v>6.9875703724290403E-2</v>
      </c>
      <c r="Z812" s="52">
        <v>3.9009978225665903E-2</v>
      </c>
      <c r="AA812" s="52">
        <v>4.5329956002783799E-2</v>
      </c>
      <c r="AB812" s="52">
        <v>1.8937716610243301E-2</v>
      </c>
      <c r="AC812" s="52">
        <v>3.61832042283508E-2</v>
      </c>
      <c r="AD812" s="52">
        <v>5.1734357999221402E-2</v>
      </c>
      <c r="AE812" s="52">
        <v>2.6372732876036101E-2</v>
      </c>
      <c r="AF812" s="52">
        <v>3.47988541382648E-2</v>
      </c>
      <c r="AG812" s="32">
        <v>3.6462993636800001E-2</v>
      </c>
    </row>
    <row r="813" spans="1:33" ht="15" customHeight="1" x14ac:dyDescent="0.25">
      <c r="A813" s="49" t="s">
        <v>10</v>
      </c>
      <c r="B813" s="49" t="s">
        <v>11</v>
      </c>
      <c r="C813" s="49" t="s">
        <v>12</v>
      </c>
      <c r="D813" s="49" t="s">
        <v>118</v>
      </c>
      <c r="E813" s="49" t="s">
        <v>156</v>
      </c>
      <c r="F813" s="49" t="s">
        <v>108</v>
      </c>
      <c r="G813" s="49" t="s">
        <v>158</v>
      </c>
      <c r="H813" s="50" t="s">
        <v>18</v>
      </c>
      <c r="I813" s="51">
        <v>298</v>
      </c>
      <c r="J813" s="52">
        <v>4.5306750317456301E-3</v>
      </c>
      <c r="K813" s="52">
        <v>7.77303377408057E-3</v>
      </c>
      <c r="L813" s="52">
        <v>8.3582539440282405E-3</v>
      </c>
      <c r="M813" s="52">
        <v>8.2071829998057004E-3</v>
      </c>
      <c r="N813" s="52">
        <v>9.2212350120148903E-3</v>
      </c>
      <c r="O813" s="52">
        <v>8.0787510514285701E-3</v>
      </c>
      <c r="P813" s="52">
        <v>7.9553404041330898E-3</v>
      </c>
      <c r="Q813" s="52">
        <v>6.2333338942117799E-3</v>
      </c>
      <c r="R813" s="52">
        <v>5.53267946499582E-3</v>
      </c>
      <c r="S813" s="52">
        <v>5.2619634633141402E-3</v>
      </c>
      <c r="T813" s="52">
        <v>8.03020359456336E-3</v>
      </c>
      <c r="U813" s="52">
        <v>6.3125431974260602E-3</v>
      </c>
      <c r="V813" s="52">
        <v>9.0562565483220201E-3</v>
      </c>
      <c r="W813" s="52">
        <v>1.7993961088025898E-2</v>
      </c>
      <c r="X813" s="52">
        <v>9.2533665668721003E-3</v>
      </c>
      <c r="Y813" s="52">
        <v>1.1316026433591899E-3</v>
      </c>
      <c r="Z813" s="52">
        <v>6.3177739918086201E-4</v>
      </c>
      <c r="AA813" s="52">
        <v>7.34126449480424E-4</v>
      </c>
      <c r="AB813" s="52">
        <v>3.06695634845993E-4</v>
      </c>
      <c r="AC813" s="52">
        <v>5.8598226293481203E-4</v>
      </c>
      <c r="AD813" s="52">
        <v>8.3792436401671801E-4</v>
      </c>
      <c r="AE813" s="52">
        <v>4.2711969562208299E-4</v>
      </c>
      <c r="AF813" s="52">
        <v>5.6358448387909305E-4</v>
      </c>
      <c r="AG813" s="32">
        <v>5.9054343329143898E-4</v>
      </c>
    </row>
    <row r="814" spans="1:33" ht="15" customHeight="1" x14ac:dyDescent="0.25">
      <c r="A814" s="49" t="s">
        <v>10</v>
      </c>
      <c r="B814" s="49" t="s">
        <v>11</v>
      </c>
      <c r="C814" s="49" t="s">
        <v>12</v>
      </c>
      <c r="D814" s="49" t="s">
        <v>118</v>
      </c>
      <c r="E814" s="49" t="s">
        <v>156</v>
      </c>
      <c r="F814" s="49" t="s">
        <v>108</v>
      </c>
      <c r="G814" s="49" t="s">
        <v>159</v>
      </c>
      <c r="H814" s="50" t="s">
        <v>16</v>
      </c>
      <c r="I814" s="51">
        <v>25</v>
      </c>
      <c r="J814" s="52">
        <v>5.9993164999999998E-5</v>
      </c>
      <c r="K814" s="52">
        <v>5.5349582201534102E-5</v>
      </c>
      <c r="L814" s="52">
        <v>4.5754421903949903E-5</v>
      </c>
      <c r="M814" s="52">
        <v>4.1879658808977698E-5</v>
      </c>
      <c r="N814" s="52">
        <v>4.1978629165000003E-5</v>
      </c>
      <c r="O814" s="52">
        <v>3.8397102500000002E-5</v>
      </c>
      <c r="P814" s="52">
        <v>4.4754217499999997E-5</v>
      </c>
      <c r="Q814" s="52">
        <v>3.7662527499999999E-5</v>
      </c>
      <c r="R814" s="52">
        <v>3.54637875E-5</v>
      </c>
      <c r="S814" s="52">
        <v>3.7352166325000001E-5</v>
      </c>
      <c r="T814" s="52">
        <v>3.6847287374999998E-5</v>
      </c>
      <c r="U814" s="52">
        <v>3.9726856249999999E-5</v>
      </c>
      <c r="V814" s="52">
        <v>1.4196583042697499E-4</v>
      </c>
      <c r="W814" s="52">
        <v>1.3509049507184201E-4</v>
      </c>
      <c r="X814" s="52">
        <v>1.3343105473496801E-4</v>
      </c>
      <c r="Y814" s="52">
        <v>1.4985206067521199E-4</v>
      </c>
      <c r="Z814" s="52">
        <v>1.5346350653442701E-4</v>
      </c>
      <c r="AA814" s="52">
        <v>1.6008809402232499E-4</v>
      </c>
      <c r="AB814" s="52">
        <v>9.9928404326016294E-5</v>
      </c>
      <c r="AC814" s="52">
        <v>7.7735692534133799E-5</v>
      </c>
      <c r="AD814" s="52">
        <v>3.0241688650904398E-4</v>
      </c>
      <c r="AE814" s="52">
        <v>6.4368824413788299E-4</v>
      </c>
      <c r="AF814" s="52">
        <v>6.7360278315034897E-4</v>
      </c>
      <c r="AG814" s="32">
        <v>6.8336018898884101E-4</v>
      </c>
    </row>
    <row r="815" spans="1:33" ht="15" customHeight="1" x14ac:dyDescent="0.25">
      <c r="A815" s="49" t="s">
        <v>10</v>
      </c>
      <c r="B815" s="49" t="s">
        <v>11</v>
      </c>
      <c r="C815" s="49" t="s">
        <v>12</v>
      </c>
      <c r="D815" s="49" t="s">
        <v>118</v>
      </c>
      <c r="E815" s="49" t="s">
        <v>156</v>
      </c>
      <c r="F815" s="49" t="s">
        <v>108</v>
      </c>
      <c r="G815" s="49" t="s">
        <v>159</v>
      </c>
      <c r="H815" s="50" t="s">
        <v>17</v>
      </c>
      <c r="I815" s="51">
        <v>1</v>
      </c>
      <c r="J815" s="52">
        <v>0.12723350433200001</v>
      </c>
      <c r="K815" s="52">
        <v>0.117385393933014</v>
      </c>
      <c r="L815" s="52">
        <v>9.7035977973896903E-2</v>
      </c>
      <c r="M815" s="52">
        <v>8.8818380402079899E-2</v>
      </c>
      <c r="N815" s="52">
        <v>8.9028276733132003E-2</v>
      </c>
      <c r="O815" s="52">
        <v>8.1432574982000003E-2</v>
      </c>
      <c r="P815" s="52">
        <v>9.4914744474000001E-2</v>
      </c>
      <c r="Q815" s="52">
        <v>7.9874688321999995E-2</v>
      </c>
      <c r="R815" s="52">
        <v>7.5211600530000006E-2</v>
      </c>
      <c r="S815" s="52">
        <v>7.921647434206E-2</v>
      </c>
      <c r="T815" s="52">
        <v>7.81457270649E-2</v>
      </c>
      <c r="U815" s="52">
        <v>8.4252716734999997E-2</v>
      </c>
      <c r="V815" s="52">
        <v>0.301081133169528</v>
      </c>
      <c r="W815" s="52">
        <v>0.28649992194836299</v>
      </c>
      <c r="X815" s="52">
        <v>0.28298058088191902</v>
      </c>
      <c r="Y815" s="52">
        <v>0.31780625027998899</v>
      </c>
      <c r="Z815" s="52">
        <v>0.325465404658213</v>
      </c>
      <c r="AA815" s="52">
        <v>0.33951482980254699</v>
      </c>
      <c r="AB815" s="52">
        <v>0.211928159894615</v>
      </c>
      <c r="AC815" s="52">
        <v>0.164861856726391</v>
      </c>
      <c r="AD815" s="52">
        <v>0.64136573290838095</v>
      </c>
      <c r="AE815" s="52">
        <v>1.3651340281676201</v>
      </c>
      <c r="AF815" s="52">
        <v>1.42857678250526</v>
      </c>
      <c r="AG815" s="32">
        <v>1.4492702888075299</v>
      </c>
    </row>
    <row r="816" spans="1:33" ht="15" customHeight="1" x14ac:dyDescent="0.25">
      <c r="A816" s="49" t="s">
        <v>10</v>
      </c>
      <c r="B816" s="49" t="s">
        <v>11</v>
      </c>
      <c r="C816" s="49" t="s">
        <v>12</v>
      </c>
      <c r="D816" s="49" t="s">
        <v>118</v>
      </c>
      <c r="E816" s="49" t="s">
        <v>156</v>
      </c>
      <c r="F816" s="49" t="s">
        <v>108</v>
      </c>
      <c r="G816" s="49" t="s">
        <v>159</v>
      </c>
      <c r="H816" s="50" t="s">
        <v>18</v>
      </c>
      <c r="I816" s="51">
        <v>298</v>
      </c>
      <c r="J816" s="52">
        <v>7.1511852679999999E-5</v>
      </c>
      <c r="K816" s="52">
        <v>6.5976701984228701E-5</v>
      </c>
      <c r="L816" s="52">
        <v>5.4539270909508301E-5</v>
      </c>
      <c r="M816" s="52">
        <v>4.9920553300301399E-5</v>
      </c>
      <c r="N816" s="52">
        <v>5.0038525964680003E-5</v>
      </c>
      <c r="O816" s="52">
        <v>4.5769346179999998E-5</v>
      </c>
      <c r="P816" s="52">
        <v>5.3347027259999999E-5</v>
      </c>
      <c r="Q816" s="52">
        <v>4.4893732780000001E-5</v>
      </c>
      <c r="R816" s="52">
        <v>4.22728347E-5</v>
      </c>
      <c r="S816" s="52">
        <v>4.4523782259399998E-5</v>
      </c>
      <c r="T816" s="52">
        <v>4.3921966550999998E-5</v>
      </c>
      <c r="U816" s="52">
        <v>4.735441265E-5</v>
      </c>
      <c r="V816" s="52">
        <v>1.6922326986895401E-4</v>
      </c>
      <c r="W816" s="52">
        <v>1.6102787012563599E-4</v>
      </c>
      <c r="X816" s="52">
        <v>1.59049817244081E-4</v>
      </c>
      <c r="Y816" s="52">
        <v>1.7862365632485299E-4</v>
      </c>
      <c r="Z816" s="52">
        <v>1.8292849978903699E-4</v>
      </c>
      <c r="AA816" s="52">
        <v>1.9082500807461199E-4</v>
      </c>
      <c r="AB816" s="52">
        <v>1.19114657956611E-4</v>
      </c>
      <c r="AC816" s="52">
        <v>9.2660945500687506E-5</v>
      </c>
      <c r="AD816" s="52">
        <v>3.6048092871878102E-4</v>
      </c>
      <c r="AE816" s="52">
        <v>7.6727638701235695E-4</v>
      </c>
      <c r="AF816" s="52">
        <v>8.0293451751521595E-4</v>
      </c>
      <c r="AG816" s="32">
        <v>8.14565345274698E-4</v>
      </c>
    </row>
    <row r="817" spans="1:33" ht="15" customHeight="1" x14ac:dyDescent="0.25">
      <c r="A817" s="49" t="s">
        <v>10</v>
      </c>
      <c r="B817" s="49" t="s">
        <v>11</v>
      </c>
      <c r="C817" s="49" t="s">
        <v>12</v>
      </c>
      <c r="D817" s="49" t="s">
        <v>118</v>
      </c>
      <c r="E817" s="49" t="s">
        <v>160</v>
      </c>
      <c r="F817" s="49" t="s">
        <v>108</v>
      </c>
      <c r="G817" s="49" t="s">
        <v>161</v>
      </c>
      <c r="H817" s="50" t="s">
        <v>16</v>
      </c>
      <c r="I817" s="51">
        <v>25</v>
      </c>
      <c r="J817" s="52">
        <v>1.7961471144580499E-5</v>
      </c>
      <c r="K817" s="52">
        <v>1.8191311174673101E-5</v>
      </c>
      <c r="L817" s="52">
        <v>1.4330267819621599E-5</v>
      </c>
      <c r="M817" s="52">
        <v>1.82567191247375E-5</v>
      </c>
      <c r="N817" s="52">
        <v>1.90272066294317E-5</v>
      </c>
      <c r="O817" s="52">
        <v>1.8330918168012299E-5</v>
      </c>
      <c r="P817" s="52">
        <v>9.8719025475385295E-6</v>
      </c>
      <c r="Q817" s="52">
        <v>9.2001805349568096E-6</v>
      </c>
      <c r="R817" s="52">
        <v>6.7299599999999997E-6</v>
      </c>
      <c r="S817" s="52">
        <v>5.1850450000000001E-6</v>
      </c>
      <c r="T817" s="52">
        <v>4.9140224999999998E-6</v>
      </c>
      <c r="U817" s="52">
        <v>4.704675E-6</v>
      </c>
      <c r="V817" s="52">
        <v>4.3867708880685304E-6</v>
      </c>
      <c r="W817" s="52">
        <v>4.37654923286152E-6</v>
      </c>
      <c r="X817" s="52">
        <v>4.0504796331728902E-6</v>
      </c>
      <c r="Y817" s="52">
        <v>3.8954883582837998E-6</v>
      </c>
      <c r="Z817" s="52">
        <v>3.61191129731124E-6</v>
      </c>
      <c r="AA817" s="52">
        <v>3.0637001248034002E-6</v>
      </c>
      <c r="AB817" s="52">
        <v>2.3558357395996101E-6</v>
      </c>
      <c r="AC817" s="52">
        <v>2.34393124389497E-6</v>
      </c>
      <c r="AD817" s="52">
        <v>1.9432675595183899E-6</v>
      </c>
      <c r="AE817" s="52">
        <v>2.1411914636504899E-6</v>
      </c>
      <c r="AF817" s="52">
        <v>2.06440954520757E-6</v>
      </c>
      <c r="AG817" s="32">
        <v>2.2996475325332699E-6</v>
      </c>
    </row>
    <row r="818" spans="1:33" ht="15" customHeight="1" x14ac:dyDescent="0.25">
      <c r="A818" s="49" t="s">
        <v>10</v>
      </c>
      <c r="B818" s="49" t="s">
        <v>11</v>
      </c>
      <c r="C818" s="49" t="s">
        <v>12</v>
      </c>
      <c r="D818" s="49" t="s">
        <v>118</v>
      </c>
      <c r="E818" s="49" t="s">
        <v>160</v>
      </c>
      <c r="F818" s="49" t="s">
        <v>108</v>
      </c>
      <c r="G818" s="49" t="s">
        <v>161</v>
      </c>
      <c r="H818" s="50" t="s">
        <v>17</v>
      </c>
      <c r="I818" s="51">
        <v>1</v>
      </c>
      <c r="J818" s="52">
        <v>3.8092688003426203E-2</v>
      </c>
      <c r="K818" s="52">
        <v>3.8580132739246702E-2</v>
      </c>
      <c r="L818" s="52">
        <v>3.03916319918534E-2</v>
      </c>
      <c r="M818" s="52">
        <v>3.8718849919743198E-2</v>
      </c>
      <c r="N818" s="52">
        <v>4.0352899819698702E-2</v>
      </c>
      <c r="O818" s="52">
        <v>3.8876211250720397E-2</v>
      </c>
      <c r="P818" s="52">
        <v>2.0936330922819699E-2</v>
      </c>
      <c r="Q818" s="52">
        <v>1.9511742878536398E-2</v>
      </c>
      <c r="R818" s="52">
        <v>1.4272899168E-2</v>
      </c>
      <c r="S818" s="52">
        <v>1.0996443436E-2</v>
      </c>
      <c r="T818" s="52">
        <v>1.0421658917999999E-2</v>
      </c>
      <c r="U818" s="52">
        <v>9.9776747399999994E-3</v>
      </c>
      <c r="V818" s="52">
        <v>9.3034636994157299E-3</v>
      </c>
      <c r="W818" s="52">
        <v>9.28178561305271E-3</v>
      </c>
      <c r="X818" s="52">
        <v>8.5902572060330695E-3</v>
      </c>
      <c r="Y818" s="52">
        <v>8.2615517102482897E-3</v>
      </c>
      <c r="Z818" s="52">
        <v>7.6601414793376803E-3</v>
      </c>
      <c r="AA818" s="52">
        <v>6.4974952246830602E-3</v>
      </c>
      <c r="AB818" s="52">
        <v>4.9962564365428602E-3</v>
      </c>
      <c r="AC818" s="52">
        <v>4.9710093820524602E-3</v>
      </c>
      <c r="AD818" s="52">
        <v>4.1212818402266097E-3</v>
      </c>
      <c r="AE818" s="52">
        <v>4.5410388561099597E-3</v>
      </c>
      <c r="AF818" s="52">
        <v>4.3781997634762104E-3</v>
      </c>
      <c r="AG818" s="32">
        <v>4.8770924869965598E-3</v>
      </c>
    </row>
    <row r="819" spans="1:33" ht="15" customHeight="1" x14ac:dyDescent="0.25">
      <c r="A819" s="49" t="s">
        <v>10</v>
      </c>
      <c r="B819" s="49" t="s">
        <v>11</v>
      </c>
      <c r="C819" s="49" t="s">
        <v>12</v>
      </c>
      <c r="D819" s="49" t="s">
        <v>118</v>
      </c>
      <c r="E819" s="49" t="s">
        <v>160</v>
      </c>
      <c r="F819" s="49" t="s">
        <v>108</v>
      </c>
      <c r="G819" s="49" t="s">
        <v>161</v>
      </c>
      <c r="H819" s="50" t="s">
        <v>18</v>
      </c>
      <c r="I819" s="51">
        <v>298</v>
      </c>
      <c r="J819" s="52">
        <v>2.1410073604339901E-5</v>
      </c>
      <c r="K819" s="52">
        <v>2.1684042920210301E-5</v>
      </c>
      <c r="L819" s="52">
        <v>1.7081679240988899E-5</v>
      </c>
      <c r="M819" s="52">
        <v>2.1762009196687099E-5</v>
      </c>
      <c r="N819" s="52">
        <v>2.2680430302282599E-5</v>
      </c>
      <c r="O819" s="52">
        <v>2.1850454456270598E-5</v>
      </c>
      <c r="P819" s="52">
        <v>1.17673078366659E-5</v>
      </c>
      <c r="Q819" s="52">
        <v>1.09666151976685E-5</v>
      </c>
      <c r="R819" s="52">
        <v>8.0221123199999996E-6</v>
      </c>
      <c r="S819" s="52">
        <v>6.1805736399999998E-6</v>
      </c>
      <c r="T819" s="52">
        <v>5.8575148200000002E-6</v>
      </c>
      <c r="U819" s="52">
        <v>5.6079726000000001E-6</v>
      </c>
      <c r="V819" s="52">
        <v>5.2290308985776802E-6</v>
      </c>
      <c r="W819" s="52">
        <v>5.2168466855709303E-6</v>
      </c>
      <c r="X819" s="52">
        <v>4.8281717227420901E-6</v>
      </c>
      <c r="Y819" s="52">
        <v>4.6434221230742901E-6</v>
      </c>
      <c r="Z819" s="52">
        <v>4.305398266395E-6</v>
      </c>
      <c r="AA819" s="52">
        <v>3.6519305487656602E-6</v>
      </c>
      <c r="AB819" s="52">
        <v>2.8081562016027401E-6</v>
      </c>
      <c r="AC819" s="52">
        <v>2.7939660427228102E-6</v>
      </c>
      <c r="AD819" s="52">
        <v>2.3163749309459201E-6</v>
      </c>
      <c r="AE819" s="52">
        <v>2.5523002246713902E-6</v>
      </c>
      <c r="AF819" s="52">
        <v>2.46077617788742E-6</v>
      </c>
      <c r="AG819" s="32">
        <v>2.7411798587796601E-6</v>
      </c>
    </row>
    <row r="820" spans="1:33" ht="15" customHeight="1" x14ac:dyDescent="0.25">
      <c r="A820" s="49" t="s">
        <v>10</v>
      </c>
      <c r="B820" s="49" t="s">
        <v>11</v>
      </c>
      <c r="C820" s="49" t="s">
        <v>12</v>
      </c>
      <c r="D820" s="49" t="s">
        <v>118</v>
      </c>
      <c r="E820" s="49" t="s">
        <v>160</v>
      </c>
      <c r="F820" s="49" t="s">
        <v>108</v>
      </c>
      <c r="G820" s="49" t="s">
        <v>162</v>
      </c>
      <c r="H820" s="50" t="s">
        <v>16</v>
      </c>
      <c r="I820" s="51">
        <v>25</v>
      </c>
      <c r="J820" s="52">
        <v>1.8188505768513199E-6</v>
      </c>
      <c r="K820" s="52">
        <v>2.3978176049263602E-6</v>
      </c>
      <c r="L820" s="52">
        <v>1.9688197297866399E-6</v>
      </c>
      <c r="M820" s="52">
        <v>2.3892337062223699E-6</v>
      </c>
      <c r="N820" s="52">
        <v>2.53261182940672E-6</v>
      </c>
      <c r="O820" s="52">
        <v>2.4499414126950099E-6</v>
      </c>
      <c r="P820" s="52">
        <v>1.31289632936392E-6</v>
      </c>
      <c r="Q820" s="52">
        <v>1.2165471838743401E-6</v>
      </c>
      <c r="R820" s="52">
        <v>8.7820000000000002E-7</v>
      </c>
      <c r="S820" s="52">
        <v>5.9746499999999998E-7</v>
      </c>
      <c r="T820" s="52">
        <v>6.9940000000000003E-7</v>
      </c>
      <c r="U820" s="52">
        <v>8.2219032499999999E-7</v>
      </c>
      <c r="V820" s="52">
        <v>7.8487982475377205E-7</v>
      </c>
      <c r="W820" s="52">
        <v>7.1955174313949503E-7</v>
      </c>
      <c r="X820" s="52">
        <v>5.5439263406143901E-7</v>
      </c>
      <c r="Y820" s="52">
        <v>5.41158649407027E-7</v>
      </c>
      <c r="Z820" s="52">
        <v>5.6253237738405801E-7</v>
      </c>
      <c r="AA820" s="52">
        <v>4.8423536225200301E-7</v>
      </c>
      <c r="AB820" s="52">
        <v>3.4784433028383E-7</v>
      </c>
      <c r="AC820" s="52">
        <v>3.6514577589673402E-7</v>
      </c>
      <c r="AD820" s="52">
        <v>2.55275111106294E-7</v>
      </c>
      <c r="AE820" s="52">
        <v>3.3009469408162999E-7</v>
      </c>
      <c r="AF820" s="52">
        <v>2.8798801589226803E-7</v>
      </c>
      <c r="AG820" s="32">
        <v>2.31122114611881E-7</v>
      </c>
    </row>
    <row r="821" spans="1:33" ht="15" customHeight="1" x14ac:dyDescent="0.25">
      <c r="A821" s="49" t="s">
        <v>10</v>
      </c>
      <c r="B821" s="49" t="s">
        <v>11</v>
      </c>
      <c r="C821" s="49" t="s">
        <v>12</v>
      </c>
      <c r="D821" s="49" t="s">
        <v>118</v>
      </c>
      <c r="E821" s="49" t="s">
        <v>160</v>
      </c>
      <c r="F821" s="49" t="s">
        <v>108</v>
      </c>
      <c r="G821" s="49" t="s">
        <v>162</v>
      </c>
      <c r="H821" s="50" t="s">
        <v>17</v>
      </c>
      <c r="I821" s="51">
        <v>1</v>
      </c>
      <c r="J821" s="52">
        <v>3.8574183033862901E-3</v>
      </c>
      <c r="K821" s="52">
        <v>5.0852915765278199E-3</v>
      </c>
      <c r="L821" s="52">
        <v>4.1754728829315104E-3</v>
      </c>
      <c r="M821" s="52">
        <v>5.0670868441564099E-3</v>
      </c>
      <c r="N821" s="52">
        <v>5.3711631678057597E-3</v>
      </c>
      <c r="O821" s="52">
        <v>5.19583574804357E-3</v>
      </c>
      <c r="P821" s="52">
        <v>2.7843905353150001E-3</v>
      </c>
      <c r="Q821" s="52">
        <v>2.5800532675607098E-3</v>
      </c>
      <c r="R821" s="52">
        <v>1.8624865599999999E-3</v>
      </c>
      <c r="S821" s="52">
        <v>1.2671037720000001E-3</v>
      </c>
      <c r="T821" s="52">
        <v>1.4832875200000001E-3</v>
      </c>
      <c r="U821" s="52">
        <v>1.7437012412600001E-3</v>
      </c>
      <c r="V821" s="52">
        <v>1.6645731323377999E-3</v>
      </c>
      <c r="W821" s="52">
        <v>1.5260253368502401E-3</v>
      </c>
      <c r="X821" s="52">
        <v>1.1757558983174999E-3</v>
      </c>
      <c r="Y821" s="52">
        <v>1.1476892636624199E-3</v>
      </c>
      <c r="Z821" s="52">
        <v>1.19301866595611E-3</v>
      </c>
      <c r="AA821" s="52">
        <v>1.02696635626405E-3</v>
      </c>
      <c r="AB821" s="52">
        <v>7.3770825566594697E-4</v>
      </c>
      <c r="AC821" s="52">
        <v>7.7440116152179298E-4</v>
      </c>
      <c r="AD821" s="52">
        <v>5.4138745563422799E-4</v>
      </c>
      <c r="AE821" s="52">
        <v>7.0006482720832205E-4</v>
      </c>
      <c r="AF821" s="52">
        <v>6.1076498410432101E-4</v>
      </c>
      <c r="AG821" s="32">
        <v>4.9016378066887801E-4</v>
      </c>
    </row>
    <row r="822" spans="1:33" ht="15" customHeight="1" x14ac:dyDescent="0.25">
      <c r="A822" s="49" t="s">
        <v>10</v>
      </c>
      <c r="B822" s="49" t="s">
        <v>11</v>
      </c>
      <c r="C822" s="49" t="s">
        <v>12</v>
      </c>
      <c r="D822" s="49" t="s">
        <v>118</v>
      </c>
      <c r="E822" s="49" t="s">
        <v>160</v>
      </c>
      <c r="F822" s="49" t="s">
        <v>108</v>
      </c>
      <c r="G822" s="49" t="s">
        <v>162</v>
      </c>
      <c r="H822" s="50" t="s">
        <v>18</v>
      </c>
      <c r="I822" s="51">
        <v>298</v>
      </c>
      <c r="J822" s="52">
        <v>2.1680698876067799E-6</v>
      </c>
      <c r="K822" s="52">
        <v>2.85819858507222E-6</v>
      </c>
      <c r="L822" s="52">
        <v>2.3468331179056801E-6</v>
      </c>
      <c r="M822" s="52">
        <v>2.8479665778170699E-6</v>
      </c>
      <c r="N822" s="52">
        <v>3.0188733006528101E-6</v>
      </c>
      <c r="O822" s="52">
        <v>2.9203301639324499E-6</v>
      </c>
      <c r="P822" s="52">
        <v>1.56497242460179E-6</v>
      </c>
      <c r="Q822" s="52">
        <v>1.45012424317822E-6</v>
      </c>
      <c r="R822" s="52">
        <v>1.0468144E-6</v>
      </c>
      <c r="S822" s="52">
        <v>7.1217828000000002E-7</v>
      </c>
      <c r="T822" s="52">
        <v>8.3368479999999998E-7</v>
      </c>
      <c r="U822" s="52">
        <v>9.8005086739999999E-7</v>
      </c>
      <c r="V822" s="52">
        <v>9.3557675110649696E-7</v>
      </c>
      <c r="W822" s="52">
        <v>8.57705677822278E-7</v>
      </c>
      <c r="X822" s="52">
        <v>6.6083601980123599E-7</v>
      </c>
      <c r="Y822" s="52">
        <v>6.4506111009317705E-7</v>
      </c>
      <c r="Z822" s="52">
        <v>6.7053859384179797E-7</v>
      </c>
      <c r="AA822" s="52">
        <v>5.7720855180438796E-7</v>
      </c>
      <c r="AB822" s="52">
        <v>4.14630441698325E-7</v>
      </c>
      <c r="AC822" s="52">
        <v>4.3525376486890702E-7</v>
      </c>
      <c r="AD822" s="52">
        <v>3.0428793243870202E-7</v>
      </c>
      <c r="AE822" s="52">
        <v>3.9347287534530298E-7</v>
      </c>
      <c r="AF822" s="52">
        <v>3.4328171494358301E-7</v>
      </c>
      <c r="AG822" s="32">
        <v>2.7549756061736202E-7</v>
      </c>
    </row>
    <row r="823" spans="1:33" ht="15" customHeight="1" x14ac:dyDescent="0.25">
      <c r="A823" s="49" t="s">
        <v>10</v>
      </c>
      <c r="B823" s="49" t="s">
        <v>11</v>
      </c>
      <c r="C823" s="49" t="s">
        <v>12</v>
      </c>
      <c r="D823" s="49" t="s">
        <v>118</v>
      </c>
      <c r="E823" s="49" t="s">
        <v>160</v>
      </c>
      <c r="F823" s="49" t="s">
        <v>108</v>
      </c>
      <c r="G823" s="49" t="s">
        <v>163</v>
      </c>
      <c r="H823" s="50" t="s">
        <v>16</v>
      </c>
      <c r="I823" s="51">
        <v>25</v>
      </c>
      <c r="J823" s="52">
        <v>2.4712063324749701E-4</v>
      </c>
      <c r="K823" s="52">
        <v>2.0779545915962101E-4</v>
      </c>
      <c r="L823" s="52">
        <v>1.98848892552233E-4</v>
      </c>
      <c r="M823" s="52">
        <v>1.9034317153049699E-4</v>
      </c>
      <c r="N823" s="52">
        <v>1.87383993405543E-4</v>
      </c>
      <c r="O823" s="52">
        <v>1.78271264065924E-4</v>
      </c>
      <c r="P823" s="52">
        <v>1.7431472422471599E-4</v>
      </c>
      <c r="Q823" s="52">
        <v>1.5485934918804201E-4</v>
      </c>
      <c r="R823" s="52">
        <v>1.361159675E-4</v>
      </c>
      <c r="S823" s="52">
        <v>1.0456817E-4</v>
      </c>
      <c r="T823" s="52">
        <v>1.0904305E-4</v>
      </c>
      <c r="U823" s="52">
        <v>1.031054125E-4</v>
      </c>
      <c r="V823" s="52">
        <v>8.9477892401748795E-5</v>
      </c>
      <c r="W823" s="52">
        <v>9.2691044646894902E-5</v>
      </c>
      <c r="X823" s="52">
        <v>9.4629096801983304E-5</v>
      </c>
      <c r="Y823" s="52">
        <v>9.2439808091680201E-5</v>
      </c>
      <c r="Z823" s="52">
        <v>8.8467224481028403E-5</v>
      </c>
      <c r="AA823" s="52">
        <v>9.6954422667322102E-5</v>
      </c>
      <c r="AB823" s="52">
        <v>8.3906437395650399E-5</v>
      </c>
      <c r="AC823" s="52">
        <v>7.6969956939978201E-5</v>
      </c>
      <c r="AD823" s="52">
        <v>6.4263209888432106E-5</v>
      </c>
      <c r="AE823" s="52">
        <v>7.4351268665148797E-5</v>
      </c>
      <c r="AF823" s="52">
        <v>6.6353458711061899E-5</v>
      </c>
      <c r="AG823" s="32">
        <v>5.1116576279689201E-5</v>
      </c>
    </row>
    <row r="824" spans="1:33" ht="15" customHeight="1" x14ac:dyDescent="0.25">
      <c r="A824" s="49" t="s">
        <v>10</v>
      </c>
      <c r="B824" s="49" t="s">
        <v>11</v>
      </c>
      <c r="C824" s="49" t="s">
        <v>12</v>
      </c>
      <c r="D824" s="49" t="s">
        <v>118</v>
      </c>
      <c r="E824" s="49" t="s">
        <v>160</v>
      </c>
      <c r="F824" s="49" t="s">
        <v>108</v>
      </c>
      <c r="G824" s="49" t="s">
        <v>163</v>
      </c>
      <c r="H824" s="50" t="s">
        <v>17</v>
      </c>
      <c r="I824" s="51">
        <v>1</v>
      </c>
      <c r="J824" s="52">
        <v>0.52409343899129102</v>
      </c>
      <c r="K824" s="52">
        <v>0.440692609785725</v>
      </c>
      <c r="L824" s="52">
        <v>0.421718731324776</v>
      </c>
      <c r="M824" s="52">
        <v>0.40367979818187799</v>
      </c>
      <c r="N824" s="52">
        <v>0.39740397321447501</v>
      </c>
      <c r="O824" s="52">
        <v>0.378077696831011</v>
      </c>
      <c r="P824" s="52">
        <v>0.36968666713577902</v>
      </c>
      <c r="Q824" s="52">
        <v>0.32842570775800001</v>
      </c>
      <c r="R824" s="52">
        <v>0.28867474387399999</v>
      </c>
      <c r="S824" s="52">
        <v>0.22176817493600001</v>
      </c>
      <c r="T824" s="52">
        <v>0.23125850043999999</v>
      </c>
      <c r="U824" s="52">
        <v>0.21866595883000001</v>
      </c>
      <c r="V824" s="52">
        <v>0.18976471420562899</v>
      </c>
      <c r="W824" s="52">
        <v>0.196579167487135</v>
      </c>
      <c r="X824" s="52">
        <v>0.200689388497646</v>
      </c>
      <c r="Y824" s="52">
        <v>0.19604634500083501</v>
      </c>
      <c r="Z824" s="52">
        <v>0.18762128967936501</v>
      </c>
      <c r="AA824" s="52">
        <v>0.20562093959285699</v>
      </c>
      <c r="AB824" s="52">
        <v>0.177948772428695</v>
      </c>
      <c r="AC824" s="52">
        <v>0.16323788467830599</v>
      </c>
      <c r="AD824" s="52">
        <v>0.13628941553138699</v>
      </c>
      <c r="AE824" s="52">
        <v>0.15768417058504799</v>
      </c>
      <c r="AF824" s="52">
        <v>0.14072241523442</v>
      </c>
      <c r="AG824" s="32">
        <v>0.10840803497396501</v>
      </c>
    </row>
    <row r="825" spans="1:33" ht="15" customHeight="1" x14ac:dyDescent="0.25">
      <c r="A825" s="49" t="s">
        <v>10</v>
      </c>
      <c r="B825" s="49" t="s">
        <v>11</v>
      </c>
      <c r="C825" s="49" t="s">
        <v>12</v>
      </c>
      <c r="D825" s="49" t="s">
        <v>118</v>
      </c>
      <c r="E825" s="49" t="s">
        <v>160</v>
      </c>
      <c r="F825" s="49" t="s">
        <v>108</v>
      </c>
      <c r="G825" s="49" t="s">
        <v>163</v>
      </c>
      <c r="H825" s="50" t="s">
        <v>18</v>
      </c>
      <c r="I825" s="51">
        <v>298</v>
      </c>
      <c r="J825" s="52">
        <v>2.9456779483101597E-4</v>
      </c>
      <c r="K825" s="52">
        <v>2.4769218731826901E-4</v>
      </c>
      <c r="L825" s="52">
        <v>2.3702787992226201E-4</v>
      </c>
      <c r="M825" s="52">
        <v>2.2688906046435301E-4</v>
      </c>
      <c r="N825" s="52">
        <v>2.23361720139407E-4</v>
      </c>
      <c r="O825" s="52">
        <v>2.12499346766581E-4</v>
      </c>
      <c r="P825" s="52">
        <v>2.0778315127586199E-4</v>
      </c>
      <c r="Q825" s="52">
        <v>1.8459234423214699E-4</v>
      </c>
      <c r="R825" s="52">
        <v>1.6225023326000001E-4</v>
      </c>
      <c r="S825" s="52">
        <v>1.2464525864000001E-4</v>
      </c>
      <c r="T825" s="52">
        <v>1.299793156E-4</v>
      </c>
      <c r="U825" s="52">
        <v>1.229016517E-4</v>
      </c>
      <c r="V825" s="52">
        <v>1.06657647742885E-4</v>
      </c>
      <c r="W825" s="52">
        <v>1.1048772521909899E-4</v>
      </c>
      <c r="X825" s="52">
        <v>1.12797883387964E-4</v>
      </c>
      <c r="Y825" s="52">
        <v>1.10188251245283E-4</v>
      </c>
      <c r="Z825" s="52">
        <v>1.05452931581386E-4</v>
      </c>
      <c r="AA825" s="52">
        <v>1.15569671819448E-4</v>
      </c>
      <c r="AB825" s="52">
        <v>1.0001647337561501E-4</v>
      </c>
      <c r="AC825" s="52">
        <v>9.1748188672454006E-5</v>
      </c>
      <c r="AD825" s="52">
        <v>7.66017461870111E-5</v>
      </c>
      <c r="AE825" s="52">
        <v>8.8626712248857402E-5</v>
      </c>
      <c r="AF825" s="52">
        <v>7.9093322783585799E-5</v>
      </c>
      <c r="AG825" s="32">
        <v>6.09309589253895E-5</v>
      </c>
    </row>
    <row r="826" spans="1:33" ht="15" customHeight="1" x14ac:dyDescent="0.25">
      <c r="A826" s="49" t="s">
        <v>10</v>
      </c>
      <c r="B826" s="49" t="s">
        <v>11</v>
      </c>
      <c r="C826" s="49" t="s">
        <v>12</v>
      </c>
      <c r="D826" s="49" t="s">
        <v>118</v>
      </c>
      <c r="E826" s="49" t="s">
        <v>164</v>
      </c>
      <c r="F826" s="49" t="s">
        <v>108</v>
      </c>
      <c r="G826" s="49" t="s">
        <v>165</v>
      </c>
      <c r="H826" s="50" t="s">
        <v>16</v>
      </c>
      <c r="I826" s="51">
        <v>25</v>
      </c>
      <c r="J826" s="52">
        <v>4.0895458199546103E-8</v>
      </c>
      <c r="K826" s="52">
        <v>5.5008591003134398E-8</v>
      </c>
      <c r="L826" s="52">
        <v>6.0927192174388594E-8</v>
      </c>
      <c r="M826" s="52">
        <v>1.3227220978819199E-8</v>
      </c>
      <c r="N826" s="52">
        <v>2.22182507150458E-8</v>
      </c>
      <c r="O826" s="52">
        <v>3.1127200988208301E-8</v>
      </c>
      <c r="P826" s="52">
        <v>2.6191502500656399E-7</v>
      </c>
      <c r="Q826" s="52">
        <v>2.6376504117809698E-7</v>
      </c>
      <c r="R826" s="52">
        <v>1.56244308368315E-7</v>
      </c>
      <c r="S826" s="52">
        <v>1.6910319409952001E-7</v>
      </c>
      <c r="T826" s="52">
        <v>1.4185325594044101E-7</v>
      </c>
      <c r="U826" s="52">
        <v>3.1316711364514302E-7</v>
      </c>
      <c r="V826" s="52">
        <v>5.2226070835328404E-7</v>
      </c>
      <c r="W826" s="52">
        <v>1.47953615192932E-6</v>
      </c>
      <c r="X826" s="52">
        <v>1.2052372662825001E-6</v>
      </c>
      <c r="Y826" s="52">
        <v>2.4058153454678099E-6</v>
      </c>
      <c r="Z826" s="52">
        <v>2.4504711871540798E-6</v>
      </c>
      <c r="AA826" s="52">
        <v>3.2293140626082702E-6</v>
      </c>
      <c r="AB826" s="52">
        <v>3.22206366661493E-6</v>
      </c>
      <c r="AC826" s="52">
        <v>4.1415924053981501E-6</v>
      </c>
      <c r="AD826" s="52">
        <v>3.9246791160265603E-6</v>
      </c>
      <c r="AE826" s="52">
        <v>5.0244805045059204E-6</v>
      </c>
      <c r="AF826" s="52">
        <v>5.07421904934436E-6</v>
      </c>
      <c r="AG826" s="32">
        <v>4.55962807558002E-6</v>
      </c>
    </row>
    <row r="827" spans="1:33" ht="15" customHeight="1" x14ac:dyDescent="0.25">
      <c r="A827" s="49" t="s">
        <v>10</v>
      </c>
      <c r="B827" s="49" t="s">
        <v>11</v>
      </c>
      <c r="C827" s="49" t="s">
        <v>12</v>
      </c>
      <c r="D827" s="49" t="s">
        <v>118</v>
      </c>
      <c r="E827" s="49" t="s">
        <v>164</v>
      </c>
      <c r="F827" s="49" t="s">
        <v>108</v>
      </c>
      <c r="G827" s="49" t="s">
        <v>165</v>
      </c>
      <c r="H827" s="50" t="s">
        <v>18</v>
      </c>
      <c r="I827" s="51">
        <v>298</v>
      </c>
      <c r="J827" s="52">
        <v>2.43736930869295E-7</v>
      </c>
      <c r="K827" s="52">
        <v>3.2785120237868099E-7</v>
      </c>
      <c r="L827" s="52">
        <v>3.6312606535935602E-7</v>
      </c>
      <c r="M827" s="52">
        <v>7.8834237033762405E-8</v>
      </c>
      <c r="N827" s="52">
        <v>1.3242077426167301E-7</v>
      </c>
      <c r="O827" s="52">
        <v>1.8551811788972201E-7</v>
      </c>
      <c r="P827" s="52">
        <v>1.5610135490391201E-6</v>
      </c>
      <c r="Q827" s="52">
        <v>1.57203964542146E-6</v>
      </c>
      <c r="R827" s="52">
        <v>9.3121607787516001E-7</v>
      </c>
      <c r="S827" s="52">
        <v>1.00785503683314E-6</v>
      </c>
      <c r="T827" s="52">
        <v>8.4544540540502601E-7</v>
      </c>
      <c r="U827" s="52">
        <v>1.8664759973250501E-6</v>
      </c>
      <c r="V827" s="52">
        <v>3.1126738217855702E-6</v>
      </c>
      <c r="W827" s="52">
        <v>8.8180354654987198E-6</v>
      </c>
      <c r="X827" s="52">
        <v>7.18321410704371E-6</v>
      </c>
      <c r="Y827" s="52">
        <v>1.4338659458988199E-5</v>
      </c>
      <c r="Z827" s="52">
        <v>1.4604808275438301E-5</v>
      </c>
      <c r="AA827" s="52">
        <v>1.92467118131453E-5</v>
      </c>
      <c r="AB827" s="52">
        <v>1.9203499453025002E-5</v>
      </c>
      <c r="AC827" s="52">
        <v>2.4683890736172901E-5</v>
      </c>
      <c r="AD827" s="52">
        <v>2.3391087531518299E-5</v>
      </c>
      <c r="AE827" s="52">
        <v>2.99459038068553E-5</v>
      </c>
      <c r="AF827" s="52">
        <v>3.02423455340924E-5</v>
      </c>
      <c r="AG827" s="32">
        <v>2.7175383330456902E-5</v>
      </c>
    </row>
    <row r="828" spans="1:33" ht="15" customHeight="1" x14ac:dyDescent="0.25">
      <c r="A828" s="49" t="s">
        <v>10</v>
      </c>
      <c r="B828" s="49" t="s">
        <v>11</v>
      </c>
      <c r="C828" s="49" t="s">
        <v>12</v>
      </c>
      <c r="D828" s="49" t="s">
        <v>118</v>
      </c>
      <c r="E828" s="49" t="s">
        <v>164</v>
      </c>
      <c r="F828" s="49" t="s">
        <v>108</v>
      </c>
      <c r="G828" s="49" t="s">
        <v>166</v>
      </c>
      <c r="H828" s="50" t="s">
        <v>16</v>
      </c>
      <c r="I828" s="51">
        <v>25</v>
      </c>
      <c r="J828" s="52">
        <v>7.9944741653333303E-5</v>
      </c>
      <c r="K828" s="52">
        <v>7.9944741653333303E-5</v>
      </c>
      <c r="L828" s="52">
        <v>7.9944741653333303E-5</v>
      </c>
      <c r="M828" s="52">
        <v>7.9944741653333303E-5</v>
      </c>
      <c r="N828" s="52">
        <v>7.9944741653333303E-5</v>
      </c>
      <c r="O828" s="52">
        <v>7.9944741653333303E-5</v>
      </c>
      <c r="P828" s="52">
        <v>7.9944741653333303E-5</v>
      </c>
      <c r="Q828" s="52">
        <v>7.9944741653333303E-5</v>
      </c>
      <c r="R828" s="52">
        <v>7.9944741653333303E-5</v>
      </c>
      <c r="S828" s="52">
        <v>7.9944741653333303E-5</v>
      </c>
      <c r="T828" s="52">
        <v>7.9944741653333303E-5</v>
      </c>
      <c r="U828" s="52">
        <v>5.6175039800000003E-5</v>
      </c>
      <c r="V828" s="52">
        <v>9.4645338535E-5</v>
      </c>
      <c r="W828" s="52">
        <v>8.9013846625000001E-5</v>
      </c>
      <c r="X828" s="52">
        <v>1.057344650725E-4</v>
      </c>
      <c r="Y828" s="52">
        <v>1.0300036577000001E-4</v>
      </c>
      <c r="Z828" s="52">
        <v>1.15617902835E-4</v>
      </c>
      <c r="AA828" s="52">
        <v>1.1064167278999999E-4</v>
      </c>
      <c r="AB828" s="52">
        <v>1.2279659009749999E-4</v>
      </c>
      <c r="AC828" s="52">
        <v>1.0942776006250001E-4</v>
      </c>
      <c r="AD828" s="52">
        <v>1.1463359404750001E-4</v>
      </c>
      <c r="AE828" s="52">
        <v>1.2604073547999999E-4</v>
      </c>
      <c r="AF828" s="52">
        <v>1.0895377487500001E-4</v>
      </c>
      <c r="AG828" s="32">
        <v>8.3820518209999997E-5</v>
      </c>
    </row>
    <row r="829" spans="1:33" ht="15" customHeight="1" x14ac:dyDescent="0.25">
      <c r="A829" s="49" t="s">
        <v>10</v>
      </c>
      <c r="B829" s="49" t="s">
        <v>11</v>
      </c>
      <c r="C829" s="49" t="s">
        <v>12</v>
      </c>
      <c r="D829" s="49" t="s">
        <v>118</v>
      </c>
      <c r="E829" s="49" t="s">
        <v>164</v>
      </c>
      <c r="F829" s="49" t="s">
        <v>108</v>
      </c>
      <c r="G829" s="49" t="s">
        <v>166</v>
      </c>
      <c r="H829" s="50" t="s">
        <v>17</v>
      </c>
      <c r="I829" s="51">
        <v>1</v>
      </c>
      <c r="J829" s="52">
        <v>3.3927021544726099E-2</v>
      </c>
      <c r="K829" s="52">
        <v>3.3927021544726099E-2</v>
      </c>
      <c r="L829" s="52">
        <v>3.3927021544726099E-2</v>
      </c>
      <c r="M829" s="52">
        <v>3.3927021544726099E-2</v>
      </c>
      <c r="N829" s="52">
        <v>3.3927021544726099E-2</v>
      </c>
      <c r="O829" s="52">
        <v>3.3927021544726099E-2</v>
      </c>
      <c r="P829" s="52">
        <v>3.3927021544726099E-2</v>
      </c>
      <c r="Q829" s="52">
        <v>3.3927021544726099E-2</v>
      </c>
      <c r="R829" s="52">
        <v>3.3927021544726099E-2</v>
      </c>
      <c r="S829" s="52">
        <v>3.3927021544726099E-2</v>
      </c>
      <c r="T829" s="52">
        <v>3.3927021544726099E-2</v>
      </c>
      <c r="U829" s="52">
        <v>2.092314385888E-2</v>
      </c>
      <c r="V829" s="52">
        <v>4.1734540694847E-2</v>
      </c>
      <c r="W829" s="52">
        <v>3.9123380080451298E-2</v>
      </c>
      <c r="X829" s="52">
        <v>4.6670810229643603E-2</v>
      </c>
      <c r="Y829" s="52">
        <v>4.5535307611123198E-2</v>
      </c>
      <c r="Z829" s="52">
        <v>5.1130270008285197E-2</v>
      </c>
      <c r="AA829" s="52">
        <v>4.9233784948246803E-2</v>
      </c>
      <c r="AB829" s="52">
        <v>5.4665269248189603E-2</v>
      </c>
      <c r="AC829" s="52">
        <v>4.8345025099220201E-2</v>
      </c>
      <c r="AD829" s="52">
        <v>5.0572875490303801E-2</v>
      </c>
      <c r="AE829" s="52">
        <v>5.5723199397198699E-2</v>
      </c>
      <c r="AF829" s="52">
        <v>4.7818830023561298E-2</v>
      </c>
      <c r="AG829" s="32">
        <v>3.6914765280726701E-2</v>
      </c>
    </row>
    <row r="830" spans="1:33" ht="15" customHeight="1" x14ac:dyDescent="0.25">
      <c r="A830" s="49" t="s">
        <v>10</v>
      </c>
      <c r="B830" s="49" t="s">
        <v>11</v>
      </c>
      <c r="C830" s="49" t="s">
        <v>12</v>
      </c>
      <c r="D830" s="49" t="s">
        <v>118</v>
      </c>
      <c r="E830" s="49" t="s">
        <v>164</v>
      </c>
      <c r="F830" s="49" t="s">
        <v>108</v>
      </c>
      <c r="G830" s="49" t="s">
        <v>166</v>
      </c>
      <c r="H830" s="50" t="s">
        <v>18</v>
      </c>
      <c r="I830" s="51">
        <v>298</v>
      </c>
      <c r="J830" s="52">
        <v>1.38609646619307E-4</v>
      </c>
      <c r="K830" s="52">
        <v>1.38609646619307E-4</v>
      </c>
      <c r="L830" s="52">
        <v>1.38609646619307E-4</v>
      </c>
      <c r="M830" s="52">
        <v>1.38609646619307E-4</v>
      </c>
      <c r="N830" s="52">
        <v>1.38609646619307E-4</v>
      </c>
      <c r="O830" s="52">
        <v>1.38609646619307E-4</v>
      </c>
      <c r="P830" s="52">
        <v>1.38609646619307E-4</v>
      </c>
      <c r="Q830" s="52">
        <v>1.38609646619307E-4</v>
      </c>
      <c r="R830" s="52">
        <v>1.38609646619307E-4</v>
      </c>
      <c r="S830" s="52">
        <v>1.38609646619307E-4</v>
      </c>
      <c r="T830" s="52">
        <v>1.38609646619307E-4</v>
      </c>
      <c r="U830" s="52">
        <v>9.7397305369599998E-5</v>
      </c>
      <c r="V830" s="52">
        <v>1.6409780877631999E-4</v>
      </c>
      <c r="W830" s="52">
        <v>1.5433382571200001E-4</v>
      </c>
      <c r="X830" s="52">
        <v>1.8332433798752001E-4</v>
      </c>
      <c r="Y830" s="52">
        <v>1.7858390690324001E-4</v>
      </c>
      <c r="Z830" s="52">
        <v>2.0046042208171999E-4</v>
      </c>
      <c r="AA830" s="52">
        <v>1.9183254395008001E-4</v>
      </c>
      <c r="AB830" s="52">
        <v>2.1290696057631999E-4</v>
      </c>
      <c r="AC830" s="52">
        <v>1.89727839992E-4</v>
      </c>
      <c r="AD830" s="52">
        <v>1.9875380960671999E-4</v>
      </c>
      <c r="AE830" s="52">
        <v>2.1853171882496E-4</v>
      </c>
      <c r="AF830" s="52">
        <v>1.88906035856E-4</v>
      </c>
      <c r="AG830" s="32">
        <v>1.4532953848192E-4</v>
      </c>
    </row>
    <row r="831" spans="1:33" ht="15" customHeight="1" x14ac:dyDescent="0.25">
      <c r="A831" s="49" t="s">
        <v>10</v>
      </c>
      <c r="B831" s="49" t="s">
        <v>11</v>
      </c>
      <c r="C831" s="49" t="s">
        <v>12</v>
      </c>
      <c r="D831" s="49" t="s">
        <v>118</v>
      </c>
      <c r="E831" s="49" t="s">
        <v>164</v>
      </c>
      <c r="F831" s="49" t="s">
        <v>108</v>
      </c>
      <c r="G831" s="49" t="s">
        <v>167</v>
      </c>
      <c r="H831" s="50" t="s">
        <v>16</v>
      </c>
      <c r="I831" s="51">
        <v>25</v>
      </c>
      <c r="J831" s="52">
        <v>8.0326085781781096E-5</v>
      </c>
      <c r="K831" s="52">
        <v>8.7665313165905299E-5</v>
      </c>
      <c r="L831" s="52">
        <v>6.0496420343650998E-5</v>
      </c>
      <c r="M831" s="52">
        <v>5.6818525092239598E-5</v>
      </c>
      <c r="N831" s="52">
        <v>6.6181331693299504E-5</v>
      </c>
      <c r="O831" s="52">
        <v>5.2228252559435803E-5</v>
      </c>
      <c r="P831" s="52">
        <v>5.8122281392802699E-5</v>
      </c>
      <c r="Q831" s="52">
        <v>6.5129452069324703E-5</v>
      </c>
      <c r="R831" s="52">
        <v>5.4802835181605902E-5</v>
      </c>
      <c r="S831" s="52">
        <v>8.8102302594441397E-5</v>
      </c>
      <c r="T831" s="52">
        <v>9.79901204770193E-5</v>
      </c>
      <c r="U831" s="52">
        <v>9.4032715053103504E-5</v>
      </c>
      <c r="V831" s="52">
        <v>9.5299151785304605E-5</v>
      </c>
      <c r="W831" s="52">
        <v>8.8761942680693094E-5</v>
      </c>
      <c r="X831" s="52">
        <v>6.5348798888199597E-5</v>
      </c>
      <c r="Y831" s="52">
        <v>6.8039517249510507E-5</v>
      </c>
      <c r="Z831" s="52">
        <v>5.3028566300671498E-5</v>
      </c>
      <c r="AA831" s="52">
        <v>6.6413178652866104E-5</v>
      </c>
      <c r="AB831" s="52">
        <v>6.2054843317164499E-5</v>
      </c>
      <c r="AC831" s="52">
        <v>6.3626129212484398E-5</v>
      </c>
      <c r="AD831" s="52">
        <v>4.4731407198915499E-5</v>
      </c>
      <c r="AE831" s="52">
        <v>5.0302962804015998E-5</v>
      </c>
      <c r="AF831" s="52">
        <v>4.3403888979847002E-5</v>
      </c>
      <c r="AG831" s="32">
        <v>2.8711742973666599E-5</v>
      </c>
    </row>
    <row r="832" spans="1:33" ht="15" customHeight="1" x14ac:dyDescent="0.25">
      <c r="A832" s="49" t="s">
        <v>10</v>
      </c>
      <c r="B832" s="49" t="s">
        <v>11</v>
      </c>
      <c r="C832" s="49" t="s">
        <v>12</v>
      </c>
      <c r="D832" s="49" t="s">
        <v>118</v>
      </c>
      <c r="E832" s="49" t="s">
        <v>164</v>
      </c>
      <c r="F832" s="49" t="s">
        <v>108</v>
      </c>
      <c r="G832" s="49" t="s">
        <v>167</v>
      </c>
      <c r="H832" s="50" t="s">
        <v>17</v>
      </c>
      <c r="I832" s="51">
        <v>1</v>
      </c>
      <c r="J832" s="52">
        <v>0.69016172903706297</v>
      </c>
      <c r="K832" s="52">
        <v>0.75322037072145798</v>
      </c>
      <c r="L832" s="52">
        <v>0.51978524359264899</v>
      </c>
      <c r="M832" s="52">
        <v>0.488184767592522</v>
      </c>
      <c r="N832" s="52">
        <v>0.56863000190882895</v>
      </c>
      <c r="O832" s="52">
        <v>0.448745145990673</v>
      </c>
      <c r="P832" s="52">
        <v>0.49938664172696101</v>
      </c>
      <c r="Q832" s="52">
        <v>0.55959225217963804</v>
      </c>
      <c r="R832" s="52">
        <v>0.47086595988035801</v>
      </c>
      <c r="S832" s="52">
        <v>0.75697498389144002</v>
      </c>
      <c r="T832" s="52">
        <v>0.84193111513855001</v>
      </c>
      <c r="U832" s="52">
        <v>0.80792908773626504</v>
      </c>
      <c r="V832" s="52">
        <v>0.81881031213933697</v>
      </c>
      <c r="W832" s="52">
        <v>0.76263949048332902</v>
      </c>
      <c r="X832" s="52">
        <v>0.56146829728769698</v>
      </c>
      <c r="Y832" s="52">
        <v>0.58459553220779403</v>
      </c>
      <c r="Z832" s="52">
        <v>0.45562144165537</v>
      </c>
      <c r="AA832" s="52">
        <v>0.57062203098542497</v>
      </c>
      <c r="AB832" s="52">
        <v>0.53317521378107702</v>
      </c>
      <c r="AC832" s="52">
        <v>0.54667570219366601</v>
      </c>
      <c r="AD832" s="52">
        <v>0.38433225065308202</v>
      </c>
      <c r="AE832" s="52">
        <v>0.43220305641210599</v>
      </c>
      <c r="AF832" s="52">
        <v>0.372926214114846</v>
      </c>
      <c r="AG832" s="32">
        <v>0.24669129562974301</v>
      </c>
    </row>
    <row r="833" spans="1:33" ht="15" customHeight="1" x14ac:dyDescent="0.25">
      <c r="A833" s="49" t="s">
        <v>10</v>
      </c>
      <c r="B833" s="49" t="s">
        <v>11</v>
      </c>
      <c r="C833" s="49" t="s">
        <v>12</v>
      </c>
      <c r="D833" s="49" t="s">
        <v>118</v>
      </c>
      <c r="E833" s="49" t="s">
        <v>164</v>
      </c>
      <c r="F833" s="49" t="s">
        <v>108</v>
      </c>
      <c r="G833" s="49" t="s">
        <v>167</v>
      </c>
      <c r="H833" s="50" t="s">
        <v>18</v>
      </c>
      <c r="I833" s="51">
        <v>298</v>
      </c>
      <c r="J833" s="52">
        <v>4.7874347125941599E-4</v>
      </c>
      <c r="K833" s="52">
        <v>5.22485266468795E-4</v>
      </c>
      <c r="L833" s="52">
        <v>3.6055866524816003E-4</v>
      </c>
      <c r="M833" s="52">
        <v>3.38638409549748E-4</v>
      </c>
      <c r="N833" s="52">
        <v>3.9444073689206502E-4</v>
      </c>
      <c r="O833" s="52">
        <v>3.11280385254238E-4</v>
      </c>
      <c r="P833" s="52">
        <v>3.4640879710110402E-4</v>
      </c>
      <c r="Q833" s="52">
        <v>3.8817153433317599E-4</v>
      </c>
      <c r="R833" s="52">
        <v>3.2662489768237101E-4</v>
      </c>
      <c r="S833" s="52">
        <v>5.2508972346287095E-4</v>
      </c>
      <c r="T833" s="52">
        <v>5.8402111804303498E-4</v>
      </c>
      <c r="U833" s="52">
        <v>5.60434981716497E-4</v>
      </c>
      <c r="V833" s="52">
        <v>5.6798294464041599E-4</v>
      </c>
      <c r="W833" s="52">
        <v>5.2902117837693103E-4</v>
      </c>
      <c r="X833" s="52">
        <v>3.8947884137366899E-4</v>
      </c>
      <c r="Y833" s="52">
        <v>4.0551552280708301E-4</v>
      </c>
      <c r="Z833" s="52">
        <v>3.1605025515200202E-4</v>
      </c>
      <c r="AA833" s="52">
        <v>3.9582254477108202E-4</v>
      </c>
      <c r="AB833" s="52">
        <v>3.6984686617029999E-4</v>
      </c>
      <c r="AC833" s="52">
        <v>3.7921173010640698E-4</v>
      </c>
      <c r="AD833" s="52">
        <v>2.6659918690553701E-4</v>
      </c>
      <c r="AE833" s="52">
        <v>2.9980565831193599E-4</v>
      </c>
      <c r="AF833" s="52">
        <v>2.58687178319888E-4</v>
      </c>
      <c r="AG833" s="32">
        <v>1.7112198812305299E-4</v>
      </c>
    </row>
    <row r="834" spans="1:33" ht="15" customHeight="1" x14ac:dyDescent="0.25">
      <c r="A834" s="49" t="s">
        <v>10</v>
      </c>
      <c r="B834" s="49" t="s">
        <v>11</v>
      </c>
      <c r="C834" s="49" t="s">
        <v>12</v>
      </c>
      <c r="D834" s="49" t="s">
        <v>118</v>
      </c>
      <c r="E834" s="49" t="s">
        <v>164</v>
      </c>
      <c r="F834" s="49" t="s">
        <v>108</v>
      </c>
      <c r="G834" s="49" t="s">
        <v>168</v>
      </c>
      <c r="H834" s="50" t="s">
        <v>16</v>
      </c>
      <c r="I834" s="51">
        <v>25</v>
      </c>
      <c r="J834" s="52">
        <v>1.4421353159401299E-6</v>
      </c>
      <c r="K834" s="52">
        <v>1.0880276040694499E-5</v>
      </c>
      <c r="L834" s="52">
        <v>1.3406388972147199E-5</v>
      </c>
      <c r="M834" s="52">
        <v>8.3553699406793295E-5</v>
      </c>
      <c r="N834" s="52">
        <v>1.3437163446045601E-4</v>
      </c>
      <c r="O834" s="52">
        <v>1.3146100000000001E-4</v>
      </c>
      <c r="P834" s="52">
        <v>1.2969103125256499E-4</v>
      </c>
      <c r="Q834" s="52">
        <v>1.2566140823750901E-4</v>
      </c>
      <c r="R834" s="52">
        <v>1.4071568996141401E-4</v>
      </c>
      <c r="S834" s="52">
        <v>1.3613798525453899E-4</v>
      </c>
      <c r="T834" s="52">
        <v>2.3201059631473099E-4</v>
      </c>
      <c r="U834" s="52">
        <v>2.12570052451842E-4</v>
      </c>
      <c r="V834" s="52">
        <v>1.94249853574427E-4</v>
      </c>
      <c r="W834" s="52">
        <v>1.6141731715318299E-4</v>
      </c>
      <c r="X834" s="52">
        <v>1.76385418392163E-4</v>
      </c>
      <c r="Y834" s="52">
        <v>1.0078892700486301E-4</v>
      </c>
      <c r="Z834" s="52">
        <v>5.6176662961547E-5</v>
      </c>
      <c r="AA834" s="52">
        <v>6.5774550075376305E-5</v>
      </c>
      <c r="AB834" s="52">
        <v>2.8006057579893099E-5</v>
      </c>
      <c r="AC834" s="52">
        <v>5.26690850893792E-5</v>
      </c>
      <c r="AD834" s="52">
        <v>7.7501950747151297E-5</v>
      </c>
      <c r="AE834" s="52">
        <v>4.2424828877437897E-5</v>
      </c>
      <c r="AF834" s="52">
        <v>8.9178348078593596E-5</v>
      </c>
      <c r="AG834" s="32">
        <v>5.9508504162049097E-5</v>
      </c>
    </row>
    <row r="835" spans="1:33" ht="15" customHeight="1" x14ac:dyDescent="0.25">
      <c r="A835" s="49" t="s">
        <v>10</v>
      </c>
      <c r="B835" s="49" t="s">
        <v>11</v>
      </c>
      <c r="C835" s="49" t="s">
        <v>12</v>
      </c>
      <c r="D835" s="49" t="s">
        <v>118</v>
      </c>
      <c r="E835" s="49" t="s">
        <v>164</v>
      </c>
      <c r="F835" s="49" t="s">
        <v>108</v>
      </c>
      <c r="G835" s="49" t="s">
        <v>168</v>
      </c>
      <c r="H835" s="50" t="s">
        <v>18</v>
      </c>
      <c r="I835" s="51">
        <v>298</v>
      </c>
      <c r="J835" s="52">
        <v>1.25442386508695E-5</v>
      </c>
      <c r="K835" s="52">
        <v>9.4640757863165495E-5</v>
      </c>
      <c r="L835" s="52">
        <v>1.1661384396745499E-4</v>
      </c>
      <c r="M835" s="52">
        <v>7.2678169235357705E-4</v>
      </c>
      <c r="N835" s="52">
        <v>1.1688153198582E-3</v>
      </c>
      <c r="O835" s="52">
        <v>1.1434975199999999E-3</v>
      </c>
      <c r="P835" s="52">
        <v>1.12810166211691E-3</v>
      </c>
      <c r="Q835" s="52">
        <v>1.0930504764097299E-3</v>
      </c>
      <c r="R835" s="52">
        <v>1.2239983150589601E-3</v>
      </c>
      <c r="S835" s="52">
        <v>1.1841797074140801E-3</v>
      </c>
      <c r="T835" s="52">
        <v>2.0181159545387302E-3</v>
      </c>
      <c r="U835" s="52">
        <v>1.84901474813786E-3</v>
      </c>
      <c r="V835" s="52">
        <v>1.68965872633496E-3</v>
      </c>
      <c r="W835" s="52">
        <v>1.40406890142109E-3</v>
      </c>
      <c r="X835" s="52">
        <v>1.53426710960361E-3</v>
      </c>
      <c r="Y835" s="52">
        <v>8.76700223439056E-4</v>
      </c>
      <c r="Z835" s="52">
        <v>4.8864587047416899E-4</v>
      </c>
      <c r="AA835" s="52">
        <v>5.7213192422321904E-4</v>
      </c>
      <c r="AB835" s="52">
        <v>2.43607285716562E-4</v>
      </c>
      <c r="AC835" s="52">
        <v>4.5813563095042697E-4</v>
      </c>
      <c r="AD835" s="52">
        <v>6.7414129266116696E-4</v>
      </c>
      <c r="AE835" s="52">
        <v>3.69027214213909E-4</v>
      </c>
      <c r="AF835" s="52">
        <v>7.7570701474634005E-4</v>
      </c>
      <c r="AG835" s="32">
        <v>5.1762748593280701E-4</v>
      </c>
    </row>
    <row r="836" spans="1:33" ht="15" customHeight="1" x14ac:dyDescent="0.25">
      <c r="A836" s="49" t="s">
        <v>10</v>
      </c>
      <c r="B836" s="49" t="s">
        <v>11</v>
      </c>
      <c r="C836" s="49" t="s">
        <v>12</v>
      </c>
      <c r="D836" s="49" t="s">
        <v>118</v>
      </c>
      <c r="E836" s="49" t="s">
        <v>164</v>
      </c>
      <c r="F836" s="49" t="s">
        <v>108</v>
      </c>
      <c r="G836" s="49" t="s">
        <v>169</v>
      </c>
      <c r="H836" s="50" t="s">
        <v>16</v>
      </c>
      <c r="I836" s="51">
        <v>25</v>
      </c>
      <c r="J836" s="52">
        <v>2.00029991206313E-4</v>
      </c>
      <c r="K836" s="52">
        <v>1.1201901982791601E-3</v>
      </c>
      <c r="L836" s="52">
        <v>1.1773009223059201E-3</v>
      </c>
      <c r="M836" s="52">
        <v>1.22166917149182E-3</v>
      </c>
      <c r="N836" s="52">
        <v>1.2797357316944799E-3</v>
      </c>
      <c r="O836" s="52">
        <v>1.17560666666667E-3</v>
      </c>
      <c r="P836" s="52">
        <v>1.15764673986348E-3</v>
      </c>
      <c r="Q836" s="52">
        <v>1.1196582477995399E-3</v>
      </c>
      <c r="R836" s="52">
        <v>1.1313303220285801E-3</v>
      </c>
      <c r="S836" s="52">
        <v>1.07597142367193E-3</v>
      </c>
      <c r="T836" s="52">
        <v>1.1548388668568999E-3</v>
      </c>
      <c r="U836" s="52">
        <v>9.6628631262058405E-4</v>
      </c>
      <c r="V836" s="52">
        <v>9.5827141520784598E-4</v>
      </c>
      <c r="W836" s="52">
        <v>7.5903836405863997E-4</v>
      </c>
      <c r="X836" s="52">
        <v>7.6825917865948204E-4</v>
      </c>
      <c r="Y836" s="52">
        <v>4.7233792723709302E-4</v>
      </c>
      <c r="Z836" s="52">
        <v>2.6665304748653201E-4</v>
      </c>
      <c r="AA836" s="52">
        <v>3.14459551302378E-4</v>
      </c>
      <c r="AB836" s="52">
        <v>1.3176843152062499E-4</v>
      </c>
      <c r="AC836" s="52">
        <v>2.5368246865439202E-4</v>
      </c>
      <c r="AD836" s="52">
        <v>3.7202926603387701E-4</v>
      </c>
      <c r="AE836" s="52">
        <v>2.0435826527957901E-4</v>
      </c>
      <c r="AF836" s="52">
        <v>4.1815259021695097E-4</v>
      </c>
      <c r="AG836" s="32">
        <v>2.83935830829979E-4</v>
      </c>
    </row>
    <row r="837" spans="1:33" ht="15" customHeight="1" x14ac:dyDescent="0.25">
      <c r="A837" s="49" t="s">
        <v>10</v>
      </c>
      <c r="B837" s="49" t="s">
        <v>11</v>
      </c>
      <c r="C837" s="49" t="s">
        <v>12</v>
      </c>
      <c r="D837" s="49" t="s">
        <v>118</v>
      </c>
      <c r="E837" s="49" t="s">
        <v>164</v>
      </c>
      <c r="F837" s="49" t="s">
        <v>108</v>
      </c>
      <c r="G837" s="49" t="s">
        <v>169</v>
      </c>
      <c r="H837" s="50" t="s">
        <v>17</v>
      </c>
      <c r="I837" s="51">
        <v>1</v>
      </c>
      <c r="J837" s="52">
        <v>0.14994148125829601</v>
      </c>
      <c r="K837" s="52">
        <v>0.83404321307974105</v>
      </c>
      <c r="L837" s="52">
        <v>0.87755422098222002</v>
      </c>
      <c r="M837" s="52">
        <v>0.92229914101775201</v>
      </c>
      <c r="N837" s="52">
        <v>0.95726792202210198</v>
      </c>
      <c r="O837" s="52">
        <v>0.87443975080000003</v>
      </c>
      <c r="P837" s="52">
        <v>0.867766207967964</v>
      </c>
      <c r="Q837" s="52">
        <v>0.84364009655200101</v>
      </c>
      <c r="R837" s="52">
        <v>0.84281280665324099</v>
      </c>
      <c r="S837" s="52">
        <v>0.80530005233302304</v>
      </c>
      <c r="T837" s="52">
        <v>0.86214495605202002</v>
      </c>
      <c r="U837" s="52">
        <v>0.72097520643559598</v>
      </c>
      <c r="V837" s="52">
        <v>0.70539600666734603</v>
      </c>
      <c r="W837" s="52">
        <v>0.55872424348206695</v>
      </c>
      <c r="X837" s="52">
        <v>0.56550681883596099</v>
      </c>
      <c r="Y837" s="52">
        <v>0.34766527582826301</v>
      </c>
      <c r="Z837" s="52">
        <v>0.19626119058666699</v>
      </c>
      <c r="AA837" s="52">
        <v>0.23144908702382699</v>
      </c>
      <c r="AB837" s="52">
        <v>9.69856878776824E-2</v>
      </c>
      <c r="AC837" s="52">
        <v>0.186719322792988</v>
      </c>
      <c r="AD837" s="52">
        <v>0.27379631987740899</v>
      </c>
      <c r="AE837" s="52">
        <v>0.150409061155272</v>
      </c>
      <c r="AF837" s="52">
        <v>0.30776339380489098</v>
      </c>
      <c r="AG837" s="32">
        <v>0.20897625089910599</v>
      </c>
    </row>
    <row r="838" spans="1:33" ht="15" customHeight="1" x14ac:dyDescent="0.25">
      <c r="A838" s="49" t="s">
        <v>10</v>
      </c>
      <c r="B838" s="49" t="s">
        <v>11</v>
      </c>
      <c r="C838" s="49" t="s">
        <v>12</v>
      </c>
      <c r="D838" s="49" t="s">
        <v>118</v>
      </c>
      <c r="E838" s="49" t="s">
        <v>164</v>
      </c>
      <c r="F838" s="49" t="s">
        <v>108</v>
      </c>
      <c r="G838" s="49" t="s">
        <v>169</v>
      </c>
      <c r="H838" s="50" t="s">
        <v>18</v>
      </c>
      <c r="I838" s="51">
        <v>298</v>
      </c>
      <c r="J838" s="52">
        <v>2.3843574951792502E-3</v>
      </c>
      <c r="K838" s="52">
        <v>1.3352667163487601E-2</v>
      </c>
      <c r="L838" s="52">
        <v>1.4033426993886501E-2</v>
      </c>
      <c r="M838" s="52">
        <v>1.45622965241825E-2</v>
      </c>
      <c r="N838" s="52">
        <v>1.52544499217982E-2</v>
      </c>
      <c r="O838" s="52">
        <v>1.4013231466666699E-2</v>
      </c>
      <c r="P838" s="52">
        <v>1.37991491391727E-2</v>
      </c>
      <c r="Q838" s="52">
        <v>1.33463263137706E-2</v>
      </c>
      <c r="R838" s="52">
        <v>1.3485457438580701E-2</v>
      </c>
      <c r="S838" s="52">
        <v>1.2825579370169499E-2</v>
      </c>
      <c r="T838" s="52">
        <v>1.3765679292934299E-2</v>
      </c>
      <c r="U838" s="52">
        <v>1.15181328464374E-2</v>
      </c>
      <c r="V838" s="52">
        <v>1.14225952692775E-2</v>
      </c>
      <c r="W838" s="52">
        <v>9.0477372995789902E-3</v>
      </c>
      <c r="X838" s="52">
        <v>9.1576494096210197E-3</v>
      </c>
      <c r="Y838" s="52">
        <v>5.6302680926661498E-3</v>
      </c>
      <c r="Z838" s="52">
        <v>3.1785043260394602E-3</v>
      </c>
      <c r="AA838" s="52">
        <v>3.7483578515243401E-3</v>
      </c>
      <c r="AB838" s="52">
        <v>1.5706797037258499E-3</v>
      </c>
      <c r="AC838" s="52">
        <v>3.02389502636036E-3</v>
      </c>
      <c r="AD838" s="52">
        <v>4.4345888511238196E-3</v>
      </c>
      <c r="AE838" s="52">
        <v>2.4359505221325799E-3</v>
      </c>
      <c r="AF838" s="52">
        <v>4.9843788753860504E-3</v>
      </c>
      <c r="AG838" s="32">
        <v>3.38451510349335E-3</v>
      </c>
    </row>
    <row r="839" spans="1:33" ht="15" customHeight="1" x14ac:dyDescent="0.25">
      <c r="A839" s="49" t="s">
        <v>10</v>
      </c>
      <c r="B839" s="49" t="s">
        <v>11</v>
      </c>
      <c r="C839" s="49" t="s">
        <v>12</v>
      </c>
      <c r="D839" s="49" t="s">
        <v>118</v>
      </c>
      <c r="E839" s="49" t="s">
        <v>164</v>
      </c>
      <c r="F839" s="49" t="s">
        <v>108</v>
      </c>
      <c r="G839" s="49" t="s">
        <v>170</v>
      </c>
      <c r="H839" s="50" t="s">
        <v>16</v>
      </c>
      <c r="I839" s="51">
        <v>25</v>
      </c>
      <c r="J839" s="52">
        <v>9.7507948877805498E-6</v>
      </c>
      <c r="K839" s="52">
        <v>1.30455857385399E-5</v>
      </c>
      <c r="L839" s="52">
        <v>3.4086956521739098E-6</v>
      </c>
      <c r="M839" s="52">
        <v>1.38471204188482E-5</v>
      </c>
      <c r="N839" s="52">
        <v>1.3219368362213501E-5</v>
      </c>
      <c r="O839" s="52">
        <v>1.3083238636363599E-5</v>
      </c>
      <c r="P839" s="52">
        <v>9.8609894921190908E-6</v>
      </c>
      <c r="Q839" s="52">
        <v>9.8021640091116204E-6</v>
      </c>
      <c r="R839" s="52">
        <v>4.2885586319218203E-6</v>
      </c>
      <c r="S839" s="52">
        <v>1.1412026726057901E-6</v>
      </c>
      <c r="T839" s="52">
        <v>1.56571709233792E-6</v>
      </c>
      <c r="U839" s="52">
        <v>3.2197204968944101E-6</v>
      </c>
      <c r="V839" s="52">
        <v>1.4069502074688799E-6</v>
      </c>
      <c r="W839" s="52">
        <v>5.2417582417582399E-7</v>
      </c>
      <c r="X839" s="52">
        <v>6.8856338028169E-6</v>
      </c>
      <c r="Y839" s="52">
        <v>1.30754716981132E-6</v>
      </c>
      <c r="Z839" s="52">
        <v>3.8485401459854001E-7</v>
      </c>
      <c r="AA839" s="52">
        <v>2.3478260869565201E-7</v>
      </c>
      <c r="AB839" s="52">
        <v>1.6999999999999999E-7</v>
      </c>
      <c r="AC839" s="52">
        <v>1.0384615384615401E-7</v>
      </c>
      <c r="AD839" s="52">
        <v>5.23255813953488E-8</v>
      </c>
      <c r="AE839" s="52">
        <v>4.1268844221105503E-7</v>
      </c>
      <c r="AF839" s="52">
        <v>2.8888190954773901E-7</v>
      </c>
      <c r="AG839" s="32">
        <v>1.19679648241206E-6</v>
      </c>
    </row>
    <row r="840" spans="1:33" ht="15" customHeight="1" x14ac:dyDescent="0.25">
      <c r="A840" s="49" t="s">
        <v>10</v>
      </c>
      <c r="B840" s="49" t="s">
        <v>11</v>
      </c>
      <c r="C840" s="49" t="s">
        <v>12</v>
      </c>
      <c r="D840" s="49" t="s">
        <v>118</v>
      </c>
      <c r="E840" s="49" t="s">
        <v>164</v>
      </c>
      <c r="F840" s="49" t="s">
        <v>108</v>
      </c>
      <c r="G840" s="49" t="s">
        <v>170</v>
      </c>
      <c r="H840" s="50" t="s">
        <v>17</v>
      </c>
      <c r="I840" s="51">
        <v>1</v>
      </c>
      <c r="J840" s="52">
        <v>9.7767970074813006E-3</v>
      </c>
      <c r="K840" s="52">
        <v>1.3080373967176E-2</v>
      </c>
      <c r="L840" s="52">
        <v>3.4177855072463799E-3</v>
      </c>
      <c r="M840" s="52">
        <v>1.3884046073298399E-2</v>
      </c>
      <c r="N840" s="52">
        <v>1.3254620011179399E-2</v>
      </c>
      <c r="O840" s="52">
        <v>1.3118127272727299E-2</v>
      </c>
      <c r="P840" s="52">
        <v>9.8872854640980699E-3</v>
      </c>
      <c r="Q840" s="52">
        <v>9.8283031131359104E-3</v>
      </c>
      <c r="R840" s="52">
        <v>4.2999947882736197E-3</v>
      </c>
      <c r="S840" s="52">
        <v>1.1442458797327399E-3</v>
      </c>
      <c r="T840" s="52">
        <v>1.56989233791749E-3</v>
      </c>
      <c r="U840" s="52">
        <v>3.2283064182194602E-3</v>
      </c>
      <c r="V840" s="52">
        <v>1.4107020746888001E-3</v>
      </c>
      <c r="W840" s="52">
        <v>5.2557362637362603E-4</v>
      </c>
      <c r="X840" s="52">
        <v>6.9039954929577497E-3</v>
      </c>
      <c r="Y840" s="52">
        <v>1.3110339622641499E-3</v>
      </c>
      <c r="Z840" s="52">
        <v>3.8588029197080302E-4</v>
      </c>
      <c r="AA840" s="52">
        <v>2.3540869565217399E-4</v>
      </c>
      <c r="AB840" s="52">
        <v>1.7045333333333301E-4</v>
      </c>
      <c r="AC840" s="52">
        <v>1.04123076923077E-4</v>
      </c>
      <c r="AD840" s="52">
        <v>5.2465116279069801E-5</v>
      </c>
      <c r="AE840" s="52">
        <v>4.1378894472361802E-4</v>
      </c>
      <c r="AF840" s="52">
        <v>2.89652261306533E-4</v>
      </c>
      <c r="AG840" s="32">
        <v>1.19998793969849E-3</v>
      </c>
    </row>
    <row r="841" spans="1:33" ht="15" customHeight="1" x14ac:dyDescent="0.25">
      <c r="A841" s="49" t="s">
        <v>10</v>
      </c>
      <c r="B841" s="49" t="s">
        <v>11</v>
      </c>
      <c r="C841" s="49" t="s">
        <v>12</v>
      </c>
      <c r="D841" s="49" t="s">
        <v>118</v>
      </c>
      <c r="E841" s="49" t="s">
        <v>164</v>
      </c>
      <c r="F841" s="49" t="s">
        <v>108</v>
      </c>
      <c r="G841" s="49" t="s">
        <v>170</v>
      </c>
      <c r="H841" s="50" t="s">
        <v>18</v>
      </c>
      <c r="I841" s="51">
        <v>298</v>
      </c>
      <c r="J841" s="52">
        <v>2.3245895012468799E-5</v>
      </c>
      <c r="K841" s="52">
        <v>3.1100676400679103E-5</v>
      </c>
      <c r="L841" s="52">
        <v>8.1263304347826107E-6</v>
      </c>
      <c r="M841" s="52">
        <v>3.3011535078533998E-5</v>
      </c>
      <c r="N841" s="52">
        <v>3.1514974175516998E-5</v>
      </c>
      <c r="O841" s="52">
        <v>3.1190440909090899E-5</v>
      </c>
      <c r="P841" s="52">
        <v>2.3508598949211899E-5</v>
      </c>
      <c r="Q841" s="52">
        <v>2.3368358997722101E-5</v>
      </c>
      <c r="R841" s="52">
        <v>1.02239237785016E-5</v>
      </c>
      <c r="S841" s="52">
        <v>2.7206271714922098E-6</v>
      </c>
      <c r="T841" s="52">
        <v>3.7326695481335999E-6</v>
      </c>
      <c r="U841" s="52">
        <v>7.6758136645962696E-6</v>
      </c>
      <c r="V841" s="52">
        <v>3.35416929460581E-6</v>
      </c>
      <c r="W841" s="52">
        <v>1.24963516483517E-6</v>
      </c>
      <c r="X841" s="52">
        <v>1.64153509859155E-5</v>
      </c>
      <c r="Y841" s="52">
        <v>3.1171924528301898E-6</v>
      </c>
      <c r="Z841" s="52">
        <v>9.1749197080291999E-7</v>
      </c>
      <c r="AA841" s="52">
        <v>5.5972173913043502E-7</v>
      </c>
      <c r="AB841" s="52">
        <v>4.0527999999999999E-7</v>
      </c>
      <c r="AC841" s="52">
        <v>2.4756923076923101E-7</v>
      </c>
      <c r="AD841" s="52">
        <v>1.2474418604651199E-7</v>
      </c>
      <c r="AE841" s="52">
        <v>9.8384924623115606E-7</v>
      </c>
      <c r="AF841" s="52">
        <v>6.8869447236180899E-7</v>
      </c>
      <c r="AG841" s="32">
        <v>2.85316281407035E-6</v>
      </c>
    </row>
    <row r="842" spans="1:33" ht="15" customHeight="1" x14ac:dyDescent="0.25">
      <c r="A842" s="49" t="s">
        <v>10</v>
      </c>
      <c r="B842" s="49" t="s">
        <v>11</v>
      </c>
      <c r="C842" s="49" t="s">
        <v>12</v>
      </c>
      <c r="D842" s="49" t="s">
        <v>118</v>
      </c>
      <c r="E842" s="49" t="s">
        <v>164</v>
      </c>
      <c r="F842" s="49" t="s">
        <v>108</v>
      </c>
      <c r="G842" s="49" t="s">
        <v>171</v>
      </c>
      <c r="H842" s="50" t="s">
        <v>16</v>
      </c>
      <c r="I842" s="51">
        <v>25</v>
      </c>
      <c r="J842" s="52">
        <v>1.5257999999999999E-3</v>
      </c>
      <c r="K842" s="52">
        <v>1.636275E-3</v>
      </c>
      <c r="L842" s="52">
        <v>2.3636999999999998E-3</v>
      </c>
      <c r="M842" s="52">
        <v>1.723275E-3</v>
      </c>
      <c r="N842" s="52">
        <v>1.2359999999999999E-3</v>
      </c>
      <c r="O842" s="52">
        <v>4.5104999999999999E-4</v>
      </c>
      <c r="P842" s="52">
        <v>7.6942500000000001E-4</v>
      </c>
      <c r="Q842" s="52">
        <v>4.8660000000000001E-4</v>
      </c>
      <c r="R842" s="52">
        <v>1.023225E-3</v>
      </c>
      <c r="S842" s="52">
        <v>1.4245499999999999E-3</v>
      </c>
      <c r="T842" s="52">
        <v>1.694175E-3</v>
      </c>
      <c r="U842" s="52">
        <v>1.8326250000000001E-3</v>
      </c>
      <c r="V842" s="52">
        <v>1.7701500000000001E-3</v>
      </c>
      <c r="W842" s="52">
        <v>1.73895E-3</v>
      </c>
      <c r="X842" s="52">
        <v>1.8194999999999999E-3</v>
      </c>
      <c r="Y842" s="52">
        <v>1.751025E-3</v>
      </c>
      <c r="Z842" s="52">
        <v>1.6880249999999999E-3</v>
      </c>
      <c r="AA842" s="52">
        <v>1.616925E-3</v>
      </c>
      <c r="AB842" s="52">
        <v>1.54845E-3</v>
      </c>
      <c r="AC842" s="52">
        <v>1.6010250000000001E-3</v>
      </c>
      <c r="AD842" s="52">
        <v>1.6046999999999999E-3</v>
      </c>
      <c r="AE842" s="52">
        <v>1.6312500000000001E-3</v>
      </c>
      <c r="AF842" s="52">
        <v>1.7420249999999999E-3</v>
      </c>
      <c r="AG842" s="32">
        <v>1.545825E-3</v>
      </c>
    </row>
    <row r="843" spans="1:33" ht="15" customHeight="1" x14ac:dyDescent="0.25">
      <c r="A843" s="49" t="s">
        <v>10</v>
      </c>
      <c r="B843" s="49" t="s">
        <v>11</v>
      </c>
      <c r="C843" s="49" t="s">
        <v>12</v>
      </c>
      <c r="D843" s="49" t="s">
        <v>118</v>
      </c>
      <c r="E843" s="49" t="s">
        <v>164</v>
      </c>
      <c r="F843" s="49" t="s">
        <v>108</v>
      </c>
      <c r="G843" s="49" t="s">
        <v>171</v>
      </c>
      <c r="H843" s="50" t="s">
        <v>17</v>
      </c>
      <c r="I843" s="51">
        <v>1</v>
      </c>
      <c r="J843" s="52">
        <v>1.28126512</v>
      </c>
      <c r="K843" s="52">
        <v>1.37403466</v>
      </c>
      <c r="L843" s="52">
        <v>1.9848776800000001</v>
      </c>
      <c r="M843" s="52">
        <v>1.44709146</v>
      </c>
      <c r="N843" s="52">
        <v>1.0379103999999999</v>
      </c>
      <c r="O843" s="52">
        <v>0.37876172000000002</v>
      </c>
      <c r="P843" s="52">
        <v>0.64611182</v>
      </c>
      <c r="Q843" s="52">
        <v>0.40861424000000002</v>
      </c>
      <c r="R843" s="52">
        <v>0.85923614000000004</v>
      </c>
      <c r="S843" s="52">
        <v>1.19624212</v>
      </c>
      <c r="T843" s="52">
        <v>1.42265522</v>
      </c>
      <c r="U843" s="52">
        <v>1.5389162999999999</v>
      </c>
      <c r="V843" s="52">
        <v>1.48645396</v>
      </c>
      <c r="W843" s="52">
        <v>1.46025428</v>
      </c>
      <c r="X843" s="52">
        <v>1.5278948000000001</v>
      </c>
      <c r="Y843" s="52">
        <v>1.4703940600000001</v>
      </c>
      <c r="Z843" s="52">
        <v>1.41749086</v>
      </c>
      <c r="AA843" s="52">
        <v>1.3577858199999999</v>
      </c>
      <c r="AB843" s="52">
        <v>1.3002850800000001</v>
      </c>
      <c r="AC843" s="52">
        <v>1.34443406</v>
      </c>
      <c r="AD843" s="52">
        <v>1.34752008</v>
      </c>
      <c r="AE843" s="52">
        <v>1.369815</v>
      </c>
      <c r="AF843" s="52">
        <v>1.4628364599999999</v>
      </c>
      <c r="AG843" s="32">
        <v>1.29808078</v>
      </c>
    </row>
    <row r="844" spans="1:33" ht="15" customHeight="1" x14ac:dyDescent="0.25">
      <c r="A844" s="49" t="s">
        <v>10</v>
      </c>
      <c r="B844" s="49" t="s">
        <v>11</v>
      </c>
      <c r="C844" s="49" t="s">
        <v>12</v>
      </c>
      <c r="D844" s="49" t="s">
        <v>118</v>
      </c>
      <c r="E844" s="49" t="s">
        <v>164</v>
      </c>
      <c r="F844" s="49" t="s">
        <v>108</v>
      </c>
      <c r="G844" s="49" t="s">
        <v>171</v>
      </c>
      <c r="H844" s="50" t="s">
        <v>18</v>
      </c>
      <c r="I844" s="51">
        <v>298</v>
      </c>
      <c r="J844" s="52">
        <v>3.6375072E-3</v>
      </c>
      <c r="K844" s="52">
        <v>3.9008796000000001E-3</v>
      </c>
      <c r="L844" s="52">
        <v>5.6350608000000002E-3</v>
      </c>
      <c r="M844" s="52">
        <v>4.1082875999999997E-3</v>
      </c>
      <c r="N844" s="52">
        <v>2.9466240000000001E-3</v>
      </c>
      <c r="O844" s="52">
        <v>1.0753032E-3</v>
      </c>
      <c r="P844" s="52">
        <v>1.8343092E-3</v>
      </c>
      <c r="Q844" s="52">
        <v>1.1600543999999999E-3</v>
      </c>
      <c r="R844" s="52">
        <v>2.4393684000000001E-3</v>
      </c>
      <c r="S844" s="52">
        <v>3.3961272000000002E-3</v>
      </c>
      <c r="T844" s="52">
        <v>4.0389131999999999E-3</v>
      </c>
      <c r="U844" s="52">
        <v>4.3689779999999999E-3</v>
      </c>
      <c r="V844" s="52">
        <v>4.2200375999999996E-3</v>
      </c>
      <c r="W844" s="52">
        <v>4.1456567999999996E-3</v>
      </c>
      <c r="X844" s="52">
        <v>4.3376880000000001E-3</v>
      </c>
      <c r="Y844" s="52">
        <v>4.1744436000000001E-3</v>
      </c>
      <c r="Z844" s="52">
        <v>4.0242515999999997E-3</v>
      </c>
      <c r="AA844" s="52">
        <v>3.8547491999999998E-3</v>
      </c>
      <c r="AB844" s="52">
        <v>3.6915047999999998E-3</v>
      </c>
      <c r="AC844" s="52">
        <v>3.8168436000000001E-3</v>
      </c>
      <c r="AD844" s="52">
        <v>3.8256048000000001E-3</v>
      </c>
      <c r="AE844" s="52">
        <v>3.8888999999999998E-3</v>
      </c>
      <c r="AF844" s="52">
        <v>4.1529875999999997E-3</v>
      </c>
      <c r="AG844" s="32">
        <v>3.6852467999999999E-3</v>
      </c>
    </row>
    <row r="845" spans="1:33" ht="15" customHeight="1" x14ac:dyDescent="0.25">
      <c r="A845" s="49" t="s">
        <v>10</v>
      </c>
      <c r="B845" s="49" t="s">
        <v>11</v>
      </c>
      <c r="C845" s="49" t="s">
        <v>12</v>
      </c>
      <c r="D845" s="49" t="s">
        <v>118</v>
      </c>
      <c r="E845" s="49" t="s">
        <v>164</v>
      </c>
      <c r="F845" s="49" t="s">
        <v>108</v>
      </c>
      <c r="G845" s="49" t="s">
        <v>172</v>
      </c>
      <c r="H845" s="50" t="s">
        <v>16</v>
      </c>
      <c r="I845" s="51">
        <v>25</v>
      </c>
      <c r="J845" s="52">
        <v>3.8489538063514998E-5</v>
      </c>
      <c r="K845" s="52">
        <v>5.1082128857080601E-5</v>
      </c>
      <c r="L845" s="52">
        <v>4.8581378545837798E-5</v>
      </c>
      <c r="M845" s="52">
        <v>8.27024803640855E-5</v>
      </c>
      <c r="N845" s="52">
        <v>7.5284077884799799E-5</v>
      </c>
      <c r="O845" s="52">
        <v>6.6878775674096899E-5</v>
      </c>
      <c r="P845" s="52">
        <v>5.9211998759718199E-5</v>
      </c>
      <c r="Q845" s="52">
        <v>5.2677815916133902E-5</v>
      </c>
      <c r="R845" s="52">
        <v>3.87105055E-4</v>
      </c>
      <c r="S845" s="52">
        <v>4.6757005595E-4</v>
      </c>
      <c r="T845" s="52">
        <v>5.65645282075E-4</v>
      </c>
      <c r="U845" s="52">
        <v>5.7118525347499998E-4</v>
      </c>
      <c r="V845" s="52">
        <v>7.4003418200961504E-4</v>
      </c>
      <c r="W845" s="52">
        <v>9.4583656130691602E-4</v>
      </c>
      <c r="X845" s="52">
        <v>9.6781958528545896E-4</v>
      </c>
      <c r="Y845" s="52">
        <v>7.3651766394643105E-4</v>
      </c>
      <c r="Z845" s="52">
        <v>8.16067822840277E-4</v>
      </c>
      <c r="AA845" s="52">
        <v>7.7945686285369495E-4</v>
      </c>
      <c r="AB845" s="52">
        <v>9.0932752257757001E-4</v>
      </c>
      <c r="AC845" s="52">
        <v>1.02405322353536E-3</v>
      </c>
      <c r="AD845" s="52">
        <v>4.8550555924333801E-4</v>
      </c>
      <c r="AE845" s="52">
        <v>1.71815643264271E-4</v>
      </c>
      <c r="AF845" s="52">
        <v>2.04982519757195E-4</v>
      </c>
      <c r="AG845" s="32">
        <v>2.2837301068976201E-4</v>
      </c>
    </row>
    <row r="846" spans="1:33" ht="15" customHeight="1" x14ac:dyDescent="0.25">
      <c r="A846" s="49" t="s">
        <v>10</v>
      </c>
      <c r="B846" s="49" t="s">
        <v>11</v>
      </c>
      <c r="C846" s="49" t="s">
        <v>12</v>
      </c>
      <c r="D846" s="49" t="s">
        <v>118</v>
      </c>
      <c r="E846" s="49" t="s">
        <v>164</v>
      </c>
      <c r="F846" s="49" t="s">
        <v>108</v>
      </c>
      <c r="G846" s="49" t="s">
        <v>172</v>
      </c>
      <c r="H846" s="50" t="s">
        <v>17</v>
      </c>
      <c r="I846" s="51">
        <v>1</v>
      </c>
      <c r="J846" s="52">
        <v>8.1628612325102504E-2</v>
      </c>
      <c r="K846" s="52">
        <v>0.10833497888009699</v>
      </c>
      <c r="L846" s="52">
        <v>0.103031387620013</v>
      </c>
      <c r="M846" s="52">
        <v>0.17539542035615299</v>
      </c>
      <c r="N846" s="52">
        <v>0.15966247237808301</v>
      </c>
      <c r="O846" s="52">
        <v>0.141836507449625</v>
      </c>
      <c r="P846" s="52">
        <v>0.12557680696960999</v>
      </c>
      <c r="Q846" s="52">
        <v>0.111719111994937</v>
      </c>
      <c r="R846" s="52">
        <v>0.82097240064400001</v>
      </c>
      <c r="S846" s="52">
        <v>0.99162257465876003</v>
      </c>
      <c r="T846" s="52">
        <v>1.1996205142246601</v>
      </c>
      <c r="U846" s="52">
        <v>1.21136968556978</v>
      </c>
      <c r="V846" s="52">
        <v>1.56946449320599</v>
      </c>
      <c r="W846" s="52">
        <v>2.00593017921971</v>
      </c>
      <c r="X846" s="52">
        <v>2.0525517764734</v>
      </c>
      <c r="Y846" s="52">
        <v>1.5620066616975901</v>
      </c>
      <c r="Z846" s="52">
        <v>1.73071663867966</v>
      </c>
      <c r="AA846" s="52">
        <v>1.6530721147401199</v>
      </c>
      <c r="AB846" s="52">
        <v>1.92850180988251</v>
      </c>
      <c r="AC846" s="52">
        <v>2.17181207647379</v>
      </c>
      <c r="AD846" s="52">
        <v>1.02966019004327</v>
      </c>
      <c r="AE846" s="52">
        <v>0.36438661623486601</v>
      </c>
      <c r="AF846" s="52">
        <v>0.43472692790105999</v>
      </c>
      <c r="AG846" s="32">
        <v>0.48433348107084701</v>
      </c>
    </row>
    <row r="847" spans="1:33" ht="15" customHeight="1" x14ac:dyDescent="0.25">
      <c r="A847" s="49" t="s">
        <v>10</v>
      </c>
      <c r="B847" s="49" t="s">
        <v>11</v>
      </c>
      <c r="C847" s="49" t="s">
        <v>12</v>
      </c>
      <c r="D847" s="49" t="s">
        <v>118</v>
      </c>
      <c r="E847" s="49" t="s">
        <v>164</v>
      </c>
      <c r="F847" s="49" t="s">
        <v>108</v>
      </c>
      <c r="G847" s="49" t="s">
        <v>172</v>
      </c>
      <c r="H847" s="50" t="s">
        <v>18</v>
      </c>
      <c r="I847" s="51">
        <v>298</v>
      </c>
      <c r="J847" s="52">
        <v>4.5879529371709797E-5</v>
      </c>
      <c r="K847" s="52">
        <v>6.0889897597640101E-5</v>
      </c>
      <c r="L847" s="52">
        <v>5.79090032266387E-5</v>
      </c>
      <c r="M847" s="52">
        <v>9.8581356593989902E-5</v>
      </c>
      <c r="N847" s="52">
        <v>8.9738620838681395E-5</v>
      </c>
      <c r="O847" s="52">
        <v>7.9719500603523506E-5</v>
      </c>
      <c r="P847" s="52">
        <v>7.0580702521584097E-5</v>
      </c>
      <c r="Q847" s="52">
        <v>6.2791956572031603E-5</v>
      </c>
      <c r="R847" s="52">
        <v>4.6142922556E-4</v>
      </c>
      <c r="S847" s="52">
        <v>5.5734350669240003E-4</v>
      </c>
      <c r="T847" s="52">
        <v>6.7424917623339997E-4</v>
      </c>
      <c r="U847" s="52">
        <v>6.8085282214220004E-4</v>
      </c>
      <c r="V847" s="52">
        <v>8.8212074495546105E-4</v>
      </c>
      <c r="W847" s="52">
        <v>1.12743718107784E-3</v>
      </c>
      <c r="X847" s="52">
        <v>1.15364094566027E-3</v>
      </c>
      <c r="Y847" s="52">
        <v>8.7792905542414602E-4</v>
      </c>
      <c r="Z847" s="52">
        <v>9.7275284482560998E-4</v>
      </c>
      <c r="AA847" s="52">
        <v>9.2911258052160405E-4</v>
      </c>
      <c r="AB847" s="52">
        <v>1.08391840691246E-3</v>
      </c>
      <c r="AC847" s="52">
        <v>1.2206714424541499E-3</v>
      </c>
      <c r="AD847" s="52">
        <v>5.7872262661805903E-4</v>
      </c>
      <c r="AE847" s="52">
        <v>2.0480424677101099E-4</v>
      </c>
      <c r="AF847" s="52">
        <v>2.4433916355057699E-4</v>
      </c>
      <c r="AG847" s="32">
        <v>2.7222062874219599E-4</v>
      </c>
    </row>
    <row r="848" spans="1:33" ht="15" customHeight="1" x14ac:dyDescent="0.25">
      <c r="A848" s="49" t="s">
        <v>10</v>
      </c>
      <c r="B848" s="49" t="s">
        <v>11</v>
      </c>
      <c r="C848" s="49" t="s">
        <v>12</v>
      </c>
      <c r="D848" s="49" t="s">
        <v>118</v>
      </c>
      <c r="E848" s="49" t="s">
        <v>164</v>
      </c>
      <c r="F848" s="49" t="s">
        <v>108</v>
      </c>
      <c r="G848" s="49" t="s">
        <v>173</v>
      </c>
      <c r="H848" s="50" t="s">
        <v>16</v>
      </c>
      <c r="I848" s="51">
        <v>25</v>
      </c>
      <c r="J848" s="52">
        <v>1.7470963533333301E-5</v>
      </c>
      <c r="K848" s="52">
        <v>1.7470963533333301E-5</v>
      </c>
      <c r="L848" s="52">
        <v>1.7470963533333301E-5</v>
      </c>
      <c r="M848" s="52">
        <v>1.7470963533333301E-5</v>
      </c>
      <c r="N848" s="52">
        <v>1.7470963533333301E-5</v>
      </c>
      <c r="O848" s="52">
        <v>1.7470963533333301E-5</v>
      </c>
      <c r="P848" s="52">
        <v>1.7470963533333301E-5</v>
      </c>
      <c r="Q848" s="52">
        <v>1.7470963533333301E-5</v>
      </c>
      <c r="R848" s="52">
        <v>1.7470963533333301E-5</v>
      </c>
      <c r="S848" s="52">
        <v>1.7470963533333301E-5</v>
      </c>
      <c r="T848" s="52">
        <v>1.7470963533333301E-5</v>
      </c>
      <c r="U848" s="52">
        <v>2.1409755999999999E-5</v>
      </c>
      <c r="V848" s="52">
        <v>1.575E-5</v>
      </c>
      <c r="W848" s="52">
        <v>1.5253134600000001E-5</v>
      </c>
      <c r="X848" s="52">
        <v>3.3349800000000001E-6</v>
      </c>
      <c r="Y848" s="52"/>
      <c r="Z848" s="52"/>
      <c r="AA848" s="52"/>
      <c r="AB848" s="52"/>
      <c r="AC848" s="52"/>
      <c r="AD848" s="52"/>
      <c r="AE848" s="52"/>
      <c r="AF848" s="52"/>
      <c r="AG848" s="32"/>
    </row>
    <row r="849" spans="1:33" ht="15" customHeight="1" x14ac:dyDescent="0.25">
      <c r="A849" s="49" t="s">
        <v>10</v>
      </c>
      <c r="B849" s="49" t="s">
        <v>11</v>
      </c>
      <c r="C849" s="49" t="s">
        <v>12</v>
      </c>
      <c r="D849" s="49" t="s">
        <v>118</v>
      </c>
      <c r="E849" s="49" t="s">
        <v>164</v>
      </c>
      <c r="F849" s="49" t="s">
        <v>108</v>
      </c>
      <c r="G849" s="49" t="s">
        <v>173</v>
      </c>
      <c r="H849" s="50" t="s">
        <v>17</v>
      </c>
      <c r="I849" s="51">
        <v>1</v>
      </c>
      <c r="J849" s="52">
        <v>6.4859064931200002E-3</v>
      </c>
      <c r="K849" s="52">
        <v>6.4859064931200002E-3</v>
      </c>
      <c r="L849" s="52">
        <v>6.4859064931200002E-3</v>
      </c>
      <c r="M849" s="52">
        <v>6.4859064931200002E-3</v>
      </c>
      <c r="N849" s="52">
        <v>6.4859064931200002E-3</v>
      </c>
      <c r="O849" s="52">
        <v>6.4859064931200002E-3</v>
      </c>
      <c r="P849" s="52">
        <v>6.4859064931200002E-3</v>
      </c>
      <c r="Q849" s="52">
        <v>6.4859064931200002E-3</v>
      </c>
      <c r="R849" s="52">
        <v>6.4859064931200002E-3</v>
      </c>
      <c r="S849" s="52">
        <v>6.4859064931200002E-3</v>
      </c>
      <c r="T849" s="52">
        <v>6.4859064931200002E-3</v>
      </c>
      <c r="U849" s="52">
        <v>7.9400745535999993E-3</v>
      </c>
      <c r="V849" s="52">
        <v>5.8579000000000001E-3</v>
      </c>
      <c r="W849" s="52">
        <v>5.6597449257600003E-3</v>
      </c>
      <c r="X849" s="52">
        <v>1.237459488E-3</v>
      </c>
      <c r="Y849" s="52"/>
      <c r="Z849" s="52"/>
      <c r="AA849" s="52"/>
      <c r="AB849" s="52"/>
      <c r="AC849" s="52"/>
      <c r="AD849" s="52"/>
      <c r="AE849" s="52"/>
      <c r="AF849" s="52"/>
      <c r="AG849" s="32"/>
    </row>
    <row r="850" spans="1:33" ht="15" customHeight="1" x14ac:dyDescent="0.25">
      <c r="A850" s="49" t="s">
        <v>10</v>
      </c>
      <c r="B850" s="49" t="s">
        <v>11</v>
      </c>
      <c r="C850" s="49" t="s">
        <v>12</v>
      </c>
      <c r="D850" s="49" t="s">
        <v>118</v>
      </c>
      <c r="E850" s="49" t="s">
        <v>164</v>
      </c>
      <c r="F850" s="49" t="s">
        <v>108</v>
      </c>
      <c r="G850" s="49" t="s">
        <v>173</v>
      </c>
      <c r="H850" s="50" t="s">
        <v>18</v>
      </c>
      <c r="I850" s="51">
        <v>298</v>
      </c>
      <c r="J850" s="52">
        <v>3.0318565137066701E-5</v>
      </c>
      <c r="K850" s="52">
        <v>3.0318565137066701E-5</v>
      </c>
      <c r="L850" s="52">
        <v>3.0318565137066701E-5</v>
      </c>
      <c r="M850" s="52">
        <v>3.0318565137066701E-5</v>
      </c>
      <c r="N850" s="52">
        <v>3.0318565137066701E-5</v>
      </c>
      <c r="O850" s="52">
        <v>3.0318565137066701E-5</v>
      </c>
      <c r="P850" s="52">
        <v>3.0318565137066701E-5</v>
      </c>
      <c r="Q850" s="52">
        <v>3.0318565137066701E-5</v>
      </c>
      <c r="R850" s="52">
        <v>3.0318565137066701E-5</v>
      </c>
      <c r="S850" s="52">
        <v>3.0318565137066701E-5</v>
      </c>
      <c r="T850" s="52">
        <v>3.0318565137066701E-5</v>
      </c>
      <c r="U850" s="52">
        <v>3.7093533312000002E-5</v>
      </c>
      <c r="V850" s="52">
        <v>2.7416E-5</v>
      </c>
      <c r="W850" s="52">
        <v>2.64461620992E-5</v>
      </c>
      <c r="X850" s="52">
        <v>5.78224896E-6</v>
      </c>
      <c r="Y850" s="52"/>
      <c r="Z850" s="52"/>
      <c r="AA850" s="52"/>
      <c r="AB850" s="52"/>
      <c r="AC850" s="52"/>
      <c r="AD850" s="52"/>
      <c r="AE850" s="52"/>
      <c r="AF850" s="52"/>
      <c r="AG850" s="32"/>
    </row>
    <row r="851" spans="1:33" ht="15" customHeight="1" x14ac:dyDescent="0.25">
      <c r="A851" s="49" t="s">
        <v>10</v>
      </c>
      <c r="B851" s="49" t="s">
        <v>11</v>
      </c>
      <c r="C851" s="49" t="s">
        <v>12</v>
      </c>
      <c r="D851" s="49" t="s">
        <v>118</v>
      </c>
      <c r="E851" s="49" t="s">
        <v>164</v>
      </c>
      <c r="F851" s="49" t="s">
        <v>108</v>
      </c>
      <c r="G851" s="49" t="s">
        <v>749</v>
      </c>
      <c r="H851" s="50" t="s">
        <v>16</v>
      </c>
      <c r="I851" s="51">
        <v>25</v>
      </c>
      <c r="J851" s="52"/>
      <c r="K851" s="52"/>
      <c r="L851" s="52"/>
      <c r="M851" s="52"/>
      <c r="N851" s="52"/>
      <c r="O851" s="52"/>
      <c r="P851" s="52"/>
      <c r="Q851" s="52"/>
      <c r="R851" s="52"/>
      <c r="S851" s="52"/>
      <c r="T851" s="52">
        <v>5.1773033649583602E-8</v>
      </c>
      <c r="U851" s="52">
        <v>4.5047975038081697E-8</v>
      </c>
      <c r="V851" s="52">
        <v>2.30461165861656E-7</v>
      </c>
      <c r="W851" s="52">
        <v>2.8883514135477698E-6</v>
      </c>
      <c r="X851" s="52">
        <v>2.0360586539407801E-6</v>
      </c>
      <c r="Y851" s="52">
        <v>3.1422168126039601E-6</v>
      </c>
      <c r="Z851" s="52">
        <v>3.8354430656062498E-6</v>
      </c>
      <c r="AA851" s="52">
        <v>6.3812314554486702E-6</v>
      </c>
      <c r="AB851" s="52">
        <v>6.7012262985577202E-6</v>
      </c>
      <c r="AC851" s="52">
        <v>1.20957195594207E-5</v>
      </c>
      <c r="AD851" s="52">
        <v>8.6757301005201995E-6</v>
      </c>
      <c r="AE851" s="52">
        <v>1.6299662628860301E-5</v>
      </c>
      <c r="AF851" s="52">
        <v>2.4882998759984699E-5</v>
      </c>
      <c r="AG851" s="32">
        <v>3.1713412469581398E-5</v>
      </c>
    </row>
    <row r="852" spans="1:33" ht="15" customHeight="1" x14ac:dyDescent="0.25">
      <c r="A852" s="49" t="s">
        <v>10</v>
      </c>
      <c r="B852" s="49" t="s">
        <v>11</v>
      </c>
      <c r="C852" s="49" t="s">
        <v>12</v>
      </c>
      <c r="D852" s="49" t="s">
        <v>118</v>
      </c>
      <c r="E852" s="49" t="s">
        <v>164</v>
      </c>
      <c r="F852" s="49" t="s">
        <v>108</v>
      </c>
      <c r="G852" s="49" t="s">
        <v>749</v>
      </c>
      <c r="H852" s="50" t="s">
        <v>18</v>
      </c>
      <c r="I852" s="51">
        <v>298</v>
      </c>
      <c r="J852" s="52"/>
      <c r="K852" s="52"/>
      <c r="L852" s="52"/>
      <c r="M852" s="52"/>
      <c r="N852" s="52"/>
      <c r="O852" s="52"/>
      <c r="P852" s="52"/>
      <c r="Q852" s="52"/>
      <c r="R852" s="52"/>
      <c r="S852" s="52"/>
      <c r="T852" s="52">
        <v>3.0856728055151802E-7</v>
      </c>
      <c r="U852" s="52">
        <v>2.6848593122696698E-7</v>
      </c>
      <c r="V852" s="52">
        <v>1.3735485485354701E-6</v>
      </c>
      <c r="W852" s="52">
        <v>1.72145744247447E-5</v>
      </c>
      <c r="X852" s="52">
        <v>1.2134909577487E-5</v>
      </c>
      <c r="Y852" s="52">
        <v>1.8727612203119601E-5</v>
      </c>
      <c r="Z852" s="52">
        <v>2.2859240671013201E-5</v>
      </c>
      <c r="AA852" s="52">
        <v>3.8032139474474102E-5</v>
      </c>
      <c r="AB852" s="52">
        <v>3.9939308739404002E-5</v>
      </c>
      <c r="AC852" s="52">
        <v>7.2090488574147606E-5</v>
      </c>
      <c r="AD852" s="52">
        <v>5.1707351399100402E-5</v>
      </c>
      <c r="AE852" s="52">
        <v>9.7145989268007402E-5</v>
      </c>
      <c r="AF852" s="52">
        <v>1.48302672609509E-4</v>
      </c>
      <c r="AG852" s="32">
        <v>1.8901193831870501E-4</v>
      </c>
    </row>
    <row r="853" spans="1:33" ht="15" customHeight="1" x14ac:dyDescent="0.25">
      <c r="A853" s="49" t="s">
        <v>10</v>
      </c>
      <c r="B853" s="49" t="s">
        <v>11</v>
      </c>
      <c r="C853" s="49" t="s">
        <v>12</v>
      </c>
      <c r="D853" s="49" t="s">
        <v>118</v>
      </c>
      <c r="E853" s="49" t="s">
        <v>164</v>
      </c>
      <c r="F853" s="49" t="s">
        <v>108</v>
      </c>
      <c r="G853" s="49" t="s">
        <v>174</v>
      </c>
      <c r="H853" s="50" t="s">
        <v>16</v>
      </c>
      <c r="I853" s="51">
        <v>25</v>
      </c>
      <c r="J853" s="52">
        <v>5.0775000000000001E-5</v>
      </c>
      <c r="K853" s="52">
        <v>7.5524677491817003E-6</v>
      </c>
      <c r="L853" s="52">
        <v>3.04681849791377E-5</v>
      </c>
      <c r="M853" s="52">
        <v>1.6947080126754199E-5</v>
      </c>
      <c r="N853" s="52">
        <v>6.6000000000000003E-6</v>
      </c>
      <c r="O853" s="52">
        <v>5.2499999999999997E-6</v>
      </c>
      <c r="P853" s="52">
        <v>4.7849999999999998E-5</v>
      </c>
      <c r="Q853" s="52">
        <v>4.95E-6</v>
      </c>
      <c r="R853" s="52">
        <v>2.1048322683706099E-5</v>
      </c>
      <c r="S853" s="52">
        <v>3.0000000000000001E-6</v>
      </c>
      <c r="T853" s="52">
        <v>4.7999999999999998E-6</v>
      </c>
      <c r="U853" s="52">
        <v>3.3000000000000002E-6</v>
      </c>
      <c r="V853" s="52">
        <v>2.5500000000000001E-6</v>
      </c>
      <c r="W853" s="52">
        <v>2.8499999999999998E-6</v>
      </c>
      <c r="X853" s="52">
        <v>2.475E-6</v>
      </c>
      <c r="Y853" s="52">
        <v>2.175E-5</v>
      </c>
      <c r="Z853" s="52">
        <v>2.6999999999999999E-5</v>
      </c>
      <c r="AA853" s="52">
        <v>8.9250000000000001E-6</v>
      </c>
      <c r="AB853" s="52">
        <v>4.8749999999999999E-6</v>
      </c>
      <c r="AC853" s="52">
        <v>5.1000000000000003E-6</v>
      </c>
      <c r="AD853" s="52">
        <v>4.5000000000000001E-6</v>
      </c>
      <c r="AE853" s="52">
        <v>6.3749999999999999E-6</v>
      </c>
      <c r="AF853" s="52">
        <v>6.5250000000000002E-6</v>
      </c>
      <c r="AG853" s="32">
        <v>5.4E-6</v>
      </c>
    </row>
    <row r="854" spans="1:33" ht="15" customHeight="1" x14ac:dyDescent="0.25">
      <c r="A854" s="49" t="s">
        <v>10</v>
      </c>
      <c r="B854" s="49" t="s">
        <v>11</v>
      </c>
      <c r="C854" s="49" t="s">
        <v>12</v>
      </c>
      <c r="D854" s="49" t="s">
        <v>118</v>
      </c>
      <c r="E854" s="49" t="s">
        <v>164</v>
      </c>
      <c r="F854" s="49" t="s">
        <v>108</v>
      </c>
      <c r="G854" s="49" t="s">
        <v>174</v>
      </c>
      <c r="H854" s="50" t="s">
        <v>17</v>
      </c>
      <c r="I854" s="51">
        <v>1</v>
      </c>
      <c r="J854" s="52">
        <v>5.0842699999999998E-2</v>
      </c>
      <c r="K854" s="52">
        <v>7.5625377061806004E-3</v>
      </c>
      <c r="L854" s="52">
        <v>3.05088092257765E-2</v>
      </c>
      <c r="M854" s="52">
        <v>1.69696762335899E-2</v>
      </c>
      <c r="N854" s="52">
        <v>6.6087999999999997E-3</v>
      </c>
      <c r="O854" s="52">
        <v>5.2570000000000004E-3</v>
      </c>
      <c r="P854" s="52">
        <v>4.7913799999999999E-2</v>
      </c>
      <c r="Q854" s="52">
        <v>4.9566000000000002E-3</v>
      </c>
      <c r="R854" s="52">
        <v>2.1076387113951E-2</v>
      </c>
      <c r="S854" s="52">
        <v>3.0040000000000002E-3</v>
      </c>
      <c r="T854" s="52">
        <v>4.8063999999999997E-3</v>
      </c>
      <c r="U854" s="52">
        <v>3.3043999999999999E-3</v>
      </c>
      <c r="V854" s="52">
        <v>2.5533999999999999E-3</v>
      </c>
      <c r="W854" s="52">
        <v>2.8538000000000001E-3</v>
      </c>
      <c r="X854" s="52">
        <v>2.4783000000000001E-3</v>
      </c>
      <c r="Y854" s="52">
        <v>2.1779E-2</v>
      </c>
      <c r="Z854" s="52">
        <v>2.7036000000000001E-2</v>
      </c>
      <c r="AA854" s="52">
        <v>8.9368999999999994E-3</v>
      </c>
      <c r="AB854" s="52">
        <v>4.8815000000000004E-3</v>
      </c>
      <c r="AC854" s="52">
        <v>5.1067999999999999E-3</v>
      </c>
      <c r="AD854" s="52">
        <v>4.5059999999999996E-3</v>
      </c>
      <c r="AE854" s="52">
        <v>6.3835000000000003E-3</v>
      </c>
      <c r="AF854" s="52">
        <v>6.5336999999999999E-3</v>
      </c>
      <c r="AG854" s="32">
        <v>5.4072E-3</v>
      </c>
    </row>
    <row r="855" spans="1:33" ht="15" customHeight="1" x14ac:dyDescent="0.25">
      <c r="A855" s="49" t="s">
        <v>10</v>
      </c>
      <c r="B855" s="49" t="s">
        <v>11</v>
      </c>
      <c r="C855" s="49" t="s">
        <v>12</v>
      </c>
      <c r="D855" s="49" t="s">
        <v>118</v>
      </c>
      <c r="E855" s="49" t="s">
        <v>164</v>
      </c>
      <c r="F855" s="49" t="s">
        <v>108</v>
      </c>
      <c r="G855" s="49" t="s">
        <v>174</v>
      </c>
      <c r="H855" s="50" t="s">
        <v>18</v>
      </c>
      <c r="I855" s="51">
        <v>298</v>
      </c>
      <c r="J855" s="52">
        <v>1.210476E-4</v>
      </c>
      <c r="K855" s="52">
        <v>1.80050831140492E-5</v>
      </c>
      <c r="L855" s="52">
        <v>7.2636152990264297E-5</v>
      </c>
      <c r="M855" s="52">
        <v>4.0401839022182001E-5</v>
      </c>
      <c r="N855" s="52">
        <v>1.57344E-5</v>
      </c>
      <c r="O855" s="52">
        <v>1.2516E-5</v>
      </c>
      <c r="P855" s="52">
        <v>1.1407439999999999E-4</v>
      </c>
      <c r="Q855" s="52">
        <v>1.1800800000000001E-5</v>
      </c>
      <c r="R855" s="52">
        <v>5.0179201277955303E-5</v>
      </c>
      <c r="S855" s="52">
        <v>7.1520000000000003E-6</v>
      </c>
      <c r="T855" s="52">
        <v>1.1443200000000001E-5</v>
      </c>
      <c r="U855" s="52">
        <v>7.8671999999999998E-6</v>
      </c>
      <c r="V855" s="52">
        <v>6.0792000000000002E-6</v>
      </c>
      <c r="W855" s="52">
        <v>6.7943999999999997E-6</v>
      </c>
      <c r="X855" s="52">
        <v>5.9004000000000003E-6</v>
      </c>
      <c r="Y855" s="52">
        <v>5.1851999999999998E-5</v>
      </c>
      <c r="Z855" s="52">
        <v>6.4368000000000004E-5</v>
      </c>
      <c r="AA855" s="52">
        <v>2.12772E-5</v>
      </c>
      <c r="AB855" s="52">
        <v>1.1622E-5</v>
      </c>
      <c r="AC855" s="52">
        <v>1.21584E-5</v>
      </c>
      <c r="AD855" s="52">
        <v>1.0728E-5</v>
      </c>
      <c r="AE855" s="52">
        <v>1.5197999999999999E-5</v>
      </c>
      <c r="AF855" s="52">
        <v>1.5555600000000001E-5</v>
      </c>
      <c r="AG855" s="32">
        <v>1.28736E-5</v>
      </c>
    </row>
    <row r="856" spans="1:33" ht="15" customHeight="1" x14ac:dyDescent="0.25">
      <c r="A856" s="49" t="s">
        <v>10</v>
      </c>
      <c r="B856" s="49" t="s">
        <v>11</v>
      </c>
      <c r="C856" s="49" t="s">
        <v>12</v>
      </c>
      <c r="D856" s="49" t="s">
        <v>118</v>
      </c>
      <c r="E856" s="49" t="s">
        <v>164</v>
      </c>
      <c r="F856" s="49" t="s">
        <v>108</v>
      </c>
      <c r="G856" s="49" t="s">
        <v>175</v>
      </c>
      <c r="H856" s="50" t="s">
        <v>16</v>
      </c>
      <c r="I856" s="51">
        <v>25</v>
      </c>
      <c r="J856" s="52">
        <v>7.7905259618202293E-6</v>
      </c>
      <c r="K856" s="52">
        <v>7.5780862451432598E-6</v>
      </c>
      <c r="L856" s="52">
        <v>7.4755866657691799E-6</v>
      </c>
      <c r="M856" s="52">
        <v>7.2701667355841101E-6</v>
      </c>
      <c r="N856" s="52">
        <v>7.8176022807195394E-6</v>
      </c>
      <c r="O856" s="52">
        <v>7.3431674491600996E-6</v>
      </c>
      <c r="P856" s="52">
        <v>7.4269743578690603E-6</v>
      </c>
      <c r="Q856" s="52">
        <v>7.3973611604110704E-6</v>
      </c>
      <c r="R856" s="52">
        <v>8.1743500000000008E-6</v>
      </c>
      <c r="S856" s="52">
        <v>6.7036925000000002E-6</v>
      </c>
      <c r="T856" s="52">
        <v>7.0997549999999996E-6</v>
      </c>
      <c r="U856" s="52">
        <v>7.2983899999999996E-6</v>
      </c>
      <c r="V856" s="52">
        <v>6.3005549779913402E-6</v>
      </c>
      <c r="W856" s="52">
        <v>5.8837623688465402E-6</v>
      </c>
      <c r="X856" s="52">
        <v>6.6615018472366196E-6</v>
      </c>
      <c r="Y856" s="52">
        <v>6.7960501288449903E-6</v>
      </c>
      <c r="Z856" s="52">
        <v>6.0243319198981102E-6</v>
      </c>
      <c r="AA856" s="52">
        <v>5.7176266363555096E-6</v>
      </c>
      <c r="AB856" s="52">
        <v>5.3630061510961697E-6</v>
      </c>
      <c r="AC856" s="52">
        <v>4.7464783055775703E-6</v>
      </c>
      <c r="AD856" s="52">
        <v>4.2867130997094504E-6</v>
      </c>
      <c r="AE856" s="52">
        <v>4.4004356088702898E-6</v>
      </c>
      <c r="AF856" s="52">
        <v>4.2063453015651401E-6</v>
      </c>
      <c r="AG856" s="32">
        <v>3.9598160558234499E-6</v>
      </c>
    </row>
    <row r="857" spans="1:33" ht="15" customHeight="1" x14ac:dyDescent="0.25">
      <c r="A857" s="49" t="s">
        <v>10</v>
      </c>
      <c r="B857" s="49" t="s">
        <v>11</v>
      </c>
      <c r="C857" s="49" t="s">
        <v>12</v>
      </c>
      <c r="D857" s="49" t="s">
        <v>118</v>
      </c>
      <c r="E857" s="49" t="s">
        <v>164</v>
      </c>
      <c r="F857" s="49" t="s">
        <v>108</v>
      </c>
      <c r="G857" s="49" t="s">
        <v>175</v>
      </c>
      <c r="H857" s="50" t="s">
        <v>17</v>
      </c>
      <c r="I857" s="51">
        <v>1</v>
      </c>
      <c r="J857" s="52">
        <v>1.6522147459828398E-2</v>
      </c>
      <c r="K857" s="52">
        <v>1.6071605308699801E-2</v>
      </c>
      <c r="L857" s="52">
        <v>1.5854224200763298E-2</v>
      </c>
      <c r="M857" s="52">
        <v>1.54185696128268E-2</v>
      </c>
      <c r="N857" s="52">
        <v>1.657957091695E-2</v>
      </c>
      <c r="O857" s="52">
        <v>1.55733895261787E-2</v>
      </c>
      <c r="P857" s="52">
        <v>1.5751127218168699E-2</v>
      </c>
      <c r="Q857" s="52">
        <v>1.5688323548999801E-2</v>
      </c>
      <c r="R857" s="52">
        <v>1.7336161480000001E-2</v>
      </c>
      <c r="S857" s="52">
        <v>1.4217191053999999E-2</v>
      </c>
      <c r="T857" s="52">
        <v>1.5057160404E-2</v>
      </c>
      <c r="U857" s="52">
        <v>1.5478425512E-2</v>
      </c>
      <c r="V857" s="52">
        <v>1.3362216997324001E-2</v>
      </c>
      <c r="W857" s="52">
        <v>1.2478283231849701E-2</v>
      </c>
      <c r="X857" s="52">
        <v>1.41277131176194E-2</v>
      </c>
      <c r="Y857" s="52">
        <v>1.44130631132545E-2</v>
      </c>
      <c r="Z857" s="52">
        <v>1.2776403135719899E-2</v>
      </c>
      <c r="AA857" s="52">
        <v>1.2125942570382801E-2</v>
      </c>
      <c r="AB857" s="52">
        <v>1.1373863445244801E-2</v>
      </c>
      <c r="AC857" s="52">
        <v>1.0066331190468901E-2</v>
      </c>
      <c r="AD857" s="52">
        <v>9.0912611418638E-3</v>
      </c>
      <c r="AE857" s="52">
        <v>9.3324438392921195E-3</v>
      </c>
      <c r="AF857" s="52">
        <v>8.9208171155593392E-3</v>
      </c>
      <c r="AG857" s="32">
        <v>8.3979778911903707E-3</v>
      </c>
    </row>
    <row r="858" spans="1:33" ht="15" customHeight="1" x14ac:dyDescent="0.25">
      <c r="A858" s="49" t="s">
        <v>10</v>
      </c>
      <c r="B858" s="49" t="s">
        <v>11</v>
      </c>
      <c r="C858" s="49" t="s">
        <v>12</v>
      </c>
      <c r="D858" s="49" t="s">
        <v>118</v>
      </c>
      <c r="E858" s="49" t="s">
        <v>164</v>
      </c>
      <c r="F858" s="49" t="s">
        <v>108</v>
      </c>
      <c r="G858" s="49" t="s">
        <v>175</v>
      </c>
      <c r="H858" s="50" t="s">
        <v>18</v>
      </c>
      <c r="I858" s="51">
        <v>298</v>
      </c>
      <c r="J858" s="52">
        <v>9.2863069464897205E-6</v>
      </c>
      <c r="K858" s="52">
        <v>9.0330788042107593E-6</v>
      </c>
      <c r="L858" s="52">
        <v>8.9108993055968702E-6</v>
      </c>
      <c r="M858" s="52">
        <v>8.6660387488162603E-6</v>
      </c>
      <c r="N858" s="52">
        <v>9.3185819186176893E-6</v>
      </c>
      <c r="O858" s="52">
        <v>8.7530555993988395E-6</v>
      </c>
      <c r="P858" s="52">
        <v>8.8529534345799093E-6</v>
      </c>
      <c r="Q858" s="52">
        <v>8.8176545032099897E-6</v>
      </c>
      <c r="R858" s="52">
        <v>9.7438251999999997E-6</v>
      </c>
      <c r="S858" s="52">
        <v>7.9908014599999996E-6</v>
      </c>
      <c r="T858" s="52">
        <v>8.4629079600000008E-6</v>
      </c>
      <c r="U858" s="52">
        <v>8.6996808799999992E-6</v>
      </c>
      <c r="V858" s="52">
        <v>7.5102615337656797E-6</v>
      </c>
      <c r="W858" s="52">
        <v>7.0134447436650698E-6</v>
      </c>
      <c r="X858" s="52">
        <v>7.9405102019060496E-6</v>
      </c>
      <c r="Y858" s="52">
        <v>8.1008917535832303E-6</v>
      </c>
      <c r="Z858" s="52">
        <v>7.1810036485185502E-6</v>
      </c>
      <c r="AA858" s="52">
        <v>6.8154109505357603E-6</v>
      </c>
      <c r="AB858" s="52">
        <v>6.39270333210663E-6</v>
      </c>
      <c r="AC858" s="52">
        <v>5.6578021402484703E-6</v>
      </c>
      <c r="AD858" s="52">
        <v>5.1097620148536604E-6</v>
      </c>
      <c r="AE858" s="52">
        <v>5.24531924577339E-6</v>
      </c>
      <c r="AF858" s="52">
        <v>5.0139635994656398E-6</v>
      </c>
      <c r="AG858" s="32">
        <v>4.7201007385415504E-6</v>
      </c>
    </row>
    <row r="859" spans="1:33" ht="15" customHeight="1" x14ac:dyDescent="0.25">
      <c r="A859" s="49" t="s">
        <v>10</v>
      </c>
      <c r="B859" s="49" t="s">
        <v>11</v>
      </c>
      <c r="C859" s="49" t="s">
        <v>12</v>
      </c>
      <c r="D859" s="49" t="s">
        <v>118</v>
      </c>
      <c r="E859" s="49" t="s">
        <v>164</v>
      </c>
      <c r="F859" s="49" t="s">
        <v>108</v>
      </c>
      <c r="G859" s="49" t="s">
        <v>176</v>
      </c>
      <c r="H859" s="50" t="s">
        <v>16</v>
      </c>
      <c r="I859" s="51">
        <v>25</v>
      </c>
      <c r="J859" s="52">
        <v>1.3263444016934199E-4</v>
      </c>
      <c r="K859" s="52">
        <v>9.7647243599322106E-5</v>
      </c>
      <c r="L859" s="52">
        <v>1.0830363945690301E-4</v>
      </c>
      <c r="M859" s="52">
        <v>9.4275340308764703E-5</v>
      </c>
      <c r="N859" s="52">
        <v>1.10832783179819E-4</v>
      </c>
      <c r="O859" s="52">
        <v>8.8308768021492197E-5</v>
      </c>
      <c r="P859" s="52">
        <v>9.12757046061937E-5</v>
      </c>
      <c r="Q859" s="52">
        <v>7.2474234554155705E-5</v>
      </c>
      <c r="R859" s="52">
        <v>5.9846049999999999E-5</v>
      </c>
      <c r="S859" s="52">
        <v>5.0839089275000003E-5</v>
      </c>
      <c r="T859" s="52">
        <v>4.9259394999999998E-5</v>
      </c>
      <c r="U859" s="52">
        <v>4.5375779999999999E-5</v>
      </c>
      <c r="V859" s="52">
        <v>4.0583206447661498E-5</v>
      </c>
      <c r="W859" s="52">
        <v>4.0540750853861903E-5</v>
      </c>
      <c r="X859" s="52">
        <v>4.44705477071608E-5</v>
      </c>
      <c r="Y859" s="52">
        <v>4.5716112049946003E-5</v>
      </c>
      <c r="Z859" s="52">
        <v>4.3494399240410799E-5</v>
      </c>
      <c r="AA859" s="52">
        <v>4.1533277508883098E-5</v>
      </c>
      <c r="AB859" s="52">
        <v>3.8054771865667199E-5</v>
      </c>
      <c r="AC859" s="52">
        <v>3.8294152064036598E-5</v>
      </c>
      <c r="AD859" s="52">
        <v>3.4568584146671001E-5</v>
      </c>
      <c r="AE859" s="52">
        <v>3.3915784042377601E-5</v>
      </c>
      <c r="AF859" s="52">
        <v>3.0006855663281098E-5</v>
      </c>
      <c r="AG859" s="32">
        <v>2.672368910539E-5</v>
      </c>
    </row>
    <row r="860" spans="1:33" ht="15" customHeight="1" x14ac:dyDescent="0.25">
      <c r="A860" s="49" t="s">
        <v>10</v>
      </c>
      <c r="B860" s="49" t="s">
        <v>11</v>
      </c>
      <c r="C860" s="49" t="s">
        <v>12</v>
      </c>
      <c r="D860" s="49" t="s">
        <v>118</v>
      </c>
      <c r="E860" s="49" t="s">
        <v>164</v>
      </c>
      <c r="F860" s="49" t="s">
        <v>108</v>
      </c>
      <c r="G860" s="49" t="s">
        <v>176</v>
      </c>
      <c r="H860" s="50" t="s">
        <v>17</v>
      </c>
      <c r="I860" s="51">
        <v>1</v>
      </c>
      <c r="J860" s="52">
        <v>0.28129112071114099</v>
      </c>
      <c r="K860" s="52">
        <v>0.20709027422544199</v>
      </c>
      <c r="L860" s="52">
        <v>0.22969035856019901</v>
      </c>
      <c r="M860" s="52">
        <v>0.199939141726828</v>
      </c>
      <c r="N860" s="52">
        <v>0.23505416656776101</v>
      </c>
      <c r="O860" s="52">
        <v>0.187285235219981</v>
      </c>
      <c r="P860" s="52">
        <v>0.19357751432881601</v>
      </c>
      <c r="Q860" s="52">
        <v>0.15370335664245299</v>
      </c>
      <c r="R860" s="52">
        <v>0.12692150284000001</v>
      </c>
      <c r="S860" s="52">
        <v>0.10781954053442</v>
      </c>
      <c r="T860" s="52">
        <v>0.104469324916</v>
      </c>
      <c r="U860" s="52">
        <v>9.6232954223999995E-2</v>
      </c>
      <c r="V860" s="52">
        <v>8.6068864234200501E-2</v>
      </c>
      <c r="W860" s="52">
        <v>8.5978824410870403E-2</v>
      </c>
      <c r="X860" s="52">
        <v>9.4313137577346495E-2</v>
      </c>
      <c r="Y860" s="52">
        <v>9.6954730435525396E-2</v>
      </c>
      <c r="Z860" s="52">
        <v>9.2242921909063094E-2</v>
      </c>
      <c r="AA860" s="52">
        <v>8.8083774940839396E-2</v>
      </c>
      <c r="AB860" s="52">
        <v>8.0706560172706901E-2</v>
      </c>
      <c r="AC860" s="52">
        <v>8.1214237697408903E-2</v>
      </c>
      <c r="AD860" s="52">
        <v>7.3313053258259903E-2</v>
      </c>
      <c r="AE860" s="52">
        <v>7.1928594797074405E-2</v>
      </c>
      <c r="AF860" s="52">
        <v>6.3638539490686596E-2</v>
      </c>
      <c r="AG860" s="32">
        <v>5.6675599854711101E-2</v>
      </c>
    </row>
    <row r="861" spans="1:33" ht="15" customHeight="1" x14ac:dyDescent="0.25">
      <c r="A861" s="49" t="s">
        <v>10</v>
      </c>
      <c r="B861" s="49" t="s">
        <v>11</v>
      </c>
      <c r="C861" s="49" t="s">
        <v>12</v>
      </c>
      <c r="D861" s="49" t="s">
        <v>118</v>
      </c>
      <c r="E861" s="49" t="s">
        <v>164</v>
      </c>
      <c r="F861" s="49" t="s">
        <v>108</v>
      </c>
      <c r="G861" s="49" t="s">
        <v>176</v>
      </c>
      <c r="H861" s="50" t="s">
        <v>18</v>
      </c>
      <c r="I861" s="51">
        <v>298</v>
      </c>
      <c r="J861" s="52">
        <v>1.5810025268185601E-4</v>
      </c>
      <c r="K861" s="52">
        <v>1.16395514370392E-4</v>
      </c>
      <c r="L861" s="52">
        <v>1.2909793823262801E-4</v>
      </c>
      <c r="M861" s="52">
        <v>1.12376205648048E-4</v>
      </c>
      <c r="N861" s="52">
        <v>1.32112677550345E-4</v>
      </c>
      <c r="O861" s="52">
        <v>1.05264051481619E-4</v>
      </c>
      <c r="P861" s="52">
        <v>1.08800639890583E-4</v>
      </c>
      <c r="Q861" s="52">
        <v>8.63892875885536E-5</v>
      </c>
      <c r="R861" s="52">
        <v>7.1336491600000002E-5</v>
      </c>
      <c r="S861" s="52">
        <v>6.0600194415800003E-5</v>
      </c>
      <c r="T861" s="52">
        <v>5.8717198840000001E-5</v>
      </c>
      <c r="U861" s="52">
        <v>5.4087929760000001E-5</v>
      </c>
      <c r="V861" s="52">
        <v>4.8375182085612501E-5</v>
      </c>
      <c r="W861" s="52">
        <v>4.8324575017803399E-5</v>
      </c>
      <c r="X861" s="52">
        <v>5.3008892866935597E-5</v>
      </c>
      <c r="Y861" s="52">
        <v>5.4493605563535597E-5</v>
      </c>
      <c r="Z861" s="52">
        <v>5.1845323894569601E-5</v>
      </c>
      <c r="AA861" s="52">
        <v>4.9507666790588698E-5</v>
      </c>
      <c r="AB861" s="52">
        <v>4.5361288063875299E-5</v>
      </c>
      <c r="AC861" s="52">
        <v>4.5646629260331697E-5</v>
      </c>
      <c r="AD861" s="52">
        <v>4.1205752302831897E-5</v>
      </c>
      <c r="AE861" s="52">
        <v>4.0427614578514102E-5</v>
      </c>
      <c r="AF861" s="52">
        <v>3.5768171950631102E-5</v>
      </c>
      <c r="AG861" s="32">
        <v>3.1854637413624897E-5</v>
      </c>
    </row>
    <row r="862" spans="1:33" ht="15" customHeight="1" x14ac:dyDescent="0.25">
      <c r="A862" s="49" t="s">
        <v>10</v>
      </c>
      <c r="B862" s="49" t="s">
        <v>11</v>
      </c>
      <c r="C862" s="49" t="s">
        <v>12</v>
      </c>
      <c r="D862" s="49" t="s">
        <v>118</v>
      </c>
      <c r="E862" s="49" t="s">
        <v>164</v>
      </c>
      <c r="F862" s="49" t="s">
        <v>108</v>
      </c>
      <c r="G862" s="49" t="s">
        <v>177</v>
      </c>
      <c r="H862" s="50" t="s">
        <v>16</v>
      </c>
      <c r="I862" s="51">
        <v>25</v>
      </c>
      <c r="J862" s="52">
        <v>7.3275000000000006E-5</v>
      </c>
      <c r="K862" s="52">
        <v>1.28775E-4</v>
      </c>
      <c r="L862" s="52">
        <v>1.383E-4</v>
      </c>
      <c r="M862" s="52">
        <v>1.29825E-4</v>
      </c>
      <c r="N862" s="52">
        <v>1.16925E-4</v>
      </c>
      <c r="O862" s="52">
        <v>1.1625000000000001E-4</v>
      </c>
      <c r="P862" s="52">
        <v>8.3024999999999999E-5</v>
      </c>
      <c r="Q862" s="52">
        <v>8.1525000000000003E-5</v>
      </c>
      <c r="R862" s="52">
        <v>8.6700000000000007E-5</v>
      </c>
      <c r="S862" s="52">
        <v>9.2700000000000004E-5</v>
      </c>
      <c r="T862" s="52">
        <v>9.6899999999999997E-5</v>
      </c>
      <c r="U862" s="52">
        <v>1.0057500000000001E-4</v>
      </c>
      <c r="V862" s="52">
        <v>9.8624999999999998E-5</v>
      </c>
      <c r="W862" s="52">
        <v>2.09025E-4</v>
      </c>
      <c r="X862" s="52">
        <v>2.232E-4</v>
      </c>
      <c r="Y862" s="52">
        <v>2.307E-4</v>
      </c>
      <c r="Z862" s="52">
        <v>2.3369999999999999E-4</v>
      </c>
      <c r="AA862" s="52">
        <v>2.9797500000000002E-4</v>
      </c>
      <c r="AB862" s="52">
        <v>2.967E-4</v>
      </c>
      <c r="AC862" s="52">
        <v>2.7E-4</v>
      </c>
      <c r="AD862" s="52">
        <v>2.55825E-4</v>
      </c>
      <c r="AE862" s="52">
        <v>2.5597499999999997E-4</v>
      </c>
      <c r="AF862" s="52">
        <v>4.8202500000000002E-4</v>
      </c>
      <c r="AG862" s="32">
        <v>4.6327500000000003E-4</v>
      </c>
    </row>
    <row r="863" spans="1:33" ht="15" customHeight="1" x14ac:dyDescent="0.25">
      <c r="A863" s="49" t="s">
        <v>10</v>
      </c>
      <c r="B863" s="49" t="s">
        <v>11</v>
      </c>
      <c r="C863" s="49" t="s">
        <v>12</v>
      </c>
      <c r="D863" s="49" t="s">
        <v>118</v>
      </c>
      <c r="E863" s="49" t="s">
        <v>164</v>
      </c>
      <c r="F863" s="49" t="s">
        <v>108</v>
      </c>
      <c r="G863" s="49" t="s">
        <v>177</v>
      </c>
      <c r="H863" s="50" t="s">
        <v>17</v>
      </c>
      <c r="I863" s="51">
        <v>1</v>
      </c>
      <c r="J863" s="52">
        <v>6.9337689999999993E-2</v>
      </c>
      <c r="K863" s="52">
        <v>0.12185549</v>
      </c>
      <c r="L863" s="52">
        <v>0.13086867999999999</v>
      </c>
      <c r="M863" s="52">
        <v>0.12284907</v>
      </c>
      <c r="N863" s="52">
        <v>0.11064222999999999</v>
      </c>
      <c r="O863" s="52">
        <v>0.1100035</v>
      </c>
      <c r="P863" s="52">
        <v>7.8563789999999994E-2</v>
      </c>
      <c r="Q863" s="52">
        <v>7.7144389999999993E-2</v>
      </c>
      <c r="R863" s="52">
        <v>8.2041320000000001E-2</v>
      </c>
      <c r="S863" s="52">
        <v>8.7718920000000006E-2</v>
      </c>
      <c r="T863" s="52">
        <v>9.1693239999999995E-2</v>
      </c>
      <c r="U863" s="52">
        <v>9.5170770000000002E-2</v>
      </c>
      <c r="V863" s="52">
        <v>9.3325549999999993E-2</v>
      </c>
      <c r="W863" s="52">
        <v>0.19779339000000001</v>
      </c>
      <c r="X863" s="52">
        <v>0.21120671999999999</v>
      </c>
      <c r="Y863" s="52">
        <v>0.21830372000000001</v>
      </c>
      <c r="Z863" s="52">
        <v>0.22114252000000001</v>
      </c>
      <c r="AA863" s="52">
        <v>0.28196380999999998</v>
      </c>
      <c r="AB863" s="52">
        <v>0.28075731999999998</v>
      </c>
      <c r="AC863" s="52">
        <v>0.255492</v>
      </c>
      <c r="AD863" s="52">
        <v>0.24207867</v>
      </c>
      <c r="AE863" s="52">
        <v>0.24222061</v>
      </c>
      <c r="AF863" s="52">
        <v>0.45612418999999998</v>
      </c>
      <c r="AG863" s="32">
        <v>0.43838168999999999</v>
      </c>
    </row>
    <row r="864" spans="1:33" ht="15" customHeight="1" x14ac:dyDescent="0.25">
      <c r="A864" s="49" t="s">
        <v>10</v>
      </c>
      <c r="B864" s="49" t="s">
        <v>11</v>
      </c>
      <c r="C864" s="49" t="s">
        <v>12</v>
      </c>
      <c r="D864" s="49" t="s">
        <v>118</v>
      </c>
      <c r="E864" s="49" t="s">
        <v>164</v>
      </c>
      <c r="F864" s="49" t="s">
        <v>108</v>
      </c>
      <c r="G864" s="49" t="s">
        <v>177</v>
      </c>
      <c r="H864" s="50" t="s">
        <v>18</v>
      </c>
      <c r="I864" s="51">
        <v>298</v>
      </c>
      <c r="J864" s="52">
        <v>1.7468759999999999E-4</v>
      </c>
      <c r="K864" s="52">
        <v>3.0699960000000001E-4</v>
      </c>
      <c r="L864" s="52">
        <v>3.2970720000000001E-4</v>
      </c>
      <c r="M864" s="52">
        <v>3.0950280000000002E-4</v>
      </c>
      <c r="N864" s="52">
        <v>2.7874920000000002E-4</v>
      </c>
      <c r="O864" s="52">
        <v>2.7713999999999999E-4</v>
      </c>
      <c r="P864" s="52">
        <v>1.979316E-4</v>
      </c>
      <c r="Q864" s="52">
        <v>1.9435559999999999E-4</v>
      </c>
      <c r="R864" s="52">
        <v>2.0669279999999999E-4</v>
      </c>
      <c r="S864" s="52">
        <v>2.209968E-4</v>
      </c>
      <c r="T864" s="52">
        <v>2.310096E-4</v>
      </c>
      <c r="U864" s="52">
        <v>2.3977079999999999E-4</v>
      </c>
      <c r="V864" s="52">
        <v>2.3512199999999999E-4</v>
      </c>
      <c r="W864" s="52">
        <v>4.9831560000000003E-4</v>
      </c>
      <c r="X864" s="52">
        <v>5.3210880000000005E-4</v>
      </c>
      <c r="Y864" s="52">
        <v>5.4998880000000001E-4</v>
      </c>
      <c r="Z864" s="52">
        <v>5.5714079999999997E-4</v>
      </c>
      <c r="AA864" s="52">
        <v>7.1037240000000005E-4</v>
      </c>
      <c r="AB864" s="52">
        <v>7.0733280000000003E-4</v>
      </c>
      <c r="AC864" s="52">
        <v>6.4367999999999999E-4</v>
      </c>
      <c r="AD864" s="52">
        <v>6.0988679999999997E-4</v>
      </c>
      <c r="AE864" s="52">
        <v>6.1024440000000005E-4</v>
      </c>
      <c r="AF864" s="52">
        <v>1.1491476000000001E-3</v>
      </c>
      <c r="AG864" s="32">
        <v>1.1044475999999999E-3</v>
      </c>
    </row>
    <row r="865" spans="1:33" ht="15" customHeight="1" x14ac:dyDescent="0.25">
      <c r="A865" s="49" t="s">
        <v>10</v>
      </c>
      <c r="B865" s="49" t="s">
        <v>11</v>
      </c>
      <c r="C865" s="49" t="s">
        <v>12</v>
      </c>
      <c r="D865" s="49" t="s">
        <v>118</v>
      </c>
      <c r="E865" s="49" t="s">
        <v>164</v>
      </c>
      <c r="F865" s="49" t="s">
        <v>108</v>
      </c>
      <c r="G865" s="49" t="s">
        <v>178</v>
      </c>
      <c r="H865" s="50" t="s">
        <v>16</v>
      </c>
      <c r="I865" s="51">
        <v>25</v>
      </c>
      <c r="J865" s="52">
        <v>3.1712799999999999E-2</v>
      </c>
      <c r="K865" s="52">
        <v>3.5755200000000001E-2</v>
      </c>
      <c r="L865" s="52">
        <v>2.19496E-2</v>
      </c>
      <c r="M865" s="52">
        <v>2.1343999999999998E-2</v>
      </c>
      <c r="N865" s="52">
        <v>2.15512E-2</v>
      </c>
      <c r="O865" s="52">
        <v>2.3736799999999999E-2</v>
      </c>
      <c r="P865" s="52">
        <v>2.1848800000000002E-2</v>
      </c>
      <c r="Q865" s="52">
        <v>2.2253599999999998E-2</v>
      </c>
      <c r="R865" s="52">
        <v>1.97296E-2</v>
      </c>
      <c r="S865" s="52">
        <v>1.8132800000000001E-2</v>
      </c>
      <c r="T865" s="52">
        <v>2.06456E-2</v>
      </c>
      <c r="U865" s="52">
        <v>2.2805599999999999E-2</v>
      </c>
      <c r="V865" s="52">
        <v>2.2301600000000001E-2</v>
      </c>
      <c r="W865" s="52">
        <v>2.1988799999999999E-2</v>
      </c>
      <c r="X865" s="52">
        <v>1.9604E-2</v>
      </c>
      <c r="Y865" s="52">
        <v>1.8485600000000001E-2</v>
      </c>
      <c r="Z865" s="52">
        <v>1.9826400000000001E-2</v>
      </c>
      <c r="AA865" s="52">
        <v>1.90104E-2</v>
      </c>
      <c r="AB865" s="52">
        <v>1.90752E-2</v>
      </c>
      <c r="AC865" s="52">
        <v>1.9453600000000001E-2</v>
      </c>
      <c r="AD865" s="52">
        <v>3.6756799999999999E-2</v>
      </c>
      <c r="AE865" s="52">
        <v>3.8168000000000001E-2</v>
      </c>
      <c r="AF865" s="52">
        <v>1.8338400000000001E-2</v>
      </c>
      <c r="AG865" s="32">
        <v>1.8110399999999999E-2</v>
      </c>
    </row>
    <row r="866" spans="1:33" ht="15" customHeight="1" x14ac:dyDescent="0.25">
      <c r="A866" s="49" t="s">
        <v>10</v>
      </c>
      <c r="B866" s="49" t="s">
        <v>11</v>
      </c>
      <c r="C866" s="49" t="s">
        <v>12</v>
      </c>
      <c r="D866" s="49" t="s">
        <v>118</v>
      </c>
      <c r="E866" s="49" t="s">
        <v>164</v>
      </c>
      <c r="F866" s="49" t="s">
        <v>108</v>
      </c>
      <c r="G866" s="49" t="s">
        <v>178</v>
      </c>
      <c r="H866" s="50" t="s">
        <v>18</v>
      </c>
      <c r="I866" s="51">
        <v>298</v>
      </c>
      <c r="J866" s="52">
        <v>4.9614675599999998E-2</v>
      </c>
      <c r="K866" s="52">
        <v>5.5939010400000003E-2</v>
      </c>
      <c r="L866" s="52">
        <v>3.4340149200000003E-2</v>
      </c>
      <c r="M866" s="52">
        <v>3.3392687999999997E-2</v>
      </c>
      <c r="N866" s="52">
        <v>3.3716852399999997E-2</v>
      </c>
      <c r="O866" s="52">
        <v>3.7136223599999997E-2</v>
      </c>
      <c r="P866" s="52">
        <v>3.4182447599999999E-2</v>
      </c>
      <c r="Q866" s="52">
        <v>3.4815757199999998E-2</v>
      </c>
      <c r="R866" s="52">
        <v>3.0866959199999999E-2</v>
      </c>
      <c r="S866" s="52">
        <v>2.8368765600000002E-2</v>
      </c>
      <c r="T866" s="52">
        <v>3.2300041199999997E-2</v>
      </c>
      <c r="U866" s="52">
        <v>3.5679361200000002E-2</v>
      </c>
      <c r="V866" s="52">
        <v>3.4890853200000002E-2</v>
      </c>
      <c r="W866" s="52">
        <v>3.4401477600000001E-2</v>
      </c>
      <c r="X866" s="52">
        <v>3.0670458000000001E-2</v>
      </c>
      <c r="Y866" s="52">
        <v>2.8920721199999999E-2</v>
      </c>
      <c r="Z866" s="52">
        <v>3.1018402800000001E-2</v>
      </c>
      <c r="AA866" s="52">
        <v>2.9741770800000001E-2</v>
      </c>
      <c r="AB866" s="52">
        <v>2.9843150400000001E-2</v>
      </c>
      <c r="AC866" s="52">
        <v>3.04351572E-2</v>
      </c>
      <c r="AD866" s="52">
        <v>5.7506013600000003E-2</v>
      </c>
      <c r="AE866" s="52">
        <v>5.9713835999999999E-2</v>
      </c>
      <c r="AF866" s="52">
        <v>2.8690426799999998E-2</v>
      </c>
      <c r="AG866" s="32">
        <v>2.83337208E-2</v>
      </c>
    </row>
    <row r="867" spans="1:33" ht="15" customHeight="1" x14ac:dyDescent="0.25">
      <c r="A867" s="49" t="s">
        <v>10</v>
      </c>
      <c r="B867" s="49" t="s">
        <v>11</v>
      </c>
      <c r="C867" s="49" t="s">
        <v>12</v>
      </c>
      <c r="D867" s="49" t="s">
        <v>179</v>
      </c>
      <c r="E867" s="49" t="s">
        <v>108</v>
      </c>
      <c r="F867" s="49" t="s">
        <v>108</v>
      </c>
      <c r="G867" s="49" t="s">
        <v>180</v>
      </c>
      <c r="H867" s="50" t="s">
        <v>16</v>
      </c>
      <c r="I867" s="51">
        <v>25</v>
      </c>
      <c r="J867" s="52">
        <v>4.1709022805751301E-8</v>
      </c>
      <c r="K867" s="52">
        <v>5.12946575616152E-8</v>
      </c>
      <c r="L867" s="52">
        <v>8.4576381255240999E-8</v>
      </c>
      <c r="M867" s="52">
        <v>1.9331871063925599E-8</v>
      </c>
      <c r="N867" s="52">
        <v>2.9697829010607199E-8</v>
      </c>
      <c r="O867" s="52">
        <v>5.4958680679659799E-8</v>
      </c>
      <c r="P867" s="52">
        <v>4.4301006853444298E-7</v>
      </c>
      <c r="Q867" s="52">
        <v>2.8995507116035E-7</v>
      </c>
      <c r="R867" s="52">
        <v>2.6878274536774598E-7</v>
      </c>
      <c r="S867" s="52">
        <v>1.2344272792014099E-7</v>
      </c>
      <c r="T867" s="52">
        <v>1.56874228261962E-7</v>
      </c>
      <c r="U867" s="52">
        <v>2.2397295122370399E-7</v>
      </c>
      <c r="V867" s="52">
        <v>3.9668233122414198E-7</v>
      </c>
      <c r="W867" s="52">
        <v>1.0814559366013E-6</v>
      </c>
      <c r="X867" s="52">
        <v>1.6092357965568901E-6</v>
      </c>
      <c r="Y867" s="52">
        <v>3.169431899833E-6</v>
      </c>
      <c r="Z867" s="52">
        <v>2.6861551534456601E-6</v>
      </c>
      <c r="AA867" s="52">
        <v>2.43556489766909E-6</v>
      </c>
      <c r="AB867" s="52">
        <v>3.01538931801662E-6</v>
      </c>
      <c r="AC867" s="52">
        <v>4.5223446275371401E-6</v>
      </c>
      <c r="AD867" s="52">
        <v>4.3185538410989802E-6</v>
      </c>
      <c r="AE867" s="52">
        <v>4.0485747207510703E-6</v>
      </c>
      <c r="AF867" s="52">
        <v>3.9365516885967701E-6</v>
      </c>
      <c r="AG867" s="32">
        <v>4.0460988422433398E-6</v>
      </c>
    </row>
    <row r="868" spans="1:33" ht="15" customHeight="1" x14ac:dyDescent="0.25">
      <c r="A868" s="49" t="s">
        <v>10</v>
      </c>
      <c r="B868" s="49" t="s">
        <v>11</v>
      </c>
      <c r="C868" s="49" t="s">
        <v>12</v>
      </c>
      <c r="D868" s="49" t="s">
        <v>179</v>
      </c>
      <c r="E868" s="49" t="s">
        <v>108</v>
      </c>
      <c r="F868" s="49" t="s">
        <v>108</v>
      </c>
      <c r="G868" s="49" t="s">
        <v>180</v>
      </c>
      <c r="H868" s="50" t="s">
        <v>18</v>
      </c>
      <c r="I868" s="51">
        <v>298</v>
      </c>
      <c r="J868" s="52">
        <v>2.4858577592227701E-7</v>
      </c>
      <c r="K868" s="52">
        <v>3.05716159067227E-7</v>
      </c>
      <c r="L868" s="52">
        <v>5.0407523228123602E-7</v>
      </c>
      <c r="M868" s="52">
        <v>1.1521795154099701E-7</v>
      </c>
      <c r="N868" s="52">
        <v>1.7699906090321901E-7</v>
      </c>
      <c r="O868" s="52">
        <v>3.2755373685077201E-7</v>
      </c>
      <c r="P868" s="52">
        <v>2.6403400084652801E-6</v>
      </c>
      <c r="Q868" s="52">
        <v>1.7281322241156899E-6</v>
      </c>
      <c r="R868" s="52">
        <v>1.6019451623917701E-6</v>
      </c>
      <c r="S868" s="52">
        <v>7.3571865840404205E-7</v>
      </c>
      <c r="T868" s="52">
        <v>9.3497040044129404E-7</v>
      </c>
      <c r="U868" s="52">
        <v>1.33487878929328E-6</v>
      </c>
      <c r="V868" s="52">
        <v>2.3642266940958899E-6</v>
      </c>
      <c r="W868" s="52">
        <v>6.4454773821437303E-6</v>
      </c>
      <c r="X868" s="52">
        <v>9.5910453474790492E-6</v>
      </c>
      <c r="Y868" s="52">
        <v>1.88898141230047E-5</v>
      </c>
      <c r="Z868" s="52">
        <v>1.6009484714536099E-5</v>
      </c>
      <c r="AA868" s="52">
        <v>1.45159667901078E-5</v>
      </c>
      <c r="AB868" s="52">
        <v>1.7971720335379E-5</v>
      </c>
      <c r="AC868" s="52">
        <v>2.6953173980121401E-5</v>
      </c>
      <c r="AD868" s="52">
        <v>2.5738580892949898E-5</v>
      </c>
      <c r="AE868" s="52">
        <v>2.4129505335676399E-5</v>
      </c>
      <c r="AF868" s="52">
        <v>2.34618480640368E-5</v>
      </c>
      <c r="AG868" s="32">
        <v>2.4114749099770299E-5</v>
      </c>
    </row>
    <row r="869" spans="1:33" ht="15" customHeight="1" x14ac:dyDescent="0.25">
      <c r="A869" s="49" t="s">
        <v>10</v>
      </c>
      <c r="B869" s="49" t="s">
        <v>11</v>
      </c>
      <c r="C869" s="49" t="s">
        <v>12</v>
      </c>
      <c r="D869" s="49" t="s">
        <v>179</v>
      </c>
      <c r="E869" s="49" t="s">
        <v>108</v>
      </c>
      <c r="F869" s="49" t="s">
        <v>108</v>
      </c>
      <c r="G869" s="49" t="s">
        <v>181</v>
      </c>
      <c r="H869" s="50" t="s">
        <v>16</v>
      </c>
      <c r="I869" s="51">
        <v>25</v>
      </c>
      <c r="J869" s="52">
        <v>8.1924073999157005E-5</v>
      </c>
      <c r="K869" s="52">
        <v>8.1746544255617096E-5</v>
      </c>
      <c r="L869" s="52">
        <v>8.3978403221291901E-5</v>
      </c>
      <c r="M869" s="52">
        <v>8.3041509844319195E-5</v>
      </c>
      <c r="N869" s="52">
        <v>8.8460693757089201E-5</v>
      </c>
      <c r="O869" s="52">
        <v>9.2215032632006496E-5</v>
      </c>
      <c r="P869" s="52">
        <v>9.8309579080308197E-5</v>
      </c>
      <c r="Q869" s="52">
        <v>7.1596352666934904E-5</v>
      </c>
      <c r="R869" s="52">
        <v>9.4275795693785696E-5</v>
      </c>
      <c r="S869" s="52">
        <v>6.4313324335571901E-5</v>
      </c>
      <c r="T869" s="52">
        <v>1.0836638486171501E-4</v>
      </c>
      <c r="U869" s="52">
        <v>6.7250946170183294E-5</v>
      </c>
      <c r="V869" s="52">
        <v>7.2384326619313305E-5</v>
      </c>
      <c r="W869" s="52">
        <v>6.4879881259491894E-5</v>
      </c>
      <c r="X869" s="52">
        <v>8.7253878862586005E-5</v>
      </c>
      <c r="Y869" s="52">
        <v>8.9635564436016201E-5</v>
      </c>
      <c r="Z869" s="52">
        <v>5.8128802899255399E-5</v>
      </c>
      <c r="AA869" s="52">
        <v>5.00891531556087E-5</v>
      </c>
      <c r="AB869" s="52">
        <v>5.8074430250584902E-5</v>
      </c>
      <c r="AC869" s="52">
        <v>6.9475519425818893E-5</v>
      </c>
      <c r="AD869" s="52">
        <v>4.9220582031229703E-5</v>
      </c>
      <c r="AE869" s="52">
        <v>4.05326089741186E-5</v>
      </c>
      <c r="AF869" s="52">
        <v>3.3672502269558199E-5</v>
      </c>
      <c r="AG869" s="32">
        <v>2.5478075860335001E-5</v>
      </c>
    </row>
    <row r="870" spans="1:33" ht="15" customHeight="1" x14ac:dyDescent="0.25">
      <c r="A870" s="49" t="s">
        <v>10</v>
      </c>
      <c r="B870" s="49" t="s">
        <v>11</v>
      </c>
      <c r="C870" s="49" t="s">
        <v>12</v>
      </c>
      <c r="D870" s="49" t="s">
        <v>179</v>
      </c>
      <c r="E870" s="49" t="s">
        <v>108</v>
      </c>
      <c r="F870" s="49" t="s">
        <v>108</v>
      </c>
      <c r="G870" s="49" t="s">
        <v>181</v>
      </c>
      <c r="H870" s="50" t="s">
        <v>17</v>
      </c>
      <c r="I870" s="51">
        <v>1</v>
      </c>
      <c r="J870" s="52">
        <v>0.70389164380075597</v>
      </c>
      <c r="K870" s="52">
        <v>0.70236630824426205</v>
      </c>
      <c r="L870" s="52">
        <v>0.72154244047733995</v>
      </c>
      <c r="M870" s="52">
        <v>0.71349265258239103</v>
      </c>
      <c r="N870" s="52">
        <v>0.76005428076090997</v>
      </c>
      <c r="O870" s="52">
        <v>0.79231156037420003</v>
      </c>
      <c r="P870" s="52">
        <v>0.84467590345800803</v>
      </c>
      <c r="Q870" s="52">
        <v>0.61515586211430395</v>
      </c>
      <c r="R870" s="52">
        <v>0.81001763660100601</v>
      </c>
      <c r="S870" s="52">
        <v>0.55258008269123404</v>
      </c>
      <c r="T870" s="52">
        <v>0.931083978731851</v>
      </c>
      <c r="U870" s="52">
        <v>0.57782012949421502</v>
      </c>
      <c r="V870" s="52">
        <v>0.62192613431314003</v>
      </c>
      <c r="W870" s="52">
        <v>0.55744565848850403</v>
      </c>
      <c r="X870" s="52">
        <v>0.74967386746521603</v>
      </c>
      <c r="Y870" s="52">
        <v>0.77014876963425105</v>
      </c>
      <c r="Z870" s="52">
        <v>0.49944267451040197</v>
      </c>
      <c r="AA870" s="52">
        <v>0.43036600391299001</v>
      </c>
      <c r="AB870" s="52">
        <v>0.49897550471302599</v>
      </c>
      <c r="AC870" s="52">
        <v>0.59693366290663596</v>
      </c>
      <c r="AD870" s="52">
        <v>0.422903240812326</v>
      </c>
      <c r="AE870" s="52">
        <v>0.348256176305627</v>
      </c>
      <c r="AF870" s="52">
        <v>0.28931413950004398</v>
      </c>
      <c r="AG870" s="32">
        <v>0.21890762779199799</v>
      </c>
    </row>
    <row r="871" spans="1:33" ht="15" customHeight="1" x14ac:dyDescent="0.25">
      <c r="A871" s="49" t="s">
        <v>10</v>
      </c>
      <c r="B871" s="49" t="s">
        <v>11</v>
      </c>
      <c r="C871" s="49" t="s">
        <v>12</v>
      </c>
      <c r="D871" s="49" t="s">
        <v>179</v>
      </c>
      <c r="E871" s="49" t="s">
        <v>108</v>
      </c>
      <c r="F871" s="49" t="s">
        <v>108</v>
      </c>
      <c r="G871" s="49" t="s">
        <v>181</v>
      </c>
      <c r="H871" s="50" t="s">
        <v>18</v>
      </c>
      <c r="I871" s="51">
        <v>298</v>
      </c>
      <c r="J871" s="52">
        <v>4.88267481034975E-4</v>
      </c>
      <c r="K871" s="52">
        <v>4.87209403763478E-4</v>
      </c>
      <c r="L871" s="52">
        <v>5.0051128319890002E-4</v>
      </c>
      <c r="M871" s="52">
        <v>4.9492739867214297E-4</v>
      </c>
      <c r="N871" s="52">
        <v>5.2722573479225198E-4</v>
      </c>
      <c r="O871" s="52">
        <v>5.4960159448675901E-4</v>
      </c>
      <c r="P871" s="52">
        <v>5.8592509131863695E-4</v>
      </c>
      <c r="Q871" s="52">
        <v>4.2671426189493198E-4</v>
      </c>
      <c r="R871" s="52">
        <v>5.6188374233496303E-4</v>
      </c>
      <c r="S871" s="52">
        <v>3.8330741304000898E-4</v>
      </c>
      <c r="T871" s="52">
        <v>6.4586365377581896E-4</v>
      </c>
      <c r="U871" s="52">
        <v>4.0081563917429298E-4</v>
      </c>
      <c r="V871" s="52">
        <v>4.31410586651107E-4</v>
      </c>
      <c r="W871" s="52">
        <v>3.8668409230657199E-4</v>
      </c>
      <c r="X871" s="52">
        <v>5.2003311802101303E-4</v>
      </c>
      <c r="Y871" s="52">
        <v>5.3422796403865605E-4</v>
      </c>
      <c r="Z871" s="52">
        <v>3.4644766527956202E-4</v>
      </c>
      <c r="AA871" s="52">
        <v>2.9853135280742801E-4</v>
      </c>
      <c r="AB871" s="52">
        <v>3.4612360429348601E-4</v>
      </c>
      <c r="AC871" s="52">
        <v>4.1407409577788102E-4</v>
      </c>
      <c r="AD871" s="52">
        <v>2.9335466890612901E-4</v>
      </c>
      <c r="AE871" s="52">
        <v>2.41574349485747E-4</v>
      </c>
      <c r="AF871" s="52">
        <v>2.00688113526567E-4</v>
      </c>
      <c r="AG871" s="32">
        <v>1.51849332127596E-4</v>
      </c>
    </row>
    <row r="872" spans="1:33" ht="15" customHeight="1" x14ac:dyDescent="0.25">
      <c r="A872" s="49" t="s">
        <v>10</v>
      </c>
      <c r="B872" s="49" t="s">
        <v>11</v>
      </c>
      <c r="C872" s="49" t="s">
        <v>12</v>
      </c>
      <c r="D872" s="49" t="s">
        <v>179</v>
      </c>
      <c r="E872" s="49" t="s">
        <v>108</v>
      </c>
      <c r="F872" s="49" t="s">
        <v>108</v>
      </c>
      <c r="G872" s="49" t="s">
        <v>182</v>
      </c>
      <c r="H872" s="50" t="s">
        <v>16</v>
      </c>
      <c r="I872" s="51">
        <v>25</v>
      </c>
      <c r="J872" s="52">
        <v>9.8325000000000005E-5</v>
      </c>
      <c r="K872" s="52">
        <v>1.1234999999999999E-4</v>
      </c>
      <c r="L872" s="52">
        <v>1.4430000000000001E-4</v>
      </c>
      <c r="M872" s="52">
        <v>1.47E-4</v>
      </c>
      <c r="N872" s="52">
        <v>1.37775E-4</v>
      </c>
      <c r="O872" s="52">
        <v>2.4269999999999999E-4</v>
      </c>
      <c r="P872" s="52">
        <v>2.5004999999999998E-4</v>
      </c>
      <c r="Q872" s="52">
        <v>2.18925E-4</v>
      </c>
      <c r="R872" s="52">
        <v>3.8039999999999998E-4</v>
      </c>
      <c r="S872" s="52">
        <v>2.9189999999999999E-4</v>
      </c>
      <c r="T872" s="52">
        <v>3.3300000000000003E-5</v>
      </c>
      <c r="U872" s="52">
        <v>3.3674999999999999E-5</v>
      </c>
      <c r="V872" s="52">
        <v>4.2375E-5</v>
      </c>
      <c r="W872" s="52">
        <v>5.8499999999999999E-5</v>
      </c>
      <c r="X872" s="52">
        <v>6.1050000000000007E-5</v>
      </c>
      <c r="Y872" s="52">
        <v>8.2125000000000004E-5</v>
      </c>
      <c r="Z872" s="52">
        <v>9.8925000000000006E-5</v>
      </c>
      <c r="AA872" s="52">
        <v>7.9049999999999997E-5</v>
      </c>
      <c r="AB872" s="52">
        <v>8.2949999999999997E-5</v>
      </c>
      <c r="AC872" s="52">
        <v>7.2075000000000004E-5</v>
      </c>
      <c r="AD872" s="52">
        <v>4.1850000000000001E-5</v>
      </c>
      <c r="AE872" s="52">
        <v>3.7725000000000002E-5</v>
      </c>
      <c r="AF872" s="52">
        <v>5.2800000000000003E-5</v>
      </c>
      <c r="AG872" s="32">
        <v>5.1824999999999999E-5</v>
      </c>
    </row>
    <row r="873" spans="1:33" ht="15" customHeight="1" x14ac:dyDescent="0.25">
      <c r="A873" s="49" t="s">
        <v>10</v>
      </c>
      <c r="B873" s="49" t="s">
        <v>11</v>
      </c>
      <c r="C873" s="49" t="s">
        <v>12</v>
      </c>
      <c r="D873" s="49" t="s">
        <v>179</v>
      </c>
      <c r="E873" s="49" t="s">
        <v>108</v>
      </c>
      <c r="F873" s="49" t="s">
        <v>108</v>
      </c>
      <c r="G873" s="49" t="s">
        <v>182</v>
      </c>
      <c r="H873" s="50" t="s">
        <v>17</v>
      </c>
      <c r="I873" s="51">
        <v>1</v>
      </c>
      <c r="J873" s="52">
        <v>8.2566780000000006E-2</v>
      </c>
      <c r="K873" s="52">
        <v>9.4344040000000004E-2</v>
      </c>
      <c r="L873" s="52">
        <v>0.12117352000000001</v>
      </c>
      <c r="M873" s="52">
        <v>0.1234408</v>
      </c>
      <c r="N873" s="52">
        <v>0.11569425999999999</v>
      </c>
      <c r="O873" s="52">
        <v>0.20380328</v>
      </c>
      <c r="P873" s="52">
        <v>0.20997531999999999</v>
      </c>
      <c r="Q873" s="52">
        <v>0.18383862000000001</v>
      </c>
      <c r="R873" s="52">
        <v>0.31943455999999998</v>
      </c>
      <c r="S873" s="52">
        <v>0.24511816</v>
      </c>
      <c r="T873" s="52">
        <v>2.7963120000000001E-2</v>
      </c>
      <c r="U873" s="52">
        <v>2.8278020000000001E-2</v>
      </c>
      <c r="V873" s="52">
        <v>3.5583700000000003E-2</v>
      </c>
      <c r="W873" s="52">
        <v>4.9124399999999999E-2</v>
      </c>
      <c r="X873" s="52">
        <v>5.1265720000000001E-2</v>
      </c>
      <c r="Y873" s="52">
        <v>6.8963099999999999E-2</v>
      </c>
      <c r="Z873" s="52">
        <v>8.3070619999999998E-2</v>
      </c>
      <c r="AA873" s="52">
        <v>6.6380919999999996E-2</v>
      </c>
      <c r="AB873" s="52">
        <v>6.9655880000000003E-2</v>
      </c>
      <c r="AC873" s="52">
        <v>6.0523779999999999E-2</v>
      </c>
      <c r="AD873" s="52">
        <v>3.5142840000000002E-2</v>
      </c>
      <c r="AE873" s="52">
        <v>3.1678940000000003E-2</v>
      </c>
      <c r="AF873" s="52">
        <v>4.4337920000000003E-2</v>
      </c>
      <c r="AG873" s="32">
        <v>4.3519179999999998E-2</v>
      </c>
    </row>
    <row r="874" spans="1:33" ht="15" customHeight="1" x14ac:dyDescent="0.25">
      <c r="A874" s="49" t="s">
        <v>10</v>
      </c>
      <c r="B874" s="49" t="s">
        <v>11</v>
      </c>
      <c r="C874" s="49" t="s">
        <v>12</v>
      </c>
      <c r="D874" s="49" t="s">
        <v>179</v>
      </c>
      <c r="E874" s="49" t="s">
        <v>108</v>
      </c>
      <c r="F874" s="49" t="s">
        <v>108</v>
      </c>
      <c r="G874" s="49" t="s">
        <v>182</v>
      </c>
      <c r="H874" s="50" t="s">
        <v>18</v>
      </c>
      <c r="I874" s="51">
        <v>298</v>
      </c>
      <c r="J874" s="52">
        <v>2.3440679999999999E-4</v>
      </c>
      <c r="K874" s="52">
        <v>2.6784239999999999E-4</v>
      </c>
      <c r="L874" s="52">
        <v>3.4401119999999998E-4</v>
      </c>
      <c r="M874" s="52">
        <v>3.50448E-4</v>
      </c>
      <c r="N874" s="52">
        <v>3.284556E-4</v>
      </c>
      <c r="O874" s="52">
        <v>5.7859679999999996E-4</v>
      </c>
      <c r="P874" s="52">
        <v>5.9611919999999995E-4</v>
      </c>
      <c r="Q874" s="52">
        <v>5.2191719999999996E-4</v>
      </c>
      <c r="R874" s="52">
        <v>9.0687359999999998E-4</v>
      </c>
      <c r="S874" s="52">
        <v>6.9588959999999998E-4</v>
      </c>
      <c r="T874" s="52">
        <v>7.9387200000000005E-5</v>
      </c>
      <c r="U874" s="52">
        <v>8.02812E-5</v>
      </c>
      <c r="V874" s="52">
        <v>1.01022E-4</v>
      </c>
      <c r="W874" s="52">
        <v>1.3946400000000001E-4</v>
      </c>
      <c r="X874" s="52">
        <v>1.455432E-4</v>
      </c>
      <c r="Y874" s="52">
        <v>1.9578600000000001E-4</v>
      </c>
      <c r="Z874" s="52">
        <v>2.3583720000000001E-4</v>
      </c>
      <c r="AA874" s="52">
        <v>1.8845520000000001E-4</v>
      </c>
      <c r="AB874" s="52">
        <v>1.9775279999999999E-4</v>
      </c>
      <c r="AC874" s="52">
        <v>1.7182680000000001E-4</v>
      </c>
      <c r="AD874" s="52">
        <v>9.9770400000000003E-5</v>
      </c>
      <c r="AE874" s="52">
        <v>8.9936400000000002E-5</v>
      </c>
      <c r="AF874" s="52">
        <v>1.258752E-4</v>
      </c>
      <c r="AG874" s="32">
        <v>1.235508E-4</v>
      </c>
    </row>
    <row r="875" spans="1:33" ht="15" customHeight="1" x14ac:dyDescent="0.25">
      <c r="A875" s="49" t="s">
        <v>10</v>
      </c>
      <c r="B875" s="49" t="s">
        <v>11</v>
      </c>
      <c r="C875" s="49" t="s">
        <v>12</v>
      </c>
      <c r="D875" s="49" t="s">
        <v>179</v>
      </c>
      <c r="E875" s="49" t="s">
        <v>108</v>
      </c>
      <c r="F875" s="49" t="s">
        <v>108</v>
      </c>
      <c r="G875" s="49" t="s">
        <v>750</v>
      </c>
      <c r="H875" s="50" t="s">
        <v>16</v>
      </c>
      <c r="I875" s="51">
        <v>25</v>
      </c>
      <c r="J875" s="52"/>
      <c r="K875" s="52"/>
      <c r="L875" s="52"/>
      <c r="M875" s="52"/>
      <c r="N875" s="52"/>
      <c r="O875" s="52"/>
      <c r="P875" s="52"/>
      <c r="Q875" s="52"/>
      <c r="R875" s="52"/>
      <c r="S875" s="52"/>
      <c r="T875" s="52">
        <v>5.7255328012838198E-8</v>
      </c>
      <c r="U875" s="52">
        <v>3.2217712129772302E-8</v>
      </c>
      <c r="V875" s="52">
        <v>1.7504643000789301E-7</v>
      </c>
      <c r="W875" s="52">
        <v>2.1112189648754301E-6</v>
      </c>
      <c r="X875" s="52">
        <v>2.7185505804323002E-6</v>
      </c>
      <c r="Y875" s="52">
        <v>4.13957048732767E-6</v>
      </c>
      <c r="Z875" s="52">
        <v>4.2043322975736898E-6</v>
      </c>
      <c r="AA875" s="52">
        <v>4.8127568379768E-6</v>
      </c>
      <c r="AB875" s="52">
        <v>6.2713863812356203E-6</v>
      </c>
      <c r="AC875" s="52">
        <v>1.32077247134327E-5</v>
      </c>
      <c r="AD875" s="52">
        <v>9.5464129530853602E-6</v>
      </c>
      <c r="AE875" s="52">
        <v>1.3133776122087599E-5</v>
      </c>
      <c r="AF875" s="52">
        <v>1.93040958290174E-5</v>
      </c>
      <c r="AG875" s="32">
        <v>2.81416815910882E-5</v>
      </c>
    </row>
    <row r="876" spans="1:33" ht="15" customHeight="1" x14ac:dyDescent="0.25">
      <c r="A876" s="49" t="s">
        <v>10</v>
      </c>
      <c r="B876" s="49" t="s">
        <v>11</v>
      </c>
      <c r="C876" s="49" t="s">
        <v>12</v>
      </c>
      <c r="D876" s="49" t="s">
        <v>179</v>
      </c>
      <c r="E876" s="49" t="s">
        <v>108</v>
      </c>
      <c r="F876" s="49" t="s">
        <v>108</v>
      </c>
      <c r="G876" s="49" t="s">
        <v>750</v>
      </c>
      <c r="H876" s="50" t="s">
        <v>18</v>
      </c>
      <c r="I876" s="51">
        <v>298</v>
      </c>
      <c r="J876" s="52"/>
      <c r="K876" s="52"/>
      <c r="L876" s="52"/>
      <c r="M876" s="52"/>
      <c r="N876" s="52"/>
      <c r="O876" s="52"/>
      <c r="P876" s="52"/>
      <c r="Q876" s="52"/>
      <c r="R876" s="52"/>
      <c r="S876" s="52"/>
      <c r="T876" s="52">
        <v>3.4124175495651599E-7</v>
      </c>
      <c r="U876" s="52">
        <v>1.92017564293443E-7</v>
      </c>
      <c r="V876" s="52">
        <v>1.04327672284704E-6</v>
      </c>
      <c r="W876" s="52">
        <v>1.2582865030657601E-5</v>
      </c>
      <c r="X876" s="52">
        <v>1.6202561459376501E-5</v>
      </c>
      <c r="Y876" s="52">
        <v>2.4671840104472901E-5</v>
      </c>
      <c r="Z876" s="52">
        <v>2.5057820493539201E-5</v>
      </c>
      <c r="AA876" s="52">
        <v>2.8684030754341699E-5</v>
      </c>
      <c r="AB876" s="52">
        <v>3.7377462832164302E-5</v>
      </c>
      <c r="AC876" s="52">
        <v>7.8718039292059001E-5</v>
      </c>
      <c r="AD876" s="52">
        <v>5.6896621200388701E-5</v>
      </c>
      <c r="AE876" s="52">
        <v>7.8277305687642296E-5</v>
      </c>
      <c r="AF876" s="52">
        <v>1.15052411140944E-4</v>
      </c>
      <c r="AG876" s="32">
        <v>1.67724422282886E-4</v>
      </c>
    </row>
    <row r="877" spans="1:33" ht="15" customHeight="1" x14ac:dyDescent="0.25">
      <c r="A877" s="49" t="s">
        <v>10</v>
      </c>
      <c r="B877" s="49" t="s">
        <v>11</v>
      </c>
      <c r="C877" s="49" t="s">
        <v>12</v>
      </c>
      <c r="D877" s="49" t="s">
        <v>179</v>
      </c>
      <c r="E877" s="49" t="s">
        <v>183</v>
      </c>
      <c r="F877" s="49" t="s">
        <v>108</v>
      </c>
      <c r="G877" s="49" t="s">
        <v>184</v>
      </c>
      <c r="H877" s="50" t="s">
        <v>16</v>
      </c>
      <c r="I877" s="51">
        <v>25</v>
      </c>
      <c r="J877" s="52">
        <v>2.5468205434278198E-6</v>
      </c>
      <c r="K877" s="52">
        <v>3.1694167039359001E-6</v>
      </c>
      <c r="L877" s="52">
        <v>4.1152071151966002E-6</v>
      </c>
      <c r="M877" s="52">
        <v>2.39816249833827E-5</v>
      </c>
      <c r="N877" s="52">
        <v>3.3214689351575399E-5</v>
      </c>
      <c r="O877" s="52">
        <v>3.1666383928571401E-5</v>
      </c>
      <c r="P877" s="52">
        <v>3.01909443165643E-5</v>
      </c>
      <c r="Q877" s="52">
        <v>3.2242643676606902E-5</v>
      </c>
      <c r="R877" s="52">
        <v>3.00020319236215E-5</v>
      </c>
      <c r="S877" s="52">
        <v>2.4882194026256101E-5</v>
      </c>
      <c r="T877" s="52">
        <v>3.3638419000560599E-5</v>
      </c>
      <c r="U877" s="52">
        <v>3.0764018135341203E-5</v>
      </c>
      <c r="V877" s="52">
        <v>4.18370469704708E-5</v>
      </c>
      <c r="W877" s="52">
        <v>3.86383982341265E-5</v>
      </c>
      <c r="X877" s="52">
        <v>4.94859019460943E-5</v>
      </c>
      <c r="Y877" s="52">
        <v>1.6991276340221099E-5</v>
      </c>
      <c r="Z877" s="52">
        <v>8.1807961205321196E-6</v>
      </c>
      <c r="AA877" s="52">
        <v>8.8208636871517E-6</v>
      </c>
      <c r="AB877" s="52">
        <v>3.3253815742267501E-6</v>
      </c>
      <c r="AC877" s="52">
        <v>6.3661383018121901E-6</v>
      </c>
      <c r="AD877" s="52">
        <v>7.3285248011859397E-6</v>
      </c>
      <c r="AE877" s="52">
        <v>4.3169237525800997E-6</v>
      </c>
      <c r="AF877" s="52">
        <v>6.7111143917766896E-6</v>
      </c>
      <c r="AG877" s="32">
        <v>4.6510571651527596E-6</v>
      </c>
    </row>
    <row r="878" spans="1:33" ht="15" customHeight="1" x14ac:dyDescent="0.25">
      <c r="A878" s="49" t="s">
        <v>10</v>
      </c>
      <c r="B878" s="49" t="s">
        <v>11</v>
      </c>
      <c r="C878" s="49" t="s">
        <v>12</v>
      </c>
      <c r="D878" s="49" t="s">
        <v>179</v>
      </c>
      <c r="E878" s="49" t="s">
        <v>183</v>
      </c>
      <c r="F878" s="49" t="s">
        <v>108</v>
      </c>
      <c r="G878" s="49" t="s">
        <v>184</v>
      </c>
      <c r="H878" s="50" t="s">
        <v>18</v>
      </c>
      <c r="I878" s="51">
        <v>298</v>
      </c>
      <c r="J878" s="52">
        <v>2.2153208748562401E-5</v>
      </c>
      <c r="K878" s="52">
        <v>2.7568785729587301E-5</v>
      </c>
      <c r="L878" s="52">
        <v>3.5795628593374901E-5</v>
      </c>
      <c r="M878" s="52">
        <v>2.0860124823383501E-4</v>
      </c>
      <c r="N878" s="52">
        <v>2.8891393570029802E-4</v>
      </c>
      <c r="O878" s="52">
        <v>2.7544618928571399E-4</v>
      </c>
      <c r="P878" s="52">
        <v>2.6261225726602799E-4</v>
      </c>
      <c r="Q878" s="52">
        <v>2.80458714618356E-4</v>
      </c>
      <c r="R878" s="52">
        <v>2.6096902579184701E-4</v>
      </c>
      <c r="S878" s="52">
        <v>2.1643473852460101E-4</v>
      </c>
      <c r="T878" s="52">
        <v>2.9259969651730899E-4</v>
      </c>
      <c r="U878" s="52">
        <v>2.6759707018049201E-4</v>
      </c>
      <c r="V878" s="52">
        <v>3.63914464783144E-4</v>
      </c>
      <c r="W878" s="52">
        <v>3.3609140777489898E-4</v>
      </c>
      <c r="X878" s="52">
        <v>4.3044709952245899E-4</v>
      </c>
      <c r="Y878" s="52">
        <v>1.4779655073883101E-4</v>
      </c>
      <c r="Z878" s="52">
        <v>7.11596600927583E-5</v>
      </c>
      <c r="AA878" s="52">
        <v>7.6727209974943302E-5</v>
      </c>
      <c r="AB878" s="52">
        <v>2.89254271851118E-5</v>
      </c>
      <c r="AC878" s="52">
        <v>5.5375079758249597E-5</v>
      </c>
      <c r="AD878" s="52">
        <v>6.3746281676045494E-5</v>
      </c>
      <c r="AE878" s="52">
        <v>3.7550236230550798E-5</v>
      </c>
      <c r="AF878" s="52">
        <v>5.8375812320254298E-5</v>
      </c>
      <c r="AG878" s="32">
        <v>4.0456655081966598E-5</v>
      </c>
    </row>
    <row r="879" spans="1:33" ht="15" customHeight="1" x14ac:dyDescent="0.25">
      <c r="A879" s="49" t="s">
        <v>10</v>
      </c>
      <c r="B879" s="49" t="s">
        <v>11</v>
      </c>
      <c r="C879" s="49" t="s">
        <v>12</v>
      </c>
      <c r="D879" s="49" t="s">
        <v>179</v>
      </c>
      <c r="E879" s="49" t="s">
        <v>183</v>
      </c>
      <c r="F879" s="49" t="s">
        <v>108</v>
      </c>
      <c r="G879" s="49" t="s">
        <v>185</v>
      </c>
      <c r="H879" s="50" t="s">
        <v>16</v>
      </c>
      <c r="I879" s="51">
        <v>25</v>
      </c>
      <c r="J879" s="52">
        <v>3.5325429262774799E-4</v>
      </c>
      <c r="K879" s="52">
        <v>3.26310611305466E-4</v>
      </c>
      <c r="L879" s="52">
        <v>3.6138270657865799E-4</v>
      </c>
      <c r="M879" s="52">
        <v>3.5064410232558502E-4</v>
      </c>
      <c r="N879" s="52">
        <v>3.1633182814972798E-4</v>
      </c>
      <c r="O879" s="52">
        <v>2.8318065476190502E-4</v>
      </c>
      <c r="P879" s="52">
        <v>2.69490094449219E-4</v>
      </c>
      <c r="Q879" s="52">
        <v>2.8728582967287698E-4</v>
      </c>
      <c r="R879" s="52">
        <v>2.4121125687526199E-4</v>
      </c>
      <c r="S879" s="52">
        <v>1.96657308248356E-4</v>
      </c>
      <c r="T879" s="52">
        <v>1.6743611842955501E-4</v>
      </c>
      <c r="U879" s="52">
        <v>1.3984495606278401E-4</v>
      </c>
      <c r="V879" s="52">
        <v>2.0639009744812599E-4</v>
      </c>
      <c r="W879" s="52">
        <v>1.8169070768067399E-4</v>
      </c>
      <c r="X879" s="52">
        <v>2.1553934974263801E-4</v>
      </c>
      <c r="Y879" s="52">
        <v>7.9628035401800297E-5</v>
      </c>
      <c r="Z879" s="52">
        <v>3.8831680299327899E-5</v>
      </c>
      <c r="AA879" s="52">
        <v>4.2171399636826703E-5</v>
      </c>
      <c r="AB879" s="52">
        <v>1.5645912067182101E-5</v>
      </c>
      <c r="AC879" s="52">
        <v>3.0662725153823903E-5</v>
      </c>
      <c r="AD879" s="52">
        <v>3.5178801005811898E-5</v>
      </c>
      <c r="AE879" s="52">
        <v>2.0794404426947299E-5</v>
      </c>
      <c r="AF879" s="52">
        <v>3.1468062894487501E-5</v>
      </c>
      <c r="AG879" s="32">
        <v>2.21918160945402E-5</v>
      </c>
    </row>
    <row r="880" spans="1:33" ht="15" customHeight="1" x14ac:dyDescent="0.25">
      <c r="A880" s="49" t="s">
        <v>10</v>
      </c>
      <c r="B880" s="49" t="s">
        <v>11</v>
      </c>
      <c r="C880" s="49" t="s">
        <v>12</v>
      </c>
      <c r="D880" s="49" t="s">
        <v>179</v>
      </c>
      <c r="E880" s="49" t="s">
        <v>183</v>
      </c>
      <c r="F880" s="49" t="s">
        <v>108</v>
      </c>
      <c r="G880" s="49" t="s">
        <v>185</v>
      </c>
      <c r="H880" s="50" t="s">
        <v>17</v>
      </c>
      <c r="I880" s="51">
        <v>1</v>
      </c>
      <c r="J880" s="52">
        <v>0.264797651482297</v>
      </c>
      <c r="K880" s="52">
        <v>0.24295619720054101</v>
      </c>
      <c r="L880" s="52">
        <v>0.26937286257019899</v>
      </c>
      <c r="M880" s="52">
        <v>0.26471876505070002</v>
      </c>
      <c r="N880" s="52">
        <v>0.23662253409255901</v>
      </c>
      <c r="O880" s="52">
        <v>0.21063543462500001</v>
      </c>
      <c r="P880" s="52">
        <v>0.20200842734866201</v>
      </c>
      <c r="Q880" s="52">
        <v>0.21646412694191899</v>
      </c>
      <c r="R880" s="52">
        <v>0.17969635609064899</v>
      </c>
      <c r="S880" s="52">
        <v>0.14718619578539899</v>
      </c>
      <c r="T880" s="52">
        <v>0.124999434213585</v>
      </c>
      <c r="U880" s="52">
        <v>0.104342517067125</v>
      </c>
      <c r="V880" s="52">
        <v>0.15192642527484199</v>
      </c>
      <c r="W880" s="52">
        <v>0.133741597267623</v>
      </c>
      <c r="X880" s="52">
        <v>0.15865605695673199</v>
      </c>
      <c r="Y880" s="52">
        <v>5.8610374681458702E-2</v>
      </c>
      <c r="Z880" s="52">
        <v>2.85807789555147E-2</v>
      </c>
      <c r="AA880" s="52">
        <v>3.1039069743742501E-2</v>
      </c>
      <c r="AB880" s="52">
        <v>1.1515880752301999E-2</v>
      </c>
      <c r="AC880" s="52">
        <v>2.2568856673771499E-2</v>
      </c>
      <c r="AD880" s="52">
        <v>2.5889969237565001E-2</v>
      </c>
      <c r="AE880" s="52">
        <v>1.53048218669369E-2</v>
      </c>
      <c r="AF880" s="52">
        <v>2.3160726632946299E-2</v>
      </c>
      <c r="AG880" s="32">
        <v>1.6333135957245299E-2</v>
      </c>
    </row>
    <row r="881" spans="1:33" ht="15" customHeight="1" x14ac:dyDescent="0.25">
      <c r="A881" s="49" t="s">
        <v>10</v>
      </c>
      <c r="B881" s="49" t="s">
        <v>11</v>
      </c>
      <c r="C881" s="49" t="s">
        <v>12</v>
      </c>
      <c r="D881" s="49" t="s">
        <v>179</v>
      </c>
      <c r="E881" s="49" t="s">
        <v>183</v>
      </c>
      <c r="F881" s="49" t="s">
        <v>108</v>
      </c>
      <c r="G881" s="49" t="s">
        <v>185</v>
      </c>
      <c r="H881" s="50" t="s">
        <v>18</v>
      </c>
      <c r="I881" s="51">
        <v>298</v>
      </c>
      <c r="J881" s="52">
        <v>4.2107911681227598E-3</v>
      </c>
      <c r="K881" s="52">
        <v>3.8896224867611502E-3</v>
      </c>
      <c r="L881" s="52">
        <v>4.3076818624176103E-3</v>
      </c>
      <c r="M881" s="52">
        <v>4.1796776997209701E-3</v>
      </c>
      <c r="N881" s="52">
        <v>3.77067539154475E-3</v>
      </c>
      <c r="O881" s="52">
        <v>3.3755134047618999E-3</v>
      </c>
      <c r="P881" s="52">
        <v>3.2123219258346899E-3</v>
      </c>
      <c r="Q881" s="52">
        <v>3.4244470897006902E-3</v>
      </c>
      <c r="R881" s="52">
        <v>2.8752381819531301E-3</v>
      </c>
      <c r="S881" s="52">
        <v>2.3441551143204E-3</v>
      </c>
      <c r="T881" s="52">
        <v>1.9958385316802998E-3</v>
      </c>
      <c r="U881" s="52">
        <v>1.6669518762683899E-3</v>
      </c>
      <c r="V881" s="52">
        <v>2.4601699615816601E-3</v>
      </c>
      <c r="W881" s="52">
        <v>2.1657532355536398E-3</v>
      </c>
      <c r="X881" s="52">
        <v>2.5692290489322499E-3</v>
      </c>
      <c r="Y881" s="52">
        <v>9.4916618198946005E-4</v>
      </c>
      <c r="Z881" s="52">
        <v>4.6287362916798901E-4</v>
      </c>
      <c r="AA881" s="52">
        <v>5.0268308367097398E-4</v>
      </c>
      <c r="AB881" s="52">
        <v>1.8649927184081E-4</v>
      </c>
      <c r="AC881" s="52">
        <v>3.6549968383358099E-4</v>
      </c>
      <c r="AD881" s="52">
        <v>4.1933130798927802E-4</v>
      </c>
      <c r="AE881" s="52">
        <v>2.4786930076921201E-4</v>
      </c>
      <c r="AF881" s="52">
        <v>3.7509930970229001E-4</v>
      </c>
      <c r="AG881" s="32">
        <v>2.6452644784691901E-4</v>
      </c>
    </row>
    <row r="882" spans="1:33" ht="15" customHeight="1" x14ac:dyDescent="0.25">
      <c r="A882" s="49" t="s">
        <v>10</v>
      </c>
      <c r="B882" s="49" t="s">
        <v>11</v>
      </c>
      <c r="C882" s="49" t="s">
        <v>12</v>
      </c>
      <c r="D882" s="49" t="s">
        <v>179</v>
      </c>
      <c r="E882" s="49" t="s">
        <v>183</v>
      </c>
      <c r="F882" s="49" t="s">
        <v>186</v>
      </c>
      <c r="G882" s="49" t="s">
        <v>187</v>
      </c>
      <c r="H882" s="50" t="s">
        <v>16</v>
      </c>
      <c r="I882" s="51">
        <v>25</v>
      </c>
      <c r="J882" s="52">
        <v>5.351304288E-3</v>
      </c>
      <c r="K882" s="52">
        <v>5.0905449480000003E-3</v>
      </c>
      <c r="L882" s="52">
        <v>4.7890332479999997E-3</v>
      </c>
      <c r="M882" s="52">
        <v>5.2302371879999997E-3</v>
      </c>
      <c r="N882" s="52">
        <v>4.6782128280000003E-3</v>
      </c>
      <c r="O882" s="52">
        <v>4.5051230279999997E-3</v>
      </c>
      <c r="P882" s="52">
        <v>4.1104634879999997E-3</v>
      </c>
      <c r="Q882" s="52">
        <v>4.9935703079999998E-3</v>
      </c>
      <c r="R882" s="52">
        <v>4.5085707480000004E-3</v>
      </c>
      <c r="S882" s="52">
        <v>3.5260427280000002E-3</v>
      </c>
      <c r="T882" s="52">
        <v>3.1189570680000001E-3</v>
      </c>
      <c r="U882" s="52">
        <v>2.993214024E-3</v>
      </c>
      <c r="V882" s="52">
        <v>3.0330356399999999E-3</v>
      </c>
      <c r="W882" s="52">
        <v>2.94937254E-3</v>
      </c>
      <c r="X882" s="52">
        <v>2.8570577670000001E-3</v>
      </c>
      <c r="Y882" s="52">
        <v>2.9876864704200101E-3</v>
      </c>
      <c r="Z882" s="52">
        <v>2.8292656122E-3</v>
      </c>
      <c r="AA882" s="52">
        <v>2.7080021771999901E-3</v>
      </c>
      <c r="AB882" s="52">
        <v>2.6975007306E-3</v>
      </c>
      <c r="AC882" s="52">
        <v>2.8925033652000098E-3</v>
      </c>
      <c r="AD882" s="52">
        <v>2.4727143312000001E-3</v>
      </c>
      <c r="AE882" s="52">
        <v>2.5079850089999999E-3</v>
      </c>
      <c r="AF882" s="52">
        <v>2.5164615851999898E-3</v>
      </c>
      <c r="AG882" s="32">
        <v>2.2272968465999899E-3</v>
      </c>
    </row>
    <row r="883" spans="1:33" ht="15" customHeight="1" x14ac:dyDescent="0.25">
      <c r="A883" s="49" t="s">
        <v>10</v>
      </c>
      <c r="B883" s="49" t="s">
        <v>11</v>
      </c>
      <c r="C883" s="49" t="s">
        <v>12</v>
      </c>
      <c r="D883" s="49" t="s">
        <v>179</v>
      </c>
      <c r="E883" s="49" t="s">
        <v>183</v>
      </c>
      <c r="F883" s="49" t="s">
        <v>186</v>
      </c>
      <c r="G883" s="49" t="s">
        <v>187</v>
      </c>
      <c r="H883" s="50" t="s">
        <v>17</v>
      </c>
      <c r="I883" s="51">
        <v>1</v>
      </c>
      <c r="J883" s="52">
        <v>0.247051881296</v>
      </c>
      <c r="K883" s="52">
        <v>0.235013491766</v>
      </c>
      <c r="L883" s="52">
        <v>0.221093701616</v>
      </c>
      <c r="M883" s="52">
        <v>0.24146261684600001</v>
      </c>
      <c r="N883" s="52">
        <v>0.21597749222599999</v>
      </c>
      <c r="O883" s="52">
        <v>0.207986513126</v>
      </c>
      <c r="P883" s="52">
        <v>0.18976639769600001</v>
      </c>
      <c r="Q883" s="52">
        <v>0.230536495886</v>
      </c>
      <c r="R883" s="52">
        <v>0.20814568286599999</v>
      </c>
      <c r="S883" s="52">
        <v>0.16278563927600001</v>
      </c>
      <c r="T883" s="52">
        <v>0.14399185130600001</v>
      </c>
      <c r="U883" s="52">
        <v>0.13818671410800001</v>
      </c>
      <c r="V883" s="52">
        <v>0.14002514537999999</v>
      </c>
      <c r="W883" s="52">
        <v>0.13616269892999999</v>
      </c>
      <c r="X883" s="52">
        <v>0.13190083357650001</v>
      </c>
      <c r="Y883" s="52">
        <v>0.13793152538438999</v>
      </c>
      <c r="Z883" s="52">
        <v>0.1306177624299</v>
      </c>
      <c r="AA883" s="52">
        <v>0.1250194338474</v>
      </c>
      <c r="AB883" s="52">
        <v>0.1245346170627</v>
      </c>
      <c r="AC883" s="52">
        <v>0.13353723869340001</v>
      </c>
      <c r="AD883" s="52">
        <v>0.1141569782904</v>
      </c>
      <c r="AE883" s="52">
        <v>0.1157853079155</v>
      </c>
      <c r="AF883" s="52">
        <v>0.1161766431834</v>
      </c>
      <c r="AG883" s="32">
        <v>0.1028268710847</v>
      </c>
    </row>
    <row r="884" spans="1:33" ht="15" customHeight="1" x14ac:dyDescent="0.25">
      <c r="A884" s="49" t="s">
        <v>10</v>
      </c>
      <c r="B884" s="49" t="s">
        <v>11</v>
      </c>
      <c r="C884" s="49" t="s">
        <v>12</v>
      </c>
      <c r="D884" s="49" t="s">
        <v>179</v>
      </c>
      <c r="E884" s="49" t="s">
        <v>183</v>
      </c>
      <c r="F884" s="49" t="s">
        <v>186</v>
      </c>
      <c r="G884" s="49" t="s">
        <v>187</v>
      </c>
      <c r="H884" s="50" t="s">
        <v>18</v>
      </c>
      <c r="I884" s="51">
        <v>298</v>
      </c>
      <c r="J884" s="52">
        <v>9.5681320669440003E-4</v>
      </c>
      <c r="K884" s="52">
        <v>9.1018943670239999E-4</v>
      </c>
      <c r="L884" s="52">
        <v>8.5627914474239997E-4</v>
      </c>
      <c r="M884" s="52">
        <v>9.3516640921439997E-4</v>
      </c>
      <c r="N884" s="52">
        <v>8.3646445364640005E-4</v>
      </c>
      <c r="O884" s="52">
        <v>8.0551599740640001E-4</v>
      </c>
      <c r="P884" s="52">
        <v>7.3495087165439997E-4</v>
      </c>
      <c r="Q884" s="52">
        <v>8.9285037107040004E-4</v>
      </c>
      <c r="R884" s="52">
        <v>8.0613244974239999E-4</v>
      </c>
      <c r="S884" s="52">
        <v>6.304564397664E-4</v>
      </c>
      <c r="T884" s="52">
        <v>5.5766952375840004E-4</v>
      </c>
      <c r="U884" s="52">
        <v>5.351866674912E-4</v>
      </c>
      <c r="V884" s="52">
        <v>5.4230677243199998E-4</v>
      </c>
      <c r="W884" s="52">
        <v>5.2734781015200002E-4</v>
      </c>
      <c r="X884" s="52">
        <v>5.1084192873960003E-4</v>
      </c>
      <c r="Y884" s="52">
        <v>5.3419834091109704E-4</v>
      </c>
      <c r="Z884" s="52">
        <v>5.0587269146136005E-4</v>
      </c>
      <c r="AA884" s="52">
        <v>4.84190789283359E-4</v>
      </c>
      <c r="AB884" s="52">
        <v>4.8231313063127999E-4</v>
      </c>
      <c r="AC884" s="52">
        <v>5.1717960169776105E-4</v>
      </c>
      <c r="AD884" s="52">
        <v>4.4212132241856002E-4</v>
      </c>
      <c r="AE884" s="52">
        <v>4.4842771960920002E-4</v>
      </c>
      <c r="AF884" s="52">
        <v>4.4994333143375898E-4</v>
      </c>
      <c r="AG884" s="32">
        <v>3.9824067617207797E-4</v>
      </c>
    </row>
    <row r="885" spans="1:33" ht="15" customHeight="1" x14ac:dyDescent="0.25">
      <c r="A885" s="49" t="s">
        <v>10</v>
      </c>
      <c r="B885" s="49" t="s">
        <v>11</v>
      </c>
      <c r="C885" s="49" t="s">
        <v>12</v>
      </c>
      <c r="D885" s="49" t="s">
        <v>179</v>
      </c>
      <c r="E885" s="49" t="s">
        <v>183</v>
      </c>
      <c r="F885" s="49" t="s">
        <v>186</v>
      </c>
      <c r="G885" s="49" t="s">
        <v>751</v>
      </c>
      <c r="H885" s="50" t="s">
        <v>16</v>
      </c>
      <c r="I885" s="51">
        <v>25</v>
      </c>
      <c r="J885" s="52"/>
      <c r="K885" s="52"/>
      <c r="L885" s="52"/>
      <c r="M885" s="52"/>
      <c r="N885" s="52"/>
      <c r="O885" s="52"/>
      <c r="P885" s="52"/>
      <c r="Q885" s="52"/>
      <c r="R885" s="52"/>
      <c r="S885" s="52"/>
      <c r="T885" s="52"/>
      <c r="U885" s="52"/>
      <c r="V885" s="52"/>
      <c r="W885" s="52"/>
      <c r="X885" s="52"/>
      <c r="Y885" s="52"/>
      <c r="Z885" s="52"/>
      <c r="AA885" s="52"/>
      <c r="AB885" s="52"/>
      <c r="AC885" s="52">
        <v>3.05226731522556E-7</v>
      </c>
      <c r="AD885" s="52">
        <v>8.98825740922301E-7</v>
      </c>
      <c r="AE885" s="52">
        <v>1.5795565086532601E-6</v>
      </c>
      <c r="AF885" s="52">
        <v>2.3819344795747701E-6</v>
      </c>
      <c r="AG885" s="32">
        <v>4.2516567980568203E-6</v>
      </c>
    </row>
    <row r="886" spans="1:33" ht="15" customHeight="1" x14ac:dyDescent="0.25">
      <c r="A886" s="49" t="s">
        <v>10</v>
      </c>
      <c r="B886" s="49" t="s">
        <v>11</v>
      </c>
      <c r="C886" s="49" t="s">
        <v>12</v>
      </c>
      <c r="D886" s="49" t="s">
        <v>179</v>
      </c>
      <c r="E886" s="49" t="s">
        <v>183</v>
      </c>
      <c r="F886" s="49" t="s">
        <v>186</v>
      </c>
      <c r="G886" s="49" t="s">
        <v>751</v>
      </c>
      <c r="H886" s="50" t="s">
        <v>18</v>
      </c>
      <c r="I886" s="51">
        <v>298</v>
      </c>
      <c r="J886" s="52"/>
      <c r="K886" s="52"/>
      <c r="L886" s="52"/>
      <c r="M886" s="52"/>
      <c r="N886" s="52"/>
      <c r="O886" s="52"/>
      <c r="P886" s="52"/>
      <c r="Q886" s="52"/>
      <c r="R886" s="52"/>
      <c r="S886" s="52"/>
      <c r="T886" s="52"/>
      <c r="U886" s="52"/>
      <c r="V886" s="52"/>
      <c r="W886" s="52"/>
      <c r="X886" s="52"/>
      <c r="Y886" s="52"/>
      <c r="Z886" s="52"/>
      <c r="AA886" s="52"/>
      <c r="AB886" s="52"/>
      <c r="AC886" s="52">
        <v>1.4553210558995399E-5</v>
      </c>
      <c r="AD886" s="52">
        <v>4.28560113271753E-5</v>
      </c>
      <c r="AE886" s="52">
        <v>7.5313254332587301E-5</v>
      </c>
      <c r="AF886" s="52">
        <v>1.13570635986125E-4</v>
      </c>
      <c r="AG886" s="32">
        <v>2.0271899613134899E-4</v>
      </c>
    </row>
    <row r="887" spans="1:33" ht="15" customHeight="1" x14ac:dyDescent="0.25">
      <c r="A887" s="49" t="s">
        <v>10</v>
      </c>
      <c r="B887" s="49" t="s">
        <v>11</v>
      </c>
      <c r="C887" s="49" t="s">
        <v>12</v>
      </c>
      <c r="D887" s="49" t="s">
        <v>179</v>
      </c>
      <c r="E887" s="49" t="s">
        <v>183</v>
      </c>
      <c r="F887" s="49" t="s">
        <v>186</v>
      </c>
      <c r="G887" s="49" t="s">
        <v>188</v>
      </c>
      <c r="H887" s="50" t="s">
        <v>16</v>
      </c>
      <c r="I887" s="51">
        <v>25</v>
      </c>
      <c r="J887" s="52">
        <v>5.9825543445739498E-4</v>
      </c>
      <c r="K887" s="52">
        <v>5.7418568225949397E-4</v>
      </c>
      <c r="L887" s="52">
        <v>5.8977914850394104E-4</v>
      </c>
      <c r="M887" s="52">
        <v>5.8923477856409503E-4</v>
      </c>
      <c r="N887" s="52">
        <v>6.3193668490681804E-4</v>
      </c>
      <c r="O887" s="52">
        <v>6.5044775701872295E-4</v>
      </c>
      <c r="P887" s="52">
        <v>6.6633669488692904E-4</v>
      </c>
      <c r="Q887" s="52">
        <v>6.8274311054005203E-4</v>
      </c>
      <c r="R887" s="52">
        <v>6.5019009258563299E-4</v>
      </c>
      <c r="S887" s="52">
        <v>5.3954146156959097E-4</v>
      </c>
      <c r="T887" s="52">
        <v>5.7339179489974805E-4</v>
      </c>
      <c r="U887" s="52">
        <v>5.6154469930668805E-4</v>
      </c>
      <c r="V887" s="52">
        <v>5.8725463599016304E-4</v>
      </c>
      <c r="W887" s="52">
        <v>5.9231768767904704E-4</v>
      </c>
      <c r="X887" s="52">
        <v>5.62227374841485E-4</v>
      </c>
      <c r="Y887" s="52">
        <v>6.1678456261918604E-4</v>
      </c>
      <c r="Z887" s="52">
        <v>6.5991388898488303E-4</v>
      </c>
      <c r="AA887" s="52">
        <v>6.9036524063007497E-4</v>
      </c>
      <c r="AB887" s="52">
        <v>6.8189479021848304E-4</v>
      </c>
      <c r="AC887" s="52">
        <v>6.8959551368967195E-4</v>
      </c>
      <c r="AD887" s="52">
        <v>4.7322806348565799E-4</v>
      </c>
      <c r="AE887" s="52">
        <v>5.6761871623362697E-4</v>
      </c>
      <c r="AF887" s="52">
        <v>6.8881997794709301E-4</v>
      </c>
      <c r="AG887" s="32">
        <v>6.8688364198847996E-4</v>
      </c>
    </row>
    <row r="888" spans="1:33" ht="15" customHeight="1" x14ac:dyDescent="0.25">
      <c r="A888" s="49" t="s">
        <v>10</v>
      </c>
      <c r="B888" s="49" t="s">
        <v>11</v>
      </c>
      <c r="C888" s="49" t="s">
        <v>12</v>
      </c>
      <c r="D888" s="49" t="s">
        <v>179</v>
      </c>
      <c r="E888" s="49" t="s">
        <v>183</v>
      </c>
      <c r="F888" s="49" t="s">
        <v>186</v>
      </c>
      <c r="G888" s="49" t="s">
        <v>188</v>
      </c>
      <c r="H888" s="50" t="s">
        <v>17</v>
      </c>
      <c r="I888" s="51">
        <v>1</v>
      </c>
      <c r="J888" s="52">
        <v>3.27605231089913</v>
      </c>
      <c r="K888" s="52">
        <v>3.14424612449612</v>
      </c>
      <c r="L888" s="52">
        <v>3.2296360903580799</v>
      </c>
      <c r="M888" s="52">
        <v>3.2266551155157299</v>
      </c>
      <c r="N888" s="52">
        <v>3.4604911509221798</v>
      </c>
      <c r="O888" s="52">
        <v>3.5618579535897101</v>
      </c>
      <c r="P888" s="52">
        <v>3.6488659248053499</v>
      </c>
      <c r="Q888" s="52">
        <v>3.7387076091733902</v>
      </c>
      <c r="R888" s="52">
        <v>3.5604469807629902</v>
      </c>
      <c r="S888" s="52">
        <v>2.9545340504998499</v>
      </c>
      <c r="T888" s="52">
        <v>3.13989878994688</v>
      </c>
      <c r="U888" s="52">
        <v>3.0750239845382401</v>
      </c>
      <c r="V888" s="52">
        <v>3.2158118364051602</v>
      </c>
      <c r="W888" s="52">
        <v>3.2435371544386</v>
      </c>
      <c r="X888" s="52">
        <v>3.0787623221020102</v>
      </c>
      <c r="Y888" s="52">
        <v>3.3775179886634099</v>
      </c>
      <c r="Z888" s="52">
        <v>3.6136945800821101</v>
      </c>
      <c r="AA888" s="52">
        <v>3.78044646427972</v>
      </c>
      <c r="AB888" s="52">
        <v>3.73406219922007</v>
      </c>
      <c r="AC888" s="52">
        <v>3.7762314324110098</v>
      </c>
      <c r="AD888" s="52">
        <v>2.59140126720389</v>
      </c>
      <c r="AE888" s="52">
        <v>3.1082853575970302</v>
      </c>
      <c r="AF888" s="52">
        <v>3.7719845914876799</v>
      </c>
      <c r="AG888" s="32">
        <v>3.7613811978091198</v>
      </c>
    </row>
    <row r="889" spans="1:33" ht="15" customHeight="1" x14ac:dyDescent="0.25">
      <c r="A889" s="49" t="s">
        <v>10</v>
      </c>
      <c r="B889" s="49" t="s">
        <v>11</v>
      </c>
      <c r="C889" s="49" t="s">
        <v>12</v>
      </c>
      <c r="D889" s="49" t="s">
        <v>179</v>
      </c>
      <c r="E889" s="49" t="s">
        <v>183</v>
      </c>
      <c r="F889" s="49" t="s">
        <v>186</v>
      </c>
      <c r="G889" s="49" t="s">
        <v>188</v>
      </c>
      <c r="H889" s="50" t="s">
        <v>18</v>
      </c>
      <c r="I889" s="51">
        <v>298</v>
      </c>
      <c r="J889" s="52">
        <v>2.8524819114928601E-2</v>
      </c>
      <c r="K889" s="52">
        <v>2.73771733301327E-2</v>
      </c>
      <c r="L889" s="52">
        <v>2.8120669800667901E-2</v>
      </c>
      <c r="M889" s="52">
        <v>2.8094714241936099E-2</v>
      </c>
      <c r="N889" s="52">
        <v>3.0130741136357098E-2</v>
      </c>
      <c r="O889" s="52">
        <v>3.1013349054652702E-2</v>
      </c>
      <c r="P889" s="52">
        <v>3.1770933612208799E-2</v>
      </c>
      <c r="Q889" s="52">
        <v>3.2553191510549702E-2</v>
      </c>
      <c r="R889" s="52">
        <v>3.1001063614483002E-2</v>
      </c>
      <c r="S889" s="52">
        <v>2.57253368876381E-2</v>
      </c>
      <c r="T889" s="52">
        <v>2.7339320780819999E-2</v>
      </c>
      <c r="U889" s="52">
        <v>2.6774451262942901E-2</v>
      </c>
      <c r="V889" s="52">
        <v>2.8000301044011001E-2</v>
      </c>
      <c r="W889" s="52">
        <v>2.8241707348536999E-2</v>
      </c>
      <c r="X889" s="52">
        <v>2.6807001232442E-2</v>
      </c>
      <c r="Y889" s="52">
        <v>2.9408287945682801E-2</v>
      </c>
      <c r="Z889" s="52">
        <v>3.1464694226799199E-2</v>
      </c>
      <c r="AA889" s="52">
        <v>3.2916614673242001E-2</v>
      </c>
      <c r="AB889" s="52">
        <v>3.25127435976173E-2</v>
      </c>
      <c r="AC889" s="52">
        <v>3.2879914092723499E-2</v>
      </c>
      <c r="AD889" s="52">
        <v>2.25635140669962E-2</v>
      </c>
      <c r="AE889" s="52">
        <v>2.7064060390019299E-2</v>
      </c>
      <c r="AF889" s="52">
        <v>3.2842936548517401E-2</v>
      </c>
      <c r="AG889" s="32">
        <v>3.2750612050010702E-2</v>
      </c>
    </row>
    <row r="890" spans="1:33" ht="15" customHeight="1" x14ac:dyDescent="0.25">
      <c r="A890" s="49" t="s">
        <v>10</v>
      </c>
      <c r="B890" s="49" t="s">
        <v>11</v>
      </c>
      <c r="C890" s="49" t="s">
        <v>12</v>
      </c>
      <c r="D890" s="49" t="s">
        <v>179</v>
      </c>
      <c r="E890" s="49" t="s">
        <v>189</v>
      </c>
      <c r="F890" s="49" t="s">
        <v>108</v>
      </c>
      <c r="G890" s="49" t="s">
        <v>190</v>
      </c>
      <c r="H890" s="50" t="s">
        <v>16</v>
      </c>
      <c r="I890" s="51">
        <v>25</v>
      </c>
      <c r="J890" s="52">
        <v>4.8325799999999997E-5</v>
      </c>
      <c r="K890" s="52">
        <v>6.8867750000000001E-5</v>
      </c>
      <c r="L890" s="52">
        <v>7.1279049999999996E-5</v>
      </c>
      <c r="M890" s="52">
        <v>8.7184500000000005E-5</v>
      </c>
      <c r="N890" s="52">
        <v>9.7894500000000003E-5</v>
      </c>
      <c r="O890" s="52">
        <v>2.4068632499999999E-4</v>
      </c>
      <c r="P890" s="52">
        <v>2.5291117499999998E-4</v>
      </c>
      <c r="Q890" s="52">
        <v>2.83360875E-4</v>
      </c>
      <c r="R890" s="52">
        <v>3.0081850000000001E-4</v>
      </c>
      <c r="S890" s="52">
        <v>3.2869135E-4</v>
      </c>
      <c r="T890" s="52">
        <v>3.4676459999999999E-4</v>
      </c>
      <c r="U890" s="52">
        <v>3.7346349999999999E-4</v>
      </c>
      <c r="V890" s="52">
        <v>3.4585968253970901E-4</v>
      </c>
      <c r="W890" s="52">
        <v>3.3821721584514002E-4</v>
      </c>
      <c r="X890" s="52">
        <v>3.9570555422360098E-4</v>
      </c>
      <c r="Y890" s="52">
        <v>4.8434763955959998E-4</v>
      </c>
      <c r="Z890" s="52">
        <v>4.8427496527392202E-4</v>
      </c>
      <c r="AA890" s="52">
        <v>6.10794702067292E-4</v>
      </c>
      <c r="AB890" s="52">
        <v>5.8035220447784201E-4</v>
      </c>
      <c r="AC890" s="52">
        <v>6.2233655206140898E-4</v>
      </c>
      <c r="AD890" s="52">
        <v>5.1730191822524103E-4</v>
      </c>
      <c r="AE890" s="52">
        <v>5.7066457212655004E-4</v>
      </c>
      <c r="AF890" s="52">
        <v>6.3544296439279203E-4</v>
      </c>
      <c r="AG890" s="32">
        <v>6.6508010050480497E-4</v>
      </c>
    </row>
    <row r="891" spans="1:33" ht="15" customHeight="1" x14ac:dyDescent="0.25">
      <c r="A891" s="49" t="s">
        <v>10</v>
      </c>
      <c r="B891" s="49" t="s">
        <v>11</v>
      </c>
      <c r="C891" s="49" t="s">
        <v>12</v>
      </c>
      <c r="D891" s="49" t="s">
        <v>179</v>
      </c>
      <c r="E891" s="49" t="s">
        <v>189</v>
      </c>
      <c r="F891" s="49" t="s">
        <v>108</v>
      </c>
      <c r="G891" s="49" t="s">
        <v>190</v>
      </c>
      <c r="H891" s="50" t="s">
        <v>17</v>
      </c>
      <c r="I891" s="51">
        <v>1</v>
      </c>
      <c r="J891" s="52">
        <v>0.10248935664</v>
      </c>
      <c r="K891" s="52">
        <v>0.14605472420000001</v>
      </c>
      <c r="L891" s="52">
        <v>0.15116860924</v>
      </c>
      <c r="M891" s="52">
        <v>0.18490088760000001</v>
      </c>
      <c r="N891" s="52">
        <v>0.2076146556</v>
      </c>
      <c r="O891" s="52">
        <v>0.51044755805999997</v>
      </c>
      <c r="P891" s="52">
        <v>0.53637401994</v>
      </c>
      <c r="Q891" s="52">
        <v>0.60095174370000004</v>
      </c>
      <c r="R891" s="52">
        <v>0.63797587479999995</v>
      </c>
      <c r="S891" s="52">
        <v>0.69708861507999997</v>
      </c>
      <c r="T891" s="52">
        <v>0.73541836368000002</v>
      </c>
      <c r="U891" s="52">
        <v>0.79204139080000002</v>
      </c>
      <c r="V891" s="52">
        <v>0.73349921473021495</v>
      </c>
      <c r="W891" s="52">
        <v>0.71729107136437298</v>
      </c>
      <c r="X891" s="52">
        <v>0.83921233939741202</v>
      </c>
      <c r="Y891" s="52">
        <v>1.027204473978</v>
      </c>
      <c r="Z891" s="52">
        <v>1.0270503463529299</v>
      </c>
      <c r="AA891" s="52">
        <v>1.2953734041443099</v>
      </c>
      <c r="AB891" s="52">
        <v>1.23081095525661</v>
      </c>
      <c r="AC891" s="52">
        <v>1.31985135961184</v>
      </c>
      <c r="AD891" s="52">
        <v>1.0970939081720901</v>
      </c>
      <c r="AE891" s="52">
        <v>1.2102654245659901</v>
      </c>
      <c r="AF891" s="52">
        <v>1.3476474388842301</v>
      </c>
      <c r="AG891" s="32">
        <v>1.4105018771505899</v>
      </c>
    </row>
    <row r="892" spans="1:33" ht="15" customHeight="1" x14ac:dyDescent="0.25">
      <c r="A892" s="49" t="s">
        <v>10</v>
      </c>
      <c r="B892" s="49" t="s">
        <v>11</v>
      </c>
      <c r="C892" s="49" t="s">
        <v>12</v>
      </c>
      <c r="D892" s="49" t="s">
        <v>179</v>
      </c>
      <c r="E892" s="49" t="s">
        <v>189</v>
      </c>
      <c r="F892" s="49" t="s">
        <v>108</v>
      </c>
      <c r="G892" s="49" t="s">
        <v>190</v>
      </c>
      <c r="H892" s="50" t="s">
        <v>18</v>
      </c>
      <c r="I892" s="51">
        <v>298</v>
      </c>
      <c r="J892" s="52">
        <v>5.7604353600000001E-5</v>
      </c>
      <c r="K892" s="52">
        <v>8.2090358000000001E-5</v>
      </c>
      <c r="L892" s="52">
        <v>8.49646276E-5</v>
      </c>
      <c r="M892" s="52">
        <v>1.03923924E-4</v>
      </c>
      <c r="N892" s="52">
        <v>1.16690244E-4</v>
      </c>
      <c r="O892" s="52">
        <v>2.8689809940000001E-4</v>
      </c>
      <c r="P892" s="52">
        <v>3.0147012060000001E-4</v>
      </c>
      <c r="Q892" s="52">
        <v>3.3776616299999998E-4</v>
      </c>
      <c r="R892" s="52">
        <v>3.5857565200000003E-4</v>
      </c>
      <c r="S892" s="52">
        <v>3.9180008920000002E-4</v>
      </c>
      <c r="T892" s="52">
        <v>4.1334340320000002E-4</v>
      </c>
      <c r="U892" s="52">
        <v>4.45168492E-4</v>
      </c>
      <c r="V892" s="52">
        <v>4.1226474158733301E-4</v>
      </c>
      <c r="W892" s="52">
        <v>4.0315492128740701E-4</v>
      </c>
      <c r="X892" s="52">
        <v>4.7168102063453201E-4</v>
      </c>
      <c r="Y892" s="52">
        <v>5.7734238635504301E-4</v>
      </c>
      <c r="Z892" s="52">
        <v>5.77255758606515E-4</v>
      </c>
      <c r="AA892" s="52">
        <v>7.2806728486421197E-4</v>
      </c>
      <c r="AB892" s="52">
        <v>6.91779827737588E-4</v>
      </c>
      <c r="AC892" s="52">
        <v>7.4182517005719998E-4</v>
      </c>
      <c r="AD892" s="52">
        <v>6.1662388652448702E-4</v>
      </c>
      <c r="AE892" s="52">
        <v>6.8023216997484801E-4</v>
      </c>
      <c r="AF892" s="52">
        <v>7.5744801355620897E-4</v>
      </c>
      <c r="AG892" s="32">
        <v>7.9277547980172798E-4</v>
      </c>
    </row>
    <row r="893" spans="1:33" ht="15" customHeight="1" x14ac:dyDescent="0.25">
      <c r="A893" s="49" t="s">
        <v>10</v>
      </c>
      <c r="B893" s="49" t="s">
        <v>11</v>
      </c>
      <c r="C893" s="49" t="s">
        <v>12</v>
      </c>
      <c r="D893" s="49" t="s">
        <v>179</v>
      </c>
      <c r="E893" s="49" t="s">
        <v>189</v>
      </c>
      <c r="F893" s="49" t="s">
        <v>191</v>
      </c>
      <c r="G893" s="49" t="s">
        <v>192</v>
      </c>
      <c r="H893" s="50" t="s">
        <v>16</v>
      </c>
      <c r="I893" s="51">
        <v>25</v>
      </c>
      <c r="J893" s="52">
        <v>2.0892717672537001E-7</v>
      </c>
      <c r="K893" s="52">
        <v>2.24729840958288E-7</v>
      </c>
      <c r="L893" s="52">
        <v>3.21311370354162E-7</v>
      </c>
      <c r="M893" s="52">
        <v>6.4883182103821197E-8</v>
      </c>
      <c r="N893" s="52">
        <v>8.3205421108674501E-8</v>
      </c>
      <c r="O893" s="52">
        <v>1.2331038792044501E-7</v>
      </c>
      <c r="P893" s="52">
        <v>8.0674391217741802E-7</v>
      </c>
      <c r="Q893" s="52">
        <v>6.3555885875101599E-7</v>
      </c>
      <c r="R893" s="52">
        <v>3.8472703078950798E-7</v>
      </c>
      <c r="S893" s="52">
        <v>2.3942764287189102E-7</v>
      </c>
      <c r="T893" s="52">
        <v>1.7286413740660001E-7</v>
      </c>
      <c r="U893" s="52">
        <v>3.6898613454689098E-7</v>
      </c>
      <c r="V893" s="52">
        <v>5.6997921679999195E-7</v>
      </c>
      <c r="W893" s="52">
        <v>1.5823349478408099E-6</v>
      </c>
      <c r="X893" s="52">
        <v>1.6631953303777801E-6</v>
      </c>
      <c r="Y893" s="52">
        <v>3.03020215310481E-6</v>
      </c>
      <c r="Z893" s="52">
        <v>3.6125584652737102E-6</v>
      </c>
      <c r="AA893" s="52">
        <v>2.9266874639641198E-6</v>
      </c>
      <c r="AB893" s="52">
        <v>2.70387352324434E-6</v>
      </c>
      <c r="AC893" s="52">
        <v>2.7993084230347501E-6</v>
      </c>
      <c r="AD893" s="52">
        <v>2.8205740691490498E-6</v>
      </c>
      <c r="AE893" s="52">
        <v>3.1170565635584402E-6</v>
      </c>
      <c r="AF893" s="52">
        <v>2.6938788413657501E-6</v>
      </c>
      <c r="AG893" s="32">
        <v>2.3995142124184698E-6</v>
      </c>
    </row>
    <row r="894" spans="1:33" ht="15" customHeight="1" x14ac:dyDescent="0.25">
      <c r="A894" s="49" t="s">
        <v>10</v>
      </c>
      <c r="B894" s="49" t="s">
        <v>11</v>
      </c>
      <c r="C894" s="49" t="s">
        <v>12</v>
      </c>
      <c r="D894" s="49" t="s">
        <v>179</v>
      </c>
      <c r="E894" s="49" t="s">
        <v>189</v>
      </c>
      <c r="F894" s="49" t="s">
        <v>191</v>
      </c>
      <c r="G894" s="49" t="s">
        <v>192</v>
      </c>
      <c r="H894" s="50" t="s">
        <v>18</v>
      </c>
      <c r="I894" s="51">
        <v>298</v>
      </c>
      <c r="J894" s="52">
        <v>7.9170375944179493E-6</v>
      </c>
      <c r="K894" s="52">
        <v>8.7079547810608098E-6</v>
      </c>
      <c r="L894" s="52">
        <v>1.29878327276369E-5</v>
      </c>
      <c r="M894" s="52">
        <v>2.7541273799389198E-6</v>
      </c>
      <c r="N894" s="52">
        <v>3.6540996334599301E-6</v>
      </c>
      <c r="O894" s="52">
        <v>5.6134799636480098E-6</v>
      </c>
      <c r="P894" s="52">
        <v>3.8198801794187097E-5</v>
      </c>
      <c r="Q894" s="52">
        <v>3.1381535553113897E-5</v>
      </c>
      <c r="R894" s="52">
        <v>1.9767998206760701E-5</v>
      </c>
      <c r="S894" s="52">
        <v>1.4022403393864699E-5</v>
      </c>
      <c r="T894" s="52">
        <v>1.1825057338891499E-5</v>
      </c>
      <c r="U894" s="52">
        <v>3.1679303331650501E-5</v>
      </c>
      <c r="V894" s="52">
        <v>5.96366497657877E-5</v>
      </c>
      <c r="W894" s="52">
        <v>2.01561294115962E-4</v>
      </c>
      <c r="X894" s="52">
        <v>2.6061843956949799E-4</v>
      </c>
      <c r="Y894" s="52">
        <v>5.6595618017010805E-4</v>
      </c>
      <c r="Z894" s="52">
        <v>6.88690404515049E-4</v>
      </c>
      <c r="AA894" s="52">
        <v>4.0512023718039801E-4</v>
      </c>
      <c r="AB894" s="52">
        <v>3.6847889236365399E-4</v>
      </c>
      <c r="AC894" s="52">
        <v>4.23675797244366E-4</v>
      </c>
      <c r="AD894" s="52">
        <v>4.4734961834355701E-4</v>
      </c>
      <c r="AE894" s="52">
        <v>4.7128098494662201E-4</v>
      </c>
      <c r="AF894" s="52">
        <v>4.0738354102941402E-4</v>
      </c>
      <c r="AG894" s="32">
        <v>3.65518127718901E-4</v>
      </c>
    </row>
    <row r="895" spans="1:33" ht="15" customHeight="1" x14ac:dyDescent="0.25">
      <c r="A895" s="49" t="s">
        <v>10</v>
      </c>
      <c r="B895" s="49" t="s">
        <v>11</v>
      </c>
      <c r="C895" s="49" t="s">
        <v>12</v>
      </c>
      <c r="D895" s="49" t="s">
        <v>179</v>
      </c>
      <c r="E895" s="49" t="s">
        <v>189</v>
      </c>
      <c r="F895" s="49" t="s">
        <v>191</v>
      </c>
      <c r="G895" s="49" t="s">
        <v>193</v>
      </c>
      <c r="H895" s="50" t="s">
        <v>16</v>
      </c>
      <c r="I895" s="51">
        <v>25</v>
      </c>
      <c r="J895" s="52">
        <v>4.1037081032078201E-4</v>
      </c>
      <c r="K895" s="52">
        <v>3.5814427394095398E-4</v>
      </c>
      <c r="L895" s="52">
        <v>3.1903961151702199E-4</v>
      </c>
      <c r="M895" s="52">
        <v>2.7871060114090701E-4</v>
      </c>
      <c r="N895" s="52">
        <v>2.4784334481133799E-4</v>
      </c>
      <c r="O895" s="52">
        <v>2.06902190979226E-4</v>
      </c>
      <c r="P895" s="52">
        <v>1.79026753712702E-4</v>
      </c>
      <c r="Q895" s="52">
        <v>1.56933610471562E-4</v>
      </c>
      <c r="R895" s="52">
        <v>1.3494336067950899E-4</v>
      </c>
      <c r="S895" s="52">
        <v>1.2474114846913501E-4</v>
      </c>
      <c r="T895" s="52">
        <v>1.1941197640004E-4</v>
      </c>
      <c r="U895" s="52">
        <v>1.1079314058407E-4</v>
      </c>
      <c r="V895" s="52">
        <v>1.04006552718777E-4</v>
      </c>
      <c r="W895" s="52">
        <v>9.4929159898360894E-5</v>
      </c>
      <c r="X895" s="52">
        <v>9.0179602139164503E-5</v>
      </c>
      <c r="Y895" s="52">
        <v>8.5697970151399295E-5</v>
      </c>
      <c r="Z895" s="52">
        <v>7.8176310374537694E-5</v>
      </c>
      <c r="AA895" s="52">
        <v>6.0189443837606102E-5</v>
      </c>
      <c r="AB895" s="52">
        <v>5.2074839356180199E-5</v>
      </c>
      <c r="AC895" s="52">
        <v>4.3004994696594898E-5</v>
      </c>
      <c r="AD895" s="52">
        <v>3.2147404537251403E-5</v>
      </c>
      <c r="AE895" s="52">
        <v>3.1206645191294798E-5</v>
      </c>
      <c r="AF895" s="52">
        <v>2.3042918923830401E-5</v>
      </c>
      <c r="AG895" s="32">
        <v>1.51096173167271E-5</v>
      </c>
    </row>
    <row r="896" spans="1:33" ht="15" customHeight="1" x14ac:dyDescent="0.25">
      <c r="A896" s="49" t="s">
        <v>10</v>
      </c>
      <c r="B896" s="49" t="s">
        <v>11</v>
      </c>
      <c r="C896" s="49" t="s">
        <v>12</v>
      </c>
      <c r="D896" s="49" t="s">
        <v>179</v>
      </c>
      <c r="E896" s="49" t="s">
        <v>189</v>
      </c>
      <c r="F896" s="49" t="s">
        <v>191</v>
      </c>
      <c r="G896" s="49" t="s">
        <v>193</v>
      </c>
      <c r="H896" s="50" t="s">
        <v>17</v>
      </c>
      <c r="I896" s="51">
        <v>1</v>
      </c>
      <c r="J896" s="52">
        <v>0.33359773514959801</v>
      </c>
      <c r="K896" s="52">
        <v>0.29770922539046202</v>
      </c>
      <c r="L896" s="52">
        <v>0.276652156657759</v>
      </c>
      <c r="M896" s="52">
        <v>0.25379568249080697</v>
      </c>
      <c r="N896" s="52">
        <v>0.23349892388068499</v>
      </c>
      <c r="O896" s="52">
        <v>0.20205819193819499</v>
      </c>
      <c r="P896" s="52">
        <v>0.18184896777602</v>
      </c>
      <c r="Q896" s="52">
        <v>0.16623146810919301</v>
      </c>
      <c r="R896" s="52">
        <v>0.148744314331134</v>
      </c>
      <c r="S896" s="52">
        <v>0.156724453781978</v>
      </c>
      <c r="T896" s="52">
        <v>0.17523671302827401</v>
      </c>
      <c r="U896" s="52">
        <v>0.20405973046477699</v>
      </c>
      <c r="V896" s="52">
        <v>0.23344994701170199</v>
      </c>
      <c r="W896" s="52">
        <v>0.25940923809863298</v>
      </c>
      <c r="X896" s="52">
        <v>0.303139422853756</v>
      </c>
      <c r="Y896" s="52">
        <v>0.34336861729290902</v>
      </c>
      <c r="Z896" s="52">
        <v>0.31971512127313301</v>
      </c>
      <c r="AA896" s="52">
        <v>0.17873383806132101</v>
      </c>
      <c r="AB896" s="52">
        <v>0.152241495313058</v>
      </c>
      <c r="AC896" s="52">
        <v>0.13963061886983499</v>
      </c>
      <c r="AD896" s="52">
        <v>0.10937909799808899</v>
      </c>
      <c r="AE896" s="52">
        <v>0.101218798399015</v>
      </c>
      <c r="AF896" s="52">
        <v>7.4755262598624694E-2</v>
      </c>
      <c r="AG896" s="32">
        <v>4.9376229040097801E-2</v>
      </c>
    </row>
    <row r="897" spans="1:33" ht="15" customHeight="1" x14ac:dyDescent="0.25">
      <c r="A897" s="49" t="s">
        <v>10</v>
      </c>
      <c r="B897" s="49" t="s">
        <v>11</v>
      </c>
      <c r="C897" s="49" t="s">
        <v>12</v>
      </c>
      <c r="D897" s="49" t="s">
        <v>179</v>
      </c>
      <c r="E897" s="49" t="s">
        <v>189</v>
      </c>
      <c r="F897" s="49" t="s">
        <v>191</v>
      </c>
      <c r="G897" s="49" t="s">
        <v>193</v>
      </c>
      <c r="H897" s="50" t="s">
        <v>18</v>
      </c>
      <c r="I897" s="51">
        <v>298</v>
      </c>
      <c r="J897" s="52">
        <v>1.5550495554879499E-2</v>
      </c>
      <c r="K897" s="52">
        <v>1.3877570193949199E-2</v>
      </c>
      <c r="L897" s="52">
        <v>1.28960052154584E-2</v>
      </c>
      <c r="M897" s="52">
        <v>1.1830561831155899E-2</v>
      </c>
      <c r="N897" s="52">
        <v>1.08844383378306E-2</v>
      </c>
      <c r="O897" s="52">
        <v>9.4188439683286808E-3</v>
      </c>
      <c r="P897" s="52">
        <v>8.4768008505583005E-3</v>
      </c>
      <c r="Q897" s="52">
        <v>7.7487987283663701E-3</v>
      </c>
      <c r="R897" s="52">
        <v>6.93364359258207E-3</v>
      </c>
      <c r="S897" s="52">
        <v>7.3056338970187299E-3</v>
      </c>
      <c r="T897" s="52">
        <v>8.1685738237277806E-3</v>
      </c>
      <c r="U897" s="52">
        <v>9.5121447095539401E-3</v>
      </c>
      <c r="V897" s="52">
        <v>1.0882155304994499E-2</v>
      </c>
      <c r="W897" s="52">
        <v>1.2092284471479401E-2</v>
      </c>
      <c r="X897" s="52">
        <v>1.41309122033002E-2</v>
      </c>
      <c r="Y897" s="52">
        <v>1.60059604556489E-2</v>
      </c>
      <c r="Z897" s="52">
        <v>1.49033642867992E-2</v>
      </c>
      <c r="AA897" s="52">
        <v>8.3315905997765199E-3</v>
      </c>
      <c r="AB897" s="52">
        <v>7.0966629766604202E-3</v>
      </c>
      <c r="AC897" s="52">
        <v>6.50881312814289E-3</v>
      </c>
      <c r="AD897" s="52">
        <v>5.0986532521069602E-3</v>
      </c>
      <c r="AE897" s="52">
        <v>4.7182648703183996E-3</v>
      </c>
      <c r="AF897" s="52">
        <v>3.48468006901325E-3</v>
      </c>
      <c r="AG897" s="32">
        <v>2.3016488102367699E-3</v>
      </c>
    </row>
    <row r="898" spans="1:33" ht="15" customHeight="1" x14ac:dyDescent="0.25">
      <c r="A898" s="49" t="s">
        <v>10</v>
      </c>
      <c r="B898" s="49" t="s">
        <v>11</v>
      </c>
      <c r="C898" s="49" t="s">
        <v>12</v>
      </c>
      <c r="D898" s="49" t="s">
        <v>179</v>
      </c>
      <c r="E898" s="49" t="s">
        <v>189</v>
      </c>
      <c r="F898" s="49" t="s">
        <v>191</v>
      </c>
      <c r="G898" s="49" t="s">
        <v>194</v>
      </c>
      <c r="H898" s="50" t="s">
        <v>16</v>
      </c>
      <c r="I898" s="51">
        <v>25</v>
      </c>
      <c r="J898" s="52">
        <v>1.3830504512170199E-3</v>
      </c>
      <c r="K898" s="52">
        <v>1.70892964548078E-3</v>
      </c>
      <c r="L898" s="52">
        <v>1.9712479044148102E-3</v>
      </c>
      <c r="M898" s="52">
        <v>1.06799680270973E-2</v>
      </c>
      <c r="N898" s="52">
        <v>1.5218062368311599E-2</v>
      </c>
      <c r="O898" s="52">
        <v>1.47437813682269E-2</v>
      </c>
      <c r="P898" s="52">
        <v>1.36525421179965E-2</v>
      </c>
      <c r="Q898" s="52">
        <v>1.2576473688993501E-2</v>
      </c>
      <c r="R898" s="52">
        <v>1.2485128410183999E-2</v>
      </c>
      <c r="S898" s="52">
        <v>1.20712589818578E-2</v>
      </c>
      <c r="T898" s="52">
        <v>1.7523525701451801E-2</v>
      </c>
      <c r="U898" s="52">
        <v>1.76805589997369E-2</v>
      </c>
      <c r="V898" s="52">
        <v>1.5344883640188101E-2</v>
      </c>
      <c r="W898" s="52">
        <v>1.5157360891849599E-2</v>
      </c>
      <c r="X898" s="52">
        <v>1.50205928281369E-2</v>
      </c>
      <c r="Y898" s="52">
        <v>1.33193061191457E-2</v>
      </c>
      <c r="Z898" s="52">
        <v>1.2672593007246401E-2</v>
      </c>
      <c r="AA898" s="52">
        <v>1.09242471168604E-2</v>
      </c>
      <c r="AB898" s="52">
        <v>1.01134151230986E-2</v>
      </c>
      <c r="AC898" s="52">
        <v>8.9577810779114392E-3</v>
      </c>
      <c r="AD898" s="52">
        <v>6.65980694869209E-3</v>
      </c>
      <c r="AE898" s="52">
        <v>6.8074333864111304E-3</v>
      </c>
      <c r="AF898" s="52">
        <v>6.3816702033363103E-3</v>
      </c>
      <c r="AG898" s="32">
        <v>5.9438064112866404E-3</v>
      </c>
    </row>
    <row r="899" spans="1:33" ht="15" customHeight="1" x14ac:dyDescent="0.25">
      <c r="A899" s="49" t="s">
        <v>10</v>
      </c>
      <c r="B899" s="49" t="s">
        <v>11</v>
      </c>
      <c r="C899" s="49" t="s">
        <v>12</v>
      </c>
      <c r="D899" s="49" t="s">
        <v>179</v>
      </c>
      <c r="E899" s="49" t="s">
        <v>189</v>
      </c>
      <c r="F899" s="49" t="s">
        <v>191</v>
      </c>
      <c r="G899" s="49" t="s">
        <v>194</v>
      </c>
      <c r="H899" s="50" t="s">
        <v>18</v>
      </c>
      <c r="I899" s="51">
        <v>298</v>
      </c>
      <c r="J899" s="52">
        <v>1.1582085940972301E-2</v>
      </c>
      <c r="K899" s="52">
        <v>1.44495504402118E-2</v>
      </c>
      <c r="L899" s="52">
        <v>1.6527451414394202E-2</v>
      </c>
      <c r="M899" s="52">
        <v>8.8769760992048599E-2</v>
      </c>
      <c r="N899" s="52">
        <v>0.12276109592798801</v>
      </c>
      <c r="O899" s="52">
        <v>0.11719528889243699</v>
      </c>
      <c r="P899" s="52">
        <v>0.10659918931026301</v>
      </c>
      <c r="Q899" s="52">
        <v>9.6654104315969394E-2</v>
      </c>
      <c r="R899" s="52">
        <v>9.4742801538289706E-2</v>
      </c>
      <c r="S899" s="52">
        <v>9.0921821307322501E-2</v>
      </c>
      <c r="T899" s="52">
        <v>0.13342829020274599</v>
      </c>
      <c r="U899" s="52">
        <v>0.134245787747509</v>
      </c>
      <c r="V899" s="52">
        <v>0.116371840675818</v>
      </c>
      <c r="W899" s="52">
        <v>0.113545303999481</v>
      </c>
      <c r="X899" s="52">
        <v>0.112676551939633</v>
      </c>
      <c r="Y899" s="52">
        <v>9.9653715984474103E-2</v>
      </c>
      <c r="Z899" s="52">
        <v>9.5110306622107593E-2</v>
      </c>
      <c r="AA899" s="52">
        <v>8.1974971559483897E-2</v>
      </c>
      <c r="AB899" s="52">
        <v>7.5709365033623702E-2</v>
      </c>
      <c r="AC899" s="52">
        <v>6.73826930550043E-2</v>
      </c>
      <c r="AD899" s="52">
        <v>5.0004440327068599E-2</v>
      </c>
      <c r="AE899" s="52">
        <v>5.1015010969960903E-2</v>
      </c>
      <c r="AF899" s="52">
        <v>4.8027068675170599E-2</v>
      </c>
      <c r="AG899" s="32">
        <v>4.4300112689401601E-2</v>
      </c>
    </row>
    <row r="900" spans="1:33" ht="15" customHeight="1" x14ac:dyDescent="0.25">
      <c r="A900" s="49" t="s">
        <v>10</v>
      </c>
      <c r="B900" s="49" t="s">
        <v>11</v>
      </c>
      <c r="C900" s="49" t="s">
        <v>12</v>
      </c>
      <c r="D900" s="49" t="s">
        <v>179</v>
      </c>
      <c r="E900" s="49" t="s">
        <v>189</v>
      </c>
      <c r="F900" s="49" t="s">
        <v>191</v>
      </c>
      <c r="G900" s="49" t="s">
        <v>195</v>
      </c>
      <c r="H900" s="50" t="s">
        <v>16</v>
      </c>
      <c r="I900" s="51">
        <v>25</v>
      </c>
      <c r="J900" s="52">
        <v>0.35489416152102499</v>
      </c>
      <c r="K900" s="52">
        <v>0.32549758184664601</v>
      </c>
      <c r="L900" s="52">
        <v>0.32024963354770603</v>
      </c>
      <c r="M900" s="52">
        <v>0.288888073180879</v>
      </c>
      <c r="N900" s="52">
        <v>0.26812899744392998</v>
      </c>
      <c r="O900" s="52">
        <v>0.243919049653297</v>
      </c>
      <c r="P900" s="52">
        <v>0.225450583082278</v>
      </c>
      <c r="Q900" s="52">
        <v>0.20730709992423799</v>
      </c>
      <c r="R900" s="52">
        <v>0.18569988922457301</v>
      </c>
      <c r="S900" s="52">
        <v>0.176500408190151</v>
      </c>
      <c r="T900" s="52">
        <v>0.16136405163735801</v>
      </c>
      <c r="U900" s="52">
        <v>0.148686475978898</v>
      </c>
      <c r="V900" s="52">
        <v>0.14004356615604899</v>
      </c>
      <c r="W900" s="52">
        <v>0.13185874008285001</v>
      </c>
      <c r="X900" s="52">
        <v>0.121033022834194</v>
      </c>
      <c r="Y900" s="52">
        <v>0.115476424030813</v>
      </c>
      <c r="Z900" s="52">
        <v>0.11128274497927899</v>
      </c>
      <c r="AA900" s="52">
        <v>9.66206930960819E-2</v>
      </c>
      <c r="AB900" s="52">
        <v>8.8029647226470303E-2</v>
      </c>
      <c r="AC900" s="52">
        <v>7.9819104988432296E-2</v>
      </c>
      <c r="AD900" s="52">
        <v>5.9142249636981697E-2</v>
      </c>
      <c r="AE900" s="52">
        <v>6.0663468353958097E-2</v>
      </c>
      <c r="AF900" s="52">
        <v>5.5358135336895001E-2</v>
      </c>
      <c r="AG900" s="32">
        <v>5.2465951305181703E-2</v>
      </c>
    </row>
    <row r="901" spans="1:33" ht="15" customHeight="1" x14ac:dyDescent="0.25">
      <c r="A901" s="49" t="s">
        <v>10</v>
      </c>
      <c r="B901" s="49" t="s">
        <v>11</v>
      </c>
      <c r="C901" s="49" t="s">
        <v>12</v>
      </c>
      <c r="D901" s="49" t="s">
        <v>179</v>
      </c>
      <c r="E901" s="49" t="s">
        <v>189</v>
      </c>
      <c r="F901" s="49" t="s">
        <v>191</v>
      </c>
      <c r="G901" s="49" t="s">
        <v>195</v>
      </c>
      <c r="H901" s="50" t="s">
        <v>17</v>
      </c>
      <c r="I901" s="51">
        <v>1</v>
      </c>
      <c r="J901" s="52">
        <v>64.088745750593503</v>
      </c>
      <c r="K901" s="52">
        <v>62.422461505668203</v>
      </c>
      <c r="L901" s="52">
        <v>63.8822062840283</v>
      </c>
      <c r="M901" s="52">
        <v>60.633056140405202</v>
      </c>
      <c r="N901" s="52">
        <v>58.841723559045199</v>
      </c>
      <c r="O901" s="52">
        <v>57.336696672061102</v>
      </c>
      <c r="P901" s="52">
        <v>56.962167164827598</v>
      </c>
      <c r="Q901" s="52">
        <v>56.591417864901501</v>
      </c>
      <c r="R901" s="52">
        <v>53.327325755335899</v>
      </c>
      <c r="S901" s="52">
        <v>53.547201436489502</v>
      </c>
      <c r="T901" s="52">
        <v>52.024523409278999</v>
      </c>
      <c r="U901" s="52">
        <v>50.914456198040298</v>
      </c>
      <c r="V901" s="52">
        <v>50.917653587793801</v>
      </c>
      <c r="W901" s="52">
        <v>51.366730624764003</v>
      </c>
      <c r="X901" s="52">
        <v>51.579460711474297</v>
      </c>
      <c r="Y901" s="52">
        <v>54.062028736189099</v>
      </c>
      <c r="Z901" s="52">
        <v>56.970090865377699</v>
      </c>
      <c r="AA901" s="52">
        <v>54.530870850518703</v>
      </c>
      <c r="AB901" s="52">
        <v>53.4370037458675</v>
      </c>
      <c r="AC901" s="52">
        <v>52.406638768424102</v>
      </c>
      <c r="AD901" s="52">
        <v>41.233536443187603</v>
      </c>
      <c r="AE901" s="52">
        <v>44.4005641605996</v>
      </c>
      <c r="AF901" s="52">
        <v>42.426451923294998</v>
      </c>
      <c r="AG901" s="32">
        <v>41.081869147767897</v>
      </c>
    </row>
    <row r="902" spans="1:33" ht="15" customHeight="1" x14ac:dyDescent="0.25">
      <c r="A902" s="49" t="s">
        <v>10</v>
      </c>
      <c r="B902" s="49" t="s">
        <v>11</v>
      </c>
      <c r="C902" s="49" t="s">
        <v>12</v>
      </c>
      <c r="D902" s="49" t="s">
        <v>179</v>
      </c>
      <c r="E902" s="49" t="s">
        <v>189</v>
      </c>
      <c r="F902" s="49" t="s">
        <v>191</v>
      </c>
      <c r="G902" s="49" t="s">
        <v>195</v>
      </c>
      <c r="H902" s="50" t="s">
        <v>18</v>
      </c>
      <c r="I902" s="51">
        <v>298</v>
      </c>
      <c r="J902" s="52">
        <v>2.9719918568905799</v>
      </c>
      <c r="K902" s="52">
        <v>2.7521868670824601</v>
      </c>
      <c r="L902" s="52">
        <v>2.6850556173494202</v>
      </c>
      <c r="M902" s="52">
        <v>2.4011799609001199</v>
      </c>
      <c r="N902" s="52">
        <v>2.16294353247162</v>
      </c>
      <c r="O902" s="52">
        <v>1.93886241097488</v>
      </c>
      <c r="P902" s="52">
        <v>1.76032047206926</v>
      </c>
      <c r="Q902" s="52">
        <v>1.5932194156343</v>
      </c>
      <c r="R902" s="52">
        <v>1.4091747535520001</v>
      </c>
      <c r="S902" s="52">
        <v>1.3294171385315301</v>
      </c>
      <c r="T902" s="52">
        <v>1.22866424696581</v>
      </c>
      <c r="U902" s="52">
        <v>1.1289537336169799</v>
      </c>
      <c r="V902" s="52">
        <v>1.0620561191942199</v>
      </c>
      <c r="W902" s="52">
        <v>0.98776698889226999</v>
      </c>
      <c r="X902" s="52">
        <v>0.907925794928784</v>
      </c>
      <c r="Y902" s="52">
        <v>0.86398305289550803</v>
      </c>
      <c r="Z902" s="52">
        <v>0.83519892027439202</v>
      </c>
      <c r="AA902" s="52">
        <v>0.72503656168529196</v>
      </c>
      <c r="AB902" s="52">
        <v>0.65899289355067703</v>
      </c>
      <c r="AC902" s="52">
        <v>0.60041947939798401</v>
      </c>
      <c r="AD902" s="52">
        <v>0.44406318615013901</v>
      </c>
      <c r="AE902" s="52">
        <v>0.45461296907153298</v>
      </c>
      <c r="AF902" s="52">
        <v>0.416613344601307</v>
      </c>
      <c r="AG902" s="32">
        <v>0.391036886861375</v>
      </c>
    </row>
    <row r="903" spans="1:33" ht="15" customHeight="1" x14ac:dyDescent="0.25">
      <c r="A903" s="49" t="s">
        <v>10</v>
      </c>
      <c r="B903" s="49" t="s">
        <v>11</v>
      </c>
      <c r="C903" s="49" t="s">
        <v>12</v>
      </c>
      <c r="D903" s="49" t="s">
        <v>179</v>
      </c>
      <c r="E903" s="49" t="s">
        <v>189</v>
      </c>
      <c r="F903" s="49" t="s">
        <v>191</v>
      </c>
      <c r="G903" s="49" t="s">
        <v>752</v>
      </c>
      <c r="H903" s="50" t="s">
        <v>16</v>
      </c>
      <c r="I903" s="51">
        <v>25</v>
      </c>
      <c r="J903" s="52"/>
      <c r="K903" s="52"/>
      <c r="L903" s="52"/>
      <c r="M903" s="52"/>
      <c r="N903" s="52"/>
      <c r="O903" s="52"/>
      <c r="P903" s="52"/>
      <c r="Q903" s="52"/>
      <c r="R903" s="52"/>
      <c r="S903" s="52"/>
      <c r="T903" s="52">
        <v>6.30912610600621E-8</v>
      </c>
      <c r="U903" s="52">
        <v>5.3077342588728598E-8</v>
      </c>
      <c r="V903" s="52">
        <v>2.5151820291980002E-7</v>
      </c>
      <c r="W903" s="52">
        <v>3.0890352880815499E-6</v>
      </c>
      <c r="X903" s="52">
        <v>2.8097067194533899E-6</v>
      </c>
      <c r="Y903" s="52">
        <v>3.9577235921334596E-6</v>
      </c>
      <c r="Z903" s="52">
        <v>5.6543257424801497E-6</v>
      </c>
      <c r="AA903" s="52">
        <v>5.7832312817016197E-6</v>
      </c>
      <c r="AB903" s="52">
        <v>5.62349793074538E-6</v>
      </c>
      <c r="AC903" s="52">
        <v>8.1755147129447195E-6</v>
      </c>
      <c r="AD903" s="52">
        <v>6.23504205797025E-6</v>
      </c>
      <c r="AE903" s="52">
        <v>1.0111885265653599E-5</v>
      </c>
      <c r="AF903" s="52">
        <v>1.3210266095610101E-5</v>
      </c>
      <c r="AG903" s="32">
        <v>1.6689252431048201E-5</v>
      </c>
    </row>
    <row r="904" spans="1:33" ht="15" customHeight="1" x14ac:dyDescent="0.25">
      <c r="A904" s="49" t="s">
        <v>10</v>
      </c>
      <c r="B904" s="49" t="s">
        <v>11</v>
      </c>
      <c r="C904" s="49" t="s">
        <v>12</v>
      </c>
      <c r="D904" s="49" t="s">
        <v>179</v>
      </c>
      <c r="E904" s="49" t="s">
        <v>189</v>
      </c>
      <c r="F904" s="49" t="s">
        <v>191</v>
      </c>
      <c r="G904" s="49" t="s">
        <v>752</v>
      </c>
      <c r="H904" s="50" t="s">
        <v>18</v>
      </c>
      <c r="I904" s="51">
        <v>298</v>
      </c>
      <c r="J904" s="52"/>
      <c r="K904" s="52"/>
      <c r="L904" s="52"/>
      <c r="M904" s="52"/>
      <c r="N904" s="52"/>
      <c r="O904" s="52"/>
      <c r="P904" s="52"/>
      <c r="Q904" s="52"/>
      <c r="R904" s="52"/>
      <c r="S904" s="52"/>
      <c r="T904" s="52">
        <v>4.3158621030999498E-6</v>
      </c>
      <c r="U904" s="52">
        <v>4.5569550681655397E-6</v>
      </c>
      <c r="V904" s="52">
        <v>2.6316227916976701E-5</v>
      </c>
      <c r="W904" s="52">
        <v>3.93488086125637E-4</v>
      </c>
      <c r="X904" s="52">
        <v>4.4027383164041699E-4</v>
      </c>
      <c r="Y904" s="52">
        <v>7.3919098898333297E-4</v>
      </c>
      <c r="Z904" s="52">
        <v>1.07792854296504E-3</v>
      </c>
      <c r="AA904" s="52">
        <v>8.0053099531805002E-4</v>
      </c>
      <c r="AB904" s="52">
        <v>7.66359916954999E-4</v>
      </c>
      <c r="AC904" s="52">
        <v>1.23736551692107E-3</v>
      </c>
      <c r="AD904" s="52">
        <v>9.8889219591759194E-4</v>
      </c>
      <c r="AE904" s="52">
        <v>1.5288587648291201E-3</v>
      </c>
      <c r="AF904" s="52">
        <v>1.9977308917286298E-3</v>
      </c>
      <c r="AG904" s="32">
        <v>2.54227471129519E-3</v>
      </c>
    </row>
    <row r="905" spans="1:33" ht="15" customHeight="1" x14ac:dyDescent="0.25">
      <c r="A905" s="49" t="s">
        <v>10</v>
      </c>
      <c r="B905" s="49" t="s">
        <v>11</v>
      </c>
      <c r="C905" s="49" t="s">
        <v>12</v>
      </c>
      <c r="D905" s="49" t="s">
        <v>179</v>
      </c>
      <c r="E905" s="49" t="s">
        <v>189</v>
      </c>
      <c r="F905" s="49" t="s">
        <v>196</v>
      </c>
      <c r="G905" s="49" t="s">
        <v>197</v>
      </c>
      <c r="H905" s="50" t="s">
        <v>16</v>
      </c>
      <c r="I905" s="51">
        <v>25</v>
      </c>
      <c r="J905" s="52">
        <v>3.4684751604121599E-8</v>
      </c>
      <c r="K905" s="52">
        <v>3.72778501079891E-8</v>
      </c>
      <c r="L905" s="52">
        <v>5.4498464316864601E-8</v>
      </c>
      <c r="M905" s="52">
        <v>1.1256339073009E-8</v>
      </c>
      <c r="N905" s="52">
        <v>1.4886158716429701E-8</v>
      </c>
      <c r="O905" s="52">
        <v>2.2029578304784101E-8</v>
      </c>
      <c r="P905" s="52">
        <v>1.45767545457302E-7</v>
      </c>
      <c r="Q905" s="52">
        <v>1.16207269391483E-7</v>
      </c>
      <c r="R905" s="52">
        <v>7.1728921425526295E-8</v>
      </c>
      <c r="S905" s="52">
        <v>4.50878289119563E-8</v>
      </c>
      <c r="T905" s="52">
        <v>3.3268956864845201E-8</v>
      </c>
      <c r="U905" s="52">
        <v>7.4149380919269201E-8</v>
      </c>
      <c r="V905" s="52">
        <v>1.3175663034439101E-7</v>
      </c>
      <c r="W905" s="52">
        <v>3.9783558444166499E-7</v>
      </c>
      <c r="X905" s="52">
        <v>4.6164953785293298E-7</v>
      </c>
      <c r="Y905" s="52">
        <v>1.24453043547064E-6</v>
      </c>
      <c r="Z905" s="52">
        <v>1.6128361300668599E-6</v>
      </c>
      <c r="AA905" s="52">
        <v>1.6211173801161E-6</v>
      </c>
      <c r="AB905" s="52">
        <v>1.6984358039680601E-6</v>
      </c>
      <c r="AC905" s="52">
        <v>1.9402914356855798E-6</v>
      </c>
      <c r="AD905" s="52">
        <v>1.70599653880742E-6</v>
      </c>
      <c r="AE905" s="52">
        <v>2.3525498241074201E-6</v>
      </c>
      <c r="AF905" s="52">
        <v>2.2779276548972899E-6</v>
      </c>
      <c r="AG905" s="32">
        <v>2.2012105992081802E-6</v>
      </c>
    </row>
    <row r="906" spans="1:33" ht="15" customHeight="1" x14ac:dyDescent="0.25">
      <c r="A906" s="49" t="s">
        <v>10</v>
      </c>
      <c r="B906" s="49" t="s">
        <v>11</v>
      </c>
      <c r="C906" s="49" t="s">
        <v>12</v>
      </c>
      <c r="D906" s="49" t="s">
        <v>179</v>
      </c>
      <c r="E906" s="49" t="s">
        <v>189</v>
      </c>
      <c r="F906" s="49" t="s">
        <v>196</v>
      </c>
      <c r="G906" s="49" t="s">
        <v>197</v>
      </c>
      <c r="H906" s="50" t="s">
        <v>18</v>
      </c>
      <c r="I906" s="51">
        <v>298</v>
      </c>
      <c r="J906" s="52">
        <v>2.0665058139802101E-6</v>
      </c>
      <c r="K906" s="52">
        <v>2.2540841196573101E-6</v>
      </c>
      <c r="L906" s="52">
        <v>3.5077468038071698E-6</v>
      </c>
      <c r="M906" s="52">
        <v>7.2794553294118304E-7</v>
      </c>
      <c r="N906" s="52">
        <v>1.0415382481442001E-6</v>
      </c>
      <c r="O906" s="52">
        <v>1.4594293359579E-6</v>
      </c>
      <c r="P906" s="52">
        <v>9.7682210408316398E-6</v>
      </c>
      <c r="Q906" s="52">
        <v>8.0489326749720608E-6</v>
      </c>
      <c r="R906" s="52">
        <v>5.1966748569348499E-6</v>
      </c>
      <c r="S906" s="52">
        <v>4.40904999129862E-6</v>
      </c>
      <c r="T906" s="52">
        <v>4.3011292498151802E-6</v>
      </c>
      <c r="U906" s="52">
        <v>1.3860672399059499E-5</v>
      </c>
      <c r="V906" s="52">
        <v>3.6029770599729599E-5</v>
      </c>
      <c r="W906" s="52">
        <v>1.2882856584511999E-4</v>
      </c>
      <c r="X906" s="52">
        <v>1.8757925745087599E-4</v>
      </c>
      <c r="Y906" s="52">
        <v>6.0055677036940295E-4</v>
      </c>
      <c r="Z906" s="52">
        <v>9.0731621670606902E-4</v>
      </c>
      <c r="AA906" s="52">
        <v>8.7128396237561695E-4</v>
      </c>
      <c r="AB906" s="52">
        <v>9.6724698451436701E-4</v>
      </c>
      <c r="AC906" s="52">
        <v>1.22283888743784E-3</v>
      </c>
      <c r="AD906" s="52">
        <v>1.1934643861194699E-3</v>
      </c>
      <c r="AE906" s="52">
        <v>1.8206971217296199E-3</v>
      </c>
      <c r="AF906" s="52">
        <v>1.8904957781398801E-3</v>
      </c>
      <c r="AG906" s="32">
        <v>2.0226252429015202E-3</v>
      </c>
    </row>
    <row r="907" spans="1:33" ht="15" customHeight="1" x14ac:dyDescent="0.25">
      <c r="A907" s="49" t="s">
        <v>10</v>
      </c>
      <c r="B907" s="49" t="s">
        <v>11</v>
      </c>
      <c r="C907" s="49" t="s">
        <v>12</v>
      </c>
      <c r="D907" s="49" t="s">
        <v>179</v>
      </c>
      <c r="E907" s="49" t="s">
        <v>189</v>
      </c>
      <c r="F907" s="49" t="s">
        <v>196</v>
      </c>
      <c r="G907" s="49" t="s">
        <v>198</v>
      </c>
      <c r="H907" s="50" t="s">
        <v>16</v>
      </c>
      <c r="I907" s="51">
        <v>25</v>
      </c>
      <c r="J907" s="52">
        <v>6.8127133313385105E-5</v>
      </c>
      <c r="K907" s="52">
        <v>5.9408436832754503E-5</v>
      </c>
      <c r="L907" s="52">
        <v>5.4113145341734899E-5</v>
      </c>
      <c r="M907" s="52">
        <v>4.8352453254592401E-5</v>
      </c>
      <c r="N907" s="52">
        <v>4.4341285922387499E-5</v>
      </c>
      <c r="O907" s="52">
        <v>3.6963374249936398E-5</v>
      </c>
      <c r="P907" s="52">
        <v>3.2347675719616099E-5</v>
      </c>
      <c r="Q907" s="52">
        <v>2.8694158058760199E-5</v>
      </c>
      <c r="R907" s="52">
        <v>2.5158985307618599E-5</v>
      </c>
      <c r="S907" s="52">
        <v>2.3490635805434899E-5</v>
      </c>
      <c r="T907" s="52">
        <v>2.2981700840900799E-5</v>
      </c>
      <c r="U907" s="52">
        <v>2.2264367181434999E-5</v>
      </c>
      <c r="V907" s="52">
        <v>2.4042197532916302E-5</v>
      </c>
      <c r="W907" s="52">
        <v>2.3867385258889E-5</v>
      </c>
      <c r="X907" s="52">
        <v>2.50309575134813E-5</v>
      </c>
      <c r="Y907" s="52">
        <v>3.5196903283231897E-5</v>
      </c>
      <c r="Z907" s="52">
        <v>3.4902017254362102E-5</v>
      </c>
      <c r="AA907" s="52">
        <v>3.3339451070905901E-5</v>
      </c>
      <c r="AB907" s="52">
        <v>3.2710765088707399E-5</v>
      </c>
      <c r="AC907" s="52">
        <v>2.98081562627696E-5</v>
      </c>
      <c r="AD907" s="52">
        <v>1.9444042073583599E-5</v>
      </c>
      <c r="AE907" s="52">
        <v>2.3552728723007899E-5</v>
      </c>
      <c r="AF907" s="52">
        <v>1.94849528717252E-5</v>
      </c>
      <c r="AG907" s="32">
        <v>1.38609096855638E-5</v>
      </c>
    </row>
    <row r="908" spans="1:33" ht="15" customHeight="1" x14ac:dyDescent="0.25">
      <c r="A908" s="49" t="s">
        <v>10</v>
      </c>
      <c r="B908" s="49" t="s">
        <v>11</v>
      </c>
      <c r="C908" s="49" t="s">
        <v>12</v>
      </c>
      <c r="D908" s="49" t="s">
        <v>179</v>
      </c>
      <c r="E908" s="49" t="s">
        <v>189</v>
      </c>
      <c r="F908" s="49" t="s">
        <v>196</v>
      </c>
      <c r="G908" s="49" t="s">
        <v>198</v>
      </c>
      <c r="H908" s="50" t="s">
        <v>17</v>
      </c>
      <c r="I908" s="51">
        <v>1</v>
      </c>
      <c r="J908" s="52">
        <v>8.7075708684689904E-2</v>
      </c>
      <c r="K908" s="52">
        <v>7.7063059478401502E-2</v>
      </c>
      <c r="L908" s="52">
        <v>7.4718064101459994E-2</v>
      </c>
      <c r="M908" s="52">
        <v>6.7080932673868901E-2</v>
      </c>
      <c r="N908" s="52">
        <v>6.6554851951852206E-2</v>
      </c>
      <c r="O908" s="52">
        <v>5.2532413902761199E-2</v>
      </c>
      <c r="P908" s="52">
        <v>4.6502529656664598E-2</v>
      </c>
      <c r="Q908" s="52">
        <v>4.2636087485524499E-2</v>
      </c>
      <c r="R908" s="52">
        <v>3.9102383069432797E-2</v>
      </c>
      <c r="S908" s="52">
        <v>4.9278710088033403E-2</v>
      </c>
      <c r="T908" s="52">
        <v>6.37388665819386E-2</v>
      </c>
      <c r="U908" s="52">
        <v>8.9282426579968904E-2</v>
      </c>
      <c r="V908" s="52">
        <v>0.14103991539404001</v>
      </c>
      <c r="W908" s="52">
        <v>0.16580227001318801</v>
      </c>
      <c r="X908" s="52">
        <v>0.21818359413448599</v>
      </c>
      <c r="Y908" s="52">
        <v>0.364360978946561</v>
      </c>
      <c r="Z908" s="52">
        <v>0.421209170848731</v>
      </c>
      <c r="AA908" s="52">
        <v>0.38439927790456102</v>
      </c>
      <c r="AB908" s="52">
        <v>0.39962974897945203</v>
      </c>
      <c r="AC908" s="52">
        <v>0.40301039554677098</v>
      </c>
      <c r="AD908" s="52">
        <v>0.29180768842489202</v>
      </c>
      <c r="AE908" s="52">
        <v>0.39103800237323399</v>
      </c>
      <c r="AF908" s="52">
        <v>0.34690775179411099</v>
      </c>
      <c r="AG908" s="32">
        <v>0.273227508247123</v>
      </c>
    </row>
    <row r="909" spans="1:33" ht="15" customHeight="1" x14ac:dyDescent="0.25">
      <c r="A909" s="49" t="s">
        <v>10</v>
      </c>
      <c r="B909" s="49" t="s">
        <v>11</v>
      </c>
      <c r="C909" s="49" t="s">
        <v>12</v>
      </c>
      <c r="D909" s="49" t="s">
        <v>179</v>
      </c>
      <c r="E909" s="49" t="s">
        <v>189</v>
      </c>
      <c r="F909" s="49" t="s">
        <v>196</v>
      </c>
      <c r="G909" s="49" t="s">
        <v>198</v>
      </c>
      <c r="H909" s="50" t="s">
        <v>18</v>
      </c>
      <c r="I909" s="51">
        <v>298</v>
      </c>
      <c r="J909" s="52">
        <v>4.05899164822578E-3</v>
      </c>
      <c r="K909" s="52">
        <v>3.5922568938512298E-3</v>
      </c>
      <c r="L909" s="52">
        <v>3.48294607922897E-3</v>
      </c>
      <c r="M909" s="52">
        <v>3.1269449263328702E-3</v>
      </c>
      <c r="N909" s="52">
        <v>3.1024219303192398E-3</v>
      </c>
      <c r="O909" s="52">
        <v>2.4487728266969402E-3</v>
      </c>
      <c r="P909" s="52">
        <v>2.1676927164758302E-3</v>
      </c>
      <c r="Q909" s="52">
        <v>1.9874604023429102E-3</v>
      </c>
      <c r="R909" s="52">
        <v>1.8227384962123099E-3</v>
      </c>
      <c r="S909" s="52">
        <v>2.2971030118970098E-3</v>
      </c>
      <c r="T909" s="52">
        <v>2.9711561471213702E-3</v>
      </c>
      <c r="U909" s="52">
        <v>4.1618567255501896E-3</v>
      </c>
      <c r="V909" s="52">
        <v>6.5745067975718297E-3</v>
      </c>
      <c r="W909" s="52">
        <v>7.7288234980058702E-3</v>
      </c>
      <c r="X909" s="52">
        <v>1.01706771883718E-2</v>
      </c>
      <c r="Y909" s="52">
        <v>1.6984509145241099E-2</v>
      </c>
      <c r="Z909" s="52">
        <v>1.9634459856330898E-2</v>
      </c>
      <c r="AA909" s="52">
        <v>1.7918584668068002E-2</v>
      </c>
      <c r="AB909" s="52">
        <v>1.86285456414019E-2</v>
      </c>
      <c r="AC909" s="52">
        <v>1.8786132830637899E-2</v>
      </c>
      <c r="AD909" s="52">
        <v>1.3602472929548E-2</v>
      </c>
      <c r="AE909" s="52">
        <v>1.82280455680164E-2</v>
      </c>
      <c r="AF909" s="52">
        <v>1.61709354825459E-2</v>
      </c>
      <c r="AG909" s="32">
        <v>1.2736366901778699E-2</v>
      </c>
    </row>
    <row r="910" spans="1:33" ht="15" customHeight="1" x14ac:dyDescent="0.25">
      <c r="A910" s="49" t="s">
        <v>10</v>
      </c>
      <c r="B910" s="49" t="s">
        <v>11</v>
      </c>
      <c r="C910" s="49" t="s">
        <v>12</v>
      </c>
      <c r="D910" s="49" t="s">
        <v>179</v>
      </c>
      <c r="E910" s="49" t="s">
        <v>189</v>
      </c>
      <c r="F910" s="49" t="s">
        <v>196</v>
      </c>
      <c r="G910" s="49" t="s">
        <v>199</v>
      </c>
      <c r="H910" s="50" t="s">
        <v>16</v>
      </c>
      <c r="I910" s="51">
        <v>25</v>
      </c>
      <c r="J910" s="52">
        <v>1.04924442154664E-3</v>
      </c>
      <c r="K910" s="52">
        <v>1.34518914942579E-3</v>
      </c>
      <c r="L910" s="52">
        <v>1.5839095256682399E-3</v>
      </c>
      <c r="M910" s="52">
        <v>9.2654400211735904E-3</v>
      </c>
      <c r="N910" s="52">
        <v>1.34363631789047E-2</v>
      </c>
      <c r="O910" s="52">
        <v>1.35030883378218E-2</v>
      </c>
      <c r="P910" s="52">
        <v>1.2622063025589301E-2</v>
      </c>
      <c r="Q910" s="52">
        <v>1.1780505895774399E-2</v>
      </c>
      <c r="R910" s="52">
        <v>1.1908676842705201E-2</v>
      </c>
      <c r="S910" s="52">
        <v>1.14598283735529E-2</v>
      </c>
      <c r="T910" s="52">
        <v>1.7092115287703699E-2</v>
      </c>
      <c r="U910" s="52">
        <v>1.7566061582840999E-2</v>
      </c>
      <c r="V910" s="52">
        <v>1.5465453860506901E-2</v>
      </c>
      <c r="W910" s="52">
        <v>1.5317371787157001E-2</v>
      </c>
      <c r="X910" s="52">
        <v>1.56240568064608E-2</v>
      </c>
      <c r="Y910" s="52">
        <v>1.4172497801145699E-2</v>
      </c>
      <c r="Z910" s="52">
        <v>1.35680499669976E-2</v>
      </c>
      <c r="AA910" s="52">
        <v>1.26188105977642E-2</v>
      </c>
      <c r="AB910" s="52">
        <v>1.19355195732073E-2</v>
      </c>
      <c r="AC910" s="52">
        <v>1.0807829303574899E-2</v>
      </c>
      <c r="AD910" s="52">
        <v>8.2899824910013693E-3</v>
      </c>
      <c r="AE910" s="52">
        <v>8.7907820313248407E-3</v>
      </c>
      <c r="AF910" s="52">
        <v>8.4662841747438107E-3</v>
      </c>
      <c r="AG910" s="32">
        <v>7.9873570332225502E-3</v>
      </c>
    </row>
    <row r="911" spans="1:33" ht="15" customHeight="1" x14ac:dyDescent="0.25">
      <c r="A911" s="49" t="s">
        <v>10</v>
      </c>
      <c r="B911" s="49" t="s">
        <v>11</v>
      </c>
      <c r="C911" s="49" t="s">
        <v>12</v>
      </c>
      <c r="D911" s="49" t="s">
        <v>179</v>
      </c>
      <c r="E911" s="49" t="s">
        <v>189</v>
      </c>
      <c r="F911" s="49" t="s">
        <v>196</v>
      </c>
      <c r="G911" s="49" t="s">
        <v>199</v>
      </c>
      <c r="H911" s="50" t="s">
        <v>18</v>
      </c>
      <c r="I911" s="51">
        <v>298</v>
      </c>
      <c r="J911" s="52">
        <v>1.0428200441423899E-2</v>
      </c>
      <c r="K911" s="52">
        <v>1.3422355510363601E-2</v>
      </c>
      <c r="L911" s="52">
        <v>1.5560325728996301E-2</v>
      </c>
      <c r="M911" s="52">
        <v>9.032031122169E-2</v>
      </c>
      <c r="N911" s="52">
        <v>0.127768723235922</v>
      </c>
      <c r="O911" s="52">
        <v>0.12726245677926701</v>
      </c>
      <c r="P911" s="52">
        <v>0.117731980197609</v>
      </c>
      <c r="Q911" s="52">
        <v>0.108673872882582</v>
      </c>
      <c r="R911" s="52">
        <v>0.108724288908814</v>
      </c>
      <c r="S911" s="52">
        <v>0.104446371354239</v>
      </c>
      <c r="T911" s="52">
        <v>0.15614612445860601</v>
      </c>
      <c r="U911" s="52">
        <v>0.15965053368552001</v>
      </c>
      <c r="V911" s="52">
        <v>0.13971472097878301</v>
      </c>
      <c r="W911" s="52">
        <v>0.13723002854497099</v>
      </c>
      <c r="X911" s="52">
        <v>0.13961142302795601</v>
      </c>
      <c r="Y911" s="52">
        <v>0.12539789598548601</v>
      </c>
      <c r="Z911" s="52">
        <v>0.119679461489655</v>
      </c>
      <c r="AA911" s="52">
        <v>0.110057479344702</v>
      </c>
      <c r="AB911" s="52">
        <v>0.103550532209664</v>
      </c>
      <c r="AC911" s="52">
        <v>9.3110553176806596E-2</v>
      </c>
      <c r="AD911" s="52">
        <v>7.1485561572387404E-2</v>
      </c>
      <c r="AE911" s="52">
        <v>7.5553151365602103E-2</v>
      </c>
      <c r="AF911" s="52">
        <v>7.3026908835030699E-2</v>
      </c>
      <c r="AG911" s="32">
        <v>6.8469817968197302E-2</v>
      </c>
    </row>
    <row r="912" spans="1:33" ht="15" customHeight="1" x14ac:dyDescent="0.25">
      <c r="A912" s="49" t="s">
        <v>10</v>
      </c>
      <c r="B912" s="49" t="s">
        <v>11</v>
      </c>
      <c r="C912" s="49" t="s">
        <v>12</v>
      </c>
      <c r="D912" s="49" t="s">
        <v>179</v>
      </c>
      <c r="E912" s="49" t="s">
        <v>189</v>
      </c>
      <c r="F912" s="49" t="s">
        <v>196</v>
      </c>
      <c r="G912" s="49" t="s">
        <v>200</v>
      </c>
      <c r="H912" s="50" t="s">
        <v>16</v>
      </c>
      <c r="I912" s="51">
        <v>25</v>
      </c>
      <c r="J912" s="52">
        <v>0.26923870990226001</v>
      </c>
      <c r="K912" s="52">
        <v>0.25621640798516199</v>
      </c>
      <c r="L912" s="52">
        <v>0.25732250318792799</v>
      </c>
      <c r="M912" s="52">
        <v>0.25062576106019702</v>
      </c>
      <c r="N912" s="52">
        <v>0.23673701035383299</v>
      </c>
      <c r="O912" s="52">
        <v>0.22339319829063101</v>
      </c>
      <c r="P912" s="52">
        <v>0.20843381724999699</v>
      </c>
      <c r="Q912" s="52">
        <v>0.194186587853374</v>
      </c>
      <c r="R912" s="52">
        <v>0.17712592917328299</v>
      </c>
      <c r="S912" s="52">
        <v>0.167560350478859</v>
      </c>
      <c r="T912" s="52">
        <v>0.15739144170332001</v>
      </c>
      <c r="U912" s="52">
        <v>0.14772359819730799</v>
      </c>
      <c r="V912" s="52">
        <v>0.14114393837271699</v>
      </c>
      <c r="W912" s="52">
        <v>0.13325072614198699</v>
      </c>
      <c r="X912" s="52">
        <v>0.125895618492287</v>
      </c>
      <c r="Y912" s="52">
        <v>0.12287347036106901</v>
      </c>
      <c r="Z912" s="52">
        <v>0.11914608505774001</v>
      </c>
      <c r="AA912" s="52">
        <v>0.111608444313055</v>
      </c>
      <c r="AB912" s="52">
        <v>0.103889691534006</v>
      </c>
      <c r="AC912" s="52">
        <v>9.6304124244151995E-2</v>
      </c>
      <c r="AD912" s="52">
        <v>7.3618982914406703E-2</v>
      </c>
      <c r="AE912" s="52">
        <v>7.8337795949401406E-2</v>
      </c>
      <c r="AF912" s="52">
        <v>7.3441229366734903E-2</v>
      </c>
      <c r="AG912" s="32">
        <v>7.0504363057046701E-2</v>
      </c>
    </row>
    <row r="913" spans="1:33" ht="15" customHeight="1" x14ac:dyDescent="0.25">
      <c r="A913" s="49" t="s">
        <v>10</v>
      </c>
      <c r="B913" s="49" t="s">
        <v>11</v>
      </c>
      <c r="C913" s="49" t="s">
        <v>12</v>
      </c>
      <c r="D913" s="49" t="s">
        <v>179</v>
      </c>
      <c r="E913" s="49" t="s">
        <v>189</v>
      </c>
      <c r="F913" s="49" t="s">
        <v>196</v>
      </c>
      <c r="G913" s="49" t="s">
        <v>200</v>
      </c>
      <c r="H913" s="50" t="s">
        <v>17</v>
      </c>
      <c r="I913" s="51">
        <v>1</v>
      </c>
      <c r="J913" s="52">
        <v>55.804684660594603</v>
      </c>
      <c r="K913" s="52">
        <v>57.566004595705003</v>
      </c>
      <c r="L913" s="52">
        <v>61.001057263891703</v>
      </c>
      <c r="M913" s="52">
        <v>62.872190048127699</v>
      </c>
      <c r="N913" s="52">
        <v>63.234542629289002</v>
      </c>
      <c r="O913" s="52">
        <v>64.157622385282593</v>
      </c>
      <c r="P913" s="52">
        <v>64.4413918720129</v>
      </c>
      <c r="Q913" s="52">
        <v>64.328759126402204</v>
      </c>
      <c r="R913" s="52">
        <v>60.8466179580359</v>
      </c>
      <c r="S913" s="52">
        <v>59.8638338875611</v>
      </c>
      <c r="T913" s="52">
        <v>57.785556840757899</v>
      </c>
      <c r="U913" s="52">
        <v>56.194671346381</v>
      </c>
      <c r="V913" s="52">
        <v>55.332513964417402</v>
      </c>
      <c r="W913" s="52">
        <v>54.853471596089598</v>
      </c>
      <c r="X913" s="52">
        <v>55.300848166596197</v>
      </c>
      <c r="Y913" s="52">
        <v>56.889676730797099</v>
      </c>
      <c r="Z913" s="52">
        <v>56.7371447312794</v>
      </c>
      <c r="AA913" s="52">
        <v>59.752311337828701</v>
      </c>
      <c r="AB913" s="52">
        <v>60.194461463415699</v>
      </c>
      <c r="AC913" s="52">
        <v>60.681886345088799</v>
      </c>
      <c r="AD913" s="52">
        <v>49.9370792470312</v>
      </c>
      <c r="AE913" s="52">
        <v>56.5753714544216</v>
      </c>
      <c r="AF913" s="52">
        <v>56.607575299507701</v>
      </c>
      <c r="AG913" s="32">
        <v>57.542512194725603</v>
      </c>
    </row>
    <row r="914" spans="1:33" ht="15" customHeight="1" x14ac:dyDescent="0.25">
      <c r="A914" s="49" t="s">
        <v>10</v>
      </c>
      <c r="B914" s="49" t="s">
        <v>11</v>
      </c>
      <c r="C914" s="49" t="s">
        <v>12</v>
      </c>
      <c r="D914" s="49" t="s">
        <v>179</v>
      </c>
      <c r="E914" s="49" t="s">
        <v>189</v>
      </c>
      <c r="F914" s="49" t="s">
        <v>196</v>
      </c>
      <c r="G914" s="49" t="s">
        <v>200</v>
      </c>
      <c r="H914" s="50" t="s">
        <v>18</v>
      </c>
      <c r="I914" s="51">
        <v>298</v>
      </c>
      <c r="J914" s="52">
        <v>2.6759019879395498</v>
      </c>
      <c r="K914" s="52">
        <v>2.55653839984747</v>
      </c>
      <c r="L914" s="52">
        <v>2.5279360355608498</v>
      </c>
      <c r="M914" s="52">
        <v>2.4431216097023198</v>
      </c>
      <c r="N914" s="52">
        <v>2.2511735618376001</v>
      </c>
      <c r="O914" s="52">
        <v>2.10541222355875</v>
      </c>
      <c r="P914" s="52">
        <v>1.94416126707963</v>
      </c>
      <c r="Q914" s="52">
        <v>1.7913499429128401</v>
      </c>
      <c r="R914" s="52">
        <v>1.61713101724436</v>
      </c>
      <c r="S914" s="52">
        <v>1.52716690162224</v>
      </c>
      <c r="T914" s="52">
        <v>1.4378596932707599</v>
      </c>
      <c r="U914" s="52">
        <v>1.3425975526115199</v>
      </c>
      <c r="V914" s="52">
        <v>1.27509261257104</v>
      </c>
      <c r="W914" s="52">
        <v>1.19380799827782</v>
      </c>
      <c r="X914" s="52">
        <v>1.1249617604708599</v>
      </c>
      <c r="Y914" s="52">
        <v>1.0871813050814201</v>
      </c>
      <c r="Z914" s="52">
        <v>1.0509497925637701</v>
      </c>
      <c r="AA914" s="52">
        <v>0.97341535951531499</v>
      </c>
      <c r="AB914" s="52">
        <v>0.90132924532194003</v>
      </c>
      <c r="AC914" s="52">
        <v>0.82966986521659303</v>
      </c>
      <c r="AD914" s="52">
        <v>0.63482574803226999</v>
      </c>
      <c r="AE914" s="52">
        <v>0.67328109534764402</v>
      </c>
      <c r="AF914" s="52">
        <v>0.633475778866048</v>
      </c>
      <c r="AG914" s="32">
        <v>0.60438276195749596</v>
      </c>
    </row>
    <row r="915" spans="1:33" ht="15" customHeight="1" x14ac:dyDescent="0.25">
      <c r="A915" s="49" t="s">
        <v>10</v>
      </c>
      <c r="B915" s="49" t="s">
        <v>11</v>
      </c>
      <c r="C915" s="49" t="s">
        <v>12</v>
      </c>
      <c r="D915" s="49" t="s">
        <v>179</v>
      </c>
      <c r="E915" s="49" t="s">
        <v>189</v>
      </c>
      <c r="F915" s="49" t="s">
        <v>196</v>
      </c>
      <c r="G915" s="49" t="s">
        <v>753</v>
      </c>
      <c r="H915" s="50" t="s">
        <v>16</v>
      </c>
      <c r="I915" s="51">
        <v>25</v>
      </c>
      <c r="J915" s="52"/>
      <c r="K915" s="52"/>
      <c r="L915" s="52"/>
      <c r="M915" s="52"/>
      <c r="N915" s="52"/>
      <c r="O915" s="52"/>
      <c r="P915" s="52"/>
      <c r="Q915" s="52"/>
      <c r="R915" s="52"/>
      <c r="S915" s="52"/>
      <c r="T915" s="52">
        <v>1.21423707325644E-8</v>
      </c>
      <c r="U915" s="52">
        <v>1.0666124619092E-8</v>
      </c>
      <c r="V915" s="52">
        <v>5.8141051305417102E-8</v>
      </c>
      <c r="W915" s="52">
        <v>7.7665488010095196E-7</v>
      </c>
      <c r="X915" s="52">
        <v>7.7988422937870505E-7</v>
      </c>
      <c r="Y915" s="52">
        <v>1.62547157474082E-6</v>
      </c>
      <c r="Z915" s="52">
        <v>2.5243884455578401E-6</v>
      </c>
      <c r="AA915" s="52">
        <v>3.2033815907691898E-6</v>
      </c>
      <c r="AB915" s="52">
        <v>3.5323953383950999E-6</v>
      </c>
      <c r="AC915" s="52">
        <v>5.6667143389119796E-6</v>
      </c>
      <c r="AD915" s="52">
        <v>3.7712039852316499E-6</v>
      </c>
      <c r="AE915" s="52">
        <v>7.63178768753254E-6</v>
      </c>
      <c r="AF915" s="52">
        <v>1.11705211109221E-5</v>
      </c>
      <c r="AG915" s="32">
        <v>1.5309998646375001E-5</v>
      </c>
    </row>
    <row r="916" spans="1:33" ht="15" customHeight="1" x14ac:dyDescent="0.25">
      <c r="A916" s="49" t="s">
        <v>10</v>
      </c>
      <c r="B916" s="49" t="s">
        <v>11</v>
      </c>
      <c r="C916" s="49" t="s">
        <v>12</v>
      </c>
      <c r="D916" s="49" t="s">
        <v>179</v>
      </c>
      <c r="E916" s="49" t="s">
        <v>189</v>
      </c>
      <c r="F916" s="49" t="s">
        <v>196</v>
      </c>
      <c r="G916" s="49" t="s">
        <v>753</v>
      </c>
      <c r="H916" s="50" t="s">
        <v>18</v>
      </c>
      <c r="I916" s="51">
        <v>298</v>
      </c>
      <c r="J916" s="52"/>
      <c r="K916" s="52"/>
      <c r="L916" s="52"/>
      <c r="M916" s="52"/>
      <c r="N916" s="52"/>
      <c r="O916" s="52"/>
      <c r="P916" s="52"/>
      <c r="Q916" s="52"/>
      <c r="R916" s="52"/>
      <c r="S916" s="52"/>
      <c r="T916" s="52">
        <v>1.56980894027125E-6</v>
      </c>
      <c r="U916" s="52">
        <v>1.9938084078374102E-6</v>
      </c>
      <c r="V916" s="52">
        <v>1.5899076467618998E-5</v>
      </c>
      <c r="W916" s="52">
        <v>2.5149920789624799E-4</v>
      </c>
      <c r="X916" s="52">
        <v>3.1688563000600102E-4</v>
      </c>
      <c r="Y916" s="52">
        <v>7.8438255219081697E-4</v>
      </c>
      <c r="Z916" s="52">
        <v>1.4201185918529099E-3</v>
      </c>
      <c r="AA916" s="52">
        <v>1.7216859430663799E-3</v>
      </c>
      <c r="AB916" s="52">
        <v>2.0116737595809201E-3</v>
      </c>
      <c r="AC916" s="52">
        <v>3.5713597092566201E-3</v>
      </c>
      <c r="AD916" s="52">
        <v>2.63822202846442E-3</v>
      </c>
      <c r="AE916" s="52">
        <v>5.9064312831775996E-3</v>
      </c>
      <c r="AF916" s="52">
        <v>9.2706293610420997E-3</v>
      </c>
      <c r="AG916" s="32">
        <v>1.40678905244621E-2</v>
      </c>
    </row>
    <row r="917" spans="1:33" ht="15" customHeight="1" x14ac:dyDescent="0.25">
      <c r="A917" s="49" t="s">
        <v>10</v>
      </c>
      <c r="B917" s="49" t="s">
        <v>11</v>
      </c>
      <c r="C917" s="49" t="s">
        <v>12</v>
      </c>
      <c r="D917" s="49" t="s">
        <v>179</v>
      </c>
      <c r="E917" s="49" t="s">
        <v>189</v>
      </c>
      <c r="F917" s="49" t="s">
        <v>201</v>
      </c>
      <c r="G917" s="49" t="s">
        <v>202</v>
      </c>
      <c r="H917" s="50" t="s">
        <v>16</v>
      </c>
      <c r="I917" s="51">
        <v>25</v>
      </c>
      <c r="J917" s="52"/>
      <c r="K917" s="52"/>
      <c r="L917" s="52"/>
      <c r="M917" s="52"/>
      <c r="N917" s="52"/>
      <c r="O917" s="52"/>
      <c r="P917" s="52"/>
      <c r="Q917" s="52"/>
      <c r="R917" s="52"/>
      <c r="S917" s="52"/>
      <c r="T917" s="52"/>
      <c r="U917" s="52">
        <v>5.5549953036204099E-6</v>
      </c>
      <c r="V917" s="52">
        <v>5.6209703668183697E-6</v>
      </c>
      <c r="W917" s="52">
        <v>4.4907187843632598E-6</v>
      </c>
      <c r="X917" s="52">
        <v>5.54004215539694E-6</v>
      </c>
      <c r="Y917" s="52">
        <v>5.8584468014010196E-6</v>
      </c>
      <c r="Z917" s="52">
        <v>3.82652330853673E-6</v>
      </c>
      <c r="AA917" s="52">
        <v>5.1540154443867296E-6</v>
      </c>
      <c r="AB917" s="52">
        <v>7.1777893607795901E-6</v>
      </c>
      <c r="AC917" s="52">
        <v>6.7056142286148597E-6</v>
      </c>
      <c r="AD917" s="52">
        <v>1.4251264808195299E-5</v>
      </c>
      <c r="AE917" s="52">
        <v>3.5717335075437703E-5</v>
      </c>
      <c r="AF917" s="52">
        <v>1.0217330922725499E-4</v>
      </c>
      <c r="AG917" s="32">
        <v>1.349361847786E-4</v>
      </c>
    </row>
    <row r="918" spans="1:33" ht="15" customHeight="1" x14ac:dyDescent="0.25">
      <c r="A918" s="49" t="s">
        <v>10</v>
      </c>
      <c r="B918" s="49" t="s">
        <v>11</v>
      </c>
      <c r="C918" s="49" t="s">
        <v>12</v>
      </c>
      <c r="D918" s="49" t="s">
        <v>179</v>
      </c>
      <c r="E918" s="49" t="s">
        <v>189</v>
      </c>
      <c r="F918" s="49" t="s">
        <v>201</v>
      </c>
      <c r="G918" s="49" t="s">
        <v>202</v>
      </c>
      <c r="H918" s="50" t="s">
        <v>18</v>
      </c>
      <c r="I918" s="51">
        <v>298</v>
      </c>
      <c r="J918" s="52"/>
      <c r="K918" s="52"/>
      <c r="L918" s="52"/>
      <c r="M918" s="52"/>
      <c r="N918" s="52"/>
      <c r="O918" s="52"/>
      <c r="P918" s="52"/>
      <c r="Q918" s="52"/>
      <c r="R918" s="52"/>
      <c r="S918" s="52"/>
      <c r="T918" s="52"/>
      <c r="U918" s="52">
        <v>6.6215544019155303E-6</v>
      </c>
      <c r="V918" s="52">
        <v>6.7001966772474898E-6</v>
      </c>
      <c r="W918" s="52">
        <v>5.3529367909610104E-6</v>
      </c>
      <c r="X918" s="52">
        <v>6.60373024923315E-6</v>
      </c>
      <c r="Y918" s="52">
        <v>6.9832685872700199E-6</v>
      </c>
      <c r="Z918" s="52">
        <v>4.5612157837757897E-6</v>
      </c>
      <c r="AA918" s="52">
        <v>6.1435864097089904E-6</v>
      </c>
      <c r="AB918" s="52">
        <v>8.55592491804928E-6</v>
      </c>
      <c r="AC918" s="52">
        <v>7.9930921605089094E-6</v>
      </c>
      <c r="AD918" s="52">
        <v>1.6987507651368799E-5</v>
      </c>
      <c r="AE918" s="52">
        <v>4.25750634099217E-5</v>
      </c>
      <c r="AF918" s="52">
        <v>1.21790584598888E-4</v>
      </c>
      <c r="AG918" s="32">
        <v>1.6084393225609199E-4</v>
      </c>
    </row>
    <row r="919" spans="1:33" ht="15" customHeight="1" x14ac:dyDescent="0.25">
      <c r="A919" s="49" t="s">
        <v>10</v>
      </c>
      <c r="B919" s="49" t="s">
        <v>11</v>
      </c>
      <c r="C919" s="49" t="s">
        <v>12</v>
      </c>
      <c r="D919" s="49" t="s">
        <v>179</v>
      </c>
      <c r="E919" s="49" t="s">
        <v>189</v>
      </c>
      <c r="F919" s="49" t="s">
        <v>201</v>
      </c>
      <c r="G919" s="49" t="s">
        <v>203</v>
      </c>
      <c r="H919" s="50" t="s">
        <v>16</v>
      </c>
      <c r="I919" s="51">
        <v>25</v>
      </c>
      <c r="J919" s="52">
        <v>2.8855105091835399E-7</v>
      </c>
      <c r="K919" s="52">
        <v>3.4430127951464998E-7</v>
      </c>
      <c r="L919" s="52">
        <v>5.15806595957271E-7</v>
      </c>
      <c r="M919" s="52">
        <v>1.18000581362661E-7</v>
      </c>
      <c r="N919" s="52">
        <v>1.76641094171989E-7</v>
      </c>
      <c r="O919" s="52">
        <v>3.1200081018040898E-7</v>
      </c>
      <c r="P919" s="52">
        <v>2.41232929891417E-6</v>
      </c>
      <c r="Q919" s="52">
        <v>2.1908639532890598E-6</v>
      </c>
      <c r="R919" s="52">
        <v>1.3874908095803599E-6</v>
      </c>
      <c r="S919" s="52">
        <v>8.3010623278432302E-7</v>
      </c>
      <c r="T919" s="52">
        <v>6.0642097213822898E-7</v>
      </c>
      <c r="U919" s="52">
        <v>1.35580757353764E-6</v>
      </c>
      <c r="V919" s="52">
        <v>1.9061330025751399E-6</v>
      </c>
      <c r="W919" s="52">
        <v>4.8782578887386297E-6</v>
      </c>
      <c r="X919" s="52">
        <v>4.3178653337248697E-6</v>
      </c>
      <c r="Y919" s="52">
        <v>7.6358650980580093E-6</v>
      </c>
      <c r="Z919" s="52">
        <v>9.5985337391617903E-6</v>
      </c>
      <c r="AA919" s="52">
        <v>9.67192571923596E-6</v>
      </c>
      <c r="AB919" s="52">
        <v>9.2087233282275998E-6</v>
      </c>
      <c r="AC919" s="52">
        <v>9.5302255421257492E-6</v>
      </c>
      <c r="AD919" s="52">
        <v>9.4650996454301095E-6</v>
      </c>
      <c r="AE919" s="52">
        <v>8.4015219326744698E-6</v>
      </c>
      <c r="AF919" s="52">
        <v>6.8833225018407302E-6</v>
      </c>
      <c r="AG919" s="32">
        <v>2.2953631922202099E-6</v>
      </c>
    </row>
    <row r="920" spans="1:33" ht="15" customHeight="1" x14ac:dyDescent="0.25">
      <c r="A920" s="49" t="s">
        <v>10</v>
      </c>
      <c r="B920" s="49" t="s">
        <v>11</v>
      </c>
      <c r="C920" s="49" t="s">
        <v>12</v>
      </c>
      <c r="D920" s="49" t="s">
        <v>179</v>
      </c>
      <c r="E920" s="49" t="s">
        <v>189</v>
      </c>
      <c r="F920" s="49" t="s">
        <v>201</v>
      </c>
      <c r="G920" s="49" t="s">
        <v>203</v>
      </c>
      <c r="H920" s="50" t="s">
        <v>18</v>
      </c>
      <c r="I920" s="51">
        <v>298</v>
      </c>
      <c r="J920" s="52">
        <v>4.77457422638054E-6</v>
      </c>
      <c r="K920" s="52">
        <v>5.7513324856245804E-6</v>
      </c>
      <c r="L920" s="52">
        <v>9.2727598315254392E-6</v>
      </c>
      <c r="M920" s="52">
        <v>2.0972651854145998E-6</v>
      </c>
      <c r="N920" s="52">
        <v>3.0237637017798701E-6</v>
      </c>
      <c r="O920" s="52">
        <v>5.3883645327205697E-6</v>
      </c>
      <c r="P920" s="52">
        <v>4.0552797099641697E-5</v>
      </c>
      <c r="Q920" s="52">
        <v>3.67930138779053E-5</v>
      </c>
      <c r="R920" s="52">
        <v>2.3849858533228699E-5</v>
      </c>
      <c r="S920" s="52">
        <v>1.48626651713843E-5</v>
      </c>
      <c r="T920" s="52">
        <v>1.2517544318794701E-5</v>
      </c>
      <c r="U920" s="52">
        <v>3.4419479927470198E-5</v>
      </c>
      <c r="V920" s="52">
        <v>7.1017275991744203E-5</v>
      </c>
      <c r="W920" s="52">
        <v>2.6444720670322199E-4</v>
      </c>
      <c r="X920" s="52">
        <v>3.4249616675226398E-4</v>
      </c>
      <c r="Y920" s="52">
        <v>7.6396411335448097E-4</v>
      </c>
      <c r="Z920" s="52">
        <v>1.1624516495053301E-3</v>
      </c>
      <c r="AA920" s="52">
        <v>1.36160932472992E-3</v>
      </c>
      <c r="AB920" s="52">
        <v>1.5927696102101801E-3</v>
      </c>
      <c r="AC920" s="52">
        <v>1.9745951908454601E-3</v>
      </c>
      <c r="AD920" s="52">
        <v>2.2650364402501399E-3</v>
      </c>
      <c r="AE920" s="52">
        <v>2.31776972013367E-3</v>
      </c>
      <c r="AF920" s="52">
        <v>2.25579277236296E-3</v>
      </c>
      <c r="AG920" s="32">
        <v>2.49940549401534E-3</v>
      </c>
    </row>
    <row r="921" spans="1:33" ht="15" customHeight="1" x14ac:dyDescent="0.25">
      <c r="A921" s="49" t="s">
        <v>10</v>
      </c>
      <c r="B921" s="49" t="s">
        <v>11</v>
      </c>
      <c r="C921" s="49" t="s">
        <v>12</v>
      </c>
      <c r="D921" s="49" t="s">
        <v>179</v>
      </c>
      <c r="E921" s="49" t="s">
        <v>189</v>
      </c>
      <c r="F921" s="49" t="s">
        <v>201</v>
      </c>
      <c r="G921" s="49" t="s">
        <v>204</v>
      </c>
      <c r="H921" s="50" t="s">
        <v>16</v>
      </c>
      <c r="I921" s="51">
        <v>25</v>
      </c>
      <c r="J921" s="52">
        <v>5.6676651855555105E-4</v>
      </c>
      <c r="K921" s="52">
        <v>5.4870119269831495E-4</v>
      </c>
      <c r="L921" s="52">
        <v>5.1215970294091401E-4</v>
      </c>
      <c r="M921" s="52">
        <v>5.0688039489091296E-4</v>
      </c>
      <c r="N921" s="52">
        <v>5.2615946205644801E-4</v>
      </c>
      <c r="O921" s="52">
        <v>5.2350537778915701E-4</v>
      </c>
      <c r="P921" s="52">
        <v>5.3532660953711298E-4</v>
      </c>
      <c r="Q921" s="52">
        <v>5.4097301218854503E-4</v>
      </c>
      <c r="R921" s="52">
        <v>4.8666368040863202E-4</v>
      </c>
      <c r="S921" s="52">
        <v>4.32483081681211E-4</v>
      </c>
      <c r="T921" s="52">
        <v>4.1890659277194202E-4</v>
      </c>
      <c r="U921" s="52">
        <v>4.0709979328725502E-4</v>
      </c>
      <c r="V921" s="52">
        <v>3.4782026568329799E-4</v>
      </c>
      <c r="W921" s="52">
        <v>2.9266175519754599E-4</v>
      </c>
      <c r="X921" s="52">
        <v>2.3411764738261599E-4</v>
      </c>
      <c r="Y921" s="52">
        <v>2.1595197488160901E-4</v>
      </c>
      <c r="Z921" s="52">
        <v>2.0771371866955499E-4</v>
      </c>
      <c r="AA921" s="52">
        <v>1.98910145701362E-4</v>
      </c>
      <c r="AB921" s="52">
        <v>1.7735400116554399E-4</v>
      </c>
      <c r="AC921" s="52">
        <v>1.4641019743446201E-4</v>
      </c>
      <c r="AD921" s="52">
        <v>1.0787817650852799E-4</v>
      </c>
      <c r="AE921" s="52">
        <v>8.4112465935024501E-5</v>
      </c>
      <c r="AF921" s="52">
        <v>5.8878610240719001E-5</v>
      </c>
      <c r="AG921" s="32">
        <v>1.44537837108256E-5</v>
      </c>
    </row>
    <row r="922" spans="1:33" ht="15" customHeight="1" x14ac:dyDescent="0.25">
      <c r="A922" s="49" t="s">
        <v>10</v>
      </c>
      <c r="B922" s="49" t="s">
        <v>11</v>
      </c>
      <c r="C922" s="49" t="s">
        <v>12</v>
      </c>
      <c r="D922" s="49" t="s">
        <v>179</v>
      </c>
      <c r="E922" s="49" t="s">
        <v>189</v>
      </c>
      <c r="F922" s="49" t="s">
        <v>201</v>
      </c>
      <c r="G922" s="49" t="s">
        <v>204</v>
      </c>
      <c r="H922" s="50" t="s">
        <v>17</v>
      </c>
      <c r="I922" s="51">
        <v>1</v>
      </c>
      <c r="J922" s="52">
        <v>1.02603174796754</v>
      </c>
      <c r="K922" s="52">
        <v>0.99492107943403796</v>
      </c>
      <c r="L922" s="52">
        <v>0.99345546156811304</v>
      </c>
      <c r="M922" s="52">
        <v>0.96528909823317399</v>
      </c>
      <c r="N922" s="52">
        <v>0.94806223159480296</v>
      </c>
      <c r="O922" s="52">
        <v>0.93255523884740699</v>
      </c>
      <c r="P922" s="52">
        <v>0.91153585292039097</v>
      </c>
      <c r="Q922" s="52">
        <v>0.91621324898818901</v>
      </c>
      <c r="R922" s="52">
        <v>0.84245075464969199</v>
      </c>
      <c r="S922" s="52">
        <v>0.77058203721741203</v>
      </c>
      <c r="T922" s="52">
        <v>0.74944004640651396</v>
      </c>
      <c r="U922" s="52">
        <v>0.73062637552519705</v>
      </c>
      <c r="V922" s="52">
        <v>0.71196781948258103</v>
      </c>
      <c r="W922" s="52">
        <v>0.69780746723169396</v>
      </c>
      <c r="X922" s="52">
        <v>0.66694312889107399</v>
      </c>
      <c r="Y922" s="52">
        <v>0.66651075998743303</v>
      </c>
      <c r="Z922" s="52">
        <v>0.67850784461501401</v>
      </c>
      <c r="AA922" s="52">
        <v>0.66146906343546696</v>
      </c>
      <c r="AB922" s="52">
        <v>0.63327910805885201</v>
      </c>
      <c r="AC922" s="52">
        <v>0.573729921715879</v>
      </c>
      <c r="AD922" s="52">
        <v>0.44040856368699599</v>
      </c>
      <c r="AE922" s="52">
        <v>0.35759257572807301</v>
      </c>
      <c r="AF922" s="52">
        <v>0.28284259335907402</v>
      </c>
      <c r="AG922" s="32">
        <v>0.19674288540766299</v>
      </c>
    </row>
    <row r="923" spans="1:33" ht="15" customHeight="1" x14ac:dyDescent="0.25">
      <c r="A923" s="49" t="s">
        <v>10</v>
      </c>
      <c r="B923" s="49" t="s">
        <v>11</v>
      </c>
      <c r="C923" s="49" t="s">
        <v>12</v>
      </c>
      <c r="D923" s="49" t="s">
        <v>179</v>
      </c>
      <c r="E923" s="49" t="s">
        <v>189</v>
      </c>
      <c r="F923" s="49" t="s">
        <v>201</v>
      </c>
      <c r="G923" s="49" t="s">
        <v>204</v>
      </c>
      <c r="H923" s="50" t="s">
        <v>18</v>
      </c>
      <c r="I923" s="51">
        <v>298</v>
      </c>
      <c r="J923" s="52">
        <v>9.3781284221919094E-3</v>
      </c>
      <c r="K923" s="52">
        <v>9.1657021981310805E-3</v>
      </c>
      <c r="L923" s="52">
        <v>9.2071988958239703E-3</v>
      </c>
      <c r="M923" s="52">
        <v>9.0089607449196606E-3</v>
      </c>
      <c r="N923" s="52">
        <v>9.0068615696256207E-3</v>
      </c>
      <c r="O923" s="52">
        <v>9.0411233507261494E-3</v>
      </c>
      <c r="P923" s="52">
        <v>8.9991824036499499E-3</v>
      </c>
      <c r="Q923" s="52">
        <v>9.0850130219835099E-3</v>
      </c>
      <c r="R923" s="52">
        <v>8.3653598646298202E-3</v>
      </c>
      <c r="S923" s="52">
        <v>7.7434079897895896E-3</v>
      </c>
      <c r="T923" s="52">
        <v>8.6469335352452308E-3</v>
      </c>
      <c r="U923" s="52">
        <v>1.0334920262295599E-2</v>
      </c>
      <c r="V923" s="52">
        <v>1.2958826991706101E-2</v>
      </c>
      <c r="W923" s="52">
        <v>1.5865004564337402E-2</v>
      </c>
      <c r="X923" s="52">
        <v>1.8570379249978199E-2</v>
      </c>
      <c r="Y923" s="52">
        <v>2.1605876596685301E-2</v>
      </c>
      <c r="Z923" s="52">
        <v>2.5155629125641499E-2</v>
      </c>
      <c r="AA923" s="52">
        <v>2.8002480274606101E-2</v>
      </c>
      <c r="AB923" s="52">
        <v>3.06757031606931E-2</v>
      </c>
      <c r="AC923" s="52">
        <v>3.0335155287451801E-2</v>
      </c>
      <c r="AD923" s="52">
        <v>2.58156818261841E-2</v>
      </c>
      <c r="AE923" s="52">
        <v>2.3204525107740102E-2</v>
      </c>
      <c r="AF923" s="52">
        <v>1.9295615364857799E-2</v>
      </c>
      <c r="AG923" s="32">
        <v>1.5738627568216701E-2</v>
      </c>
    </row>
    <row r="924" spans="1:33" ht="15" customHeight="1" x14ac:dyDescent="0.25">
      <c r="A924" s="49" t="s">
        <v>10</v>
      </c>
      <c r="B924" s="49" t="s">
        <v>11</v>
      </c>
      <c r="C924" s="49" t="s">
        <v>12</v>
      </c>
      <c r="D924" s="49" t="s">
        <v>179</v>
      </c>
      <c r="E924" s="49" t="s">
        <v>189</v>
      </c>
      <c r="F924" s="49" t="s">
        <v>201</v>
      </c>
      <c r="G924" s="49" t="s">
        <v>205</v>
      </c>
      <c r="H924" s="50" t="s">
        <v>16</v>
      </c>
      <c r="I924" s="51">
        <v>25</v>
      </c>
      <c r="J924" s="52">
        <v>4.2934391415947E-6</v>
      </c>
      <c r="K924" s="52">
        <v>5.3717063054316904E-6</v>
      </c>
      <c r="L924" s="52">
        <v>6.4196773421445401E-6</v>
      </c>
      <c r="M924" s="52">
        <v>3.6774996065994101E-5</v>
      </c>
      <c r="N924" s="52">
        <v>5.3219080788663397E-5</v>
      </c>
      <c r="O924" s="52">
        <v>5.3075587517216798E-5</v>
      </c>
      <c r="P924" s="52">
        <v>5.2618983688377299E-5</v>
      </c>
      <c r="Q924" s="52">
        <v>4.9116736712651003E-5</v>
      </c>
      <c r="R924" s="52">
        <v>5.1999448321630397E-5</v>
      </c>
      <c r="S924" s="52">
        <v>5.1434390718225598E-5</v>
      </c>
      <c r="T924" s="52">
        <v>7.7516022796493705E-5</v>
      </c>
      <c r="U924" s="52">
        <v>7.8223542384817302E-5</v>
      </c>
      <c r="V924" s="52">
        <v>6.71968579783043E-5</v>
      </c>
      <c r="W924" s="52">
        <v>4.5951788316415002E-5</v>
      </c>
      <c r="X924" s="52">
        <v>4.7156640235044397E-5</v>
      </c>
      <c r="Y924" s="52">
        <v>7.4197077695627297E-5</v>
      </c>
      <c r="Z924" s="52">
        <v>6.7744408465553706E-5</v>
      </c>
      <c r="AA924" s="52">
        <v>5.4769810707760103E-5</v>
      </c>
      <c r="AB924" s="52">
        <v>6.2089688811046593E-5</v>
      </c>
      <c r="AC924" s="52">
        <v>5.3867044493167401E-5</v>
      </c>
      <c r="AD924" s="52">
        <v>3.8978702772342597E-5</v>
      </c>
      <c r="AE924" s="52">
        <v>4.0406266888063501E-5</v>
      </c>
      <c r="AF924" s="52">
        <v>3.9527883952612397E-5</v>
      </c>
      <c r="AG924" s="32">
        <v>3.6241729927902999E-5</v>
      </c>
    </row>
    <row r="925" spans="1:33" ht="15" customHeight="1" x14ac:dyDescent="0.25">
      <c r="A925" s="49" t="s">
        <v>10</v>
      </c>
      <c r="B925" s="49" t="s">
        <v>11</v>
      </c>
      <c r="C925" s="49" t="s">
        <v>12</v>
      </c>
      <c r="D925" s="49" t="s">
        <v>179</v>
      </c>
      <c r="E925" s="49" t="s">
        <v>189</v>
      </c>
      <c r="F925" s="49" t="s">
        <v>201</v>
      </c>
      <c r="G925" s="49" t="s">
        <v>205</v>
      </c>
      <c r="H925" s="50" t="s">
        <v>18</v>
      </c>
      <c r="I925" s="51">
        <v>298</v>
      </c>
      <c r="J925" s="52">
        <v>3.83003155784064E-5</v>
      </c>
      <c r="K925" s="52">
        <v>5.0431119954107403E-5</v>
      </c>
      <c r="L925" s="52">
        <v>6.5706477664257104E-5</v>
      </c>
      <c r="M925" s="52">
        <v>3.7919426909764501E-4</v>
      </c>
      <c r="N925" s="52">
        <v>5.5045215539455497E-4</v>
      </c>
      <c r="O925" s="52">
        <v>5.5959793033298296E-4</v>
      </c>
      <c r="P925" s="52">
        <v>5.5323687128853701E-4</v>
      </c>
      <c r="Q925" s="52">
        <v>5.1513901578773003E-4</v>
      </c>
      <c r="R925" s="52">
        <v>5.4618232386111098E-4</v>
      </c>
      <c r="S925" s="52">
        <v>5.3747290915748399E-4</v>
      </c>
      <c r="T925" s="52">
        <v>8.0837705074620302E-4</v>
      </c>
      <c r="U925" s="52">
        <v>8.1763735817284801E-4</v>
      </c>
      <c r="V925" s="52">
        <v>7.1386972237200998E-4</v>
      </c>
      <c r="W925" s="52">
        <v>6.3569043156915005E-4</v>
      </c>
      <c r="X925" s="52">
        <v>6.4685617925417402E-4</v>
      </c>
      <c r="Y925" s="52">
        <v>7.1069574328211003E-4</v>
      </c>
      <c r="Z925" s="52">
        <v>6.8238218862814201E-4</v>
      </c>
      <c r="AA925" s="52">
        <v>6.2278903099214895E-4</v>
      </c>
      <c r="AB925" s="52">
        <v>6.2010383318062995E-4</v>
      </c>
      <c r="AC925" s="52">
        <v>5.5662420952133499E-4</v>
      </c>
      <c r="AD925" s="52">
        <v>4.0429402504164701E-4</v>
      </c>
      <c r="AE925" s="52">
        <v>4.52950022885565E-4</v>
      </c>
      <c r="AF925" s="52">
        <v>4.4511269641801202E-4</v>
      </c>
      <c r="AG925" s="32">
        <v>4.11614540082002E-4</v>
      </c>
    </row>
    <row r="926" spans="1:33" ht="15" customHeight="1" x14ac:dyDescent="0.25">
      <c r="A926" s="49" t="s">
        <v>10</v>
      </c>
      <c r="B926" s="49" t="s">
        <v>11</v>
      </c>
      <c r="C926" s="49" t="s">
        <v>12</v>
      </c>
      <c r="D926" s="49" t="s">
        <v>179</v>
      </c>
      <c r="E926" s="49" t="s">
        <v>189</v>
      </c>
      <c r="F926" s="49" t="s">
        <v>201</v>
      </c>
      <c r="G926" s="49" t="s">
        <v>206</v>
      </c>
      <c r="H926" s="50" t="s">
        <v>16</v>
      </c>
      <c r="I926" s="51">
        <v>25</v>
      </c>
      <c r="J926" s="52">
        <v>1.1017070872989499E-3</v>
      </c>
      <c r="K926" s="52">
        <v>1.0231418346754099E-3</v>
      </c>
      <c r="L926" s="52">
        <v>1.0429430573962401E-3</v>
      </c>
      <c r="M926" s="52">
        <v>9.9474621345161805E-4</v>
      </c>
      <c r="N926" s="52">
        <v>9.3767382675899501E-4</v>
      </c>
      <c r="O926" s="52">
        <v>8.7807507067957002E-4</v>
      </c>
      <c r="P926" s="52">
        <v>8.6892100029517701E-4</v>
      </c>
      <c r="Q926" s="52">
        <v>8.0962664872850595E-4</v>
      </c>
      <c r="R926" s="52">
        <v>7.7342350641657401E-4</v>
      </c>
      <c r="S926" s="52">
        <v>7.5205005297478795E-4</v>
      </c>
      <c r="T926" s="52">
        <v>7.1380039144860595E-4</v>
      </c>
      <c r="U926" s="52">
        <v>6.5782891004506801E-4</v>
      </c>
      <c r="V926" s="52">
        <v>6.1326549268300105E-4</v>
      </c>
      <c r="W926" s="52">
        <v>3.9974933335620698E-4</v>
      </c>
      <c r="X926" s="52">
        <v>3.79979058060914E-4</v>
      </c>
      <c r="Y926" s="52">
        <v>6.4327774504044301E-4</v>
      </c>
      <c r="Z926" s="52">
        <v>5.9488880663440403E-4</v>
      </c>
      <c r="AA926" s="52">
        <v>4.8441755433722403E-4</v>
      </c>
      <c r="AB926" s="52">
        <v>5.4044388922137995E-4</v>
      </c>
      <c r="AC926" s="52">
        <v>4.7998709082307299E-4</v>
      </c>
      <c r="AD926" s="52">
        <v>3.4614939857083001E-4</v>
      </c>
      <c r="AE926" s="52">
        <v>3.60074664492293E-4</v>
      </c>
      <c r="AF926" s="52">
        <v>3.4288671769434599E-4</v>
      </c>
      <c r="AG926" s="32">
        <v>3.1990558003407502E-4</v>
      </c>
    </row>
    <row r="927" spans="1:33" ht="15" customHeight="1" x14ac:dyDescent="0.25">
      <c r="A927" s="49" t="s">
        <v>10</v>
      </c>
      <c r="B927" s="49" t="s">
        <v>11</v>
      </c>
      <c r="C927" s="49" t="s">
        <v>12</v>
      </c>
      <c r="D927" s="49" t="s">
        <v>179</v>
      </c>
      <c r="E927" s="49" t="s">
        <v>189</v>
      </c>
      <c r="F927" s="49" t="s">
        <v>201</v>
      </c>
      <c r="G927" s="49" t="s">
        <v>206</v>
      </c>
      <c r="H927" s="50" t="s">
        <v>17</v>
      </c>
      <c r="I927" s="51">
        <v>1</v>
      </c>
      <c r="J927" s="52">
        <v>0.37538869334054598</v>
      </c>
      <c r="K927" s="52">
        <v>0.386247857687881</v>
      </c>
      <c r="L927" s="52">
        <v>0.468389956960853</v>
      </c>
      <c r="M927" s="52">
        <v>0.46195655065360097</v>
      </c>
      <c r="N927" s="52">
        <v>0.46823948681324201</v>
      </c>
      <c r="O927" s="52">
        <v>0.49521797700414499</v>
      </c>
      <c r="P927" s="52">
        <v>0.570003851658204</v>
      </c>
      <c r="Q927" s="52">
        <v>0.58665790793540695</v>
      </c>
      <c r="R927" s="52">
        <v>0.61616252671868099</v>
      </c>
      <c r="S927" s="52">
        <v>0.68586267349913099</v>
      </c>
      <c r="T927" s="52">
        <v>0.68179746349842396</v>
      </c>
      <c r="U927" s="52">
        <v>0.65088694544397296</v>
      </c>
      <c r="V927" s="52">
        <v>0.63912547032372002</v>
      </c>
      <c r="W927" s="52">
        <v>0.64857704805985406</v>
      </c>
      <c r="X927" s="52">
        <v>0.60132888099495396</v>
      </c>
      <c r="Y927" s="52">
        <v>0.64519460910864102</v>
      </c>
      <c r="Z927" s="52">
        <v>0.64999493292246802</v>
      </c>
      <c r="AA927" s="52">
        <v>0.63886113024888103</v>
      </c>
      <c r="AB927" s="52">
        <v>0.62649949070682298</v>
      </c>
      <c r="AC927" s="52">
        <v>0.58990828541322804</v>
      </c>
      <c r="AD927" s="52">
        <v>0.41967630246103299</v>
      </c>
      <c r="AE927" s="52">
        <v>0.478265667887114</v>
      </c>
      <c r="AF927" s="52">
        <v>0.48272943009448899</v>
      </c>
      <c r="AG927" s="32">
        <v>0.46816010453734902</v>
      </c>
    </row>
    <row r="928" spans="1:33" ht="15" customHeight="1" x14ac:dyDescent="0.25">
      <c r="A928" s="49" t="s">
        <v>10</v>
      </c>
      <c r="B928" s="49" t="s">
        <v>11</v>
      </c>
      <c r="C928" s="49" t="s">
        <v>12</v>
      </c>
      <c r="D928" s="49" t="s">
        <v>179</v>
      </c>
      <c r="E928" s="49" t="s">
        <v>189</v>
      </c>
      <c r="F928" s="49" t="s">
        <v>201</v>
      </c>
      <c r="G928" s="49" t="s">
        <v>206</v>
      </c>
      <c r="H928" s="50" t="s">
        <v>18</v>
      </c>
      <c r="I928" s="51">
        <v>298</v>
      </c>
      <c r="J928" s="52">
        <v>9.8279555682357096E-3</v>
      </c>
      <c r="K928" s="52">
        <v>9.60554908640604E-3</v>
      </c>
      <c r="L928" s="52">
        <v>1.0674697660584501E-2</v>
      </c>
      <c r="M928" s="52">
        <v>1.02570252535319E-2</v>
      </c>
      <c r="N928" s="52">
        <v>9.6984872971819097E-3</v>
      </c>
      <c r="O928" s="52">
        <v>9.2579096193684696E-3</v>
      </c>
      <c r="P928" s="52">
        <v>9.1358498759145004E-3</v>
      </c>
      <c r="Q928" s="52">
        <v>8.4914084871215902E-3</v>
      </c>
      <c r="R928" s="52">
        <v>8.1237448030327102E-3</v>
      </c>
      <c r="S928" s="52">
        <v>7.8586821805428798E-3</v>
      </c>
      <c r="T928" s="52">
        <v>7.4438784969087599E-3</v>
      </c>
      <c r="U928" s="52">
        <v>6.8760053014854296E-3</v>
      </c>
      <c r="V928" s="52">
        <v>6.5150615694456503E-3</v>
      </c>
      <c r="W928" s="52">
        <v>5.53007479253883E-3</v>
      </c>
      <c r="X928" s="52">
        <v>5.2122415945829604E-3</v>
      </c>
      <c r="Y928" s="52">
        <v>6.1616275107732503E-3</v>
      </c>
      <c r="Z928" s="52">
        <v>5.9922513910203902E-3</v>
      </c>
      <c r="AA928" s="52">
        <v>5.5083253961022201E-3</v>
      </c>
      <c r="AB928" s="52">
        <v>5.3975359474760396E-3</v>
      </c>
      <c r="AC928" s="52">
        <v>4.9598495243919896E-3</v>
      </c>
      <c r="AD928" s="52">
        <v>3.5903230138598901E-3</v>
      </c>
      <c r="AE928" s="52">
        <v>4.0363993034574696E-3</v>
      </c>
      <c r="AF928" s="52">
        <v>3.86115360138738E-3</v>
      </c>
      <c r="AG928" s="32">
        <v>3.6333196140841801E-3</v>
      </c>
    </row>
    <row r="929" spans="1:33" ht="15" customHeight="1" x14ac:dyDescent="0.25">
      <c r="A929" s="49" t="s">
        <v>10</v>
      </c>
      <c r="B929" s="49" t="s">
        <v>11</v>
      </c>
      <c r="C929" s="49" t="s">
        <v>12</v>
      </c>
      <c r="D929" s="49" t="s">
        <v>179</v>
      </c>
      <c r="E929" s="49" t="s">
        <v>189</v>
      </c>
      <c r="F929" s="49" t="s">
        <v>201</v>
      </c>
      <c r="G929" s="49" t="s">
        <v>754</v>
      </c>
      <c r="H929" s="50" t="s">
        <v>16</v>
      </c>
      <c r="I929" s="51">
        <v>25</v>
      </c>
      <c r="J929" s="52"/>
      <c r="K929" s="52"/>
      <c r="L929" s="52"/>
      <c r="M929" s="52"/>
      <c r="N929" s="52"/>
      <c r="O929" s="52"/>
      <c r="P929" s="52"/>
      <c r="Q929" s="52"/>
      <c r="R929" s="52"/>
      <c r="S929" s="52"/>
      <c r="T929" s="52">
        <v>2.2132909948509E-7</v>
      </c>
      <c r="U929" s="52">
        <v>1.9502809544163201E-7</v>
      </c>
      <c r="V929" s="52">
        <v>8.4113092758968903E-7</v>
      </c>
      <c r="W929" s="52">
        <v>9.5233381423058005E-6</v>
      </c>
      <c r="X929" s="52">
        <v>7.2943538382265199E-6</v>
      </c>
      <c r="Y929" s="52">
        <v>9.9731443375709795E-6</v>
      </c>
      <c r="Z929" s="52">
        <v>1.5023490120123099E-5</v>
      </c>
      <c r="AA929" s="52">
        <v>1.9112045294381201E-5</v>
      </c>
      <c r="AB929" s="52">
        <v>1.9152240715371198E-5</v>
      </c>
      <c r="AC929" s="52">
        <v>2.78334814757078E-5</v>
      </c>
      <c r="AD929" s="52">
        <v>2.0923150013196001E-5</v>
      </c>
      <c r="AE929" s="52">
        <v>2.7254951621118999E-5</v>
      </c>
      <c r="AF929" s="52">
        <v>3.37544957386119E-5</v>
      </c>
      <c r="AG929" s="32">
        <v>1.59648546933545E-5</v>
      </c>
    </row>
    <row r="930" spans="1:33" ht="15" customHeight="1" x14ac:dyDescent="0.25">
      <c r="A930" s="49" t="s">
        <v>10</v>
      </c>
      <c r="B930" s="49" t="s">
        <v>11</v>
      </c>
      <c r="C930" s="49" t="s">
        <v>12</v>
      </c>
      <c r="D930" s="49" t="s">
        <v>179</v>
      </c>
      <c r="E930" s="49" t="s">
        <v>189</v>
      </c>
      <c r="F930" s="49" t="s">
        <v>201</v>
      </c>
      <c r="G930" s="49" t="s">
        <v>754</v>
      </c>
      <c r="H930" s="50" t="s">
        <v>18</v>
      </c>
      <c r="I930" s="51">
        <v>298</v>
      </c>
      <c r="J930" s="52"/>
      <c r="K930" s="52"/>
      <c r="L930" s="52"/>
      <c r="M930" s="52"/>
      <c r="N930" s="52"/>
      <c r="O930" s="52"/>
      <c r="P930" s="52"/>
      <c r="Q930" s="52"/>
      <c r="R930" s="52"/>
      <c r="S930" s="52"/>
      <c r="T930" s="52">
        <v>4.5686032296587904E-6</v>
      </c>
      <c r="U930" s="52">
        <v>4.9511197218280304E-6</v>
      </c>
      <c r="V930" s="52">
        <v>3.1338226214607502E-5</v>
      </c>
      <c r="W930" s="52">
        <v>5.1625400453648605E-4</v>
      </c>
      <c r="X930" s="52">
        <v>5.7859336395099398E-4</v>
      </c>
      <c r="Y930" s="52">
        <v>9.9780761883108801E-4</v>
      </c>
      <c r="Z930" s="52">
        <v>1.8194529858462801E-3</v>
      </c>
      <c r="AA930" s="52">
        <v>2.6905850854224401E-3</v>
      </c>
      <c r="AB930" s="52">
        <v>3.3126315007603398E-3</v>
      </c>
      <c r="AC930" s="52">
        <v>5.7669001036212498E-3</v>
      </c>
      <c r="AD930" s="52">
        <v>5.0069940095760603E-3</v>
      </c>
      <c r="AE930" s="52">
        <v>7.5189593144379596E-3</v>
      </c>
      <c r="AF930" s="52">
        <v>1.1061975884691599E-2</v>
      </c>
      <c r="AG930" s="32">
        <v>1.7384022566437798E-2</v>
      </c>
    </row>
    <row r="931" spans="1:33" ht="15" customHeight="1" x14ac:dyDescent="0.25">
      <c r="A931" s="49" t="s">
        <v>10</v>
      </c>
      <c r="B931" s="49" t="s">
        <v>11</v>
      </c>
      <c r="C931" s="49" t="s">
        <v>12</v>
      </c>
      <c r="D931" s="49" t="s">
        <v>179</v>
      </c>
      <c r="E931" s="49" t="s">
        <v>189</v>
      </c>
      <c r="F931" s="49" t="s">
        <v>201</v>
      </c>
      <c r="G931" s="49" t="s">
        <v>207</v>
      </c>
      <c r="H931" s="50" t="s">
        <v>16</v>
      </c>
      <c r="I931" s="51">
        <v>25</v>
      </c>
      <c r="J931" s="52">
        <v>1.01548800795852E-5</v>
      </c>
      <c r="K931" s="52">
        <v>1.20256607212511E-5</v>
      </c>
      <c r="L931" s="52">
        <v>1.96416115727043E-5</v>
      </c>
      <c r="M931" s="52">
        <v>4.4555753808028096E-6</v>
      </c>
      <c r="N931" s="52">
        <v>6.7426679321698098E-6</v>
      </c>
      <c r="O931" s="52">
        <v>1.17208610819213E-5</v>
      </c>
      <c r="P931" s="52">
        <v>8.8821533198578194E-5</v>
      </c>
      <c r="Q931" s="52">
        <v>8.0332434389312893E-5</v>
      </c>
      <c r="R931" s="52">
        <v>5.0263566379614198E-5</v>
      </c>
      <c r="S931" s="52">
        <v>3.0294829096613001E-5</v>
      </c>
      <c r="T931" s="52">
        <v>2.2619986922022199E-5</v>
      </c>
      <c r="U931" s="52">
        <v>5.0655895005915702E-5</v>
      </c>
      <c r="V931" s="52">
        <v>7.5282072433076005E-5</v>
      </c>
      <c r="W931" s="52">
        <v>1.8417096265893401E-4</v>
      </c>
      <c r="X931" s="52">
        <v>1.5048924015269701E-4</v>
      </c>
      <c r="Y931" s="52">
        <v>2.4838750755556201E-4</v>
      </c>
      <c r="Z931" s="52">
        <v>2.8840204210263702E-4</v>
      </c>
      <c r="AA931" s="52">
        <v>2.61973297800592E-4</v>
      </c>
      <c r="AB931" s="52">
        <v>2.4366325522601299E-4</v>
      </c>
      <c r="AC931" s="52">
        <v>2.46866852500537E-4</v>
      </c>
      <c r="AD931" s="52">
        <v>2.6637771726430702E-4</v>
      </c>
      <c r="AE931" s="52">
        <v>2.57194223999284E-4</v>
      </c>
      <c r="AF931" s="52">
        <v>2.2387071014402901E-4</v>
      </c>
      <c r="AG931" s="32">
        <v>1.52108869073371E-4</v>
      </c>
    </row>
    <row r="932" spans="1:33" ht="15" customHeight="1" x14ac:dyDescent="0.25">
      <c r="A932" s="49" t="s">
        <v>10</v>
      </c>
      <c r="B932" s="49" t="s">
        <v>11</v>
      </c>
      <c r="C932" s="49" t="s">
        <v>12</v>
      </c>
      <c r="D932" s="49" t="s">
        <v>179</v>
      </c>
      <c r="E932" s="49" t="s">
        <v>189</v>
      </c>
      <c r="F932" s="49" t="s">
        <v>201</v>
      </c>
      <c r="G932" s="49" t="s">
        <v>207</v>
      </c>
      <c r="H932" s="50" t="s">
        <v>18</v>
      </c>
      <c r="I932" s="51">
        <v>298</v>
      </c>
      <c r="J932" s="52">
        <v>1.43389568085534E-4</v>
      </c>
      <c r="K932" s="52">
        <v>1.8190826960638799E-4</v>
      </c>
      <c r="L932" s="52">
        <v>3.0817687717656002E-4</v>
      </c>
      <c r="M932" s="52">
        <v>7.34541609125772E-5</v>
      </c>
      <c r="N932" s="52">
        <v>1.14013009119709E-4</v>
      </c>
      <c r="O932" s="52">
        <v>2.1719239029029301E-4</v>
      </c>
      <c r="P932" s="52">
        <v>1.6854875030788E-3</v>
      </c>
      <c r="Q932" s="52">
        <v>1.5625629518705201E-3</v>
      </c>
      <c r="R932" s="52">
        <v>1.0490821537167E-3</v>
      </c>
      <c r="S932" s="52">
        <v>6.7656827337105095E-4</v>
      </c>
      <c r="T932" s="52">
        <v>5.8903616922353604E-4</v>
      </c>
      <c r="U932" s="52">
        <v>1.5869425277312201E-3</v>
      </c>
      <c r="V932" s="52">
        <v>3.13900438985439E-3</v>
      </c>
      <c r="W932" s="52">
        <v>1.23627767192592E-2</v>
      </c>
      <c r="X932" s="52">
        <v>1.6602602017336199E-2</v>
      </c>
      <c r="Y932" s="52">
        <v>3.5802437089777199E-2</v>
      </c>
      <c r="Z932" s="52">
        <v>5.38785893451404E-2</v>
      </c>
      <c r="AA932" s="52">
        <v>6.3016764476947304E-2</v>
      </c>
      <c r="AB932" s="52">
        <v>6.9305795451372706E-2</v>
      </c>
      <c r="AC932" s="52">
        <v>8.5344817918873397E-2</v>
      </c>
      <c r="AD932" s="52">
        <v>0.115790369758869</v>
      </c>
      <c r="AE932" s="52">
        <v>0.129951602913222</v>
      </c>
      <c r="AF932" s="52">
        <v>0.12973094221836901</v>
      </c>
      <c r="AG932" s="32">
        <v>0.13887624023706199</v>
      </c>
    </row>
    <row r="933" spans="1:33" ht="15" customHeight="1" x14ac:dyDescent="0.25">
      <c r="A933" s="49" t="s">
        <v>10</v>
      </c>
      <c r="B933" s="49" t="s">
        <v>11</v>
      </c>
      <c r="C933" s="49" t="s">
        <v>12</v>
      </c>
      <c r="D933" s="49" t="s">
        <v>179</v>
      </c>
      <c r="E933" s="49" t="s">
        <v>189</v>
      </c>
      <c r="F933" s="49" t="s">
        <v>201</v>
      </c>
      <c r="G933" s="49" t="s">
        <v>208</v>
      </c>
      <c r="H933" s="50" t="s">
        <v>16</v>
      </c>
      <c r="I933" s="51">
        <v>25</v>
      </c>
      <c r="J933" s="52">
        <v>1.9946023453174401E-2</v>
      </c>
      <c r="K933" s="52">
        <v>1.9164884864899302E-2</v>
      </c>
      <c r="L933" s="52">
        <v>1.9502740033185601E-2</v>
      </c>
      <c r="M933" s="52">
        <v>1.9139260013867999E-2</v>
      </c>
      <c r="N933" s="52">
        <v>2.0084332859495499E-2</v>
      </c>
      <c r="O933" s="52">
        <v>1.96664034467007E-2</v>
      </c>
      <c r="P933" s="52">
        <v>1.9710629988403901E-2</v>
      </c>
      <c r="Q933" s="52">
        <v>1.9835863811983399E-2</v>
      </c>
      <c r="R933" s="52">
        <v>1.76299922391304E-2</v>
      </c>
      <c r="S933" s="52">
        <v>1.5783523276005799E-2</v>
      </c>
      <c r="T933" s="52">
        <v>1.5625550707191401E-2</v>
      </c>
      <c r="U933" s="52">
        <v>1.52101262658397E-2</v>
      </c>
      <c r="V933" s="52">
        <v>1.37370426929742E-2</v>
      </c>
      <c r="W933" s="52">
        <v>1.1048984784632201E-2</v>
      </c>
      <c r="X933" s="52">
        <v>8.1596307753658993E-3</v>
      </c>
      <c r="Y933" s="52">
        <v>7.0247145678603096E-3</v>
      </c>
      <c r="Z933" s="52">
        <v>6.2410637150360996E-3</v>
      </c>
      <c r="AA933" s="52">
        <v>5.3876702890454202E-3</v>
      </c>
      <c r="AB933" s="52">
        <v>4.6927952671667501E-3</v>
      </c>
      <c r="AC933" s="52">
        <v>3.7925466144388699E-3</v>
      </c>
      <c r="AD933" s="52">
        <v>3.0360316824400101E-3</v>
      </c>
      <c r="AE933" s="52">
        <v>2.5749192322751299E-3</v>
      </c>
      <c r="AF933" s="52">
        <v>1.9149467838181799E-3</v>
      </c>
      <c r="AG933" s="32">
        <v>9.5782170836251305E-4</v>
      </c>
    </row>
    <row r="934" spans="1:33" ht="15" customHeight="1" x14ac:dyDescent="0.25">
      <c r="A934" s="49" t="s">
        <v>10</v>
      </c>
      <c r="B934" s="49" t="s">
        <v>11</v>
      </c>
      <c r="C934" s="49" t="s">
        <v>12</v>
      </c>
      <c r="D934" s="49" t="s">
        <v>179</v>
      </c>
      <c r="E934" s="49" t="s">
        <v>189</v>
      </c>
      <c r="F934" s="49" t="s">
        <v>201</v>
      </c>
      <c r="G934" s="49" t="s">
        <v>208</v>
      </c>
      <c r="H934" s="50" t="s">
        <v>17</v>
      </c>
      <c r="I934" s="51">
        <v>1</v>
      </c>
      <c r="J934" s="52">
        <v>25.427126224553099</v>
      </c>
      <c r="K934" s="52">
        <v>25.439283895844898</v>
      </c>
      <c r="L934" s="52">
        <v>26.1910240592855</v>
      </c>
      <c r="M934" s="52">
        <v>25.931251178582599</v>
      </c>
      <c r="N934" s="52">
        <v>27.7403710071459</v>
      </c>
      <c r="O934" s="52">
        <v>29.0255443684391</v>
      </c>
      <c r="P934" s="52">
        <v>29.254845808481502</v>
      </c>
      <c r="Q934" s="52">
        <v>30.180157035064099</v>
      </c>
      <c r="R934" s="52">
        <v>27.711554883024601</v>
      </c>
      <c r="S934" s="52">
        <v>25.2687905569389</v>
      </c>
      <c r="T934" s="52">
        <v>25.364505252726602</v>
      </c>
      <c r="U934" s="52">
        <v>25.609342271107799</v>
      </c>
      <c r="V934" s="52">
        <v>25.248442975547601</v>
      </c>
      <c r="W934" s="52">
        <v>25.5083944531934</v>
      </c>
      <c r="X934" s="52">
        <v>25.782569474757601</v>
      </c>
      <c r="Y934" s="52">
        <v>25.252682734873702</v>
      </c>
      <c r="Z934" s="52">
        <v>25.974272190958299</v>
      </c>
      <c r="AA934" s="52">
        <v>26.598769695530699</v>
      </c>
      <c r="AB934" s="52">
        <v>25.828579682435901</v>
      </c>
      <c r="AC934" s="52">
        <v>23.9470567198955</v>
      </c>
      <c r="AD934" s="52">
        <v>22.8493834396449</v>
      </c>
      <c r="AE934" s="52">
        <v>21.6286861984828</v>
      </c>
      <c r="AF934" s="52">
        <v>17.7822118211405</v>
      </c>
      <c r="AG934" s="32">
        <v>12.89887495016</v>
      </c>
    </row>
    <row r="935" spans="1:33" ht="15" customHeight="1" x14ac:dyDescent="0.25">
      <c r="A935" s="49" t="s">
        <v>10</v>
      </c>
      <c r="B935" s="49" t="s">
        <v>11</v>
      </c>
      <c r="C935" s="49" t="s">
        <v>12</v>
      </c>
      <c r="D935" s="49" t="s">
        <v>179</v>
      </c>
      <c r="E935" s="49" t="s">
        <v>189</v>
      </c>
      <c r="F935" s="49" t="s">
        <v>201</v>
      </c>
      <c r="G935" s="49" t="s">
        <v>208</v>
      </c>
      <c r="H935" s="50" t="s">
        <v>18</v>
      </c>
      <c r="I935" s="51">
        <v>298</v>
      </c>
      <c r="J935" s="52">
        <v>0.28164307855533399</v>
      </c>
      <c r="K935" s="52">
        <v>0.28990099785692103</v>
      </c>
      <c r="L935" s="52">
        <v>0.30599798278089602</v>
      </c>
      <c r="M935" s="52">
        <v>0.31552788689504802</v>
      </c>
      <c r="N935" s="52">
        <v>0.339609669126335</v>
      </c>
      <c r="O935" s="52">
        <v>0.36442656756597502</v>
      </c>
      <c r="P935" s="52">
        <v>0.37403115356036998</v>
      </c>
      <c r="Q935" s="52">
        <v>0.38583152803194298</v>
      </c>
      <c r="R935" s="52">
        <v>0.36796653242928301</v>
      </c>
      <c r="S935" s="52">
        <v>0.35249022387628798</v>
      </c>
      <c r="T935" s="52">
        <v>0.40689742935312501</v>
      </c>
      <c r="U935" s="52">
        <v>0.47650122894095098</v>
      </c>
      <c r="V935" s="52">
        <v>0.57278759634568399</v>
      </c>
      <c r="W935" s="52">
        <v>0.74168115263568002</v>
      </c>
      <c r="X935" s="52">
        <v>0.90020457432272205</v>
      </c>
      <c r="Y935" s="52">
        <v>1.0125384479459001</v>
      </c>
      <c r="Z935" s="52">
        <v>1.16594080446773</v>
      </c>
      <c r="AA935" s="52">
        <v>1.2959853257359499</v>
      </c>
      <c r="AB935" s="52">
        <v>1.3347843874931</v>
      </c>
      <c r="AC935" s="52">
        <v>1.3111286386957199</v>
      </c>
      <c r="AD935" s="52">
        <v>1.3197171096731</v>
      </c>
      <c r="AE935" s="52">
        <v>1.3010202033431699</v>
      </c>
      <c r="AF935" s="52">
        <v>1.1096934047466001</v>
      </c>
      <c r="AG935" s="32">
        <v>0.87449652663358401</v>
      </c>
    </row>
    <row r="936" spans="1:33" ht="15" customHeight="1" x14ac:dyDescent="0.25">
      <c r="A936" s="49" t="s">
        <v>10</v>
      </c>
      <c r="B936" s="49" t="s">
        <v>11</v>
      </c>
      <c r="C936" s="49" t="s">
        <v>12</v>
      </c>
      <c r="D936" s="49" t="s">
        <v>179</v>
      </c>
      <c r="E936" s="49" t="s">
        <v>189</v>
      </c>
      <c r="F936" s="49" t="s">
        <v>201</v>
      </c>
      <c r="G936" s="49" t="s">
        <v>209</v>
      </c>
      <c r="H936" s="50" t="s">
        <v>16</v>
      </c>
      <c r="I936" s="51">
        <v>25</v>
      </c>
      <c r="J936" s="52">
        <v>1.2105022805277E-4</v>
      </c>
      <c r="K936" s="52">
        <v>1.47883606747247E-4</v>
      </c>
      <c r="L936" s="52">
        <v>1.62547736502607E-4</v>
      </c>
      <c r="M936" s="52">
        <v>9.1718921372150903E-4</v>
      </c>
      <c r="N936" s="52">
        <v>1.28003091078074E-3</v>
      </c>
      <c r="O936" s="52">
        <v>1.2254142023559701E-3</v>
      </c>
      <c r="P936" s="52">
        <v>1.11927883468021E-3</v>
      </c>
      <c r="Q936" s="52">
        <v>1.0094075355604199E-3</v>
      </c>
      <c r="R936" s="52">
        <v>9.8332981339150391E-4</v>
      </c>
      <c r="S936" s="52">
        <v>8.8728068416070601E-4</v>
      </c>
      <c r="T936" s="52">
        <v>1.28339472807697E-3</v>
      </c>
      <c r="U936" s="52">
        <v>1.2710156537476399E-3</v>
      </c>
      <c r="V936" s="52">
        <v>1.07768329471426E-3</v>
      </c>
      <c r="W936" s="52">
        <v>1.0398865214628599E-3</v>
      </c>
      <c r="X936" s="52">
        <v>1.17782329494516E-3</v>
      </c>
      <c r="Y936" s="52">
        <v>1.0217726196639001E-3</v>
      </c>
      <c r="Z936" s="52">
        <v>9.8801162370454809E-4</v>
      </c>
      <c r="AA936" s="52">
        <v>9.1826247074834198E-4</v>
      </c>
      <c r="AB936" s="52">
        <v>8.5536054518611695E-4</v>
      </c>
      <c r="AC936" s="52">
        <v>8.1929130000738296E-4</v>
      </c>
      <c r="AD936" s="52">
        <v>6.7550996754583504E-4</v>
      </c>
      <c r="AE936" s="52">
        <v>6.7231155538569195E-4</v>
      </c>
      <c r="AF936" s="52">
        <v>6.6794746717898604E-4</v>
      </c>
      <c r="AG936" s="32">
        <v>6.4293684892808504E-4</v>
      </c>
    </row>
    <row r="937" spans="1:33" ht="15" customHeight="1" x14ac:dyDescent="0.25">
      <c r="A937" s="49" t="s">
        <v>10</v>
      </c>
      <c r="B937" s="49" t="s">
        <v>11</v>
      </c>
      <c r="C937" s="49" t="s">
        <v>12</v>
      </c>
      <c r="D937" s="49" t="s">
        <v>179</v>
      </c>
      <c r="E937" s="49" t="s">
        <v>189</v>
      </c>
      <c r="F937" s="49" t="s">
        <v>201</v>
      </c>
      <c r="G937" s="49" t="s">
        <v>209</v>
      </c>
      <c r="H937" s="50" t="s">
        <v>18</v>
      </c>
      <c r="I937" s="51">
        <v>298</v>
      </c>
      <c r="J937" s="52">
        <v>9.5571867405526997E-4</v>
      </c>
      <c r="K937" s="52">
        <v>1.19941442317388E-3</v>
      </c>
      <c r="L937" s="52">
        <v>1.3694795594538099E-3</v>
      </c>
      <c r="M937" s="52">
        <v>7.9246711291926005E-3</v>
      </c>
      <c r="N937" s="52">
        <v>1.14415752824317E-2</v>
      </c>
      <c r="O937" s="52">
        <v>1.14285696377687E-2</v>
      </c>
      <c r="P937" s="52">
        <v>1.09511126757263E-2</v>
      </c>
      <c r="Q937" s="52">
        <v>1.0370627495628299E-2</v>
      </c>
      <c r="R937" s="52">
        <v>1.04172717290438E-2</v>
      </c>
      <c r="S937" s="52">
        <v>9.6369525349628005E-3</v>
      </c>
      <c r="T937" s="52">
        <v>1.41960556772803E-2</v>
      </c>
      <c r="U937" s="52">
        <v>1.4358391724994099E-2</v>
      </c>
      <c r="V937" s="52">
        <v>1.24431407347024E-2</v>
      </c>
      <c r="W937" s="52">
        <v>1.2245596632790999E-2</v>
      </c>
      <c r="X937" s="52">
        <v>1.27046218423845E-2</v>
      </c>
      <c r="Y937" s="52">
        <v>1.1409230630298599E-2</v>
      </c>
      <c r="Z937" s="52">
        <v>1.15818042324537E-2</v>
      </c>
      <c r="AA937" s="52">
        <v>1.1401269103079001E-2</v>
      </c>
      <c r="AB937" s="52">
        <v>1.11182554607405E-2</v>
      </c>
      <c r="AC937" s="52">
        <v>1.09313238268108E-2</v>
      </c>
      <c r="AD937" s="52">
        <v>9.2003294902103794E-3</v>
      </c>
      <c r="AE937" s="52">
        <v>9.4691482053754807E-3</v>
      </c>
      <c r="AF937" s="52">
        <v>9.4742967515821404E-3</v>
      </c>
      <c r="AG937" s="32">
        <v>9.1934750261559502E-3</v>
      </c>
    </row>
    <row r="938" spans="1:33" ht="15" customHeight="1" x14ac:dyDescent="0.25">
      <c r="A938" s="49" t="s">
        <v>10</v>
      </c>
      <c r="B938" s="49" t="s">
        <v>11</v>
      </c>
      <c r="C938" s="49" t="s">
        <v>12</v>
      </c>
      <c r="D938" s="49" t="s">
        <v>179</v>
      </c>
      <c r="E938" s="49" t="s">
        <v>189</v>
      </c>
      <c r="F938" s="49" t="s">
        <v>201</v>
      </c>
      <c r="G938" s="49" t="s">
        <v>210</v>
      </c>
      <c r="H938" s="50" t="s">
        <v>16</v>
      </c>
      <c r="I938" s="51">
        <v>25</v>
      </c>
      <c r="J938" s="52">
        <v>3.1061787477755402E-2</v>
      </c>
      <c r="K938" s="52">
        <v>2.8167196068183999E-2</v>
      </c>
      <c r="L938" s="52">
        <v>2.6407562910978601E-2</v>
      </c>
      <c r="M938" s="52">
        <v>2.48095335137727E-2</v>
      </c>
      <c r="N938" s="52">
        <v>2.2553029189809899E-2</v>
      </c>
      <c r="O938" s="52">
        <v>2.0273080575818999E-2</v>
      </c>
      <c r="P938" s="52">
        <v>1.84831560107531E-2</v>
      </c>
      <c r="Q938" s="52">
        <v>1.6638793513466098E-2</v>
      </c>
      <c r="R938" s="52">
        <v>1.4625739633488601E-2</v>
      </c>
      <c r="S938" s="52">
        <v>1.2973410906763599E-2</v>
      </c>
      <c r="T938" s="52">
        <v>1.1818042596037999E-2</v>
      </c>
      <c r="U938" s="52">
        <v>1.0688736621538001E-2</v>
      </c>
      <c r="V938" s="52">
        <v>9.8353702326761903E-3</v>
      </c>
      <c r="W938" s="52">
        <v>9.0463061167172405E-3</v>
      </c>
      <c r="X938" s="52">
        <v>9.4906715988402699E-3</v>
      </c>
      <c r="Y938" s="52">
        <v>8.8586182520257808E-3</v>
      </c>
      <c r="Z938" s="52">
        <v>8.6760969514609893E-3</v>
      </c>
      <c r="AA938" s="52">
        <v>8.1216724062284102E-3</v>
      </c>
      <c r="AB938" s="52">
        <v>7.4452681045594103E-3</v>
      </c>
      <c r="AC938" s="52">
        <v>7.3003679954462197E-3</v>
      </c>
      <c r="AD938" s="52">
        <v>5.9988494322213296E-3</v>
      </c>
      <c r="AE938" s="52">
        <v>5.9912082056585401E-3</v>
      </c>
      <c r="AF938" s="52">
        <v>5.7941455932178096E-3</v>
      </c>
      <c r="AG938" s="32">
        <v>5.6752005489468698E-3</v>
      </c>
    </row>
    <row r="939" spans="1:33" ht="15" customHeight="1" x14ac:dyDescent="0.25">
      <c r="A939" s="49" t="s">
        <v>10</v>
      </c>
      <c r="B939" s="49" t="s">
        <v>11</v>
      </c>
      <c r="C939" s="49" t="s">
        <v>12</v>
      </c>
      <c r="D939" s="49" t="s">
        <v>179</v>
      </c>
      <c r="E939" s="49" t="s">
        <v>189</v>
      </c>
      <c r="F939" s="49" t="s">
        <v>201</v>
      </c>
      <c r="G939" s="49" t="s">
        <v>210</v>
      </c>
      <c r="H939" s="50" t="s">
        <v>17</v>
      </c>
      <c r="I939" s="51">
        <v>1</v>
      </c>
      <c r="J939" s="52">
        <v>9.3570774323468093</v>
      </c>
      <c r="K939" s="52">
        <v>9.2323428144205906</v>
      </c>
      <c r="L939" s="52">
        <v>9.7136070886605594</v>
      </c>
      <c r="M939" s="52">
        <v>10.0470227691318</v>
      </c>
      <c r="N939" s="52">
        <v>9.8971955444597501</v>
      </c>
      <c r="O939" s="52">
        <v>9.5244816896790496</v>
      </c>
      <c r="P939" s="52">
        <v>9.6484239746318501</v>
      </c>
      <c r="Q939" s="52">
        <v>9.4891902725601298</v>
      </c>
      <c r="R939" s="52">
        <v>8.7236704452375609</v>
      </c>
      <c r="S939" s="52">
        <v>8.1122192370936705</v>
      </c>
      <c r="T939" s="52">
        <v>7.5104318684995901</v>
      </c>
      <c r="U939" s="52">
        <v>7.0189024458559599</v>
      </c>
      <c r="V939" s="52">
        <v>6.5871352282757503</v>
      </c>
      <c r="W939" s="52">
        <v>6.3165907435367998</v>
      </c>
      <c r="X939" s="52">
        <v>6.1200773505474304</v>
      </c>
      <c r="Y939" s="52">
        <v>6.0568046898707699</v>
      </c>
      <c r="Z939" s="52">
        <v>6.4544900555940199</v>
      </c>
      <c r="AA939" s="52">
        <v>6.7331123311519496</v>
      </c>
      <c r="AB939" s="52">
        <v>6.7246235041739002</v>
      </c>
      <c r="AC939" s="52">
        <v>6.9056152909494699</v>
      </c>
      <c r="AD939" s="52">
        <v>6.0289698861264904</v>
      </c>
      <c r="AE939" s="52">
        <v>6.54069965485394</v>
      </c>
      <c r="AF939" s="52">
        <v>6.66528957877886</v>
      </c>
      <c r="AG939" s="32">
        <v>6.7687208668153502</v>
      </c>
    </row>
    <row r="940" spans="1:33" ht="15" customHeight="1" x14ac:dyDescent="0.25">
      <c r="A940" s="49" t="s">
        <v>10</v>
      </c>
      <c r="B940" s="49" t="s">
        <v>11</v>
      </c>
      <c r="C940" s="49" t="s">
        <v>12</v>
      </c>
      <c r="D940" s="49" t="s">
        <v>179</v>
      </c>
      <c r="E940" s="49" t="s">
        <v>189</v>
      </c>
      <c r="F940" s="49" t="s">
        <v>201</v>
      </c>
      <c r="G940" s="49" t="s">
        <v>210</v>
      </c>
      <c r="H940" s="50" t="s">
        <v>18</v>
      </c>
      <c r="I940" s="51">
        <v>298</v>
      </c>
      <c r="J940" s="52">
        <v>0.24523977211414799</v>
      </c>
      <c r="K940" s="52">
        <v>0.22845088761114801</v>
      </c>
      <c r="L940" s="52">
        <v>0.22248613484073801</v>
      </c>
      <c r="M940" s="52">
        <v>0.21435859801228299</v>
      </c>
      <c r="N940" s="52">
        <v>0.20159058593725701</v>
      </c>
      <c r="O940" s="52">
        <v>0.18907265207747101</v>
      </c>
      <c r="P940" s="52">
        <v>0.18084066079442501</v>
      </c>
      <c r="Q940" s="52">
        <v>0.17094654381496399</v>
      </c>
      <c r="R940" s="52">
        <v>0.15494323666929699</v>
      </c>
      <c r="S940" s="52">
        <v>0.14090709665714399</v>
      </c>
      <c r="T940" s="52">
        <v>0.13072329737648999</v>
      </c>
      <c r="U940" s="52">
        <v>0.120748369231183</v>
      </c>
      <c r="V940" s="52">
        <v>0.113561095902058</v>
      </c>
      <c r="W940" s="52">
        <v>0.106528369620787</v>
      </c>
      <c r="X940" s="52">
        <v>0.102371377957114</v>
      </c>
      <c r="Y940" s="52">
        <v>9.8916350622490407E-2</v>
      </c>
      <c r="Z940" s="52">
        <v>0.101704123699316</v>
      </c>
      <c r="AA940" s="52">
        <v>0.100839765993048</v>
      </c>
      <c r="AB940" s="52">
        <v>9.67760241293142E-2</v>
      </c>
      <c r="AC940" s="52">
        <v>9.7404533176892294E-2</v>
      </c>
      <c r="AD940" s="52">
        <v>8.1703296753874693E-2</v>
      </c>
      <c r="AE940" s="52">
        <v>8.43829590227652E-2</v>
      </c>
      <c r="AF940" s="52">
        <v>8.2185287720100794E-2</v>
      </c>
      <c r="AG940" s="32">
        <v>8.1150760921786205E-2</v>
      </c>
    </row>
    <row r="941" spans="1:33" ht="15" customHeight="1" x14ac:dyDescent="0.25">
      <c r="A941" s="49" t="s">
        <v>10</v>
      </c>
      <c r="B941" s="49" t="s">
        <v>11</v>
      </c>
      <c r="C941" s="49" t="s">
        <v>12</v>
      </c>
      <c r="D941" s="49" t="s">
        <v>179</v>
      </c>
      <c r="E941" s="49" t="s">
        <v>189</v>
      </c>
      <c r="F941" s="49" t="s">
        <v>201</v>
      </c>
      <c r="G941" s="49" t="s">
        <v>755</v>
      </c>
      <c r="H941" s="50" t="s">
        <v>16</v>
      </c>
      <c r="I941" s="51">
        <v>25</v>
      </c>
      <c r="J941" s="52"/>
      <c r="K941" s="52"/>
      <c r="L941" s="52"/>
      <c r="M941" s="52"/>
      <c r="N941" s="52"/>
      <c r="O941" s="52"/>
      <c r="P941" s="52"/>
      <c r="Q941" s="52"/>
      <c r="R941" s="52"/>
      <c r="S941" s="52"/>
      <c r="T941" s="52">
        <v>8.2557523005231699E-6</v>
      </c>
      <c r="U941" s="52">
        <v>7.2866702611178397E-6</v>
      </c>
      <c r="V941" s="52">
        <v>3.3220178933453602E-5</v>
      </c>
      <c r="W941" s="52">
        <v>3.5953867003298402E-4</v>
      </c>
      <c r="X941" s="52">
        <v>2.5422788384478202E-4</v>
      </c>
      <c r="Y941" s="52">
        <v>3.2441700222429802E-4</v>
      </c>
      <c r="Z941" s="52">
        <v>4.5140282337859198E-4</v>
      </c>
      <c r="AA941" s="52">
        <v>5.1766790593991898E-4</v>
      </c>
      <c r="AB941" s="52">
        <v>5.0676919603770203E-4</v>
      </c>
      <c r="AC941" s="52">
        <v>7.2098650086169496E-4</v>
      </c>
      <c r="AD941" s="52">
        <v>5.8884334526628499E-4</v>
      </c>
      <c r="AE941" s="52">
        <v>8.3435075079310898E-4</v>
      </c>
      <c r="AF941" s="52">
        <v>1.09781910255343E-3</v>
      </c>
      <c r="AG941" s="32">
        <v>1.0579571897630601E-3</v>
      </c>
    </row>
    <row r="942" spans="1:33" ht="15" customHeight="1" x14ac:dyDescent="0.25">
      <c r="A942" s="49" t="s">
        <v>10</v>
      </c>
      <c r="B942" s="49" t="s">
        <v>11</v>
      </c>
      <c r="C942" s="49" t="s">
        <v>12</v>
      </c>
      <c r="D942" s="49" t="s">
        <v>179</v>
      </c>
      <c r="E942" s="49" t="s">
        <v>189</v>
      </c>
      <c r="F942" s="49" t="s">
        <v>201</v>
      </c>
      <c r="G942" s="49" t="s">
        <v>755</v>
      </c>
      <c r="H942" s="50" t="s">
        <v>18</v>
      </c>
      <c r="I942" s="51">
        <v>298</v>
      </c>
      <c r="J942" s="52"/>
      <c r="K942" s="52"/>
      <c r="L942" s="52"/>
      <c r="M942" s="52"/>
      <c r="N942" s="52"/>
      <c r="O942" s="52"/>
      <c r="P942" s="52"/>
      <c r="Q942" s="52"/>
      <c r="R942" s="52"/>
      <c r="S942" s="52"/>
      <c r="T942" s="52">
        <v>2.1498406369210301E-4</v>
      </c>
      <c r="U942" s="52">
        <v>2.2827603621595899E-4</v>
      </c>
      <c r="V942" s="52">
        <v>1.3851675987873501E-3</v>
      </c>
      <c r="W942" s="52">
        <v>2.41346205470441E-2</v>
      </c>
      <c r="X942" s="52">
        <v>2.8047482816058698E-2</v>
      </c>
      <c r="Y942" s="52">
        <v>4.6761286134293097E-2</v>
      </c>
      <c r="Z942" s="52">
        <v>8.4330010885972501E-2</v>
      </c>
      <c r="AA942" s="52">
        <v>0.124523212021102</v>
      </c>
      <c r="AB942" s="52">
        <v>0.14414172628970101</v>
      </c>
      <c r="AC942" s="52">
        <v>0.249253640230509</v>
      </c>
      <c r="AD942" s="52">
        <v>0.25596130704423697</v>
      </c>
      <c r="AE942" s="52">
        <v>0.42156941074118598</v>
      </c>
      <c r="AF942" s="52">
        <v>0.63617570368161602</v>
      </c>
      <c r="AG942" s="32">
        <v>0.96592077596205606</v>
      </c>
    </row>
    <row r="943" spans="1:33" ht="15" customHeight="1" x14ac:dyDescent="0.25">
      <c r="A943" s="49" t="s">
        <v>10</v>
      </c>
      <c r="B943" s="49" t="s">
        <v>11</v>
      </c>
      <c r="C943" s="49" t="s">
        <v>12</v>
      </c>
      <c r="D943" s="49" t="s">
        <v>179</v>
      </c>
      <c r="E943" s="49" t="s">
        <v>189</v>
      </c>
      <c r="F943" s="49" t="s">
        <v>201</v>
      </c>
      <c r="G943" s="49" t="s">
        <v>211</v>
      </c>
      <c r="H943" s="50" t="s">
        <v>16</v>
      </c>
      <c r="I943" s="51">
        <v>25</v>
      </c>
      <c r="J943" s="52">
        <v>5.4706666350182804E-9</v>
      </c>
      <c r="K943" s="52">
        <v>7.3221937590887304E-9</v>
      </c>
      <c r="L943" s="52">
        <v>1.24574996472403E-8</v>
      </c>
      <c r="M943" s="52">
        <v>3.1791221988622002E-9</v>
      </c>
      <c r="N943" s="52">
        <v>4.7101754182919E-9</v>
      </c>
      <c r="O943" s="52">
        <v>8.7023567774332493E-9</v>
      </c>
      <c r="P943" s="52">
        <v>6.8170049678832705E-8</v>
      </c>
      <c r="Q943" s="52">
        <v>6.2347446873998796E-8</v>
      </c>
      <c r="R943" s="52">
        <v>4.1999293003525902E-8</v>
      </c>
      <c r="S943" s="52">
        <v>2.7970243949633201E-8</v>
      </c>
      <c r="T943" s="52">
        <v>2.1016716025042801E-8</v>
      </c>
      <c r="U943" s="52">
        <v>4.7009286232006202E-8</v>
      </c>
      <c r="V943" s="52">
        <v>7.6009107690641595E-8</v>
      </c>
      <c r="W943" s="52">
        <v>2.19607062277788E-7</v>
      </c>
      <c r="X943" s="52">
        <v>2.41536791892089E-7</v>
      </c>
      <c r="Y943" s="52">
        <v>4.6203913889846799E-7</v>
      </c>
      <c r="Z943" s="52">
        <v>6.0093916661160302E-7</v>
      </c>
      <c r="AA943" s="52">
        <v>6.1540052841744905E-7</v>
      </c>
      <c r="AB943" s="52">
        <v>6.5689863683683196E-7</v>
      </c>
      <c r="AC943" s="52">
        <v>7.5209962427555197E-7</v>
      </c>
      <c r="AD943" s="52">
        <v>8.9694459303170595E-7</v>
      </c>
      <c r="AE943" s="52">
        <v>1.06385481491116E-6</v>
      </c>
      <c r="AF943" s="52">
        <v>1.0514078239530001E-6</v>
      </c>
      <c r="AG943" s="32">
        <v>1.0027304674136901E-6</v>
      </c>
    </row>
    <row r="944" spans="1:33" ht="15" customHeight="1" x14ac:dyDescent="0.25">
      <c r="A944" s="49" t="s">
        <v>10</v>
      </c>
      <c r="B944" s="49" t="s">
        <v>11</v>
      </c>
      <c r="C944" s="49" t="s">
        <v>12</v>
      </c>
      <c r="D944" s="49" t="s">
        <v>179</v>
      </c>
      <c r="E944" s="49" t="s">
        <v>189</v>
      </c>
      <c r="F944" s="49" t="s">
        <v>201</v>
      </c>
      <c r="G944" s="49" t="s">
        <v>211</v>
      </c>
      <c r="H944" s="50" t="s">
        <v>18</v>
      </c>
      <c r="I944" s="51">
        <v>298</v>
      </c>
      <c r="J944" s="52">
        <v>2.9789496650030201E-7</v>
      </c>
      <c r="K944" s="52">
        <v>4.2552199533689401E-7</v>
      </c>
      <c r="L944" s="52">
        <v>7.7508561285582505E-7</v>
      </c>
      <c r="M944" s="52">
        <v>2.1478513372403199E-7</v>
      </c>
      <c r="N944" s="52">
        <v>3.55637825691646E-7</v>
      </c>
      <c r="O944" s="52">
        <v>7.1230760481441402E-7</v>
      </c>
      <c r="P944" s="52">
        <v>5.9616519947159099E-6</v>
      </c>
      <c r="Q944" s="52">
        <v>5.7566551044187198E-6</v>
      </c>
      <c r="R944" s="52">
        <v>3.9640036863918397E-6</v>
      </c>
      <c r="S944" s="52">
        <v>2.6058652045240998E-6</v>
      </c>
      <c r="T944" s="52">
        <v>2.2071817354446399E-6</v>
      </c>
      <c r="U944" s="52">
        <v>5.8761270152243E-6</v>
      </c>
      <c r="V944" s="52">
        <v>1.06153011475317E-5</v>
      </c>
      <c r="W944" s="52">
        <v>3.8237979060859898E-5</v>
      </c>
      <c r="X944" s="52">
        <v>4.8763714093482202E-5</v>
      </c>
      <c r="Y944" s="52">
        <v>1.1860202113450401E-4</v>
      </c>
      <c r="Z944" s="52">
        <v>1.6807567863960201E-4</v>
      </c>
      <c r="AA944" s="52">
        <v>2.1666824284257601E-4</v>
      </c>
      <c r="AB944" s="52">
        <v>2.7367663849041699E-4</v>
      </c>
      <c r="AC944" s="52">
        <v>3.2098327956018002E-4</v>
      </c>
      <c r="AD944" s="52">
        <v>5.2766876193797399E-4</v>
      </c>
      <c r="AE944" s="52">
        <v>6.6216633501112805E-4</v>
      </c>
      <c r="AF944" s="52">
        <v>7.0799612114906497E-4</v>
      </c>
      <c r="AG944" s="32">
        <v>6.9985543484993502E-4</v>
      </c>
    </row>
    <row r="945" spans="1:33" ht="15" customHeight="1" x14ac:dyDescent="0.25">
      <c r="A945" s="49" t="s">
        <v>10</v>
      </c>
      <c r="B945" s="49" t="s">
        <v>11</v>
      </c>
      <c r="C945" s="49" t="s">
        <v>12</v>
      </c>
      <c r="D945" s="49" t="s">
        <v>179</v>
      </c>
      <c r="E945" s="49" t="s">
        <v>189</v>
      </c>
      <c r="F945" s="49" t="s">
        <v>201</v>
      </c>
      <c r="G945" s="49" t="s">
        <v>212</v>
      </c>
      <c r="H945" s="50" t="s">
        <v>16</v>
      </c>
      <c r="I945" s="51">
        <v>25</v>
      </c>
      <c r="J945" s="52">
        <v>1.07453799701622E-5</v>
      </c>
      <c r="K945" s="52">
        <v>1.16691301712377E-5</v>
      </c>
      <c r="L945" s="52">
        <v>1.23694217342766E-5</v>
      </c>
      <c r="M945" s="52">
        <v>1.36561591219045E-5</v>
      </c>
      <c r="N945" s="52">
        <v>1.4030163116329799E-5</v>
      </c>
      <c r="O945" s="52">
        <v>1.4601662636042301E-5</v>
      </c>
      <c r="P945" s="52">
        <v>1.51278026523876E-5</v>
      </c>
      <c r="Q945" s="52">
        <v>1.53949705946175E-5</v>
      </c>
      <c r="R945" s="52">
        <v>1.4731290734702701E-5</v>
      </c>
      <c r="S945" s="52">
        <v>1.45724207588929E-5</v>
      </c>
      <c r="T945" s="52">
        <v>1.4518035005061399E-5</v>
      </c>
      <c r="U945" s="52">
        <v>1.4115182037003099E-5</v>
      </c>
      <c r="V945" s="52">
        <v>1.38697079351719E-5</v>
      </c>
      <c r="W945" s="52">
        <v>1.31749058302887E-5</v>
      </c>
      <c r="X945" s="52">
        <v>1.3096292057200099E-5</v>
      </c>
      <c r="Y945" s="52">
        <v>1.30670543856384E-5</v>
      </c>
      <c r="Z945" s="52">
        <v>1.3004414255669399E-5</v>
      </c>
      <c r="AA945" s="52">
        <v>1.26561568322176E-5</v>
      </c>
      <c r="AB945" s="52">
        <v>1.26514390160995E-5</v>
      </c>
      <c r="AC945" s="52">
        <v>1.1554296799570501E-5</v>
      </c>
      <c r="AD945" s="52">
        <v>1.0222897882766699E-5</v>
      </c>
      <c r="AE945" s="52">
        <v>1.06508621409432E-5</v>
      </c>
      <c r="AF945" s="52">
        <v>8.9935393051852996E-6</v>
      </c>
      <c r="AG945" s="32">
        <v>6.3141420692704698E-6</v>
      </c>
    </row>
    <row r="946" spans="1:33" ht="15" customHeight="1" x14ac:dyDescent="0.25">
      <c r="A946" s="49" t="s">
        <v>10</v>
      </c>
      <c r="B946" s="49" t="s">
        <v>11</v>
      </c>
      <c r="C946" s="49" t="s">
        <v>12</v>
      </c>
      <c r="D946" s="49" t="s">
        <v>179</v>
      </c>
      <c r="E946" s="49" t="s">
        <v>189</v>
      </c>
      <c r="F946" s="49" t="s">
        <v>201</v>
      </c>
      <c r="G946" s="49" t="s">
        <v>212</v>
      </c>
      <c r="H946" s="50" t="s">
        <v>17</v>
      </c>
      <c r="I946" s="51">
        <v>1</v>
      </c>
      <c r="J946" s="52">
        <v>4.18400161469843E-2</v>
      </c>
      <c r="K946" s="52">
        <v>4.8367821949861001E-2</v>
      </c>
      <c r="L946" s="52">
        <v>5.4759443102657103E-2</v>
      </c>
      <c r="M946" s="52">
        <v>6.5381498289636006E-2</v>
      </c>
      <c r="N946" s="52">
        <v>7.4752295052410198E-2</v>
      </c>
      <c r="O946" s="52">
        <v>8.4014995723132299E-2</v>
      </c>
      <c r="P946" s="52">
        <v>9.2727366032038405E-2</v>
      </c>
      <c r="Q946" s="52">
        <v>9.96061574104391E-2</v>
      </c>
      <c r="R946" s="52">
        <v>9.7479733169742205E-2</v>
      </c>
      <c r="S946" s="52">
        <v>9.5211991181258906E-2</v>
      </c>
      <c r="T946" s="52">
        <v>9.3522154866676699E-2</v>
      </c>
      <c r="U946" s="52">
        <v>8.9666357895845705E-2</v>
      </c>
      <c r="V946" s="52">
        <v>8.6958321163225105E-2</v>
      </c>
      <c r="W946" s="52">
        <v>8.3280260571235498E-2</v>
      </c>
      <c r="X946" s="52">
        <v>8.3210565623777905E-2</v>
      </c>
      <c r="Y946" s="52">
        <v>8.7021175160970202E-2</v>
      </c>
      <c r="Z946" s="52">
        <v>8.8256922920775194E-2</v>
      </c>
      <c r="AA946" s="52">
        <v>8.9501486740298494E-2</v>
      </c>
      <c r="AB946" s="52">
        <v>9.3322336893670102E-2</v>
      </c>
      <c r="AC946" s="52">
        <v>8.4311271461494405E-2</v>
      </c>
      <c r="AD946" s="52">
        <v>8.5428710774224301E-2</v>
      </c>
      <c r="AE946" s="52">
        <v>9.0318569459265599E-2</v>
      </c>
      <c r="AF946" s="52">
        <v>7.9167961937482295E-2</v>
      </c>
      <c r="AG946" s="32">
        <v>5.6422121269205198E-2</v>
      </c>
    </row>
    <row r="947" spans="1:33" ht="15" customHeight="1" x14ac:dyDescent="0.25">
      <c r="A947" s="49" t="s">
        <v>10</v>
      </c>
      <c r="B947" s="49" t="s">
        <v>11</v>
      </c>
      <c r="C947" s="49" t="s">
        <v>12</v>
      </c>
      <c r="D947" s="49" t="s">
        <v>179</v>
      </c>
      <c r="E947" s="49" t="s">
        <v>189</v>
      </c>
      <c r="F947" s="49" t="s">
        <v>201</v>
      </c>
      <c r="G947" s="49" t="s">
        <v>212</v>
      </c>
      <c r="H947" s="50" t="s">
        <v>18</v>
      </c>
      <c r="I947" s="51">
        <v>298</v>
      </c>
      <c r="J947" s="52">
        <v>5.8511966087543797E-4</v>
      </c>
      <c r="K947" s="52">
        <v>6.7813987415282296E-4</v>
      </c>
      <c r="L947" s="52">
        <v>7.6960554662410701E-4</v>
      </c>
      <c r="M947" s="52">
        <v>9.2262573744559997E-4</v>
      </c>
      <c r="N947" s="52">
        <v>1.05933564287508E-3</v>
      </c>
      <c r="O947" s="52">
        <v>1.19517914567221E-3</v>
      </c>
      <c r="P947" s="52">
        <v>1.3229665415115401E-3</v>
      </c>
      <c r="Q947" s="52">
        <v>1.4214461136633999E-3</v>
      </c>
      <c r="R947" s="52">
        <v>1.3903779469042301E-3</v>
      </c>
      <c r="S947" s="52">
        <v>1.3576486593990401E-3</v>
      </c>
      <c r="T947" s="52">
        <v>1.5246883318752E-3</v>
      </c>
      <c r="U947" s="52">
        <v>1.76438761658906E-3</v>
      </c>
      <c r="V947" s="52">
        <v>1.9370195366506899E-3</v>
      </c>
      <c r="W947" s="52">
        <v>2.2940144458110799E-3</v>
      </c>
      <c r="X947" s="52">
        <v>2.6440023342173199E-3</v>
      </c>
      <c r="Y947" s="52">
        <v>3.35421597422671E-3</v>
      </c>
      <c r="Z947" s="52">
        <v>3.6371830507510102E-3</v>
      </c>
      <c r="AA947" s="52">
        <v>4.4559390760167397E-3</v>
      </c>
      <c r="AB947" s="52">
        <v>5.27083344039978E-3</v>
      </c>
      <c r="AC947" s="52">
        <v>4.9311766154785802E-3</v>
      </c>
      <c r="AD947" s="52">
        <v>6.0140881734789403E-3</v>
      </c>
      <c r="AE947" s="52">
        <v>6.6293278459863001E-3</v>
      </c>
      <c r="AF947" s="52">
        <v>6.0560619755835998E-3</v>
      </c>
      <c r="AG947" s="32">
        <v>4.4069536003940096E-3</v>
      </c>
    </row>
    <row r="948" spans="1:33" ht="15" customHeight="1" x14ac:dyDescent="0.25">
      <c r="A948" s="49" t="s">
        <v>10</v>
      </c>
      <c r="B948" s="49" t="s">
        <v>11</v>
      </c>
      <c r="C948" s="49" t="s">
        <v>12</v>
      </c>
      <c r="D948" s="49" t="s">
        <v>179</v>
      </c>
      <c r="E948" s="49" t="s">
        <v>189</v>
      </c>
      <c r="F948" s="49" t="s">
        <v>201</v>
      </c>
      <c r="G948" s="49" t="s">
        <v>213</v>
      </c>
      <c r="H948" s="50" t="s">
        <v>16</v>
      </c>
      <c r="I948" s="51">
        <v>25</v>
      </c>
      <c r="J948" s="52">
        <v>1.4584361953623801E-5</v>
      </c>
      <c r="K948" s="52">
        <v>1.7315173543453299E-5</v>
      </c>
      <c r="L948" s="52">
        <v>1.82823350085702E-5</v>
      </c>
      <c r="M948" s="52">
        <v>9.7361672805862501E-5</v>
      </c>
      <c r="N948" s="52">
        <v>1.27901365867478E-4</v>
      </c>
      <c r="O948" s="52">
        <v>1.1648039733172701E-4</v>
      </c>
      <c r="P948" s="52">
        <v>9.9744910442295704E-5</v>
      </c>
      <c r="Q948" s="52">
        <v>8.5515472261990606E-5</v>
      </c>
      <c r="R948" s="52">
        <v>7.8547836725076302E-5</v>
      </c>
      <c r="S948" s="52">
        <v>7.3296879423223694E-5</v>
      </c>
      <c r="T948" s="52">
        <v>1.05508246671638E-4</v>
      </c>
      <c r="U948" s="52">
        <v>1.02411283035713E-4</v>
      </c>
      <c r="V948" s="52">
        <v>8.4351928123349801E-5</v>
      </c>
      <c r="W948" s="52">
        <v>7.8828392063765796E-5</v>
      </c>
      <c r="X948" s="52">
        <v>7.5499080897736294E-5</v>
      </c>
      <c r="Y948" s="52">
        <v>5.6605467266088802E-5</v>
      </c>
      <c r="Z948" s="52">
        <v>3.8373301771311499E-5</v>
      </c>
      <c r="AA948" s="52">
        <v>4.4129163615971199E-5</v>
      </c>
      <c r="AB948" s="52">
        <v>3.66680261570027E-5</v>
      </c>
      <c r="AC948" s="52">
        <v>3.0352521056861198E-5</v>
      </c>
      <c r="AD948" s="52">
        <v>2.0771017536165501E-5</v>
      </c>
      <c r="AE948" s="52">
        <v>2.1975418833695901E-5</v>
      </c>
      <c r="AF948" s="52">
        <v>1.9338348484783101E-5</v>
      </c>
      <c r="AG948" s="32">
        <v>1.6524902971143E-5</v>
      </c>
    </row>
    <row r="949" spans="1:33" ht="15" customHeight="1" x14ac:dyDescent="0.25">
      <c r="A949" s="49" t="s">
        <v>10</v>
      </c>
      <c r="B949" s="49" t="s">
        <v>11</v>
      </c>
      <c r="C949" s="49" t="s">
        <v>12</v>
      </c>
      <c r="D949" s="49" t="s">
        <v>179</v>
      </c>
      <c r="E949" s="49" t="s">
        <v>189</v>
      </c>
      <c r="F949" s="49" t="s">
        <v>201</v>
      </c>
      <c r="G949" s="49" t="s">
        <v>213</v>
      </c>
      <c r="H949" s="50" t="s">
        <v>18</v>
      </c>
      <c r="I949" s="51">
        <v>298</v>
      </c>
      <c r="J949" s="52">
        <v>1.09864665053072E-4</v>
      </c>
      <c r="K949" s="52">
        <v>1.3048697517302601E-4</v>
      </c>
      <c r="L949" s="52">
        <v>1.3943847764036501E-4</v>
      </c>
      <c r="M949" s="52">
        <v>7.3710553029544205E-4</v>
      </c>
      <c r="N949" s="52">
        <v>9.8051428643712601E-4</v>
      </c>
      <c r="O949" s="52">
        <v>9.0522055455996597E-4</v>
      </c>
      <c r="P949" s="52">
        <v>7.86979884768618E-4</v>
      </c>
      <c r="Q949" s="52">
        <v>6.8876400529441597E-4</v>
      </c>
      <c r="R949" s="52">
        <v>6.4428370828422505E-4</v>
      </c>
      <c r="S949" s="52">
        <v>6.0899870913059704E-4</v>
      </c>
      <c r="T949" s="52">
        <v>8.8803007923224397E-4</v>
      </c>
      <c r="U949" s="52">
        <v>8.7584060551986604E-4</v>
      </c>
      <c r="V949" s="52">
        <v>7.4245143257236105E-4</v>
      </c>
      <c r="W949" s="52">
        <v>7.09364931329569E-4</v>
      </c>
      <c r="X949" s="52">
        <v>7.0724834246232299E-4</v>
      </c>
      <c r="Y949" s="52">
        <v>5.89777706445261E-4</v>
      </c>
      <c r="Z949" s="52">
        <v>5.1549042672935103E-4</v>
      </c>
      <c r="AA949" s="52">
        <v>5.0877945596672705E-4</v>
      </c>
      <c r="AB949" s="52">
        <v>4.6846997102173199E-4</v>
      </c>
      <c r="AC949" s="52">
        <v>4.14593266111156E-4</v>
      </c>
      <c r="AD949" s="52">
        <v>3.1306702743528E-4</v>
      </c>
      <c r="AE949" s="52">
        <v>3.45978496558047E-4</v>
      </c>
      <c r="AF949" s="52">
        <v>3.3228458434841402E-4</v>
      </c>
      <c r="AG949" s="32">
        <v>3.03106864509379E-4</v>
      </c>
    </row>
    <row r="950" spans="1:33" ht="15" customHeight="1" x14ac:dyDescent="0.25">
      <c r="A950" s="49" t="s">
        <v>10</v>
      </c>
      <c r="B950" s="49" t="s">
        <v>11</v>
      </c>
      <c r="C950" s="49" t="s">
        <v>12</v>
      </c>
      <c r="D950" s="49" t="s">
        <v>179</v>
      </c>
      <c r="E950" s="49" t="s">
        <v>189</v>
      </c>
      <c r="F950" s="49" t="s">
        <v>201</v>
      </c>
      <c r="G950" s="49" t="s">
        <v>214</v>
      </c>
      <c r="H950" s="50" t="s">
        <v>16</v>
      </c>
      <c r="I950" s="51">
        <v>25</v>
      </c>
      <c r="J950" s="52">
        <v>3.74238329649936E-3</v>
      </c>
      <c r="K950" s="52">
        <v>3.2979983304482099E-3</v>
      </c>
      <c r="L950" s="52">
        <v>2.9701546283338199E-3</v>
      </c>
      <c r="M950" s="52">
        <v>2.6335871031813599E-3</v>
      </c>
      <c r="N950" s="52">
        <v>2.2535106094167599E-3</v>
      </c>
      <c r="O950" s="52">
        <v>1.92703534533016E-3</v>
      </c>
      <c r="P950" s="52">
        <v>1.6471326749516199E-3</v>
      </c>
      <c r="Q950" s="52">
        <v>1.40961329794693E-3</v>
      </c>
      <c r="R950" s="52">
        <v>1.16829591971026E-3</v>
      </c>
      <c r="S950" s="52">
        <v>1.0717133280552201E-3</v>
      </c>
      <c r="T950" s="52">
        <v>9.7156465280721102E-4</v>
      </c>
      <c r="U950" s="52">
        <v>8.6123819814092105E-4</v>
      </c>
      <c r="V950" s="52">
        <v>7.6982954732837704E-4</v>
      </c>
      <c r="W950" s="52">
        <v>6.8575344576470704E-4</v>
      </c>
      <c r="X950" s="52">
        <v>6.0835694614789495E-4</v>
      </c>
      <c r="Y950" s="52">
        <v>4.9076107133578096E-4</v>
      </c>
      <c r="Z950" s="52">
        <v>3.3697021222002001E-4</v>
      </c>
      <c r="AA950" s="52">
        <v>3.9030519254227002E-4</v>
      </c>
      <c r="AB950" s="52">
        <v>3.19167498594969E-4</v>
      </c>
      <c r="AC950" s="52">
        <v>2.7045883839193802E-4</v>
      </c>
      <c r="AD950" s="52">
        <v>1.84456503589684E-4</v>
      </c>
      <c r="AE950" s="52">
        <v>1.95830799849472E-4</v>
      </c>
      <c r="AF950" s="52">
        <v>1.6775152561989001E-4</v>
      </c>
      <c r="AG950" s="32">
        <v>1.4586524099447699E-4</v>
      </c>
    </row>
    <row r="951" spans="1:33" ht="15" customHeight="1" x14ac:dyDescent="0.25">
      <c r="A951" s="49" t="s">
        <v>10</v>
      </c>
      <c r="B951" s="49" t="s">
        <v>11</v>
      </c>
      <c r="C951" s="49" t="s">
        <v>12</v>
      </c>
      <c r="D951" s="49" t="s">
        <v>179</v>
      </c>
      <c r="E951" s="49" t="s">
        <v>189</v>
      </c>
      <c r="F951" s="49" t="s">
        <v>201</v>
      </c>
      <c r="G951" s="49" t="s">
        <v>214</v>
      </c>
      <c r="H951" s="50" t="s">
        <v>17</v>
      </c>
      <c r="I951" s="51">
        <v>1</v>
      </c>
      <c r="J951" s="52">
        <v>1.4087940504131899</v>
      </c>
      <c r="K951" s="52">
        <v>1.3031350200870899</v>
      </c>
      <c r="L951" s="52">
        <v>1.2522324675346199</v>
      </c>
      <c r="M951" s="52">
        <v>1.1929006422806601</v>
      </c>
      <c r="N951" s="52">
        <v>1.11221999617157</v>
      </c>
      <c r="O951" s="52">
        <v>1.05666929731038</v>
      </c>
      <c r="P951" s="52">
        <v>1.00464832064097</v>
      </c>
      <c r="Q951" s="52">
        <v>0.95132129184488001</v>
      </c>
      <c r="R951" s="52">
        <v>0.84079686553363997</v>
      </c>
      <c r="S951" s="52">
        <v>0.80736158694586402</v>
      </c>
      <c r="T951" s="52">
        <v>0.74497326513250295</v>
      </c>
      <c r="U951" s="52">
        <v>0.68791229804296805</v>
      </c>
      <c r="V951" s="52">
        <v>0.64719786488155195</v>
      </c>
      <c r="W951" s="52">
        <v>0.61141453065487095</v>
      </c>
      <c r="X951" s="52">
        <v>0.59374250827285702</v>
      </c>
      <c r="Y951" s="52">
        <v>0.57782709108767305</v>
      </c>
      <c r="Z951" s="52">
        <v>0.56848018269338596</v>
      </c>
      <c r="AA951" s="52">
        <v>0.56656584423852996</v>
      </c>
      <c r="AB951" s="52">
        <v>0.56422667684783401</v>
      </c>
      <c r="AC951" s="52">
        <v>0.54802574077647404</v>
      </c>
      <c r="AD951" s="52">
        <v>0.45361508154533903</v>
      </c>
      <c r="AE951" s="52">
        <v>0.52432434956407803</v>
      </c>
      <c r="AF951" s="52">
        <v>0.52715138987526</v>
      </c>
      <c r="AG951" s="32">
        <v>0.52570412824329105</v>
      </c>
    </row>
    <row r="952" spans="1:33" ht="15" customHeight="1" x14ac:dyDescent="0.25">
      <c r="A952" s="49" t="s">
        <v>10</v>
      </c>
      <c r="B952" s="49" t="s">
        <v>11</v>
      </c>
      <c r="C952" s="49" t="s">
        <v>12</v>
      </c>
      <c r="D952" s="49" t="s">
        <v>179</v>
      </c>
      <c r="E952" s="49" t="s">
        <v>189</v>
      </c>
      <c r="F952" s="49" t="s">
        <v>201</v>
      </c>
      <c r="G952" s="49" t="s">
        <v>214</v>
      </c>
      <c r="H952" s="50" t="s">
        <v>18</v>
      </c>
      <c r="I952" s="51">
        <v>298</v>
      </c>
      <c r="J952" s="52">
        <v>2.8191544386893998E-2</v>
      </c>
      <c r="K952" s="52">
        <v>2.4853682533755798E-2</v>
      </c>
      <c r="L952" s="52">
        <v>2.2653224521769801E-2</v>
      </c>
      <c r="M952" s="52">
        <v>1.9938355230815701E-2</v>
      </c>
      <c r="N952" s="52">
        <v>1.7275807276836998E-2</v>
      </c>
      <c r="O952" s="52">
        <v>1.4975841806141201E-2</v>
      </c>
      <c r="P952" s="52">
        <v>1.2995753637795499E-2</v>
      </c>
      <c r="Q952" s="52">
        <v>1.1353394600169099E-2</v>
      </c>
      <c r="R952" s="52">
        <v>9.5828740663961506E-3</v>
      </c>
      <c r="S952" s="52">
        <v>8.9044995977944803E-3</v>
      </c>
      <c r="T952" s="52">
        <v>8.1773573424717104E-3</v>
      </c>
      <c r="U952" s="52">
        <v>7.3654714851442704E-3</v>
      </c>
      <c r="V952" s="52">
        <v>6.7759097268610003E-3</v>
      </c>
      <c r="W952" s="52">
        <v>6.1709928774190802E-3</v>
      </c>
      <c r="X952" s="52">
        <v>5.6988699289111499E-3</v>
      </c>
      <c r="Y952" s="52">
        <v>5.1132859252702098E-3</v>
      </c>
      <c r="Z952" s="52">
        <v>4.52671285696459E-3</v>
      </c>
      <c r="AA952" s="52">
        <v>4.4999552960204997E-3</v>
      </c>
      <c r="AB952" s="52">
        <v>4.0776775978520899E-3</v>
      </c>
      <c r="AC952" s="52">
        <v>3.69427017108338E-3</v>
      </c>
      <c r="AD952" s="52">
        <v>2.7801839351096098E-3</v>
      </c>
      <c r="AE952" s="52">
        <v>3.0831378561845999E-3</v>
      </c>
      <c r="AF952" s="52">
        <v>2.8824201822756001E-3</v>
      </c>
      <c r="AG952" s="32">
        <v>2.6755228709026799E-3</v>
      </c>
    </row>
    <row r="953" spans="1:33" ht="15" customHeight="1" x14ac:dyDescent="0.25">
      <c r="A953" s="49" t="s">
        <v>10</v>
      </c>
      <c r="B953" s="49" t="s">
        <v>11</v>
      </c>
      <c r="C953" s="49" t="s">
        <v>12</v>
      </c>
      <c r="D953" s="49" t="s">
        <v>179</v>
      </c>
      <c r="E953" s="49" t="s">
        <v>189</v>
      </c>
      <c r="F953" s="49" t="s">
        <v>201</v>
      </c>
      <c r="G953" s="49" t="s">
        <v>756</v>
      </c>
      <c r="H953" s="50" t="s">
        <v>16</v>
      </c>
      <c r="I953" s="51">
        <v>25</v>
      </c>
      <c r="J953" s="52"/>
      <c r="K953" s="52"/>
      <c r="L953" s="52"/>
      <c r="M953" s="52"/>
      <c r="N953" s="52"/>
      <c r="O953" s="52"/>
      <c r="P953" s="52"/>
      <c r="Q953" s="52"/>
      <c r="R953" s="52"/>
      <c r="S953" s="52"/>
      <c r="T953" s="52">
        <v>7.67059690491095E-9</v>
      </c>
      <c r="U953" s="52">
        <v>6.76211856375518E-9</v>
      </c>
      <c r="V953" s="52">
        <v>3.35410022127109E-8</v>
      </c>
      <c r="W953" s="52">
        <v>4.2871704616882301E-7</v>
      </c>
      <c r="X953" s="52">
        <v>4.0803839138982402E-7</v>
      </c>
      <c r="Y953" s="52">
        <v>6.0346574522556102E-7</v>
      </c>
      <c r="Z953" s="52">
        <v>9.4058153856870702E-7</v>
      </c>
      <c r="AA953" s="52">
        <v>1.2160518096110399E-6</v>
      </c>
      <c r="AB953" s="52">
        <v>1.36621335769024E-6</v>
      </c>
      <c r="AC953" s="52">
        <v>2.1965430794506801E-6</v>
      </c>
      <c r="AD953" s="52">
        <v>1.9827478818554601E-6</v>
      </c>
      <c r="AE953" s="52">
        <v>3.45119750262534E-6</v>
      </c>
      <c r="AF953" s="52">
        <v>5.1559026768939103E-6</v>
      </c>
      <c r="AG953" s="32">
        <v>6.9742541237557999E-6</v>
      </c>
    </row>
    <row r="954" spans="1:33" ht="15" customHeight="1" x14ac:dyDescent="0.25">
      <c r="A954" s="49" t="s">
        <v>10</v>
      </c>
      <c r="B954" s="49" t="s">
        <v>11</v>
      </c>
      <c r="C954" s="49" t="s">
        <v>12</v>
      </c>
      <c r="D954" s="49" t="s">
        <v>179</v>
      </c>
      <c r="E954" s="49" t="s">
        <v>189</v>
      </c>
      <c r="F954" s="49" t="s">
        <v>201</v>
      </c>
      <c r="G954" s="49" t="s">
        <v>756</v>
      </c>
      <c r="H954" s="50" t="s">
        <v>18</v>
      </c>
      <c r="I954" s="51">
        <v>298</v>
      </c>
      <c r="J954" s="52"/>
      <c r="K954" s="52"/>
      <c r="L954" s="52"/>
      <c r="M954" s="52"/>
      <c r="N954" s="52"/>
      <c r="O954" s="52"/>
      <c r="P954" s="52"/>
      <c r="Q954" s="52"/>
      <c r="R954" s="52"/>
      <c r="S954" s="52"/>
      <c r="T954" s="52">
        <v>8.0556835655503501E-7</v>
      </c>
      <c r="U954" s="52">
        <v>8.4525996367028397E-7</v>
      </c>
      <c r="V954" s="52">
        <v>4.6842786357534103E-6</v>
      </c>
      <c r="W954" s="52">
        <v>7.46482069583936E-5</v>
      </c>
      <c r="X954" s="52">
        <v>8.2378619427003603E-5</v>
      </c>
      <c r="Y954" s="52">
        <v>1.54905182361443E-4</v>
      </c>
      <c r="Z954" s="52">
        <v>2.63069690235372E-4</v>
      </c>
      <c r="AA954" s="52">
        <v>4.2814361806207301E-4</v>
      </c>
      <c r="AB954" s="52">
        <v>5.6919082827423101E-4</v>
      </c>
      <c r="AC954" s="52">
        <v>9.3744708623731601E-4</v>
      </c>
      <c r="AD954" s="52">
        <v>1.16644230667303E-3</v>
      </c>
      <c r="AE954" s="52">
        <v>2.1481002573681199E-3</v>
      </c>
      <c r="AF954" s="52">
        <v>3.4718774324302101E-3</v>
      </c>
      <c r="AG954" s="32">
        <v>4.8676786146973003E-3</v>
      </c>
    </row>
    <row r="955" spans="1:33" ht="15" customHeight="1" x14ac:dyDescent="0.25">
      <c r="A955" s="49" t="s">
        <v>10</v>
      </c>
      <c r="B955" s="49" t="s">
        <v>11</v>
      </c>
      <c r="C955" s="49" t="s">
        <v>12</v>
      </c>
      <c r="D955" s="49" t="s">
        <v>179</v>
      </c>
      <c r="E955" s="49" t="s">
        <v>189</v>
      </c>
      <c r="F955" s="49" t="s">
        <v>215</v>
      </c>
      <c r="G955" s="49" t="s">
        <v>216</v>
      </c>
      <c r="H955" s="50" t="s">
        <v>16</v>
      </c>
      <c r="I955" s="51">
        <v>25</v>
      </c>
      <c r="J955" s="52">
        <v>4.0122331213450099E-5</v>
      </c>
      <c r="K955" s="52">
        <v>7.1276312491418199E-5</v>
      </c>
      <c r="L955" s="52">
        <v>9.4576152404376104E-5</v>
      </c>
      <c r="M955" s="52">
        <v>5.8589869124030898E-4</v>
      </c>
      <c r="N955" s="52">
        <v>9.0061222289584205E-4</v>
      </c>
      <c r="O955" s="52">
        <v>1.0353175011373801E-3</v>
      </c>
      <c r="P955" s="52">
        <v>1.13367881848098E-3</v>
      </c>
      <c r="Q955" s="52">
        <v>1.18566583524043E-3</v>
      </c>
      <c r="R955" s="52">
        <v>1.2239689152447001E-3</v>
      </c>
      <c r="S955" s="52">
        <v>1.1262423169846E-3</v>
      </c>
      <c r="T955" s="52">
        <v>1.6278808766636301E-3</v>
      </c>
      <c r="U955" s="52">
        <v>1.66867724270643E-3</v>
      </c>
      <c r="V955" s="52">
        <v>1.4818738815826999E-3</v>
      </c>
      <c r="W955" s="52">
        <v>1.48005809273596E-3</v>
      </c>
      <c r="X955" s="52">
        <v>1.5269304136442099E-3</v>
      </c>
      <c r="Y955" s="52">
        <v>1.43554150230703E-3</v>
      </c>
      <c r="Z955" s="52">
        <v>1.44140901194471E-3</v>
      </c>
      <c r="AA955" s="52">
        <v>1.2821493947257399E-3</v>
      </c>
      <c r="AB955" s="52">
        <v>1.21323384429416E-3</v>
      </c>
      <c r="AC955" s="52">
        <v>1.13348294087448E-3</v>
      </c>
      <c r="AD955" s="52">
        <v>8.9501533199457699E-4</v>
      </c>
      <c r="AE955" s="52">
        <v>9.7214882100123796E-4</v>
      </c>
      <c r="AF955" s="52">
        <v>9.6795950425257395E-4</v>
      </c>
      <c r="AG955" s="32">
        <v>9.6114534154876296E-4</v>
      </c>
    </row>
    <row r="956" spans="1:33" ht="15" customHeight="1" x14ac:dyDescent="0.25">
      <c r="A956" s="49" t="s">
        <v>10</v>
      </c>
      <c r="B956" s="49" t="s">
        <v>11</v>
      </c>
      <c r="C956" s="49" t="s">
        <v>12</v>
      </c>
      <c r="D956" s="49" t="s">
        <v>179</v>
      </c>
      <c r="E956" s="49" t="s">
        <v>189</v>
      </c>
      <c r="F956" s="49" t="s">
        <v>215</v>
      </c>
      <c r="G956" s="49" t="s">
        <v>216</v>
      </c>
      <c r="H956" s="50" t="s">
        <v>18</v>
      </c>
      <c r="I956" s="51">
        <v>298</v>
      </c>
      <c r="J956" s="52">
        <v>6.00946287367233E-5</v>
      </c>
      <c r="K956" s="52">
        <v>1.10175049591529E-4</v>
      </c>
      <c r="L956" s="52">
        <v>1.47589765498564E-4</v>
      </c>
      <c r="M956" s="52">
        <v>9.2345905470007201E-4</v>
      </c>
      <c r="N956" s="52">
        <v>1.4308698559594799E-3</v>
      </c>
      <c r="O956" s="52">
        <v>1.66538041418399E-3</v>
      </c>
      <c r="P956" s="52">
        <v>1.8407448298307001E-3</v>
      </c>
      <c r="Q956" s="52">
        <v>1.9372722242415E-3</v>
      </c>
      <c r="R956" s="52">
        <v>2.0340114338563801E-3</v>
      </c>
      <c r="S956" s="52">
        <v>1.89091734290505E-3</v>
      </c>
      <c r="T956" s="52">
        <v>2.75271597795625E-3</v>
      </c>
      <c r="U956" s="52">
        <v>2.8457736885476302E-3</v>
      </c>
      <c r="V956" s="52">
        <v>2.5540112420894098E-3</v>
      </c>
      <c r="W956" s="52">
        <v>2.5820427052373899E-3</v>
      </c>
      <c r="X956" s="52">
        <v>2.6987844845688699E-3</v>
      </c>
      <c r="Y956" s="52">
        <v>2.5752801761090298E-3</v>
      </c>
      <c r="Z956" s="52">
        <v>2.62599043398198E-3</v>
      </c>
      <c r="AA956" s="52">
        <v>2.36081009460606E-3</v>
      </c>
      <c r="AB956" s="52">
        <v>2.26209397291382E-3</v>
      </c>
      <c r="AC956" s="52">
        <v>2.1372166469088901E-3</v>
      </c>
      <c r="AD956" s="52">
        <v>1.7114732209256699E-3</v>
      </c>
      <c r="AE956" s="52">
        <v>1.8854890119769699E-3</v>
      </c>
      <c r="AF956" s="52">
        <v>1.90564702118433E-3</v>
      </c>
      <c r="AG956" s="32">
        <v>1.9127592090253001E-3</v>
      </c>
    </row>
    <row r="957" spans="1:33" ht="15" customHeight="1" x14ac:dyDescent="0.25">
      <c r="A957" s="49" t="s">
        <v>10</v>
      </c>
      <c r="B957" s="49" t="s">
        <v>11</v>
      </c>
      <c r="C957" s="49" t="s">
        <v>12</v>
      </c>
      <c r="D957" s="49" t="s">
        <v>179</v>
      </c>
      <c r="E957" s="49" t="s">
        <v>189</v>
      </c>
      <c r="F957" s="49" t="s">
        <v>215</v>
      </c>
      <c r="G957" s="49" t="s">
        <v>217</v>
      </c>
      <c r="H957" s="50" t="s">
        <v>16</v>
      </c>
      <c r="I957" s="51">
        <v>25</v>
      </c>
      <c r="J957" s="52">
        <v>1.0295489280045001E-2</v>
      </c>
      <c r="K957" s="52">
        <v>1.35759054916363E-2</v>
      </c>
      <c r="L957" s="52">
        <v>1.5364875255933301E-2</v>
      </c>
      <c r="M957" s="52">
        <v>1.5848281901421901E-2</v>
      </c>
      <c r="N957" s="52">
        <v>1.5868002546345301E-2</v>
      </c>
      <c r="O957" s="52">
        <v>1.7128147431097401E-2</v>
      </c>
      <c r="P957" s="52">
        <v>1.8720949435318299E-2</v>
      </c>
      <c r="Q957" s="52">
        <v>1.9544186380166001E-2</v>
      </c>
      <c r="R957" s="52">
        <v>1.8204930258455699E-2</v>
      </c>
      <c r="S957" s="52">
        <v>1.64673982198177E-2</v>
      </c>
      <c r="T957" s="52">
        <v>1.4990217055444101E-2</v>
      </c>
      <c r="U957" s="52">
        <v>1.4032912577475401E-2</v>
      </c>
      <c r="V957" s="52">
        <v>1.3524175734173499E-2</v>
      </c>
      <c r="W957" s="52">
        <v>1.28754996829646E-2</v>
      </c>
      <c r="X957" s="52">
        <v>1.2303709030354401E-2</v>
      </c>
      <c r="Y957" s="52">
        <v>1.24459335757702E-2</v>
      </c>
      <c r="Z957" s="52">
        <v>1.2657547780107499E-2</v>
      </c>
      <c r="AA957" s="52">
        <v>1.1340109926653401E-2</v>
      </c>
      <c r="AB957" s="52">
        <v>1.0560285127869501E-2</v>
      </c>
      <c r="AC957" s="52">
        <v>1.01000005551991E-2</v>
      </c>
      <c r="AD957" s="52">
        <v>7.9481613508548994E-3</v>
      </c>
      <c r="AE957" s="52">
        <v>8.6631650859586608E-3</v>
      </c>
      <c r="AF957" s="52">
        <v>8.3966158591263496E-3</v>
      </c>
      <c r="AG957" s="32">
        <v>8.4840254203339301E-3</v>
      </c>
    </row>
    <row r="958" spans="1:33" ht="15" customHeight="1" x14ac:dyDescent="0.25">
      <c r="A958" s="49" t="s">
        <v>10</v>
      </c>
      <c r="B958" s="49" t="s">
        <v>11</v>
      </c>
      <c r="C958" s="49" t="s">
        <v>12</v>
      </c>
      <c r="D958" s="49" t="s">
        <v>179</v>
      </c>
      <c r="E958" s="49" t="s">
        <v>189</v>
      </c>
      <c r="F958" s="49" t="s">
        <v>215</v>
      </c>
      <c r="G958" s="49" t="s">
        <v>217</v>
      </c>
      <c r="H958" s="50" t="s">
        <v>17</v>
      </c>
      <c r="I958" s="51">
        <v>1</v>
      </c>
      <c r="J958" s="52">
        <v>0.174259337848261</v>
      </c>
      <c r="K958" s="52">
        <v>0.23437266465416701</v>
      </c>
      <c r="L958" s="52">
        <v>0.26733294695771098</v>
      </c>
      <c r="M958" s="52">
        <v>0.28155345780952901</v>
      </c>
      <c r="N958" s="52">
        <v>0.28130652399673201</v>
      </c>
      <c r="O958" s="52">
        <v>0.305133721080664</v>
      </c>
      <c r="P958" s="52">
        <v>0.33889363603545702</v>
      </c>
      <c r="Q958" s="52">
        <v>0.35770357547688397</v>
      </c>
      <c r="R958" s="52">
        <v>0.35525300266010501</v>
      </c>
      <c r="S958" s="52">
        <v>0.34032182889969398</v>
      </c>
      <c r="T958" s="52">
        <v>0.31568626967490099</v>
      </c>
      <c r="U958" s="52">
        <v>0.30383916320428001</v>
      </c>
      <c r="V958" s="52">
        <v>0.29980822667420398</v>
      </c>
      <c r="W958" s="52">
        <v>0.29675073907470401</v>
      </c>
      <c r="X958" s="52">
        <v>0.29506130608671599</v>
      </c>
      <c r="Y958" s="52">
        <v>0.31079591176754001</v>
      </c>
      <c r="Z958" s="52">
        <v>0.32906302299358298</v>
      </c>
      <c r="AA958" s="52">
        <v>0.30347189637040101</v>
      </c>
      <c r="AB958" s="52">
        <v>0.291536498168803</v>
      </c>
      <c r="AC958" s="52">
        <v>0.28615761297586101</v>
      </c>
      <c r="AD958" s="52">
        <v>0.23221897290075599</v>
      </c>
      <c r="AE958" s="52">
        <v>0.261360176758481</v>
      </c>
      <c r="AF958" s="52">
        <v>0.26235932468630202</v>
      </c>
      <c r="AG958" s="32">
        <v>0.272458881673247</v>
      </c>
    </row>
    <row r="959" spans="1:33" ht="15" customHeight="1" x14ac:dyDescent="0.25">
      <c r="A959" s="49" t="s">
        <v>10</v>
      </c>
      <c r="B959" s="49" t="s">
        <v>11</v>
      </c>
      <c r="C959" s="49" t="s">
        <v>12</v>
      </c>
      <c r="D959" s="49" t="s">
        <v>179</v>
      </c>
      <c r="E959" s="49" t="s">
        <v>189</v>
      </c>
      <c r="F959" s="49" t="s">
        <v>215</v>
      </c>
      <c r="G959" s="49" t="s">
        <v>217</v>
      </c>
      <c r="H959" s="50" t="s">
        <v>18</v>
      </c>
      <c r="I959" s="51">
        <v>298</v>
      </c>
      <c r="J959" s="52">
        <v>1.54204301503751E-2</v>
      </c>
      <c r="K959" s="52">
        <v>2.0984896784201901E-2</v>
      </c>
      <c r="L959" s="52">
        <v>2.3977485637626299E-2</v>
      </c>
      <c r="M959" s="52">
        <v>2.4979129740545301E-2</v>
      </c>
      <c r="N959" s="52">
        <v>2.5210679958181801E-2</v>
      </c>
      <c r="O959" s="52">
        <v>2.7551819834658001E-2</v>
      </c>
      <c r="P959" s="52">
        <v>3.03970492531189E-2</v>
      </c>
      <c r="Q959" s="52">
        <v>3.1933457382633403E-2</v>
      </c>
      <c r="R959" s="52">
        <v>3.0253248948608799E-2</v>
      </c>
      <c r="S959" s="52">
        <v>2.7648125467126201E-2</v>
      </c>
      <c r="T959" s="52">
        <v>2.5348175405883699E-2</v>
      </c>
      <c r="U959" s="52">
        <v>2.3931825978461101E-2</v>
      </c>
      <c r="V959" s="52">
        <v>2.3308931545632499E-2</v>
      </c>
      <c r="W959" s="52">
        <v>2.24620169950423E-2</v>
      </c>
      <c r="X959" s="52">
        <v>2.1746281780138401E-2</v>
      </c>
      <c r="Y959" s="52">
        <v>2.2327300157704202E-2</v>
      </c>
      <c r="Z959" s="52">
        <v>2.3059797124056799E-2</v>
      </c>
      <c r="AA959" s="52">
        <v>2.08804419351711E-2</v>
      </c>
      <c r="AB959" s="52">
        <v>1.9689821094549999E-2</v>
      </c>
      <c r="AC959" s="52">
        <v>1.9043859013623099E-2</v>
      </c>
      <c r="AD959" s="52">
        <v>1.5198695286336199E-2</v>
      </c>
      <c r="AE959" s="52">
        <v>1.6802265482042701E-2</v>
      </c>
      <c r="AF959" s="52">
        <v>1.6530635764900801E-2</v>
      </c>
      <c r="AG959" s="32">
        <v>1.6883916563752301E-2</v>
      </c>
    </row>
    <row r="960" spans="1:33" ht="15" customHeight="1" x14ac:dyDescent="0.25">
      <c r="A960" s="49" t="s">
        <v>10</v>
      </c>
      <c r="B960" s="49" t="s">
        <v>11</v>
      </c>
      <c r="C960" s="49" t="s">
        <v>12</v>
      </c>
      <c r="D960" s="49" t="s">
        <v>179</v>
      </c>
      <c r="E960" s="49" t="s">
        <v>218</v>
      </c>
      <c r="F960" s="49" t="s">
        <v>108</v>
      </c>
      <c r="G960" s="49" t="s">
        <v>219</v>
      </c>
      <c r="H960" s="50" t="s">
        <v>16</v>
      </c>
      <c r="I960" s="51">
        <v>25</v>
      </c>
      <c r="J960" s="52">
        <v>1.50578528203771E-7</v>
      </c>
      <c r="K960" s="52">
        <v>1.91465295327213E-7</v>
      </c>
      <c r="L960" s="52">
        <v>3.9014086311074001E-7</v>
      </c>
      <c r="M960" s="52">
        <v>9.3987041143660503E-8</v>
      </c>
      <c r="N960" s="52">
        <v>1.5151009382427E-7</v>
      </c>
      <c r="O960" s="52">
        <v>2.7945872372233902E-7</v>
      </c>
      <c r="P960" s="52">
        <v>2.0813308892458001E-6</v>
      </c>
      <c r="Q960" s="52">
        <v>1.7131319110804499E-6</v>
      </c>
      <c r="R960" s="52">
        <v>1.0330783070112599E-6</v>
      </c>
      <c r="S960" s="52">
        <v>5.0159478361341397E-7</v>
      </c>
      <c r="T960" s="52">
        <v>4.2796617473458602E-7</v>
      </c>
      <c r="U960" s="52">
        <v>1.1042193766876001E-6</v>
      </c>
      <c r="V960" s="52">
        <v>1.61468406343898E-6</v>
      </c>
      <c r="W960" s="52">
        <v>4.2552993731061297E-6</v>
      </c>
      <c r="X960" s="52">
        <v>4.3834984389215897E-6</v>
      </c>
      <c r="Y960" s="52">
        <v>7.5461072817125301E-6</v>
      </c>
      <c r="Z960" s="52">
        <v>8.4785822470995595E-6</v>
      </c>
      <c r="AA960" s="52">
        <v>7.2304739139801503E-6</v>
      </c>
      <c r="AB960" s="52">
        <v>1.0118318194982001E-5</v>
      </c>
      <c r="AC960" s="52">
        <v>8.1370116173722103E-6</v>
      </c>
      <c r="AD960" s="52">
        <v>1.4112427248765001E-5</v>
      </c>
      <c r="AE960" s="52">
        <v>1.24582784194626E-5</v>
      </c>
      <c r="AF960" s="52">
        <v>1.24319622294678E-5</v>
      </c>
      <c r="AG960" s="32">
        <v>1.08554937777598E-5</v>
      </c>
    </row>
    <row r="961" spans="1:33" ht="15" customHeight="1" x14ac:dyDescent="0.25">
      <c r="A961" s="49" t="s">
        <v>10</v>
      </c>
      <c r="B961" s="49" t="s">
        <v>11</v>
      </c>
      <c r="C961" s="49" t="s">
        <v>12</v>
      </c>
      <c r="D961" s="49" t="s">
        <v>179</v>
      </c>
      <c r="E961" s="49" t="s">
        <v>218</v>
      </c>
      <c r="F961" s="49" t="s">
        <v>108</v>
      </c>
      <c r="G961" s="49" t="s">
        <v>219</v>
      </c>
      <c r="H961" s="50" t="s">
        <v>18</v>
      </c>
      <c r="I961" s="51">
        <v>298</v>
      </c>
      <c r="J961" s="52">
        <v>8.9744802809447205E-7</v>
      </c>
      <c r="K961" s="52">
        <v>1.1411331601501899E-6</v>
      </c>
      <c r="L961" s="52">
        <v>2.32523954414001E-6</v>
      </c>
      <c r="M961" s="52">
        <v>5.60162765216217E-7</v>
      </c>
      <c r="N961" s="52">
        <v>9.0300015919265099E-7</v>
      </c>
      <c r="O961" s="52">
        <v>1.6655739933851399E-6</v>
      </c>
      <c r="P961" s="52">
        <v>1.2404732099904999E-5</v>
      </c>
      <c r="Q961" s="52">
        <v>1.02102661900395E-5</v>
      </c>
      <c r="R961" s="52">
        <v>6.1571467097870899E-6</v>
      </c>
      <c r="S961" s="52">
        <v>2.9895049103359499E-6</v>
      </c>
      <c r="T961" s="52">
        <v>2.5506784014181301E-6</v>
      </c>
      <c r="U961" s="52">
        <v>6.58114748505808E-6</v>
      </c>
      <c r="V961" s="52">
        <v>9.6235170180963508E-6</v>
      </c>
      <c r="W961" s="52">
        <v>2.5361584263712599E-5</v>
      </c>
      <c r="X961" s="52">
        <v>2.6125650695972701E-5</v>
      </c>
      <c r="Y961" s="52">
        <v>4.49747993990067E-5</v>
      </c>
      <c r="Z961" s="52">
        <v>5.05323501927134E-5</v>
      </c>
      <c r="AA961" s="52">
        <v>4.3093624527321699E-5</v>
      </c>
      <c r="AB961" s="52">
        <v>6.0305176442092497E-5</v>
      </c>
      <c r="AC961" s="52">
        <v>4.8496589239538399E-5</v>
      </c>
      <c r="AD961" s="52">
        <v>8.4110066402639402E-5</v>
      </c>
      <c r="AE961" s="52">
        <v>7.4251339379996902E-5</v>
      </c>
      <c r="AF961" s="52">
        <v>7.4094494887628001E-5</v>
      </c>
      <c r="AG961" s="32">
        <v>6.4698742915448706E-5</v>
      </c>
    </row>
    <row r="962" spans="1:33" ht="15" customHeight="1" x14ac:dyDescent="0.25">
      <c r="A962" s="49" t="s">
        <v>10</v>
      </c>
      <c r="B962" s="49" t="s">
        <v>11</v>
      </c>
      <c r="C962" s="49" t="s">
        <v>12</v>
      </c>
      <c r="D962" s="49" t="s">
        <v>179</v>
      </c>
      <c r="E962" s="49" t="s">
        <v>218</v>
      </c>
      <c r="F962" s="49" t="s">
        <v>108</v>
      </c>
      <c r="G962" s="49" t="s">
        <v>220</v>
      </c>
      <c r="H962" s="50" t="s">
        <v>16</v>
      </c>
      <c r="I962" s="51">
        <v>25</v>
      </c>
      <c r="J962" s="52">
        <v>2.9576349809731903E-4</v>
      </c>
      <c r="K962" s="52">
        <v>3.0513170341531199E-4</v>
      </c>
      <c r="L962" s="52">
        <v>3.8738246102704198E-4</v>
      </c>
      <c r="M962" s="52">
        <v>4.0372842217709402E-4</v>
      </c>
      <c r="N962" s="52">
        <v>4.5130194554321001E-4</v>
      </c>
      <c r="O962" s="52">
        <v>4.6890309244435703E-4</v>
      </c>
      <c r="P962" s="52">
        <v>4.6187384482140702E-4</v>
      </c>
      <c r="Q962" s="52">
        <v>4.2301035115494299E-4</v>
      </c>
      <c r="R962" s="52">
        <v>3.62353168445471E-4</v>
      </c>
      <c r="S962" s="52">
        <v>2.6132951326569799E-4</v>
      </c>
      <c r="T962" s="52">
        <v>2.9563267155417901E-4</v>
      </c>
      <c r="U962" s="52">
        <v>3.3155699139544902E-4</v>
      </c>
      <c r="V962" s="52">
        <v>2.9463832753601199E-4</v>
      </c>
      <c r="W962" s="52">
        <v>2.5528855009882901E-4</v>
      </c>
      <c r="X962" s="52">
        <v>2.3767631978007599E-4</v>
      </c>
      <c r="Y962" s="52">
        <v>2.1341350969764401E-4</v>
      </c>
      <c r="Z962" s="52">
        <v>1.83477799364856E-4</v>
      </c>
      <c r="AA962" s="52">
        <v>1.48699924034704E-4</v>
      </c>
      <c r="AB962" s="52">
        <v>1.9487220464593601E-4</v>
      </c>
      <c r="AC962" s="52">
        <v>1.2500664041579899E-4</v>
      </c>
      <c r="AD962" s="52">
        <v>1.60845947188847E-4</v>
      </c>
      <c r="AE962" s="52">
        <v>1.24726987272473E-4</v>
      </c>
      <c r="AF962" s="52">
        <v>1.063406020044E-4</v>
      </c>
      <c r="AG962" s="32">
        <v>6.8356484790621798E-5</v>
      </c>
    </row>
    <row r="963" spans="1:33" ht="15" customHeight="1" x14ac:dyDescent="0.25">
      <c r="A963" s="49" t="s">
        <v>10</v>
      </c>
      <c r="B963" s="49" t="s">
        <v>11</v>
      </c>
      <c r="C963" s="49" t="s">
        <v>12</v>
      </c>
      <c r="D963" s="49" t="s">
        <v>179</v>
      </c>
      <c r="E963" s="49" t="s">
        <v>218</v>
      </c>
      <c r="F963" s="49" t="s">
        <v>108</v>
      </c>
      <c r="G963" s="49" t="s">
        <v>220</v>
      </c>
      <c r="H963" s="50" t="s">
        <v>17</v>
      </c>
      <c r="I963" s="51">
        <v>1</v>
      </c>
      <c r="J963" s="52">
        <v>2.5411999756521602</v>
      </c>
      <c r="K963" s="52">
        <v>2.6216915957443598</v>
      </c>
      <c r="L963" s="52">
        <v>3.3283901051443401</v>
      </c>
      <c r="M963" s="52">
        <v>3.4688346033455901</v>
      </c>
      <c r="N963" s="52">
        <v>3.8775863161072599</v>
      </c>
      <c r="O963" s="52">
        <v>4.0288153702819098</v>
      </c>
      <c r="P963" s="52">
        <v>3.9684200747055298</v>
      </c>
      <c r="Q963" s="52">
        <v>3.6345049371232698</v>
      </c>
      <c r="R963" s="52">
        <v>3.1133384232834902</v>
      </c>
      <c r="S963" s="52">
        <v>2.2453431779788802</v>
      </c>
      <c r="T963" s="52">
        <v>2.5400759139934999</v>
      </c>
      <c r="U963" s="52">
        <v>2.8487376700697</v>
      </c>
      <c r="V963" s="52">
        <v>2.5315325101894102</v>
      </c>
      <c r="W963" s="52">
        <v>2.1934302460456099</v>
      </c>
      <c r="X963" s="52">
        <v>2.0420837236936999</v>
      </c>
      <c r="Y963" s="52">
        <v>1.83364887532216</v>
      </c>
      <c r="Z963" s="52">
        <v>1.5764412521428399</v>
      </c>
      <c r="AA963" s="52">
        <v>1.27762974730618</v>
      </c>
      <c r="AB963" s="52">
        <v>1.67434198231789</v>
      </c>
      <c r="AC963" s="52">
        <v>1.0740570544525501</v>
      </c>
      <c r="AD963" s="52">
        <v>1.3819883782465701</v>
      </c>
      <c r="AE963" s="52">
        <v>1.0716542746450901</v>
      </c>
      <c r="AF963" s="52">
        <v>0.91367845242180101</v>
      </c>
      <c r="AG963" s="32">
        <v>0.58731891732102204</v>
      </c>
    </row>
    <row r="964" spans="1:33" ht="15" customHeight="1" x14ac:dyDescent="0.25">
      <c r="A964" s="49" t="s">
        <v>10</v>
      </c>
      <c r="B964" s="49" t="s">
        <v>11</v>
      </c>
      <c r="C964" s="49" t="s">
        <v>12</v>
      </c>
      <c r="D964" s="49" t="s">
        <v>179</v>
      </c>
      <c r="E964" s="49" t="s">
        <v>218</v>
      </c>
      <c r="F964" s="49" t="s">
        <v>108</v>
      </c>
      <c r="G964" s="49" t="s">
        <v>220</v>
      </c>
      <c r="H964" s="50" t="s">
        <v>18</v>
      </c>
      <c r="I964" s="51">
        <v>298</v>
      </c>
      <c r="J964" s="52">
        <v>1.7627504486600199E-3</v>
      </c>
      <c r="K964" s="52">
        <v>1.81858495235526E-3</v>
      </c>
      <c r="L964" s="52">
        <v>2.3087994677211698E-3</v>
      </c>
      <c r="M964" s="52">
        <v>2.4062213961754801E-3</v>
      </c>
      <c r="N964" s="52">
        <v>2.6897595954375299E-3</v>
      </c>
      <c r="O964" s="52">
        <v>2.7946624309683702E-3</v>
      </c>
      <c r="P964" s="52">
        <v>2.7527681151355899E-3</v>
      </c>
      <c r="Q964" s="52">
        <v>2.52114169288346E-3</v>
      </c>
      <c r="R964" s="52">
        <v>2.15962488393501E-3</v>
      </c>
      <c r="S964" s="52">
        <v>1.55752389906356E-3</v>
      </c>
      <c r="T964" s="52">
        <v>1.7619707224628999E-3</v>
      </c>
      <c r="U964" s="52">
        <v>1.97607966871688E-3</v>
      </c>
      <c r="V964" s="52">
        <v>1.7560444321146299E-3</v>
      </c>
      <c r="W964" s="52">
        <v>1.52151975858902E-3</v>
      </c>
      <c r="X964" s="52">
        <v>1.41655086588925E-3</v>
      </c>
      <c r="Y964" s="52">
        <v>1.27194451779796E-3</v>
      </c>
      <c r="Z964" s="52">
        <v>1.09352768421454E-3</v>
      </c>
      <c r="AA964" s="52">
        <v>8.8625154724683499E-4</v>
      </c>
      <c r="AB964" s="52">
        <v>1.1614383396897801E-3</v>
      </c>
      <c r="AC964" s="52">
        <v>7.4503957687816304E-4</v>
      </c>
      <c r="AD964" s="52">
        <v>9.5864184524552698E-4</v>
      </c>
      <c r="AE964" s="52">
        <v>7.4337284414394199E-4</v>
      </c>
      <c r="AF964" s="52">
        <v>6.3378998794622098E-4</v>
      </c>
      <c r="AG964" s="32">
        <v>4.0740464935210599E-4</v>
      </c>
    </row>
    <row r="965" spans="1:33" ht="15" customHeight="1" x14ac:dyDescent="0.25">
      <c r="A965" s="49" t="s">
        <v>10</v>
      </c>
      <c r="B965" s="49" t="s">
        <v>11</v>
      </c>
      <c r="C965" s="49" t="s">
        <v>12</v>
      </c>
      <c r="D965" s="49" t="s">
        <v>179</v>
      </c>
      <c r="E965" s="49" t="s">
        <v>218</v>
      </c>
      <c r="F965" s="49" t="s">
        <v>108</v>
      </c>
      <c r="G965" s="49" t="s">
        <v>757</v>
      </c>
      <c r="H965" s="50" t="s">
        <v>16</v>
      </c>
      <c r="I965" s="51">
        <v>25</v>
      </c>
      <c r="J965" s="52"/>
      <c r="K965" s="52"/>
      <c r="L965" s="52"/>
      <c r="M965" s="52"/>
      <c r="N965" s="52"/>
      <c r="O965" s="52"/>
      <c r="P965" s="52"/>
      <c r="Q965" s="52"/>
      <c r="R965" s="52"/>
      <c r="S965" s="52"/>
      <c r="T965" s="52">
        <v>1.5619738171339699E-7</v>
      </c>
      <c r="U965" s="52">
        <v>1.58838028484542E-7</v>
      </c>
      <c r="V965" s="52">
        <v>7.12521477887367E-7</v>
      </c>
      <c r="W965" s="52">
        <v>8.3071981332479492E-6</v>
      </c>
      <c r="X965" s="52">
        <v>7.4052306386369402E-6</v>
      </c>
      <c r="Y965" s="52">
        <v>9.8559123479610105E-6</v>
      </c>
      <c r="Z965" s="52">
        <v>1.32705577834511E-5</v>
      </c>
      <c r="AA965" s="52">
        <v>1.42876557321975E-5</v>
      </c>
      <c r="AB965" s="52">
        <v>2.1044009988984399E-5</v>
      </c>
      <c r="AC965" s="52">
        <v>2.3764533286085401E-5</v>
      </c>
      <c r="AD965" s="52">
        <v>3.1196336376531302E-5</v>
      </c>
      <c r="AE965" s="52">
        <v>4.0415269795860998E-5</v>
      </c>
      <c r="AF965" s="52">
        <v>6.0963962677171701E-5</v>
      </c>
      <c r="AG965" s="32">
        <v>7.5502814270937999E-5</v>
      </c>
    </row>
    <row r="966" spans="1:33" ht="15" customHeight="1" x14ac:dyDescent="0.25">
      <c r="A966" s="49" t="s">
        <v>10</v>
      </c>
      <c r="B966" s="49" t="s">
        <v>11</v>
      </c>
      <c r="C966" s="49" t="s">
        <v>12</v>
      </c>
      <c r="D966" s="49" t="s">
        <v>179</v>
      </c>
      <c r="E966" s="49" t="s">
        <v>218</v>
      </c>
      <c r="F966" s="49" t="s">
        <v>108</v>
      </c>
      <c r="G966" s="49" t="s">
        <v>757</v>
      </c>
      <c r="H966" s="50" t="s">
        <v>18</v>
      </c>
      <c r="I966" s="51">
        <v>298</v>
      </c>
      <c r="J966" s="52"/>
      <c r="K966" s="52"/>
      <c r="L966" s="52"/>
      <c r="M966" s="52"/>
      <c r="N966" s="52"/>
      <c r="O966" s="52"/>
      <c r="P966" s="52"/>
      <c r="Q966" s="52"/>
      <c r="R966" s="52"/>
      <c r="S966" s="52"/>
      <c r="T966" s="52">
        <v>9.3093639501184898E-7</v>
      </c>
      <c r="U966" s="52">
        <v>9.46674649767868E-7</v>
      </c>
      <c r="V966" s="52">
        <v>4.2466280082086997E-6</v>
      </c>
      <c r="W966" s="52">
        <v>4.9510900874157802E-5</v>
      </c>
      <c r="X966" s="52">
        <v>4.4135174606276198E-5</v>
      </c>
      <c r="Y966" s="52">
        <v>5.8741237593847597E-5</v>
      </c>
      <c r="Z966" s="52">
        <v>7.9092524389368606E-5</v>
      </c>
      <c r="AA966" s="52">
        <v>8.51544281638973E-5</v>
      </c>
      <c r="AB966" s="52">
        <v>1.2542229953434701E-4</v>
      </c>
      <c r="AC966" s="52">
        <v>1.4163661838506901E-4</v>
      </c>
      <c r="AD966" s="52">
        <v>1.85930164804126E-4</v>
      </c>
      <c r="AE966" s="52">
        <v>2.40875007983332E-4</v>
      </c>
      <c r="AF966" s="52">
        <v>3.6334521755594402E-4</v>
      </c>
      <c r="AG966" s="32">
        <v>4.49996773054791E-4</v>
      </c>
    </row>
    <row r="967" spans="1:33" ht="15" customHeight="1" x14ac:dyDescent="0.25">
      <c r="A967" s="49" t="s">
        <v>10</v>
      </c>
      <c r="B967" s="49" t="s">
        <v>11</v>
      </c>
      <c r="C967" s="49" t="s">
        <v>12</v>
      </c>
      <c r="D967" s="49" t="s">
        <v>179</v>
      </c>
      <c r="E967" s="49" t="s">
        <v>221</v>
      </c>
      <c r="F967" s="49" t="s">
        <v>223</v>
      </c>
      <c r="G967" s="49" t="s">
        <v>224</v>
      </c>
      <c r="H967" s="50" t="s">
        <v>16</v>
      </c>
      <c r="I967" s="51">
        <v>25</v>
      </c>
      <c r="J967" s="52">
        <v>6.8391138524611503E-6</v>
      </c>
      <c r="K967" s="52">
        <v>5.1268081552996699E-6</v>
      </c>
      <c r="L967" s="52">
        <v>9.0853069765518004E-6</v>
      </c>
      <c r="M967" s="52">
        <v>5.8834009155284298E-5</v>
      </c>
      <c r="N967" s="52">
        <v>7.5633206973970202E-5</v>
      </c>
      <c r="O967" s="52">
        <v>9.7732064285714303E-5</v>
      </c>
      <c r="P967" s="52">
        <v>9.0234555541280801E-5</v>
      </c>
      <c r="Q967" s="52">
        <v>9.5066419582350703E-5</v>
      </c>
      <c r="R967" s="52">
        <v>9.5472614721062E-5</v>
      </c>
      <c r="S967" s="52">
        <v>1.01894480766821E-4</v>
      </c>
      <c r="T967" s="52">
        <v>1.44581342210208E-4</v>
      </c>
      <c r="U967" s="52">
        <v>1.3028932616400199E-4</v>
      </c>
      <c r="V967" s="52">
        <v>1.4765575906433901E-4</v>
      </c>
      <c r="W967" s="52">
        <v>1.4375767353204101E-4</v>
      </c>
      <c r="X967" s="52">
        <v>1.4741700092989399E-4</v>
      </c>
      <c r="Y967" s="52">
        <v>4.14481502815643E-5</v>
      </c>
      <c r="Z967" s="52">
        <v>2.84864592435822E-5</v>
      </c>
      <c r="AA967" s="52">
        <v>3.2842148273058797E-5</v>
      </c>
      <c r="AB967" s="52">
        <v>1.1957249182816101E-5</v>
      </c>
      <c r="AC967" s="52">
        <v>2.06130004102986E-5</v>
      </c>
      <c r="AD967" s="52">
        <v>3.2174966073430902E-5</v>
      </c>
      <c r="AE967" s="52">
        <v>1.98746058437592E-5</v>
      </c>
      <c r="AF967" s="52">
        <v>3.05147348394862E-5</v>
      </c>
      <c r="AG967" s="32">
        <v>1.5719848510803801E-5</v>
      </c>
    </row>
    <row r="968" spans="1:33" ht="15" customHeight="1" x14ac:dyDescent="0.25">
      <c r="A968" s="49" t="s">
        <v>10</v>
      </c>
      <c r="B968" s="49" t="s">
        <v>11</v>
      </c>
      <c r="C968" s="49" t="s">
        <v>12</v>
      </c>
      <c r="D968" s="49" t="s">
        <v>179</v>
      </c>
      <c r="E968" s="49" t="s">
        <v>221</v>
      </c>
      <c r="F968" s="49" t="s">
        <v>223</v>
      </c>
      <c r="G968" s="49" t="s">
        <v>224</v>
      </c>
      <c r="H968" s="50" t="s">
        <v>18</v>
      </c>
      <c r="I968" s="51">
        <v>298</v>
      </c>
      <c r="J968" s="52">
        <v>5.9489200061516099E-5</v>
      </c>
      <c r="K968" s="52">
        <v>4.4594917208152501E-5</v>
      </c>
      <c r="L968" s="52">
        <v>7.9027437765768406E-5</v>
      </c>
      <c r="M968" s="52">
        <v>5.1176047314964099E-4</v>
      </c>
      <c r="N968" s="52">
        <v>6.57886252229799E-4</v>
      </c>
      <c r="O968" s="52">
        <v>8.5011047485714303E-4</v>
      </c>
      <c r="P968" s="52">
        <v>7.8489430690285899E-4</v>
      </c>
      <c r="Q968" s="52">
        <v>8.2692368860496604E-4</v>
      </c>
      <c r="R968" s="52">
        <v>8.3045692761693404E-4</v>
      </c>
      <c r="S968" s="52">
        <v>8.8631674837821005E-4</v>
      </c>
      <c r="T968" s="52">
        <v>1.2576232209982E-3</v>
      </c>
      <c r="U968" s="52">
        <v>1.1333058576384501E-3</v>
      </c>
      <c r="V968" s="52">
        <v>1.2843656620883E-3</v>
      </c>
      <c r="W968" s="52">
        <v>1.2504586391770801E-3</v>
      </c>
      <c r="X968" s="52">
        <v>1.2822888534939701E-3</v>
      </c>
      <c r="Y968" s="52">
        <v>3.6053169423293701E-4</v>
      </c>
      <c r="Z968" s="52">
        <v>2.4778600116093198E-4</v>
      </c>
      <c r="AA968" s="52">
        <v>2.8567343243787198E-4</v>
      </c>
      <c r="AB968" s="52">
        <v>1.0400867775669E-4</v>
      </c>
      <c r="AC968" s="52">
        <v>1.79299677082446E-4</v>
      </c>
      <c r="AD968" s="52">
        <v>2.79870029218189E-4</v>
      </c>
      <c r="AE968" s="52">
        <v>1.7287684175014699E-4</v>
      </c>
      <c r="AF968" s="52">
        <v>2.6542870974973599E-4</v>
      </c>
      <c r="AG968" s="32">
        <v>1.36737190397759E-4</v>
      </c>
    </row>
    <row r="969" spans="1:33" ht="15" customHeight="1" x14ac:dyDescent="0.25">
      <c r="A969" s="49" t="s">
        <v>10</v>
      </c>
      <c r="B969" s="49" t="s">
        <v>11</v>
      </c>
      <c r="C969" s="49" t="s">
        <v>12</v>
      </c>
      <c r="D969" s="49" t="s">
        <v>179</v>
      </c>
      <c r="E969" s="49" t="s">
        <v>221</v>
      </c>
      <c r="F969" s="49" t="s">
        <v>223</v>
      </c>
      <c r="G969" s="49" t="s">
        <v>225</v>
      </c>
      <c r="H969" s="50" t="s">
        <v>16</v>
      </c>
      <c r="I969" s="51">
        <v>25</v>
      </c>
      <c r="J969" s="52">
        <v>9.4861270551089595E-4</v>
      </c>
      <c r="K969" s="52">
        <v>5.2783589520563005E-4</v>
      </c>
      <c r="L969" s="52">
        <v>7.9783902325591797E-4</v>
      </c>
      <c r="M969" s="52">
        <v>8.6023354717474905E-4</v>
      </c>
      <c r="N969" s="52">
        <v>7.2031956637185596E-4</v>
      </c>
      <c r="O969" s="52">
        <v>8.7398138095238099E-4</v>
      </c>
      <c r="P969" s="52">
        <v>8.0545075504847099E-4</v>
      </c>
      <c r="Q969" s="52">
        <v>8.47053222362178E-4</v>
      </c>
      <c r="R969" s="52">
        <v>7.6758365742233398E-4</v>
      </c>
      <c r="S969" s="52">
        <v>8.0532666419296601E-4</v>
      </c>
      <c r="T969" s="52">
        <v>7.1965744693914104E-4</v>
      </c>
      <c r="U969" s="52">
        <v>5.9226025068303699E-4</v>
      </c>
      <c r="V969" s="52">
        <v>7.2841389889624403E-4</v>
      </c>
      <c r="W969" s="52">
        <v>6.7599679676924205E-4</v>
      </c>
      <c r="X969" s="52">
        <v>6.4208518531300499E-4</v>
      </c>
      <c r="Y969" s="52">
        <v>1.9424289923099499E-4</v>
      </c>
      <c r="Z969" s="52">
        <v>1.35216311702273E-4</v>
      </c>
      <c r="AA969" s="52">
        <v>1.57014030471012E-4</v>
      </c>
      <c r="AB969" s="52">
        <v>5.6258827777749797E-5</v>
      </c>
      <c r="AC969" s="52">
        <v>9.9283228891952502E-5</v>
      </c>
      <c r="AD969" s="52">
        <v>1.5444809966158599E-4</v>
      </c>
      <c r="AE969" s="52">
        <v>9.5734975975494895E-5</v>
      </c>
      <c r="AF969" s="52">
        <v>1.4308198893378499E-4</v>
      </c>
      <c r="AG969" s="32">
        <v>7.5004880567691804E-5</v>
      </c>
    </row>
    <row r="970" spans="1:33" ht="15" customHeight="1" x14ac:dyDescent="0.25">
      <c r="A970" s="49" t="s">
        <v>10</v>
      </c>
      <c r="B970" s="49" t="s">
        <v>11</v>
      </c>
      <c r="C970" s="49" t="s">
        <v>12</v>
      </c>
      <c r="D970" s="49" t="s">
        <v>179</v>
      </c>
      <c r="E970" s="49" t="s">
        <v>221</v>
      </c>
      <c r="F970" s="49" t="s">
        <v>223</v>
      </c>
      <c r="G970" s="49" t="s">
        <v>225</v>
      </c>
      <c r="H970" s="50" t="s">
        <v>17</v>
      </c>
      <c r="I970" s="51">
        <v>1</v>
      </c>
      <c r="J970" s="52">
        <v>0.71107534098743996</v>
      </c>
      <c r="K970" s="52">
        <v>0.39300285495482801</v>
      </c>
      <c r="L970" s="52">
        <v>0.59470521873984505</v>
      </c>
      <c r="M970" s="52">
        <v>0.64943331643957702</v>
      </c>
      <c r="N970" s="52">
        <v>0.53881344203747605</v>
      </c>
      <c r="O970" s="52">
        <v>0.65008483078000001</v>
      </c>
      <c r="P970" s="52">
        <v>0.60376185873055899</v>
      </c>
      <c r="Q970" s="52">
        <v>0.63823766198545395</v>
      </c>
      <c r="R970" s="52">
        <v>0.57183063518820398</v>
      </c>
      <c r="S970" s="52">
        <v>0.60273868854858403</v>
      </c>
      <c r="T970" s="52">
        <v>0.53726026701241603</v>
      </c>
      <c r="U970" s="52">
        <v>0.441903140842134</v>
      </c>
      <c r="V970" s="52">
        <v>0.53619491026032196</v>
      </c>
      <c r="W970" s="52">
        <v>0.49759777206994499</v>
      </c>
      <c r="X970" s="52">
        <v>0.47263158144316297</v>
      </c>
      <c r="Y970" s="52">
        <v>0.14297287438645001</v>
      </c>
      <c r="Z970" s="52">
        <v>9.9521511460567202E-2</v>
      </c>
      <c r="AA970" s="52">
        <v>0.115565750354654</v>
      </c>
      <c r="AB970" s="52">
        <v>4.1408257260488801E-2</v>
      </c>
      <c r="AC970" s="52">
        <v>7.3075988899580696E-2</v>
      </c>
      <c r="AD970" s="52">
        <v>0.113666652492739</v>
      </c>
      <c r="AE970" s="52">
        <v>7.0461587822235397E-2</v>
      </c>
      <c r="AF970" s="52">
        <v>0.10530940029277</v>
      </c>
      <c r="AG970" s="32">
        <v>5.52034545775845E-2</v>
      </c>
    </row>
    <row r="971" spans="1:33" ht="15" customHeight="1" x14ac:dyDescent="0.25">
      <c r="A971" s="49" t="s">
        <v>10</v>
      </c>
      <c r="B971" s="49" t="s">
        <v>11</v>
      </c>
      <c r="C971" s="49" t="s">
        <v>12</v>
      </c>
      <c r="D971" s="49" t="s">
        <v>179</v>
      </c>
      <c r="E971" s="49" t="s">
        <v>221</v>
      </c>
      <c r="F971" s="49" t="s">
        <v>223</v>
      </c>
      <c r="G971" s="49" t="s">
        <v>225</v>
      </c>
      <c r="H971" s="50" t="s">
        <v>18</v>
      </c>
      <c r="I971" s="51">
        <v>298</v>
      </c>
      <c r="J971" s="52">
        <v>1.13074634496899E-2</v>
      </c>
      <c r="K971" s="52">
        <v>6.2918038708511103E-3</v>
      </c>
      <c r="L971" s="52">
        <v>9.5102411572105406E-3</v>
      </c>
      <c r="M971" s="52">
        <v>1.0253983882323001E-2</v>
      </c>
      <c r="N971" s="52">
        <v>8.5862092311525303E-3</v>
      </c>
      <c r="O971" s="52">
        <v>1.04178580609524E-2</v>
      </c>
      <c r="P971" s="52">
        <v>9.6009730001777698E-3</v>
      </c>
      <c r="Q971" s="52">
        <v>1.00968744105572E-2</v>
      </c>
      <c r="R971" s="52">
        <v>9.1495971964742299E-3</v>
      </c>
      <c r="S971" s="52">
        <v>9.5994938371801591E-3</v>
      </c>
      <c r="T971" s="52">
        <v>8.5783167675145596E-3</v>
      </c>
      <c r="U971" s="52">
        <v>7.0597421881417998E-3</v>
      </c>
      <c r="V971" s="52">
        <v>8.6826936748432299E-3</v>
      </c>
      <c r="W971" s="52">
        <v>8.0578818174893707E-3</v>
      </c>
      <c r="X971" s="52">
        <v>7.6536554089310198E-3</v>
      </c>
      <c r="Y971" s="52">
        <v>2.3153753588334601E-3</v>
      </c>
      <c r="Z971" s="52">
        <v>1.6117784354910899E-3</v>
      </c>
      <c r="AA971" s="52">
        <v>1.87160724321446E-3</v>
      </c>
      <c r="AB971" s="52">
        <v>6.70605227110778E-4</v>
      </c>
      <c r="AC971" s="52">
        <v>1.18345608839207E-3</v>
      </c>
      <c r="AD971" s="52">
        <v>1.8410213479661099E-3</v>
      </c>
      <c r="AE971" s="52">
        <v>1.1411609136278999E-3</v>
      </c>
      <c r="AF971" s="52">
        <v>1.7055373080907201E-3</v>
      </c>
      <c r="AG971" s="32">
        <v>8.9405817636688603E-4</v>
      </c>
    </row>
    <row r="972" spans="1:33" ht="15" customHeight="1" x14ac:dyDescent="0.25">
      <c r="A972" s="49" t="s">
        <v>10</v>
      </c>
      <c r="B972" s="49" t="s">
        <v>11</v>
      </c>
      <c r="C972" s="49" t="s">
        <v>12</v>
      </c>
      <c r="D972" s="49" t="s">
        <v>179</v>
      </c>
      <c r="E972" s="49" t="s">
        <v>221</v>
      </c>
      <c r="F972" s="49" t="s">
        <v>223</v>
      </c>
      <c r="G972" s="49" t="s">
        <v>226</v>
      </c>
      <c r="H972" s="50" t="s">
        <v>16</v>
      </c>
      <c r="I972" s="51">
        <v>25</v>
      </c>
      <c r="J972" s="52">
        <v>4.9850656025418999E-8</v>
      </c>
      <c r="K972" s="52">
        <v>6.3760870127114197E-8</v>
      </c>
      <c r="L972" s="52">
        <v>1.0259092730304899E-7</v>
      </c>
      <c r="M972" s="52">
        <v>2.3857818667732202E-8</v>
      </c>
      <c r="N972" s="52">
        <v>3.4220258343977798E-8</v>
      </c>
      <c r="O972" s="52">
        <v>6.1671348040359203E-8</v>
      </c>
      <c r="P972" s="52">
        <v>4.6626393624276698E-7</v>
      </c>
      <c r="Q972" s="52">
        <v>4.20765167163784E-7</v>
      </c>
      <c r="R972" s="52">
        <v>2.9795920143532201E-7</v>
      </c>
      <c r="S972" s="52">
        <v>2.0179719987836999E-7</v>
      </c>
      <c r="T972" s="52">
        <v>1.53480979673955E-7</v>
      </c>
      <c r="U972" s="52">
        <v>3.5461909973848498E-7</v>
      </c>
      <c r="V972" s="52">
        <v>5.8504984338536503E-7</v>
      </c>
      <c r="W972" s="52">
        <v>1.7181479462425599E-6</v>
      </c>
      <c r="X972" s="52">
        <v>1.9127792486239001E-6</v>
      </c>
      <c r="Y972" s="52">
        <v>3.5633049273872199E-6</v>
      </c>
      <c r="Z972" s="52">
        <v>4.5351937457680504E-6</v>
      </c>
      <c r="AA972" s="52">
        <v>4.6975701197381404E-6</v>
      </c>
      <c r="AB972" s="52">
        <v>4.9816490090585199E-6</v>
      </c>
      <c r="AC972" s="52">
        <v>5.8040611400337501E-6</v>
      </c>
      <c r="AD972" s="52">
        <v>7.7073999067334005E-6</v>
      </c>
      <c r="AE972" s="52">
        <v>7.9303820799166E-6</v>
      </c>
      <c r="AF972" s="52">
        <v>7.8528748492446599E-6</v>
      </c>
      <c r="AG972" s="32"/>
    </row>
    <row r="973" spans="1:33" ht="15" customHeight="1" x14ac:dyDescent="0.25">
      <c r="A973" s="49" t="s">
        <v>10</v>
      </c>
      <c r="B973" s="49" t="s">
        <v>11</v>
      </c>
      <c r="C973" s="49" t="s">
        <v>12</v>
      </c>
      <c r="D973" s="49" t="s">
        <v>179</v>
      </c>
      <c r="E973" s="49" t="s">
        <v>221</v>
      </c>
      <c r="F973" s="49" t="s">
        <v>223</v>
      </c>
      <c r="G973" s="49" t="s">
        <v>226</v>
      </c>
      <c r="H973" s="50" t="s">
        <v>18</v>
      </c>
      <c r="I973" s="51">
        <v>298</v>
      </c>
      <c r="J973" s="52">
        <v>2.97109909911497E-7</v>
      </c>
      <c r="K973" s="52">
        <v>3.8001478595759999E-7</v>
      </c>
      <c r="L973" s="52">
        <v>6.1144192672617101E-7</v>
      </c>
      <c r="M973" s="52">
        <v>1.4219259925968401E-7</v>
      </c>
      <c r="N973" s="52">
        <v>2.03952739730108E-7</v>
      </c>
      <c r="O973" s="52">
        <v>3.67561234320541E-7</v>
      </c>
      <c r="P973" s="52">
        <v>2.77893306000689E-6</v>
      </c>
      <c r="Q973" s="52">
        <v>2.5077603962961501E-6</v>
      </c>
      <c r="R973" s="52">
        <v>1.7758368405545201E-6</v>
      </c>
      <c r="S973" s="52">
        <v>1.20271131127509E-6</v>
      </c>
      <c r="T973" s="52">
        <v>9.1474663885676905E-7</v>
      </c>
      <c r="U973" s="52">
        <v>2.11352983444137E-6</v>
      </c>
      <c r="V973" s="52">
        <v>3.4868970665767801E-6</v>
      </c>
      <c r="W973" s="52">
        <v>1.02401617596056E-5</v>
      </c>
      <c r="X973" s="52">
        <v>1.1400164321798401E-5</v>
      </c>
      <c r="Y973" s="52">
        <v>2.12372973672278E-5</v>
      </c>
      <c r="Z973" s="52">
        <v>2.70297547247776E-5</v>
      </c>
      <c r="AA973" s="52">
        <v>2.7997517913639299E-5</v>
      </c>
      <c r="AB973" s="52">
        <v>2.9690628093988798E-5</v>
      </c>
      <c r="AC973" s="52">
        <v>3.4592204394601101E-5</v>
      </c>
      <c r="AD973" s="52">
        <v>4.5936103444131098E-5</v>
      </c>
      <c r="AE973" s="52">
        <v>4.7265077196302901E-5</v>
      </c>
      <c r="AF973" s="52">
        <v>4.6803134101498202E-5</v>
      </c>
      <c r="AG973" s="32"/>
    </row>
    <row r="974" spans="1:33" ht="15" customHeight="1" x14ac:dyDescent="0.25">
      <c r="A974" s="49" t="s">
        <v>10</v>
      </c>
      <c r="B974" s="49" t="s">
        <v>11</v>
      </c>
      <c r="C974" s="49" t="s">
        <v>12</v>
      </c>
      <c r="D974" s="49" t="s">
        <v>179</v>
      </c>
      <c r="E974" s="49" t="s">
        <v>221</v>
      </c>
      <c r="F974" s="49" t="s">
        <v>223</v>
      </c>
      <c r="G974" s="49" t="s">
        <v>227</v>
      </c>
      <c r="H974" s="50" t="s">
        <v>16</v>
      </c>
      <c r="I974" s="51">
        <v>25</v>
      </c>
      <c r="J974" s="52">
        <v>9.7915716034704294E-5</v>
      </c>
      <c r="K974" s="52">
        <v>1.01613521551671E-4</v>
      </c>
      <c r="L974" s="52">
        <v>1.01865581525667E-4</v>
      </c>
      <c r="M974" s="52">
        <v>1.02483059048406E-4</v>
      </c>
      <c r="N974" s="52">
        <v>1.01931619061241E-4</v>
      </c>
      <c r="O974" s="52">
        <v>1.03478200380205E-4</v>
      </c>
      <c r="P974" s="52">
        <v>1.03469908627574E-4</v>
      </c>
      <c r="Q974" s="52">
        <v>1.03896273231794E-4</v>
      </c>
      <c r="R974" s="52">
        <v>1.04509464553489E-4</v>
      </c>
      <c r="S974" s="52">
        <v>1.0513579037384699E-4</v>
      </c>
      <c r="T974" s="52">
        <v>1.06022379179625E-4</v>
      </c>
      <c r="U974" s="52">
        <v>1.06479241609903E-4</v>
      </c>
      <c r="V974" s="52">
        <v>1.06756554599997E-4</v>
      </c>
      <c r="W974" s="52">
        <v>1.03077001073927E-4</v>
      </c>
      <c r="X974" s="52">
        <v>1.03712214957802E-4</v>
      </c>
      <c r="Y974" s="52">
        <v>1.0077479451153999E-4</v>
      </c>
      <c r="Z974" s="52">
        <v>9.81422770831096E-5</v>
      </c>
      <c r="AA974" s="52">
        <v>9.66089260901903E-5</v>
      </c>
      <c r="AB974" s="52">
        <v>9.5943308607247205E-5</v>
      </c>
      <c r="AC974" s="52">
        <v>8.9166172791802195E-5</v>
      </c>
      <c r="AD974" s="52">
        <v>8.7844848834933896E-5</v>
      </c>
      <c r="AE974" s="52">
        <v>7.9395614020181699E-5</v>
      </c>
      <c r="AF974" s="52">
        <v>6.7171973620904098E-5</v>
      </c>
      <c r="AG974" s="32">
        <v>1.1422311934527E-6</v>
      </c>
    </row>
    <row r="975" spans="1:33" ht="15" customHeight="1" x14ac:dyDescent="0.25">
      <c r="A975" s="49" t="s">
        <v>10</v>
      </c>
      <c r="B975" s="49" t="s">
        <v>11</v>
      </c>
      <c r="C975" s="49" t="s">
        <v>12</v>
      </c>
      <c r="D975" s="49" t="s">
        <v>179</v>
      </c>
      <c r="E975" s="49" t="s">
        <v>221</v>
      </c>
      <c r="F975" s="49" t="s">
        <v>223</v>
      </c>
      <c r="G975" s="49" t="s">
        <v>227</v>
      </c>
      <c r="H975" s="50" t="s">
        <v>17</v>
      </c>
      <c r="I975" s="51">
        <v>1</v>
      </c>
      <c r="J975" s="52">
        <v>0.841291832170179</v>
      </c>
      <c r="K975" s="52">
        <v>0.87306337717196103</v>
      </c>
      <c r="L975" s="52">
        <v>0.87522907646853498</v>
      </c>
      <c r="M975" s="52">
        <v>0.88053444334390596</v>
      </c>
      <c r="N975" s="52">
        <v>0.875796470974184</v>
      </c>
      <c r="O975" s="52">
        <v>0.88908469766672504</v>
      </c>
      <c r="P975" s="52">
        <v>0.88901345492811601</v>
      </c>
      <c r="Q975" s="52">
        <v>0.89267677960757696</v>
      </c>
      <c r="R975" s="52">
        <v>0.89794531944357703</v>
      </c>
      <c r="S975" s="52">
        <v>0.90332671089209704</v>
      </c>
      <c r="T975" s="52">
        <v>0.91094428191133603</v>
      </c>
      <c r="U975" s="52">
        <v>0.91486964391228398</v>
      </c>
      <c r="V975" s="52">
        <v>0.91725231712317701</v>
      </c>
      <c r="W975" s="52">
        <v>0.88563396885485701</v>
      </c>
      <c r="X975" s="52">
        <v>0.89108172959561305</v>
      </c>
      <c r="Y975" s="52">
        <v>0.86585703444315398</v>
      </c>
      <c r="Z975" s="52">
        <v>0.84323844469807696</v>
      </c>
      <c r="AA975" s="52">
        <v>0.83006389296691496</v>
      </c>
      <c r="AB975" s="52">
        <v>0.82434490755346801</v>
      </c>
      <c r="AC975" s="52">
        <v>0.76611575662716402</v>
      </c>
      <c r="AD975" s="52">
        <v>0.75476294118975296</v>
      </c>
      <c r="AE975" s="52">
        <v>0.68216711566140098</v>
      </c>
      <c r="AF975" s="52">
        <v>0.57714159735080806</v>
      </c>
      <c r="AG975" s="32">
        <v>9.8140504141455993E-3</v>
      </c>
    </row>
    <row r="976" spans="1:33" ht="15" customHeight="1" x14ac:dyDescent="0.25">
      <c r="A976" s="49" t="s">
        <v>10</v>
      </c>
      <c r="B976" s="49" t="s">
        <v>11</v>
      </c>
      <c r="C976" s="49" t="s">
        <v>12</v>
      </c>
      <c r="D976" s="49" t="s">
        <v>179</v>
      </c>
      <c r="E976" s="49" t="s">
        <v>221</v>
      </c>
      <c r="F976" s="49" t="s">
        <v>223</v>
      </c>
      <c r="G976" s="49" t="s">
        <v>227</v>
      </c>
      <c r="H976" s="50" t="s">
        <v>18</v>
      </c>
      <c r="I976" s="51">
        <v>298</v>
      </c>
      <c r="J976" s="52">
        <v>5.8357766756683802E-4</v>
      </c>
      <c r="K976" s="52">
        <v>6.0561658844796203E-4</v>
      </c>
      <c r="L976" s="52">
        <v>6.07118865892978E-4</v>
      </c>
      <c r="M976" s="52">
        <v>6.1079903192850105E-4</v>
      </c>
      <c r="N976" s="52">
        <v>6.0751244960499803E-4</v>
      </c>
      <c r="O976" s="52">
        <v>6.1673007426602401E-4</v>
      </c>
      <c r="P976" s="52">
        <v>6.1668065542034103E-4</v>
      </c>
      <c r="Q976" s="52">
        <v>6.19221788461494E-4</v>
      </c>
      <c r="R976" s="52">
        <v>6.2287640873879397E-4</v>
      </c>
      <c r="S976" s="52">
        <v>6.2660931062813105E-4</v>
      </c>
      <c r="T976" s="52">
        <v>6.3189337991056396E-4</v>
      </c>
      <c r="U976" s="52">
        <v>6.3461627999501996E-4</v>
      </c>
      <c r="V976" s="52">
        <v>6.3626906541598401E-4</v>
      </c>
      <c r="W976" s="52">
        <v>6.1433892640060702E-4</v>
      </c>
      <c r="X976" s="52">
        <v>6.1812480114850003E-4</v>
      </c>
      <c r="Y976" s="52">
        <v>6.0061777528878002E-4</v>
      </c>
      <c r="Z976" s="52">
        <v>5.84927971415333E-4</v>
      </c>
      <c r="AA976" s="52">
        <v>5.75789199497534E-4</v>
      </c>
      <c r="AB976" s="52">
        <v>5.7182211929919405E-4</v>
      </c>
      <c r="AC976" s="52">
        <v>5.3143038983914095E-4</v>
      </c>
      <c r="AD976" s="52">
        <v>5.23555299056206E-4</v>
      </c>
      <c r="AE976" s="52">
        <v>4.7319785956028299E-4</v>
      </c>
      <c r="AF976" s="52">
        <v>4.0034496278058802E-4</v>
      </c>
      <c r="AG976" s="32">
        <v>6.8076979129780902E-6</v>
      </c>
    </row>
    <row r="977" spans="1:33" ht="15" customHeight="1" x14ac:dyDescent="0.25">
      <c r="A977" s="49" t="s">
        <v>10</v>
      </c>
      <c r="B977" s="49" t="s">
        <v>11</v>
      </c>
      <c r="C977" s="49" t="s">
        <v>12</v>
      </c>
      <c r="D977" s="49" t="s">
        <v>179</v>
      </c>
      <c r="E977" s="49" t="s">
        <v>221</v>
      </c>
      <c r="F977" s="49" t="s">
        <v>223</v>
      </c>
      <c r="G977" s="49" t="s">
        <v>758</v>
      </c>
      <c r="H977" s="50" t="s">
        <v>16</v>
      </c>
      <c r="I977" s="51">
        <v>25</v>
      </c>
      <c r="J977" s="52"/>
      <c r="K977" s="52"/>
      <c r="L977" s="52"/>
      <c r="M977" s="52"/>
      <c r="N977" s="52"/>
      <c r="O977" s="52"/>
      <c r="P977" s="52"/>
      <c r="Q977" s="52"/>
      <c r="R977" s="52"/>
      <c r="S977" s="52"/>
      <c r="T977" s="52">
        <v>5.6016873723131397E-8</v>
      </c>
      <c r="U977" s="52">
        <v>5.1010695749962301E-8</v>
      </c>
      <c r="V977" s="52">
        <v>2.5816851016592998E-7</v>
      </c>
      <c r="W977" s="52">
        <v>3.3541695096416798E-6</v>
      </c>
      <c r="X977" s="52">
        <v>3.2313394641799601E-6</v>
      </c>
      <c r="Y977" s="52">
        <v>4.6540050018233902E-6</v>
      </c>
      <c r="Z977" s="52">
        <v>7.0984215176953197E-6</v>
      </c>
      <c r="AA977" s="52">
        <v>9.2825540133551997E-6</v>
      </c>
      <c r="AB977" s="52">
        <v>1.03608000349537E-5</v>
      </c>
      <c r="AC977" s="52">
        <v>1.6951039354832701E-5</v>
      </c>
      <c r="AD977" s="52">
        <v>1.7037653115267099E-5</v>
      </c>
      <c r="AE977" s="52">
        <v>2.5726550696072599E-5</v>
      </c>
      <c r="AF977" s="52">
        <v>3.8508994829720201E-5</v>
      </c>
      <c r="AG977" s="32">
        <v>1.1308088815181701E-4</v>
      </c>
    </row>
    <row r="978" spans="1:33" ht="15" customHeight="1" x14ac:dyDescent="0.25">
      <c r="A978" s="49" t="s">
        <v>10</v>
      </c>
      <c r="B978" s="49" t="s">
        <v>11</v>
      </c>
      <c r="C978" s="49" t="s">
        <v>12</v>
      </c>
      <c r="D978" s="49" t="s">
        <v>179</v>
      </c>
      <c r="E978" s="49" t="s">
        <v>221</v>
      </c>
      <c r="F978" s="49" t="s">
        <v>223</v>
      </c>
      <c r="G978" s="49" t="s">
        <v>758</v>
      </c>
      <c r="H978" s="50" t="s">
        <v>18</v>
      </c>
      <c r="I978" s="51">
        <v>298</v>
      </c>
      <c r="J978" s="52"/>
      <c r="K978" s="52"/>
      <c r="L978" s="52"/>
      <c r="M978" s="52"/>
      <c r="N978" s="52"/>
      <c r="O978" s="52"/>
      <c r="P978" s="52"/>
      <c r="Q978" s="52"/>
      <c r="R978" s="52"/>
      <c r="S978" s="52"/>
      <c r="T978" s="52">
        <v>3.33860567389863E-7</v>
      </c>
      <c r="U978" s="52">
        <v>3.0402374666977503E-7</v>
      </c>
      <c r="V978" s="52">
        <v>1.53868432058894E-6</v>
      </c>
      <c r="W978" s="52">
        <v>1.99908502774644E-5</v>
      </c>
      <c r="X978" s="52">
        <v>1.9258783206512599E-5</v>
      </c>
      <c r="Y978" s="52">
        <v>2.7737869810867401E-5</v>
      </c>
      <c r="Z978" s="52">
        <v>4.2306592245464101E-5</v>
      </c>
      <c r="AA978" s="52">
        <v>5.5324021919596998E-5</v>
      </c>
      <c r="AB978" s="52">
        <v>6.1750368208324098E-5</v>
      </c>
      <c r="AC978" s="52">
        <v>1.01028194554803E-4</v>
      </c>
      <c r="AD978" s="52">
        <v>1.0154441256699201E-4</v>
      </c>
      <c r="AE978" s="52">
        <v>1.53330242148593E-4</v>
      </c>
      <c r="AF978" s="52">
        <v>2.2951360918513301E-4</v>
      </c>
      <c r="AG978" s="32">
        <v>6.7396209338483096E-4</v>
      </c>
    </row>
    <row r="979" spans="1:33" ht="15" customHeight="1" x14ac:dyDescent="0.25">
      <c r="A979" s="49" t="s">
        <v>10</v>
      </c>
      <c r="B979" s="49" t="s">
        <v>11</v>
      </c>
      <c r="C979" s="49" t="s">
        <v>12</v>
      </c>
      <c r="D979" s="49" t="s">
        <v>179</v>
      </c>
      <c r="E979" s="49" t="s">
        <v>221</v>
      </c>
      <c r="F979" s="49" t="s">
        <v>223</v>
      </c>
      <c r="G979" s="49" t="s">
        <v>759</v>
      </c>
      <c r="H979" s="50" t="s">
        <v>16</v>
      </c>
      <c r="I979" s="51">
        <v>25</v>
      </c>
      <c r="J979" s="52">
        <v>8.6247985897757092E-6</v>
      </c>
      <c r="K979" s="52">
        <v>9.0593586629858204E-6</v>
      </c>
      <c r="L979" s="52">
        <v>9.51058637473618E-6</v>
      </c>
      <c r="M979" s="52">
        <v>9.9797436634731094E-6</v>
      </c>
      <c r="N979" s="52">
        <v>1.0468213594202099E-5</v>
      </c>
      <c r="O979" s="52">
        <v>1.09775137762206E-5</v>
      </c>
      <c r="P979" s="52">
        <v>1.1509311502162101E-5</v>
      </c>
      <c r="Q979" s="52">
        <v>1.11252116736881E-5</v>
      </c>
      <c r="R979" s="52">
        <v>1.10712075482716E-5</v>
      </c>
      <c r="S979" s="52">
        <v>1.0058462670395E-5</v>
      </c>
      <c r="T979" s="52">
        <v>6.5911236538656907E-5</v>
      </c>
      <c r="U979" s="52">
        <v>6.6373930811259799E-5</v>
      </c>
      <c r="V979" s="52">
        <v>7.0966412331801296E-5</v>
      </c>
      <c r="W979" s="52">
        <v>7.4268085658401895E-5</v>
      </c>
      <c r="X979" s="52">
        <v>7.1926162607676593E-5</v>
      </c>
      <c r="Y979" s="52">
        <v>7.1228865702061594E-5</v>
      </c>
      <c r="Z979" s="52">
        <v>7.3000854169727407E-5</v>
      </c>
      <c r="AA979" s="52">
        <v>7.5030293666389605E-5</v>
      </c>
      <c r="AB979" s="52">
        <v>7.7076002657673701E-5</v>
      </c>
      <c r="AC979" s="52">
        <v>7.9138093799390401E-5</v>
      </c>
      <c r="AD979" s="52">
        <v>8.0646636355921205E-5</v>
      </c>
      <c r="AE979" s="52">
        <v>8.2663800257321596E-5</v>
      </c>
      <c r="AF979" s="52">
        <v>8.4727224712938894E-5</v>
      </c>
      <c r="AG979" s="32">
        <v>8.6792434961312795E-5</v>
      </c>
    </row>
    <row r="980" spans="1:33" ht="15" customHeight="1" x14ac:dyDescent="0.25">
      <c r="A980" s="49" t="s">
        <v>10</v>
      </c>
      <c r="B980" s="49" t="s">
        <v>11</v>
      </c>
      <c r="C980" s="49" t="s">
        <v>12</v>
      </c>
      <c r="D980" s="49" t="s">
        <v>179</v>
      </c>
      <c r="E980" s="49" t="s">
        <v>221</v>
      </c>
      <c r="F980" s="49" t="s">
        <v>223</v>
      </c>
      <c r="G980" s="49" t="s">
        <v>759</v>
      </c>
      <c r="H980" s="50" t="s">
        <v>17</v>
      </c>
      <c r="I980" s="51">
        <v>1</v>
      </c>
      <c r="J980" s="52">
        <v>7.41042694833529E-2</v>
      </c>
      <c r="K980" s="52">
        <v>7.7838009632374194E-2</v>
      </c>
      <c r="L980" s="52">
        <v>8.1714958131733198E-2</v>
      </c>
      <c r="M980" s="52">
        <v>8.5745957556560906E-2</v>
      </c>
      <c r="N980" s="52">
        <v>8.9942891201384503E-2</v>
      </c>
      <c r="O980" s="52">
        <v>9.4318798365287101E-2</v>
      </c>
      <c r="P980" s="52">
        <v>9.8888004426576998E-2</v>
      </c>
      <c r="Q980" s="52">
        <v>9.5587818700328495E-2</v>
      </c>
      <c r="R980" s="52">
        <v>9.5123815254749902E-2</v>
      </c>
      <c r="S980" s="52">
        <v>8.6422311264034005E-2</v>
      </c>
      <c r="T980" s="52">
        <v>0.56630934434014002</v>
      </c>
      <c r="U980" s="52">
        <v>0.57028481353034399</v>
      </c>
      <c r="V980" s="52">
        <v>0.60974341475483695</v>
      </c>
      <c r="W980" s="52">
        <v>0.63810878057782505</v>
      </c>
      <c r="X980" s="52">
        <v>0.61798014250974498</v>
      </c>
      <c r="Y980" s="52">
        <v>0.61199841411211298</v>
      </c>
      <c r="Z980" s="52">
        <v>0.62722333902629801</v>
      </c>
      <c r="AA980" s="52">
        <v>0.64466028318162005</v>
      </c>
      <c r="AB980" s="52">
        <v>0.66223701483473296</v>
      </c>
      <c r="AC980" s="52">
        <v>0.67995450192436202</v>
      </c>
      <c r="AD980" s="52">
        <v>0.69291589957007604</v>
      </c>
      <c r="AE980" s="52">
        <v>0.71024737181090802</v>
      </c>
      <c r="AF980" s="52">
        <v>0.72797631473357105</v>
      </c>
      <c r="AG980" s="32">
        <v>0.74572060118759997</v>
      </c>
    </row>
    <row r="981" spans="1:33" ht="15" customHeight="1" x14ac:dyDescent="0.25">
      <c r="A981" s="49" t="s">
        <v>10</v>
      </c>
      <c r="B981" s="49" t="s">
        <v>11</v>
      </c>
      <c r="C981" s="49" t="s">
        <v>12</v>
      </c>
      <c r="D981" s="49" t="s">
        <v>179</v>
      </c>
      <c r="E981" s="49" t="s">
        <v>221</v>
      </c>
      <c r="F981" s="49" t="s">
        <v>223</v>
      </c>
      <c r="G981" s="49" t="s">
        <v>759</v>
      </c>
      <c r="H981" s="50" t="s">
        <v>18</v>
      </c>
      <c r="I981" s="51">
        <v>298</v>
      </c>
      <c r="J981" s="52">
        <v>5.1403799595063198E-5</v>
      </c>
      <c r="K981" s="52">
        <v>5.3993777631395498E-5</v>
      </c>
      <c r="L981" s="52">
        <v>5.6683094793427603E-5</v>
      </c>
      <c r="M981" s="52">
        <v>5.9479272234299703E-5</v>
      </c>
      <c r="N981" s="52">
        <v>6.2390553021444601E-5</v>
      </c>
      <c r="O981" s="52">
        <v>6.5425982106274606E-5</v>
      </c>
      <c r="P981" s="52">
        <v>6.8595496552886296E-5</v>
      </c>
      <c r="Q981" s="52">
        <v>6.63062615751813E-5</v>
      </c>
      <c r="R981" s="52">
        <v>6.5984396987699004E-5</v>
      </c>
      <c r="S981" s="52">
        <v>5.9948437515554299E-5</v>
      </c>
      <c r="T981" s="52">
        <v>3.92830969770395E-4</v>
      </c>
      <c r="U981" s="52">
        <v>3.95588627635108E-4</v>
      </c>
      <c r="V981" s="52">
        <v>4.2295981749753602E-4</v>
      </c>
      <c r="W981" s="52">
        <v>4.4263779052407601E-4</v>
      </c>
      <c r="X981" s="52">
        <v>4.2867992914175302E-4</v>
      </c>
      <c r="Y981" s="52">
        <v>4.2452403958428698E-4</v>
      </c>
      <c r="Z981" s="52">
        <v>4.35085090851575E-4</v>
      </c>
      <c r="AA981" s="52">
        <v>4.4718055025168199E-4</v>
      </c>
      <c r="AB981" s="52">
        <v>4.5937297583973599E-4</v>
      </c>
      <c r="AC981" s="52">
        <v>4.7166303904436701E-4</v>
      </c>
      <c r="AD981" s="52">
        <v>4.80653952681291E-4</v>
      </c>
      <c r="AE981" s="52">
        <v>4.9267624953363697E-4</v>
      </c>
      <c r="AF981" s="52">
        <v>5.0497425928911605E-4</v>
      </c>
      <c r="AG981" s="32">
        <v>5.17282912369425E-4</v>
      </c>
    </row>
    <row r="982" spans="1:33" ht="15" customHeight="1" x14ac:dyDescent="0.25">
      <c r="A982" s="49" t="s">
        <v>10</v>
      </c>
      <c r="B982" s="49" t="s">
        <v>11</v>
      </c>
      <c r="C982" s="49" t="s">
        <v>12</v>
      </c>
      <c r="D982" s="49" t="s">
        <v>179</v>
      </c>
      <c r="E982" s="49" t="s">
        <v>221</v>
      </c>
      <c r="F982" s="49" t="s">
        <v>223</v>
      </c>
      <c r="G982" s="49" t="s">
        <v>760</v>
      </c>
      <c r="H982" s="50" t="s">
        <v>16</v>
      </c>
      <c r="I982" s="51">
        <v>25</v>
      </c>
      <c r="J982" s="52">
        <v>5.8211303356330501E-4</v>
      </c>
      <c r="K982" s="52">
        <v>6.1274794450600896E-4</v>
      </c>
      <c r="L982" s="52">
        <v>6.4452908833647E-4</v>
      </c>
      <c r="M982" s="52">
        <v>6.7755229875960104E-4</v>
      </c>
      <c r="N982" s="52">
        <v>7.1192379915230297E-4</v>
      </c>
      <c r="O982" s="52">
        <v>7.4776150877458203E-4</v>
      </c>
      <c r="P982" s="52">
        <v>7.8519653011136197E-4</v>
      </c>
      <c r="Q982" s="52">
        <v>7.4843844559586699E-4</v>
      </c>
      <c r="R982" s="52">
        <v>7.3448013373071999E-4</v>
      </c>
      <c r="S982" s="52">
        <v>6.3773232301759196E-4</v>
      </c>
      <c r="T982" s="52"/>
      <c r="U982" s="52"/>
      <c r="V982" s="52"/>
      <c r="W982" s="52"/>
      <c r="X982" s="52"/>
      <c r="Y982" s="52"/>
      <c r="Z982" s="52"/>
      <c r="AA982" s="52"/>
      <c r="AB982" s="52"/>
      <c r="AC982" s="52"/>
      <c r="AD982" s="52"/>
      <c r="AE982" s="52"/>
      <c r="AF982" s="52"/>
      <c r="AG982" s="32"/>
    </row>
    <row r="983" spans="1:33" ht="15" customHeight="1" x14ac:dyDescent="0.25">
      <c r="A983" s="49" t="s">
        <v>10</v>
      </c>
      <c r="B983" s="49" t="s">
        <v>11</v>
      </c>
      <c r="C983" s="49" t="s">
        <v>12</v>
      </c>
      <c r="D983" s="49" t="s">
        <v>179</v>
      </c>
      <c r="E983" s="49" t="s">
        <v>221</v>
      </c>
      <c r="F983" s="49" t="s">
        <v>223</v>
      </c>
      <c r="G983" s="49" t="s">
        <v>760</v>
      </c>
      <c r="H983" s="50" t="s">
        <v>17</v>
      </c>
      <c r="I983" s="51">
        <v>1</v>
      </c>
      <c r="J983" s="52">
        <v>0.58288918427472303</v>
      </c>
      <c r="K983" s="52">
        <v>0.61356494176535104</v>
      </c>
      <c r="L983" s="52">
        <v>0.64538846045425202</v>
      </c>
      <c r="M983" s="52">
        <v>0.67845570182461401</v>
      </c>
      <c r="N983" s="52">
        <v>0.71287303088450704</v>
      </c>
      <c r="O983" s="52">
        <v>0.74875852411961497</v>
      </c>
      <c r="P983" s="52">
        <v>0.78624345881817703</v>
      </c>
      <c r="Q983" s="52">
        <v>0.74943636352332799</v>
      </c>
      <c r="R983" s="52">
        <v>0.73545944057569401</v>
      </c>
      <c r="S983" s="52">
        <v>0.63858263278161498</v>
      </c>
      <c r="T983" s="52"/>
      <c r="U983" s="52"/>
      <c r="V983" s="52"/>
      <c r="W983" s="52"/>
      <c r="X983" s="52"/>
      <c r="Y983" s="52"/>
      <c r="Z983" s="52"/>
      <c r="AA983" s="52"/>
      <c r="AB983" s="52"/>
      <c r="AC983" s="52"/>
      <c r="AD983" s="52"/>
      <c r="AE983" s="52"/>
      <c r="AF983" s="52"/>
      <c r="AG983" s="32"/>
    </row>
    <row r="984" spans="1:33" ht="15" customHeight="1" x14ac:dyDescent="0.25">
      <c r="A984" s="49" t="s">
        <v>10</v>
      </c>
      <c r="B984" s="49" t="s">
        <v>11</v>
      </c>
      <c r="C984" s="49" t="s">
        <v>12</v>
      </c>
      <c r="D984" s="49" t="s">
        <v>179</v>
      </c>
      <c r="E984" s="49" t="s">
        <v>221</v>
      </c>
      <c r="F984" s="49" t="s">
        <v>223</v>
      </c>
      <c r="G984" s="49" t="s">
        <v>760</v>
      </c>
      <c r="H984" s="50" t="s">
        <v>18</v>
      </c>
      <c r="I984" s="51">
        <v>298</v>
      </c>
      <c r="J984" s="52">
        <v>1.3877574720149201E-3</v>
      </c>
      <c r="K984" s="52">
        <v>1.4607910997023301E-3</v>
      </c>
      <c r="L984" s="52">
        <v>1.5365573465941399E-3</v>
      </c>
      <c r="M984" s="52">
        <v>1.61528468024289E-3</v>
      </c>
      <c r="N984" s="52">
        <v>1.69722633717909E-3</v>
      </c>
      <c r="O984" s="52">
        <v>1.7826634369185999E-3</v>
      </c>
      <c r="P984" s="52">
        <v>1.87190852778549E-3</v>
      </c>
      <c r="Q984" s="52">
        <v>1.7842772543005499E-3</v>
      </c>
      <c r="R984" s="52">
        <v>1.75100063881404E-3</v>
      </c>
      <c r="S984" s="52">
        <v>1.5203538580739399E-3</v>
      </c>
      <c r="T984" s="52"/>
      <c r="U984" s="52"/>
      <c r="V984" s="52"/>
      <c r="W984" s="52"/>
      <c r="X984" s="52"/>
      <c r="Y984" s="52"/>
      <c r="Z984" s="52"/>
      <c r="AA984" s="52"/>
      <c r="AB984" s="52"/>
      <c r="AC984" s="52"/>
      <c r="AD984" s="52"/>
      <c r="AE984" s="52"/>
      <c r="AF984" s="52"/>
      <c r="AG984" s="32"/>
    </row>
    <row r="985" spans="1:33" ht="15" customHeight="1" x14ac:dyDescent="0.25">
      <c r="A985" s="49" t="s">
        <v>10</v>
      </c>
      <c r="B985" s="49" t="s">
        <v>11</v>
      </c>
      <c r="C985" s="49" t="s">
        <v>12</v>
      </c>
      <c r="D985" s="49" t="s">
        <v>179</v>
      </c>
      <c r="E985" s="49" t="s">
        <v>221</v>
      </c>
      <c r="F985" s="49" t="s">
        <v>223</v>
      </c>
      <c r="G985" s="49" t="s">
        <v>761</v>
      </c>
      <c r="H985" s="50" t="s">
        <v>16</v>
      </c>
      <c r="I985" s="51">
        <v>25</v>
      </c>
      <c r="J985" s="52">
        <v>1.4483449011708699E-6</v>
      </c>
      <c r="K985" s="52">
        <v>1.5348428854342401E-6</v>
      </c>
      <c r="L985" s="52">
        <v>1.62578526144745E-6</v>
      </c>
      <c r="M985" s="52">
        <v>1.72165260509468E-6</v>
      </c>
      <c r="N985" s="52">
        <v>1.8229880149372101E-6</v>
      </c>
      <c r="O985" s="52">
        <v>1.9304057587320399E-6</v>
      </c>
      <c r="P985" s="52">
        <v>2.0446011704123501E-6</v>
      </c>
      <c r="Q985" s="52">
        <v>1.9807701806995302E-6</v>
      </c>
      <c r="R985" s="52">
        <v>2.0456080247535602E-6</v>
      </c>
      <c r="S985" s="52">
        <v>1.8710898426177301E-6</v>
      </c>
      <c r="T985" s="52">
        <v>1.5015444724158499E-4</v>
      </c>
      <c r="U985" s="52">
        <v>1.4521987081830899E-4</v>
      </c>
      <c r="V985" s="52">
        <v>1.49548758506375E-4</v>
      </c>
      <c r="W985" s="52">
        <v>2.0606362101790101E-4</v>
      </c>
      <c r="X985" s="52">
        <v>2.1993511578909599E-4</v>
      </c>
      <c r="Y985" s="52">
        <v>2.1808273541329E-4</v>
      </c>
      <c r="Z985" s="52">
        <v>2.25296299121043E-4</v>
      </c>
      <c r="AA985" s="52">
        <v>2.33511098222788E-4</v>
      </c>
      <c r="AB985" s="52">
        <v>2.4175936851854001E-4</v>
      </c>
      <c r="AC985" s="52">
        <v>2.5004377789423002E-4</v>
      </c>
      <c r="AD985" s="52">
        <v>2.5937791592144202E-4</v>
      </c>
      <c r="AE985" s="52">
        <v>2.7101426416489501E-4</v>
      </c>
      <c r="AF985" s="52">
        <v>2.8272624430470599E-4</v>
      </c>
      <c r="AG985" s="32">
        <v>2.9446501690329901E-4</v>
      </c>
    </row>
    <row r="986" spans="1:33" ht="15" customHeight="1" x14ac:dyDescent="0.25">
      <c r="A986" s="49" t="s">
        <v>10</v>
      </c>
      <c r="B986" s="49" t="s">
        <v>11</v>
      </c>
      <c r="C986" s="49" t="s">
        <v>12</v>
      </c>
      <c r="D986" s="49" t="s">
        <v>179</v>
      </c>
      <c r="E986" s="49" t="s">
        <v>221</v>
      </c>
      <c r="F986" s="49" t="s">
        <v>223</v>
      </c>
      <c r="G986" s="49" t="s">
        <v>761</v>
      </c>
      <c r="H986" s="50" t="s">
        <v>17</v>
      </c>
      <c r="I986" s="51">
        <v>1</v>
      </c>
      <c r="J986" s="52">
        <v>1.2444179390860099E-2</v>
      </c>
      <c r="K986" s="52">
        <v>1.3187370071651E-2</v>
      </c>
      <c r="L986" s="52">
        <v>1.3968746966356501E-2</v>
      </c>
      <c r="M986" s="52">
        <v>1.47924391829735E-2</v>
      </c>
      <c r="N986" s="52">
        <v>1.5663113024340501E-2</v>
      </c>
      <c r="O986" s="52">
        <v>1.6586046279025699E-2</v>
      </c>
      <c r="P986" s="52">
        <v>1.7567213256182899E-2</v>
      </c>
      <c r="Q986" s="52">
        <v>1.7018777392570399E-2</v>
      </c>
      <c r="R986" s="52">
        <v>1.7575864148682601E-2</v>
      </c>
      <c r="S986" s="52">
        <v>1.6076403927771502E-2</v>
      </c>
      <c r="T986" s="52">
        <v>1.2901270106997</v>
      </c>
      <c r="U986" s="52">
        <v>1.2477291300709099</v>
      </c>
      <c r="V986" s="52">
        <v>1.28492293308677</v>
      </c>
      <c r="W986" s="52">
        <v>1.7704913862191201</v>
      </c>
      <c r="X986" s="52">
        <v>1.8896536290918</v>
      </c>
      <c r="Y986" s="52">
        <v>1.87376686267099</v>
      </c>
      <c r="Z986" s="52">
        <v>1.9357458020480001</v>
      </c>
      <c r="AA986" s="52">
        <v>2.0063273559302002</v>
      </c>
      <c r="AB986" s="52">
        <v>2.0771964943112899</v>
      </c>
      <c r="AC986" s="52">
        <v>2.1483761396672199</v>
      </c>
      <c r="AD986" s="52">
        <v>2.2285750535970301</v>
      </c>
      <c r="AE986" s="52">
        <v>2.3285545577047801</v>
      </c>
      <c r="AF986" s="52">
        <v>2.4291838910660402</v>
      </c>
      <c r="AG986" s="32">
        <v>2.5300434252331501</v>
      </c>
    </row>
    <row r="987" spans="1:33" ht="15" customHeight="1" x14ac:dyDescent="0.25">
      <c r="A987" s="49" t="s">
        <v>10</v>
      </c>
      <c r="B987" s="49" t="s">
        <v>11</v>
      </c>
      <c r="C987" s="49" t="s">
        <v>12</v>
      </c>
      <c r="D987" s="49" t="s">
        <v>179</v>
      </c>
      <c r="E987" s="49" t="s">
        <v>221</v>
      </c>
      <c r="F987" s="49" t="s">
        <v>223</v>
      </c>
      <c r="G987" s="49" t="s">
        <v>761</v>
      </c>
      <c r="H987" s="50" t="s">
        <v>18</v>
      </c>
      <c r="I987" s="51">
        <v>298</v>
      </c>
      <c r="J987" s="52">
        <v>8.6321356109783808E-6</v>
      </c>
      <c r="K987" s="52">
        <v>9.1476635971880799E-6</v>
      </c>
      <c r="L987" s="52">
        <v>9.6896801582267795E-6</v>
      </c>
      <c r="M987" s="52">
        <v>1.02610495263643E-5</v>
      </c>
      <c r="N987" s="52">
        <v>1.0865008569025801E-5</v>
      </c>
      <c r="O987" s="52">
        <v>1.1505218322042999E-5</v>
      </c>
      <c r="P987" s="52">
        <v>1.21858229756576E-5</v>
      </c>
      <c r="Q987" s="52">
        <v>1.1805390276969199E-5</v>
      </c>
      <c r="R987" s="52">
        <v>1.21918238275312E-5</v>
      </c>
      <c r="S987" s="52">
        <v>1.11516954620017E-5</v>
      </c>
      <c r="T987" s="52">
        <v>8.9492050555984703E-4</v>
      </c>
      <c r="U987" s="52">
        <v>8.6551043007712398E-4</v>
      </c>
      <c r="V987" s="52">
        <v>8.9131060069799501E-4</v>
      </c>
      <c r="W987" s="52">
        <v>1.2281391812666901E-3</v>
      </c>
      <c r="X987" s="52">
        <v>1.3108132901030101E-3</v>
      </c>
      <c r="Y987" s="52">
        <v>1.29977310306321E-3</v>
      </c>
      <c r="Z987" s="52">
        <v>1.34276594276142E-3</v>
      </c>
      <c r="AA987" s="52">
        <v>1.3917261454078199E-3</v>
      </c>
      <c r="AB987" s="52">
        <v>1.4408858363705E-3</v>
      </c>
      <c r="AC987" s="52">
        <v>1.49026091624961E-3</v>
      </c>
      <c r="AD987" s="52">
        <v>1.5458923788918E-3</v>
      </c>
      <c r="AE987" s="52">
        <v>1.61524501442278E-3</v>
      </c>
      <c r="AF987" s="52">
        <v>1.68504841605605E-3</v>
      </c>
      <c r="AG987" s="32">
        <v>1.75501150074366E-3</v>
      </c>
    </row>
    <row r="988" spans="1:33" ht="15" customHeight="1" x14ac:dyDescent="0.25">
      <c r="A988" s="49" t="s">
        <v>10</v>
      </c>
      <c r="B988" s="49" t="s">
        <v>11</v>
      </c>
      <c r="C988" s="49" t="s">
        <v>12</v>
      </c>
      <c r="D988" s="49" t="s">
        <v>179</v>
      </c>
      <c r="E988" s="49" t="s">
        <v>221</v>
      </c>
      <c r="F988" s="49" t="s">
        <v>223</v>
      </c>
      <c r="G988" s="49" t="s">
        <v>762</v>
      </c>
      <c r="H988" s="50" t="s">
        <v>16</v>
      </c>
      <c r="I988" s="51">
        <v>25</v>
      </c>
      <c r="J988" s="52">
        <v>7.0516067383508401E-4</v>
      </c>
      <c r="K988" s="52">
        <v>7.4202751587072702E-4</v>
      </c>
      <c r="L988" s="52">
        <v>7.8034536295664195E-4</v>
      </c>
      <c r="M988" s="52">
        <v>8.20223182686861E-4</v>
      </c>
      <c r="N988" s="52">
        <v>8.6178027592910002E-4</v>
      </c>
      <c r="O988" s="52">
        <v>9.0514739487339703E-4</v>
      </c>
      <c r="P988" s="52">
        <v>9.5046800208163304E-4</v>
      </c>
      <c r="Q988" s="52">
        <v>9.2097068887377802E-4</v>
      </c>
      <c r="R988" s="52">
        <v>8.9689538575597999E-4</v>
      </c>
      <c r="S988" s="52">
        <v>7.7652044485944903E-4</v>
      </c>
      <c r="T988" s="52">
        <v>3.9389867101011602E-4</v>
      </c>
      <c r="U988" s="52">
        <v>3.89911706747759E-4</v>
      </c>
      <c r="V988" s="52">
        <v>2.4424775312617298E-4</v>
      </c>
      <c r="W988" s="52"/>
      <c r="X988" s="52"/>
      <c r="Y988" s="52"/>
      <c r="Z988" s="52"/>
      <c r="AA988" s="52"/>
      <c r="AB988" s="52"/>
      <c r="AC988" s="52"/>
      <c r="AD988" s="52"/>
      <c r="AE988" s="52"/>
      <c r="AF988" s="52"/>
      <c r="AG988" s="32"/>
    </row>
    <row r="989" spans="1:33" ht="15" customHeight="1" x14ac:dyDescent="0.25">
      <c r="A989" s="49" t="s">
        <v>10</v>
      </c>
      <c r="B989" s="49" t="s">
        <v>11</v>
      </c>
      <c r="C989" s="49" t="s">
        <v>12</v>
      </c>
      <c r="D989" s="49" t="s">
        <v>179</v>
      </c>
      <c r="E989" s="49" t="s">
        <v>221</v>
      </c>
      <c r="F989" s="49" t="s">
        <v>223</v>
      </c>
      <c r="G989" s="49" t="s">
        <v>762</v>
      </c>
      <c r="H989" s="50" t="s">
        <v>17</v>
      </c>
      <c r="I989" s="51">
        <v>1</v>
      </c>
      <c r="J989" s="52">
        <v>0.706100888066864</v>
      </c>
      <c r="K989" s="52">
        <v>0.74301688589188797</v>
      </c>
      <c r="L989" s="52">
        <v>0.78138582344058405</v>
      </c>
      <c r="M989" s="52">
        <v>0.82131681359710995</v>
      </c>
      <c r="N989" s="52">
        <v>0.86292931629700598</v>
      </c>
      <c r="O989" s="52">
        <v>0.906354258066561</v>
      </c>
      <c r="P989" s="52">
        <v>0.95173529275107505</v>
      </c>
      <c r="Q989" s="52">
        <v>0.92219864979227595</v>
      </c>
      <c r="R989" s="52">
        <v>0.898091246270321</v>
      </c>
      <c r="S989" s="52">
        <v>0.77755580545259495</v>
      </c>
      <c r="T989" s="52">
        <v>0.39442386923813</v>
      </c>
      <c r="U989" s="52">
        <v>0.39043158902342301</v>
      </c>
      <c r="V989" s="52">
        <v>0.244573416797008</v>
      </c>
      <c r="W989" s="52"/>
      <c r="X989" s="52"/>
      <c r="Y989" s="52"/>
      <c r="Z989" s="52"/>
      <c r="AA989" s="52"/>
      <c r="AB989" s="52"/>
      <c r="AC989" s="52"/>
      <c r="AD989" s="52"/>
      <c r="AE989" s="52"/>
      <c r="AF989" s="52"/>
      <c r="AG989" s="32"/>
    </row>
    <row r="990" spans="1:33" ht="15" customHeight="1" x14ac:dyDescent="0.25">
      <c r="A990" s="49" t="s">
        <v>10</v>
      </c>
      <c r="B990" s="49" t="s">
        <v>11</v>
      </c>
      <c r="C990" s="49" t="s">
        <v>12</v>
      </c>
      <c r="D990" s="49" t="s">
        <v>179</v>
      </c>
      <c r="E990" s="49" t="s">
        <v>221</v>
      </c>
      <c r="F990" s="49" t="s">
        <v>223</v>
      </c>
      <c r="G990" s="49" t="s">
        <v>762</v>
      </c>
      <c r="H990" s="50" t="s">
        <v>18</v>
      </c>
      <c r="I990" s="51">
        <v>298</v>
      </c>
      <c r="J990" s="52">
        <v>1.6811030464228399E-3</v>
      </c>
      <c r="K990" s="52">
        <v>1.7689935978358101E-3</v>
      </c>
      <c r="L990" s="52">
        <v>1.8603433452886401E-3</v>
      </c>
      <c r="M990" s="52">
        <v>1.9554120675254801E-3</v>
      </c>
      <c r="N990" s="52">
        <v>2.0544841778149798E-3</v>
      </c>
      <c r="O990" s="52">
        <v>2.1578713893781799E-3</v>
      </c>
      <c r="P990" s="52">
        <v>2.2659157169626098E-3</v>
      </c>
      <c r="Q990" s="52">
        <v>2.1955941222750902E-3</v>
      </c>
      <c r="R990" s="52">
        <v>2.1381985996422599E-3</v>
      </c>
      <c r="S990" s="52">
        <v>1.8512247405449299E-3</v>
      </c>
      <c r="T990" s="52">
        <v>9.3905443168811704E-4</v>
      </c>
      <c r="U990" s="52">
        <v>9.2954950888665796E-4</v>
      </c>
      <c r="V990" s="52">
        <v>5.8228664345279799E-4</v>
      </c>
      <c r="W990" s="52"/>
      <c r="X990" s="52"/>
      <c r="Y990" s="52"/>
      <c r="Z990" s="52"/>
      <c r="AA990" s="52"/>
      <c r="AB990" s="52"/>
      <c r="AC990" s="52"/>
      <c r="AD990" s="52"/>
      <c r="AE990" s="52"/>
      <c r="AF990" s="52"/>
      <c r="AG990" s="32"/>
    </row>
    <row r="991" spans="1:33" ht="15" customHeight="1" x14ac:dyDescent="0.25">
      <c r="A991" s="49" t="s">
        <v>10</v>
      </c>
      <c r="B991" s="49" t="s">
        <v>11</v>
      </c>
      <c r="C991" s="49" t="s">
        <v>12</v>
      </c>
      <c r="D991" s="49" t="s">
        <v>179</v>
      </c>
      <c r="E991" s="49" t="s">
        <v>228</v>
      </c>
      <c r="F991" s="49" t="s">
        <v>229</v>
      </c>
      <c r="G991" s="49" t="s">
        <v>230</v>
      </c>
      <c r="H991" s="50" t="s">
        <v>16</v>
      </c>
      <c r="I991" s="51">
        <v>25</v>
      </c>
      <c r="J991" s="52">
        <v>1.92899270478601E-9</v>
      </c>
      <c r="K991" s="52">
        <v>2.25742993882524E-9</v>
      </c>
      <c r="L991" s="52">
        <v>3.3794971375103901E-9</v>
      </c>
      <c r="M991" s="52">
        <v>7.8220801029904705E-10</v>
      </c>
      <c r="N991" s="52">
        <v>1.21327565182023E-9</v>
      </c>
      <c r="O991" s="52">
        <v>2.1746484364688501E-9</v>
      </c>
      <c r="P991" s="52">
        <v>1.63028638393524E-8</v>
      </c>
      <c r="Q991" s="52">
        <v>1.4808653036060801E-8</v>
      </c>
      <c r="R991" s="52">
        <v>1.01834394065586E-8</v>
      </c>
      <c r="S991" s="52">
        <v>6.1963852862828599E-9</v>
      </c>
      <c r="T991" s="52">
        <v>4.5329203508373502E-9</v>
      </c>
      <c r="U991" s="52">
        <v>1.08148403400844E-8</v>
      </c>
      <c r="V991" s="52">
        <v>1.6502917794619299E-8</v>
      </c>
      <c r="W991" s="52">
        <v>4.84707581834086E-8</v>
      </c>
      <c r="X991" s="52">
        <v>4.9951421774345702E-8</v>
      </c>
      <c r="Y991" s="52">
        <v>9.7718632244975803E-8</v>
      </c>
      <c r="Z991" s="52">
        <v>1.2279086845858999E-7</v>
      </c>
      <c r="AA991" s="52">
        <v>1.1748340116214699E-7</v>
      </c>
      <c r="AB991" s="52">
        <v>1.5634747445625201E-7</v>
      </c>
      <c r="AC991" s="52">
        <v>1.8457024175962999E-7</v>
      </c>
      <c r="AD991" s="52">
        <v>2.1958183398923E-7</v>
      </c>
      <c r="AE991" s="52">
        <v>2.3870834259669301E-7</v>
      </c>
      <c r="AF991" s="52">
        <v>2.4099688428725097E-7</v>
      </c>
      <c r="AG991" s="32">
        <v>2.24184919514648E-7</v>
      </c>
    </row>
    <row r="992" spans="1:33" ht="15" customHeight="1" x14ac:dyDescent="0.25">
      <c r="A992" s="49" t="s">
        <v>10</v>
      </c>
      <c r="B992" s="49" t="s">
        <v>11</v>
      </c>
      <c r="C992" s="49" t="s">
        <v>12</v>
      </c>
      <c r="D992" s="49" t="s">
        <v>179</v>
      </c>
      <c r="E992" s="49" t="s">
        <v>228</v>
      </c>
      <c r="F992" s="49" t="s">
        <v>229</v>
      </c>
      <c r="G992" s="49" t="s">
        <v>230</v>
      </c>
      <c r="H992" s="50" t="s">
        <v>18</v>
      </c>
      <c r="I992" s="51">
        <v>298</v>
      </c>
      <c r="J992" s="52">
        <v>1.1496796520524599E-8</v>
      </c>
      <c r="K992" s="52">
        <v>1.34542824353984E-8</v>
      </c>
      <c r="L992" s="52">
        <v>2.0141802939561899E-8</v>
      </c>
      <c r="M992" s="52">
        <v>4.6619597413823201E-9</v>
      </c>
      <c r="N992" s="52">
        <v>7.2311228848485599E-9</v>
      </c>
      <c r="O992" s="52">
        <v>1.29609046813544E-8</v>
      </c>
      <c r="P992" s="52">
        <v>9.7165068482540104E-8</v>
      </c>
      <c r="Q992" s="52">
        <v>8.8259572094922304E-8</v>
      </c>
      <c r="R992" s="52">
        <v>6.0693298863089299E-8</v>
      </c>
      <c r="S992" s="52">
        <v>3.6930456306245801E-8</v>
      </c>
      <c r="T992" s="52">
        <v>2.70162052909906E-8</v>
      </c>
      <c r="U992" s="52">
        <v>6.44564484269029E-8</v>
      </c>
      <c r="V992" s="52">
        <v>9.8357390055931303E-8</v>
      </c>
      <c r="W992" s="52">
        <v>2.88885718773116E-7</v>
      </c>
      <c r="X992" s="52">
        <v>2.977104737751E-7</v>
      </c>
      <c r="Y992" s="52">
        <v>5.8240304818005598E-7</v>
      </c>
      <c r="Z992" s="52">
        <v>7.3183357601319504E-7</v>
      </c>
      <c r="AA992" s="52">
        <v>7.0020107092639798E-7</v>
      </c>
      <c r="AB992" s="52">
        <v>9.3183094775926101E-7</v>
      </c>
      <c r="AC992" s="52">
        <v>1.1000386408873901E-6</v>
      </c>
      <c r="AD992" s="52">
        <v>1.30870773057581E-6</v>
      </c>
      <c r="AE992" s="52">
        <v>1.42270172187629E-6</v>
      </c>
      <c r="AF992" s="52">
        <v>1.43634143035202E-6</v>
      </c>
      <c r="AG992" s="32">
        <v>1.3361421203073001E-6</v>
      </c>
    </row>
    <row r="993" spans="1:33" ht="15" customHeight="1" x14ac:dyDescent="0.25">
      <c r="A993" s="49" t="s">
        <v>10</v>
      </c>
      <c r="B993" s="49" t="s">
        <v>11</v>
      </c>
      <c r="C993" s="49" t="s">
        <v>12</v>
      </c>
      <c r="D993" s="49" t="s">
        <v>179</v>
      </c>
      <c r="E993" s="49" t="s">
        <v>228</v>
      </c>
      <c r="F993" s="49" t="s">
        <v>229</v>
      </c>
      <c r="G993" s="49" t="s">
        <v>231</v>
      </c>
      <c r="H993" s="50" t="s">
        <v>16</v>
      </c>
      <c r="I993" s="51">
        <v>25</v>
      </c>
      <c r="J993" s="52">
        <v>3.7888909991181102E-6</v>
      </c>
      <c r="K993" s="52">
        <v>3.5975890116132702E-6</v>
      </c>
      <c r="L993" s="52">
        <v>3.3556031729775901E-6</v>
      </c>
      <c r="M993" s="52">
        <v>3.36003348940004E-6</v>
      </c>
      <c r="N993" s="52">
        <v>3.6139748073930799E-6</v>
      </c>
      <c r="O993" s="52">
        <v>3.6488371637046098E-6</v>
      </c>
      <c r="P993" s="52">
        <v>3.6178132184499098E-6</v>
      </c>
      <c r="Q993" s="52">
        <v>3.6565856256597498E-6</v>
      </c>
      <c r="R993" s="52">
        <v>3.5718507586461002E-6</v>
      </c>
      <c r="S993" s="52">
        <v>3.22829982243007E-6</v>
      </c>
      <c r="T993" s="52">
        <v>3.13127399400534E-6</v>
      </c>
      <c r="U993" s="52">
        <v>3.2473039336955801E-6</v>
      </c>
      <c r="V993" s="52">
        <v>3.0113582022447899E-6</v>
      </c>
      <c r="W993" s="52">
        <v>2.90791046501647E-6</v>
      </c>
      <c r="X993" s="52">
        <v>2.70840066684946E-6</v>
      </c>
      <c r="Y993" s="52">
        <v>2.7636071807239098E-6</v>
      </c>
      <c r="Z993" s="52">
        <v>2.6572129243174599E-6</v>
      </c>
      <c r="AA993" s="52">
        <v>2.4161310912652698E-6</v>
      </c>
      <c r="AB993" s="52">
        <v>3.0111503167813098E-6</v>
      </c>
      <c r="AC993" s="52">
        <v>2.8355011554664901E-6</v>
      </c>
      <c r="AD993" s="52">
        <v>2.5026770697119099E-6</v>
      </c>
      <c r="AE993" s="52">
        <v>2.3898464463900901E-6</v>
      </c>
      <c r="AF993" s="52">
        <v>2.0614407672141101E-6</v>
      </c>
      <c r="AG993" s="32">
        <v>1.4116808829540099E-6</v>
      </c>
    </row>
    <row r="994" spans="1:33" ht="15" customHeight="1" x14ac:dyDescent="0.25">
      <c r="A994" s="49" t="s">
        <v>10</v>
      </c>
      <c r="B994" s="49" t="s">
        <v>11</v>
      </c>
      <c r="C994" s="49" t="s">
        <v>12</v>
      </c>
      <c r="D994" s="49" t="s">
        <v>179</v>
      </c>
      <c r="E994" s="49" t="s">
        <v>228</v>
      </c>
      <c r="F994" s="49" t="s">
        <v>229</v>
      </c>
      <c r="G994" s="49" t="s">
        <v>231</v>
      </c>
      <c r="H994" s="50" t="s">
        <v>17</v>
      </c>
      <c r="I994" s="51">
        <v>1</v>
      </c>
      <c r="J994" s="52">
        <v>3.2554151464422802E-2</v>
      </c>
      <c r="K994" s="52">
        <v>3.09104847877812E-2</v>
      </c>
      <c r="L994" s="52">
        <v>2.8831342462223401E-2</v>
      </c>
      <c r="M994" s="52">
        <v>2.8869407740925099E-2</v>
      </c>
      <c r="N994" s="52">
        <v>3.1051271545121401E-2</v>
      </c>
      <c r="O994" s="52">
        <v>3.1350808910549997E-2</v>
      </c>
      <c r="P994" s="52">
        <v>3.1084251172921601E-2</v>
      </c>
      <c r="Q994" s="52">
        <v>3.1417383695668502E-2</v>
      </c>
      <c r="R994" s="52">
        <v>3.06893417182873E-2</v>
      </c>
      <c r="S994" s="52">
        <v>2.7737552074319199E-2</v>
      </c>
      <c r="T994" s="52">
        <v>2.6903906156493899E-2</v>
      </c>
      <c r="U994" s="52">
        <v>2.7900835398312399E-2</v>
      </c>
      <c r="V994" s="52">
        <v>2.5873589673687199E-2</v>
      </c>
      <c r="W994" s="52">
        <v>2.4984664468071401E-2</v>
      </c>
      <c r="X994" s="52">
        <v>2.3270222814507299E-2</v>
      </c>
      <c r="Y994" s="52">
        <v>2.37449128967798E-2</v>
      </c>
      <c r="Z994" s="52">
        <v>2.28307734457356E-2</v>
      </c>
      <c r="AA994" s="52">
        <v>2.0759398336151199E-2</v>
      </c>
      <c r="AB994" s="52">
        <v>2.5871803521784999E-2</v>
      </c>
      <c r="AC994" s="52">
        <v>2.4362625927768101E-2</v>
      </c>
      <c r="AD994" s="52">
        <v>2.15030013829648E-2</v>
      </c>
      <c r="AE994" s="52">
        <v>2.0533560667383599E-2</v>
      </c>
      <c r="AF994" s="52">
        <v>1.7711899071903601E-2</v>
      </c>
      <c r="AG994" s="32">
        <v>1.21291621463409E-2</v>
      </c>
    </row>
    <row r="995" spans="1:33" ht="15" customHeight="1" x14ac:dyDescent="0.25">
      <c r="A995" s="49" t="s">
        <v>10</v>
      </c>
      <c r="B995" s="49" t="s">
        <v>11</v>
      </c>
      <c r="C995" s="49" t="s">
        <v>12</v>
      </c>
      <c r="D995" s="49" t="s">
        <v>179</v>
      </c>
      <c r="E995" s="49" t="s">
        <v>228</v>
      </c>
      <c r="F995" s="49" t="s">
        <v>229</v>
      </c>
      <c r="G995" s="49" t="s">
        <v>231</v>
      </c>
      <c r="H995" s="50" t="s">
        <v>18</v>
      </c>
      <c r="I995" s="51">
        <v>298</v>
      </c>
      <c r="J995" s="52">
        <v>2.2581790354743901E-5</v>
      </c>
      <c r="K995" s="52">
        <v>2.14416305092151E-5</v>
      </c>
      <c r="L995" s="52">
        <v>1.9999394910946402E-5</v>
      </c>
      <c r="M995" s="52">
        <v>2.00257995968242E-5</v>
      </c>
      <c r="N995" s="52">
        <v>2.1539289852062801E-5</v>
      </c>
      <c r="O995" s="52">
        <v>2.1747069495679499E-5</v>
      </c>
      <c r="P995" s="52">
        <v>2.15621667819615E-5</v>
      </c>
      <c r="Q995" s="52">
        <v>2.1793250328932099E-5</v>
      </c>
      <c r="R995" s="52">
        <v>2.1288230521530701E-5</v>
      </c>
      <c r="S995" s="52">
        <v>1.9240666941683201E-5</v>
      </c>
      <c r="T995" s="52">
        <v>1.8662393004271801E-5</v>
      </c>
      <c r="U995" s="52">
        <v>1.9353931444825599E-5</v>
      </c>
      <c r="V995" s="52">
        <v>1.7947694885378899E-5</v>
      </c>
      <c r="W995" s="52">
        <v>1.7331146371498202E-5</v>
      </c>
      <c r="X995" s="52">
        <v>1.6142067974422802E-5</v>
      </c>
      <c r="Y995" s="52">
        <v>1.6471098797114501E-5</v>
      </c>
      <c r="Z995" s="52">
        <v>1.5836989028932099E-5</v>
      </c>
      <c r="AA995" s="52">
        <v>1.4400141303941E-5</v>
      </c>
      <c r="AB995" s="52">
        <v>1.7946455888016601E-5</v>
      </c>
      <c r="AC995" s="52">
        <v>1.6899586886580301E-5</v>
      </c>
      <c r="AD995" s="52">
        <v>1.4915955335483E-5</v>
      </c>
      <c r="AE995" s="52">
        <v>1.42434848204849E-5</v>
      </c>
      <c r="AF995" s="52">
        <v>1.2286186972596099E-5</v>
      </c>
      <c r="AG995" s="32">
        <v>8.4136180624059108E-6</v>
      </c>
    </row>
    <row r="996" spans="1:33" ht="15" customHeight="1" x14ac:dyDescent="0.25">
      <c r="A996" s="49" t="s">
        <v>10</v>
      </c>
      <c r="B996" s="49" t="s">
        <v>11</v>
      </c>
      <c r="C996" s="49" t="s">
        <v>12</v>
      </c>
      <c r="D996" s="49" t="s">
        <v>179</v>
      </c>
      <c r="E996" s="49" t="s">
        <v>228</v>
      </c>
      <c r="F996" s="49" t="s">
        <v>229</v>
      </c>
      <c r="G996" s="49" t="s">
        <v>763</v>
      </c>
      <c r="H996" s="50" t="s">
        <v>16</v>
      </c>
      <c r="I996" s="51">
        <v>25</v>
      </c>
      <c r="J996" s="52"/>
      <c r="K996" s="52"/>
      <c r="L996" s="52"/>
      <c r="M996" s="52"/>
      <c r="N996" s="52"/>
      <c r="O996" s="52"/>
      <c r="P996" s="52"/>
      <c r="Q996" s="52"/>
      <c r="R996" s="52"/>
      <c r="S996" s="52"/>
      <c r="T996" s="52">
        <v>1.6544071286831801E-9</v>
      </c>
      <c r="U996" s="52">
        <v>1.55567630333306E-9</v>
      </c>
      <c r="V996" s="52">
        <v>7.28234311759542E-9</v>
      </c>
      <c r="W996" s="52">
        <v>9.4624644847116401E-8</v>
      </c>
      <c r="X996" s="52">
        <v>8.4385064605580797E-8</v>
      </c>
      <c r="Y996" s="52">
        <v>1.2762954967565099E-7</v>
      </c>
      <c r="Z996" s="52">
        <v>1.9219054172851801E-7</v>
      </c>
      <c r="AA996" s="52">
        <v>2.3215108857621499E-7</v>
      </c>
      <c r="AB996" s="52">
        <v>3.2517042366206302E-7</v>
      </c>
      <c r="AC996" s="52">
        <v>5.3904625680429603E-7</v>
      </c>
      <c r="AD996" s="52">
        <v>4.85398339672796E-7</v>
      </c>
      <c r="AE996" s="52">
        <v>7.7438163956078403E-7</v>
      </c>
      <c r="AF996" s="52">
        <v>1.1818025817499299E-6</v>
      </c>
      <c r="AG996" s="32">
        <v>1.5592650769270299E-6</v>
      </c>
    </row>
    <row r="997" spans="1:33" ht="15" customHeight="1" x14ac:dyDescent="0.25">
      <c r="A997" s="49" t="s">
        <v>10</v>
      </c>
      <c r="B997" s="49" t="s">
        <v>11</v>
      </c>
      <c r="C997" s="49" t="s">
        <v>12</v>
      </c>
      <c r="D997" s="49" t="s">
        <v>179</v>
      </c>
      <c r="E997" s="49" t="s">
        <v>228</v>
      </c>
      <c r="F997" s="49" t="s">
        <v>229</v>
      </c>
      <c r="G997" s="49" t="s">
        <v>763</v>
      </c>
      <c r="H997" s="50" t="s">
        <v>18</v>
      </c>
      <c r="I997" s="51">
        <v>298</v>
      </c>
      <c r="J997" s="52"/>
      <c r="K997" s="52"/>
      <c r="L997" s="52"/>
      <c r="M997" s="52"/>
      <c r="N997" s="52"/>
      <c r="O997" s="52"/>
      <c r="P997" s="52"/>
      <c r="Q997" s="52"/>
      <c r="R997" s="52"/>
      <c r="S997" s="52"/>
      <c r="T997" s="52">
        <v>9.8602664869517495E-9</v>
      </c>
      <c r="U997" s="52">
        <v>9.2718307678650201E-9</v>
      </c>
      <c r="V997" s="52">
        <v>4.3402764980868698E-8</v>
      </c>
      <c r="W997" s="52">
        <v>5.6396288328881405E-7</v>
      </c>
      <c r="X997" s="52">
        <v>5.0293498504926105E-7</v>
      </c>
      <c r="Y997" s="52">
        <v>7.6067211606687796E-7</v>
      </c>
      <c r="Z997" s="52">
        <v>1.1454556287019699E-6</v>
      </c>
      <c r="AA997" s="52">
        <v>1.38362048791424E-6</v>
      </c>
      <c r="AB997" s="52">
        <v>1.9380157250258998E-6</v>
      </c>
      <c r="AC997" s="52">
        <v>3.2127156905536001E-6</v>
      </c>
      <c r="AD997" s="52">
        <v>2.8929741044498598E-6</v>
      </c>
      <c r="AE997" s="52">
        <v>4.6153145717822698E-6</v>
      </c>
      <c r="AF997" s="52">
        <v>7.0435433872295996E-6</v>
      </c>
      <c r="AG997" s="32">
        <v>9.2932198584851306E-6</v>
      </c>
    </row>
    <row r="998" spans="1:33" ht="15" customHeight="1" x14ac:dyDescent="0.25">
      <c r="A998" s="49" t="s">
        <v>10</v>
      </c>
      <c r="B998" s="49" t="s">
        <v>11</v>
      </c>
      <c r="C998" s="49" t="s">
        <v>12</v>
      </c>
      <c r="D998" s="49" t="s">
        <v>179</v>
      </c>
      <c r="E998" s="49" t="s">
        <v>228</v>
      </c>
      <c r="F998" s="49" t="s">
        <v>229</v>
      </c>
      <c r="G998" s="49" t="s">
        <v>232</v>
      </c>
      <c r="H998" s="50" t="s">
        <v>16</v>
      </c>
      <c r="I998" s="51">
        <v>25</v>
      </c>
      <c r="J998" s="52">
        <v>1.3603037796300899E-7</v>
      </c>
      <c r="K998" s="52">
        <v>1.78416573764377E-7</v>
      </c>
      <c r="L998" s="52">
        <v>2.84072015484107E-7</v>
      </c>
      <c r="M998" s="52">
        <v>6.7604686526716997E-8</v>
      </c>
      <c r="N998" s="52">
        <v>1.04071545995608E-7</v>
      </c>
      <c r="O998" s="52">
        <v>1.9675187308705299E-7</v>
      </c>
      <c r="P998" s="52">
        <v>1.5289409449423201E-6</v>
      </c>
      <c r="Q998" s="52">
        <v>1.31440040611524E-6</v>
      </c>
      <c r="R998" s="52">
        <v>8.1769136451446201E-7</v>
      </c>
      <c r="S998" s="52">
        <v>4.3383492214444599E-7</v>
      </c>
      <c r="T998" s="52">
        <v>2.9443725897011598E-7</v>
      </c>
      <c r="U998" s="52">
        <v>7.1143309071453905E-7</v>
      </c>
      <c r="V998" s="52">
        <v>1.09853965390612E-6</v>
      </c>
      <c r="W998" s="52">
        <v>3.2616797525231799E-6</v>
      </c>
      <c r="X998" s="52">
        <v>3.39288371238633E-6</v>
      </c>
      <c r="Y998" s="52">
        <v>6.6978645303736302E-6</v>
      </c>
      <c r="Z998" s="52">
        <v>8.4850127165020297E-6</v>
      </c>
      <c r="AA998" s="52">
        <v>8.1821967012261493E-6</v>
      </c>
      <c r="AB998" s="52">
        <v>1.1142047807640601E-5</v>
      </c>
      <c r="AC998" s="52">
        <v>1.34471556520209E-5</v>
      </c>
      <c r="AD998" s="52">
        <v>1.6338385490796099E-5</v>
      </c>
      <c r="AE998" s="52">
        <v>1.8126489419618201E-5</v>
      </c>
      <c r="AF998" s="52">
        <v>1.8663098741649301E-5</v>
      </c>
      <c r="AG998" s="32">
        <v>1.76872894579367E-5</v>
      </c>
    </row>
    <row r="999" spans="1:33" ht="15" customHeight="1" x14ac:dyDescent="0.25">
      <c r="A999" s="49" t="s">
        <v>10</v>
      </c>
      <c r="B999" s="49" t="s">
        <v>11</v>
      </c>
      <c r="C999" s="49" t="s">
        <v>12</v>
      </c>
      <c r="D999" s="49" t="s">
        <v>179</v>
      </c>
      <c r="E999" s="49" t="s">
        <v>228</v>
      </c>
      <c r="F999" s="49" t="s">
        <v>229</v>
      </c>
      <c r="G999" s="49" t="s">
        <v>232</v>
      </c>
      <c r="H999" s="50" t="s">
        <v>18</v>
      </c>
      <c r="I999" s="51">
        <v>298</v>
      </c>
      <c r="J999" s="52">
        <v>8.1074105265953699E-7</v>
      </c>
      <c r="K999" s="52">
        <v>1.06336277963569E-6</v>
      </c>
      <c r="L999" s="52">
        <v>1.6930692122852799E-6</v>
      </c>
      <c r="M999" s="52">
        <v>4.0292393169923298E-7</v>
      </c>
      <c r="N999" s="52">
        <v>6.2026641413382204E-7</v>
      </c>
      <c r="O999" s="52">
        <v>1.1726411635988399E-6</v>
      </c>
      <c r="P999" s="52">
        <v>9.1124880318562299E-6</v>
      </c>
      <c r="Q999" s="52">
        <v>7.8338264204468607E-6</v>
      </c>
      <c r="R999" s="52">
        <v>4.8734405325061901E-6</v>
      </c>
      <c r="S999" s="52">
        <v>2.5856561359809E-6</v>
      </c>
      <c r="T999" s="52">
        <v>1.7548460634618901E-6</v>
      </c>
      <c r="U999" s="52">
        <v>4.2401412206586497E-6</v>
      </c>
      <c r="V999" s="52">
        <v>6.5472963372804498E-6</v>
      </c>
      <c r="W999" s="52">
        <v>1.94396113250382E-5</v>
      </c>
      <c r="X999" s="52">
        <v>2.02215869258225E-5</v>
      </c>
      <c r="Y999" s="52">
        <v>3.9919272601026898E-5</v>
      </c>
      <c r="Z999" s="52">
        <v>5.0570675790352103E-5</v>
      </c>
      <c r="AA999" s="52">
        <v>4.8765892339307797E-5</v>
      </c>
      <c r="AB999" s="52">
        <v>6.6406604933538104E-5</v>
      </c>
      <c r="AC999" s="52">
        <v>8.0145047686044904E-5</v>
      </c>
      <c r="AD999" s="52">
        <v>9.7376777525144797E-5</v>
      </c>
      <c r="AE999" s="52">
        <v>1.08033876940924E-4</v>
      </c>
      <c r="AF999" s="52">
        <v>1.1123206850023001E-4</v>
      </c>
      <c r="AG999" s="32">
        <v>1.05416245169302E-4</v>
      </c>
    </row>
    <row r="1000" spans="1:33" ht="15" customHeight="1" x14ac:dyDescent="0.25">
      <c r="A1000" s="49" t="s">
        <v>10</v>
      </c>
      <c r="B1000" s="49" t="s">
        <v>11</v>
      </c>
      <c r="C1000" s="49" t="s">
        <v>12</v>
      </c>
      <c r="D1000" s="49" t="s">
        <v>179</v>
      </c>
      <c r="E1000" s="49" t="s">
        <v>228</v>
      </c>
      <c r="F1000" s="49" t="s">
        <v>229</v>
      </c>
      <c r="G1000" s="49" t="s">
        <v>233</v>
      </c>
      <c r="H1000" s="50" t="s">
        <v>16</v>
      </c>
      <c r="I1000" s="51">
        <v>25</v>
      </c>
      <c r="J1000" s="52">
        <v>2.6718829645748E-4</v>
      </c>
      <c r="K1000" s="52">
        <v>2.8433640142047498E-4</v>
      </c>
      <c r="L1000" s="52">
        <v>2.82063549021035E-4</v>
      </c>
      <c r="M1000" s="52">
        <v>2.9040102860020199E-4</v>
      </c>
      <c r="N1000" s="52">
        <v>3.0999710975021299E-4</v>
      </c>
      <c r="O1000" s="52">
        <v>3.3012947495746401E-4</v>
      </c>
      <c r="P1000" s="52">
        <v>3.3929147758013503E-4</v>
      </c>
      <c r="Q1000" s="52">
        <v>3.2455467892040097E-4</v>
      </c>
      <c r="R1000" s="52">
        <v>2.86805999827356E-4</v>
      </c>
      <c r="S1000" s="52">
        <v>2.2602681037657901E-4</v>
      </c>
      <c r="T1000" s="52">
        <v>2.03392881524827E-4</v>
      </c>
      <c r="U1000" s="52">
        <v>2.13617529375427E-4</v>
      </c>
      <c r="V1000" s="52">
        <v>2.0045524303344199E-4</v>
      </c>
      <c r="W1000" s="52">
        <v>1.9567824068287599E-4</v>
      </c>
      <c r="X1000" s="52">
        <v>1.8396450356672901E-4</v>
      </c>
      <c r="Y1000" s="52">
        <v>1.89424126048471E-4</v>
      </c>
      <c r="Z1000" s="52">
        <v>1.8361695569317401E-4</v>
      </c>
      <c r="AA1000" s="52">
        <v>1.6827279129751801E-4</v>
      </c>
      <c r="AB1000" s="52">
        <v>2.1458856884162499E-4</v>
      </c>
      <c r="AC1000" s="52">
        <v>2.0658490244976799E-4</v>
      </c>
      <c r="AD1000" s="52">
        <v>1.8621623647580501E-4</v>
      </c>
      <c r="AE1000" s="52">
        <v>1.81474706136233E-4</v>
      </c>
      <c r="AF1000" s="52">
        <v>1.59640539347062E-4</v>
      </c>
      <c r="AG1000" s="32">
        <v>1.11375950055426E-4</v>
      </c>
    </row>
    <row r="1001" spans="1:33" ht="15" customHeight="1" x14ac:dyDescent="0.25">
      <c r="A1001" s="49" t="s">
        <v>10</v>
      </c>
      <c r="B1001" s="49" t="s">
        <v>11</v>
      </c>
      <c r="C1001" s="49" t="s">
        <v>12</v>
      </c>
      <c r="D1001" s="49" t="s">
        <v>179</v>
      </c>
      <c r="E1001" s="49" t="s">
        <v>228</v>
      </c>
      <c r="F1001" s="49" t="s">
        <v>229</v>
      </c>
      <c r="G1001" s="49" t="s">
        <v>233</v>
      </c>
      <c r="H1001" s="50" t="s">
        <v>17</v>
      </c>
      <c r="I1001" s="51">
        <v>1</v>
      </c>
      <c r="J1001" s="52">
        <v>2.29568184316267</v>
      </c>
      <c r="K1001" s="52">
        <v>2.4430183610047198</v>
      </c>
      <c r="L1001" s="52">
        <v>2.4234900131887298</v>
      </c>
      <c r="M1001" s="52">
        <v>2.4951256377329298</v>
      </c>
      <c r="N1001" s="52">
        <v>2.66349516697383</v>
      </c>
      <c r="O1001" s="52">
        <v>2.8364724488345301</v>
      </c>
      <c r="P1001" s="52">
        <v>2.9151923753685201</v>
      </c>
      <c r="Q1001" s="52">
        <v>2.7885738012840902</v>
      </c>
      <c r="R1001" s="52">
        <v>2.46423715051665</v>
      </c>
      <c r="S1001" s="52">
        <v>1.9420223547555699</v>
      </c>
      <c r="T1001" s="52">
        <v>1.7475516380613101</v>
      </c>
      <c r="U1001" s="52">
        <v>1.83540181239367</v>
      </c>
      <c r="V1001" s="52">
        <v>1.7223114481433299</v>
      </c>
      <c r="W1001" s="52">
        <v>1.68126056354918</v>
      </c>
      <c r="X1001" s="52">
        <v>1.58059885317402</v>
      </c>
      <c r="Y1001" s="52">
        <v>1.6275320910084701</v>
      </c>
      <c r="Z1001" s="52">
        <v>1.5776368833157499</v>
      </c>
      <c r="AA1001" s="52">
        <v>1.44579982282828</v>
      </c>
      <c r="AB1001" s="52">
        <v>1.8437449834872399</v>
      </c>
      <c r="AC1001" s="52">
        <v>1.7749774818484001</v>
      </c>
      <c r="AD1001" s="52">
        <v>1.5999699038001101</v>
      </c>
      <c r="AE1001" s="52">
        <v>1.55923067512251</v>
      </c>
      <c r="AF1001" s="52">
        <v>1.37163151406996</v>
      </c>
      <c r="AG1001" s="32">
        <v>0.95694216287622302</v>
      </c>
    </row>
    <row r="1002" spans="1:33" ht="15" customHeight="1" x14ac:dyDescent="0.25">
      <c r="A1002" s="49" t="s">
        <v>10</v>
      </c>
      <c r="B1002" s="49" t="s">
        <v>11</v>
      </c>
      <c r="C1002" s="49" t="s">
        <v>12</v>
      </c>
      <c r="D1002" s="49" t="s">
        <v>179</v>
      </c>
      <c r="E1002" s="49" t="s">
        <v>228</v>
      </c>
      <c r="F1002" s="49" t="s">
        <v>229</v>
      </c>
      <c r="G1002" s="49" t="s">
        <v>233</v>
      </c>
      <c r="H1002" s="50" t="s">
        <v>18</v>
      </c>
      <c r="I1002" s="51">
        <v>298</v>
      </c>
      <c r="J1002" s="52">
        <v>1.5924422468865801E-3</v>
      </c>
      <c r="K1002" s="52">
        <v>1.69464495246603E-3</v>
      </c>
      <c r="L1002" s="52">
        <v>1.6810987521653699E-3</v>
      </c>
      <c r="M1002" s="52">
        <v>1.7307901304572E-3</v>
      </c>
      <c r="N1002" s="52">
        <v>1.8475827741112701E-3</v>
      </c>
      <c r="O1002" s="52">
        <v>1.96757167074648E-3</v>
      </c>
      <c r="P1002" s="52">
        <v>2.0221772063776099E-3</v>
      </c>
      <c r="Q1002" s="52">
        <v>1.9343458863655899E-3</v>
      </c>
      <c r="R1002" s="52">
        <v>1.7093637589710401E-3</v>
      </c>
      <c r="S1002" s="52">
        <v>1.3471197898444101E-3</v>
      </c>
      <c r="T1002" s="52">
        <v>1.21222157388797E-3</v>
      </c>
      <c r="U1002" s="52">
        <v>1.27316047507754E-3</v>
      </c>
      <c r="V1002" s="52">
        <v>1.1947132484793101E-3</v>
      </c>
      <c r="W1002" s="52">
        <v>1.1662423144699399E-3</v>
      </c>
      <c r="X1002" s="52">
        <v>1.09642844125771E-3</v>
      </c>
      <c r="Y1002" s="52">
        <v>1.12896779124889E-3</v>
      </c>
      <c r="Z1002" s="52">
        <v>1.0943570559313099E-3</v>
      </c>
      <c r="AA1002" s="52">
        <v>1.0029058361332101E-3</v>
      </c>
      <c r="AB1002" s="52">
        <v>1.2789478702960801E-3</v>
      </c>
      <c r="AC1002" s="52">
        <v>1.23124601860062E-3</v>
      </c>
      <c r="AD1002" s="52">
        <v>1.1098487693958E-3</v>
      </c>
      <c r="AE1002" s="52">
        <v>1.0815892485719499E-3</v>
      </c>
      <c r="AF1002" s="52">
        <v>9.5145761450849103E-4</v>
      </c>
      <c r="AG1002" s="32">
        <v>6.6380066233034105E-4</v>
      </c>
    </row>
    <row r="1003" spans="1:33" ht="15" customHeight="1" x14ac:dyDescent="0.25">
      <c r="A1003" s="49" t="s">
        <v>10</v>
      </c>
      <c r="B1003" s="49" t="s">
        <v>11</v>
      </c>
      <c r="C1003" s="49" t="s">
        <v>12</v>
      </c>
      <c r="D1003" s="49" t="s">
        <v>179</v>
      </c>
      <c r="E1003" s="49" t="s">
        <v>228</v>
      </c>
      <c r="F1003" s="49" t="s">
        <v>229</v>
      </c>
      <c r="G1003" s="49" t="s">
        <v>764</v>
      </c>
      <c r="H1003" s="50" t="s">
        <v>16</v>
      </c>
      <c r="I1003" s="51">
        <v>25</v>
      </c>
      <c r="J1003" s="52"/>
      <c r="K1003" s="52"/>
      <c r="L1003" s="52"/>
      <c r="M1003" s="52"/>
      <c r="N1003" s="52"/>
      <c r="O1003" s="52"/>
      <c r="P1003" s="52"/>
      <c r="Q1003" s="52"/>
      <c r="R1003" s="52"/>
      <c r="S1003" s="52"/>
      <c r="T1003" s="52">
        <v>1.0746253242683E-7</v>
      </c>
      <c r="U1003" s="52">
        <v>1.02337118794947E-7</v>
      </c>
      <c r="V1003" s="52">
        <v>4.8475928848395399E-7</v>
      </c>
      <c r="W1003" s="52">
        <v>6.3674532801754599E-6</v>
      </c>
      <c r="X1003" s="52">
        <v>5.7317429834597198E-6</v>
      </c>
      <c r="Y1003" s="52">
        <v>8.7480290519933295E-6</v>
      </c>
      <c r="Z1003" s="52">
        <v>1.32806226637923E-5</v>
      </c>
      <c r="AA1003" s="52">
        <v>1.6168291455170899E-5</v>
      </c>
      <c r="AB1003" s="52">
        <v>2.31731559379122E-5</v>
      </c>
      <c r="AC1003" s="52">
        <v>3.9273064009563798E-5</v>
      </c>
      <c r="AD1003" s="52">
        <v>3.6116945769546302E-5</v>
      </c>
      <c r="AE1003" s="52">
        <v>5.8803225909707403E-5</v>
      </c>
      <c r="AF1003" s="52">
        <v>9.1520263183343897E-5</v>
      </c>
      <c r="AG1003" s="32">
        <v>1.2301975002140301E-4</v>
      </c>
    </row>
    <row r="1004" spans="1:33" ht="15" customHeight="1" x14ac:dyDescent="0.25">
      <c r="A1004" s="49" t="s">
        <v>10</v>
      </c>
      <c r="B1004" s="49" t="s">
        <v>11</v>
      </c>
      <c r="C1004" s="49" t="s">
        <v>12</v>
      </c>
      <c r="D1004" s="49" t="s">
        <v>179</v>
      </c>
      <c r="E1004" s="49" t="s">
        <v>228</v>
      </c>
      <c r="F1004" s="49" t="s">
        <v>229</v>
      </c>
      <c r="G1004" s="49" t="s">
        <v>764</v>
      </c>
      <c r="H1004" s="50" t="s">
        <v>18</v>
      </c>
      <c r="I1004" s="51">
        <v>298</v>
      </c>
      <c r="J1004" s="52"/>
      <c r="K1004" s="52"/>
      <c r="L1004" s="52"/>
      <c r="M1004" s="52"/>
      <c r="N1004" s="52"/>
      <c r="O1004" s="52"/>
      <c r="P1004" s="52"/>
      <c r="Q1004" s="52"/>
      <c r="R1004" s="52"/>
      <c r="S1004" s="52"/>
      <c r="T1004" s="52">
        <v>6.4047669326390603E-7</v>
      </c>
      <c r="U1004" s="52">
        <v>6.0992922801788702E-7</v>
      </c>
      <c r="V1004" s="52">
        <v>2.8891653593643601E-6</v>
      </c>
      <c r="W1004" s="52">
        <v>3.7950021549845703E-5</v>
      </c>
      <c r="X1004" s="52">
        <v>3.4161188181419903E-5</v>
      </c>
      <c r="Y1004" s="52">
        <v>5.2138253149880203E-5</v>
      </c>
      <c r="Z1004" s="52">
        <v>7.9152511076202304E-5</v>
      </c>
      <c r="AA1004" s="52">
        <v>9.6363017072818594E-5</v>
      </c>
      <c r="AB1004" s="52">
        <v>1.3811200938995601E-4</v>
      </c>
      <c r="AC1004" s="52">
        <v>2.3406746149700101E-4</v>
      </c>
      <c r="AD1004" s="52">
        <v>2.15256996786496E-4</v>
      </c>
      <c r="AE1004" s="52">
        <v>3.5046722642185601E-4</v>
      </c>
      <c r="AF1004" s="52">
        <v>5.45460768572729E-4</v>
      </c>
      <c r="AG1004" s="32">
        <v>7.3319771012756102E-4</v>
      </c>
    </row>
    <row r="1005" spans="1:33" ht="15" customHeight="1" x14ac:dyDescent="0.25">
      <c r="A1005" s="49" t="s">
        <v>10</v>
      </c>
      <c r="B1005" s="49" t="s">
        <v>11</v>
      </c>
      <c r="C1005" s="49" t="s">
        <v>12</v>
      </c>
      <c r="D1005" s="49" t="s">
        <v>179</v>
      </c>
      <c r="E1005" s="49" t="s">
        <v>228</v>
      </c>
      <c r="F1005" s="49" t="s">
        <v>229</v>
      </c>
      <c r="G1005" s="49" t="s">
        <v>234</v>
      </c>
      <c r="H1005" s="50" t="s">
        <v>16</v>
      </c>
      <c r="I1005" s="51">
        <v>25</v>
      </c>
      <c r="J1005" s="52">
        <v>1.14975059748773E-8</v>
      </c>
      <c r="K1005" s="52">
        <v>1.50783220006948E-8</v>
      </c>
      <c r="L1005" s="52">
        <v>2.4004956090163201E-8</v>
      </c>
      <c r="M1005" s="52">
        <v>5.7140032835188698E-9</v>
      </c>
      <c r="N1005" s="52">
        <v>8.7943662812296607E-9</v>
      </c>
      <c r="O1005" s="52">
        <v>1.6613502642968899E-8</v>
      </c>
      <c r="P1005" s="52">
        <v>1.2906895195208E-7</v>
      </c>
      <c r="Q1005" s="52">
        <v>1.1093683736786501E-7</v>
      </c>
      <c r="R1005" s="52">
        <v>6.8997636037270505E-8</v>
      </c>
      <c r="S1005" s="52">
        <v>3.6596278899877998E-8</v>
      </c>
      <c r="T1005" s="52">
        <v>2.4839792166066599E-8</v>
      </c>
      <c r="U1005" s="52">
        <v>6.0039427484256796E-8</v>
      </c>
      <c r="V1005" s="52">
        <v>9.2715164907700298E-8</v>
      </c>
      <c r="W1005" s="52">
        <v>2.7531372782370398E-7</v>
      </c>
      <c r="X1005" s="52">
        <v>2.8660695606262302E-7</v>
      </c>
      <c r="Y1005" s="52">
        <v>5.6595382952429696E-7</v>
      </c>
      <c r="Z1005" s="52">
        <v>7.17370573593747E-7</v>
      </c>
      <c r="AA1005" s="52">
        <v>6.9193810771851703E-7</v>
      </c>
      <c r="AB1005" s="52">
        <v>9.4260415135015602E-7</v>
      </c>
      <c r="AC1005" s="52">
        <v>1.13773471538802E-6</v>
      </c>
      <c r="AD1005" s="52">
        <v>1.3824484986556201E-6</v>
      </c>
      <c r="AE1005" s="52">
        <v>1.5334191120993501E-6</v>
      </c>
      <c r="AF1005" s="52">
        <v>1.5781361055225799E-6</v>
      </c>
      <c r="AG1005" s="32">
        <v>1.4952252374908201E-6</v>
      </c>
    </row>
    <row r="1006" spans="1:33" ht="15" customHeight="1" x14ac:dyDescent="0.25">
      <c r="A1006" s="49" t="s">
        <v>10</v>
      </c>
      <c r="B1006" s="49" t="s">
        <v>11</v>
      </c>
      <c r="C1006" s="49" t="s">
        <v>12</v>
      </c>
      <c r="D1006" s="49" t="s">
        <v>179</v>
      </c>
      <c r="E1006" s="49" t="s">
        <v>228</v>
      </c>
      <c r="F1006" s="49" t="s">
        <v>229</v>
      </c>
      <c r="G1006" s="49" t="s">
        <v>234</v>
      </c>
      <c r="H1006" s="50" t="s">
        <v>18</v>
      </c>
      <c r="I1006" s="51">
        <v>298</v>
      </c>
      <c r="J1006" s="52">
        <v>6.8525135610268895E-8</v>
      </c>
      <c r="K1006" s="52">
        <v>8.9866799124141194E-8</v>
      </c>
      <c r="L1006" s="52">
        <v>1.43069538297372E-7</v>
      </c>
      <c r="M1006" s="52">
        <v>3.4055459569772501E-8</v>
      </c>
      <c r="N1006" s="52">
        <v>5.2414423036128802E-8</v>
      </c>
      <c r="O1006" s="52">
        <v>9.9016475752094802E-8</v>
      </c>
      <c r="P1006" s="52">
        <v>7.6925095363439798E-7</v>
      </c>
      <c r="Q1006" s="52">
        <v>6.61183550712476E-7</v>
      </c>
      <c r="R1006" s="52">
        <v>4.1122591078213201E-7</v>
      </c>
      <c r="S1006" s="52">
        <v>2.18113822243273E-7</v>
      </c>
      <c r="T1006" s="52">
        <v>1.4804516130975701E-7</v>
      </c>
      <c r="U1006" s="52">
        <v>3.5783498780617002E-7</v>
      </c>
      <c r="V1006" s="52">
        <v>5.5258238284989396E-7</v>
      </c>
      <c r="W1006" s="52">
        <v>1.64086981782927E-6</v>
      </c>
      <c r="X1006" s="52">
        <v>1.70817745813323E-6</v>
      </c>
      <c r="Y1006" s="52">
        <v>3.37308482396481E-6</v>
      </c>
      <c r="Z1006" s="52">
        <v>4.2755286186187299E-6</v>
      </c>
      <c r="AA1006" s="52">
        <v>4.12395112200236E-6</v>
      </c>
      <c r="AB1006" s="52">
        <v>5.61792074204693E-6</v>
      </c>
      <c r="AC1006" s="52">
        <v>6.7808989037126102E-6</v>
      </c>
      <c r="AD1006" s="52">
        <v>8.2393930519875199E-6</v>
      </c>
      <c r="AE1006" s="52">
        <v>9.1391779081121298E-6</v>
      </c>
      <c r="AF1006" s="52">
        <v>9.4056911889145993E-6</v>
      </c>
      <c r="AG1006" s="32">
        <v>8.9115424154452703E-6</v>
      </c>
    </row>
    <row r="1007" spans="1:33" ht="15" customHeight="1" x14ac:dyDescent="0.25">
      <c r="A1007" s="49" t="s">
        <v>10</v>
      </c>
      <c r="B1007" s="49" t="s">
        <v>11</v>
      </c>
      <c r="C1007" s="49" t="s">
        <v>12</v>
      </c>
      <c r="D1007" s="49" t="s">
        <v>179</v>
      </c>
      <c r="E1007" s="49" t="s">
        <v>228</v>
      </c>
      <c r="F1007" s="49" t="s">
        <v>229</v>
      </c>
      <c r="G1007" s="49" t="s">
        <v>235</v>
      </c>
      <c r="H1007" s="50" t="s">
        <v>16</v>
      </c>
      <c r="I1007" s="51">
        <v>25</v>
      </c>
      <c r="J1007" s="52">
        <v>2.2583183851569799E-5</v>
      </c>
      <c r="K1007" s="52">
        <v>2.4029806910196101E-5</v>
      </c>
      <c r="L1007" s="52">
        <v>2.3835234517369599E-5</v>
      </c>
      <c r="M1007" s="52">
        <v>2.45449319597547E-5</v>
      </c>
      <c r="N1007" s="52">
        <v>2.6195710875487401E-5</v>
      </c>
      <c r="O1007" s="52">
        <v>2.7875754465123199E-5</v>
      </c>
      <c r="P1007" s="52">
        <v>2.8642045045888201E-5</v>
      </c>
      <c r="Q1007" s="52">
        <v>2.7392771232311498E-5</v>
      </c>
      <c r="R1007" s="52">
        <v>2.4200984440069199E-5</v>
      </c>
      <c r="S1007" s="52">
        <v>1.90665614250322E-5</v>
      </c>
      <c r="T1007" s="52">
        <v>1.7158959171151902E-5</v>
      </c>
      <c r="U1007" s="52">
        <v>1.8027660410651599E-5</v>
      </c>
      <c r="V1007" s="52">
        <v>1.69181338592326E-5</v>
      </c>
      <c r="W1007" s="52">
        <v>1.6516920723044999E-5</v>
      </c>
      <c r="X1007" s="52">
        <v>1.5540027557781602E-5</v>
      </c>
      <c r="Y1007" s="52">
        <v>1.6005893976396301E-5</v>
      </c>
      <c r="Z1007" s="52">
        <v>1.5524007473904199E-5</v>
      </c>
      <c r="AA1007" s="52">
        <v>1.42302074910359E-5</v>
      </c>
      <c r="AB1007" s="52">
        <v>1.8153940757972398E-5</v>
      </c>
      <c r="AC1007" s="52">
        <v>1.7478701167322701E-5</v>
      </c>
      <c r="AD1007" s="52">
        <v>1.5756413428138102E-5</v>
      </c>
      <c r="AE1007" s="52">
        <v>1.5351940263222499E-5</v>
      </c>
      <c r="AF1007" s="52">
        <v>1.3499071217282399E-5</v>
      </c>
      <c r="AG1007" s="32">
        <v>9.4153562516422597E-6</v>
      </c>
    </row>
    <row r="1008" spans="1:33" ht="15" customHeight="1" x14ac:dyDescent="0.25">
      <c r="A1008" s="49" t="s">
        <v>10</v>
      </c>
      <c r="B1008" s="49" t="s">
        <v>11</v>
      </c>
      <c r="C1008" s="49" t="s">
        <v>12</v>
      </c>
      <c r="D1008" s="49" t="s">
        <v>179</v>
      </c>
      <c r="E1008" s="49" t="s">
        <v>228</v>
      </c>
      <c r="F1008" s="49" t="s">
        <v>229</v>
      </c>
      <c r="G1008" s="49" t="s">
        <v>235</v>
      </c>
      <c r="H1008" s="50" t="s">
        <v>17</v>
      </c>
      <c r="I1008" s="51">
        <v>1</v>
      </c>
      <c r="J1008" s="52">
        <v>0.19403471565268801</v>
      </c>
      <c r="K1008" s="52">
        <v>0.206464100972405</v>
      </c>
      <c r="L1008" s="52">
        <v>0.20479233497323901</v>
      </c>
      <c r="M1008" s="52">
        <v>0.21089005539821201</v>
      </c>
      <c r="N1008" s="52">
        <v>0.225073547842187</v>
      </c>
      <c r="O1008" s="52">
        <v>0.239508482364339</v>
      </c>
      <c r="P1008" s="52">
        <v>0.24609245103427099</v>
      </c>
      <c r="Q1008" s="52">
        <v>0.23535869042801999</v>
      </c>
      <c r="R1008" s="52">
        <v>0.20793485830907399</v>
      </c>
      <c r="S1008" s="52">
        <v>0.16381989576387601</v>
      </c>
      <c r="T1008" s="52">
        <v>0.147429777198537</v>
      </c>
      <c r="U1008" s="52">
        <v>0.15489365824831899</v>
      </c>
      <c r="V1008" s="52">
        <v>0.145360606118526</v>
      </c>
      <c r="W1008" s="52">
        <v>0.141912802087831</v>
      </c>
      <c r="X1008" s="52">
        <v>0.13351787578527399</v>
      </c>
      <c r="Y1008" s="52">
        <v>0.13752264104519701</v>
      </c>
      <c r="Z1008" s="52">
        <v>0.133382272215785</v>
      </c>
      <c r="AA1008" s="52">
        <v>0.122265942762981</v>
      </c>
      <c r="AB1008" s="52">
        <v>0.15597865899249899</v>
      </c>
      <c r="AC1008" s="52">
        <v>0.150177000429637</v>
      </c>
      <c r="AD1008" s="52">
        <v>0.135379104174563</v>
      </c>
      <c r="AE1008" s="52">
        <v>0.131903870741608</v>
      </c>
      <c r="AF1008" s="52">
        <v>0.11598401989889</v>
      </c>
      <c r="AG1008" s="32">
        <v>8.0896740914110296E-2</v>
      </c>
    </row>
    <row r="1009" spans="1:33" ht="15" customHeight="1" x14ac:dyDescent="0.25">
      <c r="A1009" s="49" t="s">
        <v>10</v>
      </c>
      <c r="B1009" s="49" t="s">
        <v>11</v>
      </c>
      <c r="C1009" s="49" t="s">
        <v>12</v>
      </c>
      <c r="D1009" s="49" t="s">
        <v>179</v>
      </c>
      <c r="E1009" s="49" t="s">
        <v>228</v>
      </c>
      <c r="F1009" s="49" t="s">
        <v>229</v>
      </c>
      <c r="G1009" s="49" t="s">
        <v>235</v>
      </c>
      <c r="H1009" s="50" t="s">
        <v>18</v>
      </c>
      <c r="I1009" s="51">
        <v>298</v>
      </c>
      <c r="J1009" s="52">
        <v>1.34595775755356E-4</v>
      </c>
      <c r="K1009" s="52">
        <v>1.4321764918476899E-4</v>
      </c>
      <c r="L1009" s="52">
        <v>1.4205799772352301E-4</v>
      </c>
      <c r="M1009" s="52">
        <v>1.46287794480138E-4</v>
      </c>
      <c r="N1009" s="52">
        <v>1.5612643681790501E-4</v>
      </c>
      <c r="O1009" s="52">
        <v>1.66139496612134E-4</v>
      </c>
      <c r="P1009" s="52">
        <v>1.7070658847349399E-4</v>
      </c>
      <c r="Q1009" s="52">
        <v>1.63260916544577E-4</v>
      </c>
      <c r="R1009" s="52">
        <v>1.4423786726281199E-4</v>
      </c>
      <c r="S1009" s="52">
        <v>1.1363670609319199E-4</v>
      </c>
      <c r="T1009" s="52">
        <v>1.02267396660066E-4</v>
      </c>
      <c r="U1009" s="52">
        <v>1.0744485604748399E-4</v>
      </c>
      <c r="V1009" s="52">
        <v>1.00832077801026E-4</v>
      </c>
      <c r="W1009" s="52">
        <v>9.8440847509348006E-5</v>
      </c>
      <c r="X1009" s="52">
        <v>9.2618564244378E-5</v>
      </c>
      <c r="Y1009" s="52">
        <v>9.5395128099321695E-5</v>
      </c>
      <c r="Z1009" s="52">
        <v>9.2523084544468901E-5</v>
      </c>
      <c r="AA1009" s="52">
        <v>8.4812036646574095E-5</v>
      </c>
      <c r="AB1009" s="52">
        <v>1.08197486917515E-4</v>
      </c>
      <c r="AC1009" s="52">
        <v>1.04173058957243E-4</v>
      </c>
      <c r="AD1009" s="52">
        <v>9.3908224031703205E-5</v>
      </c>
      <c r="AE1009" s="52">
        <v>9.1497563968806099E-5</v>
      </c>
      <c r="AF1009" s="52">
        <v>8.0454464455002899E-5</v>
      </c>
      <c r="AG1009" s="32">
        <v>5.6115523259787903E-5</v>
      </c>
    </row>
    <row r="1010" spans="1:33" ht="15" customHeight="1" x14ac:dyDescent="0.25">
      <c r="A1010" s="49" t="s">
        <v>10</v>
      </c>
      <c r="B1010" s="49" t="s">
        <v>11</v>
      </c>
      <c r="C1010" s="49" t="s">
        <v>12</v>
      </c>
      <c r="D1010" s="49" t="s">
        <v>179</v>
      </c>
      <c r="E1010" s="49" t="s">
        <v>228</v>
      </c>
      <c r="F1010" s="49" t="s">
        <v>229</v>
      </c>
      <c r="G1010" s="49" t="s">
        <v>765</v>
      </c>
      <c r="H1010" s="50" t="s">
        <v>16</v>
      </c>
      <c r="I1010" s="51">
        <v>25</v>
      </c>
      <c r="J1010" s="52"/>
      <c r="K1010" s="52"/>
      <c r="L1010" s="52"/>
      <c r="M1010" s="52"/>
      <c r="N1010" s="52"/>
      <c r="O1010" s="52"/>
      <c r="P1010" s="52"/>
      <c r="Q1010" s="52"/>
      <c r="R1010" s="52"/>
      <c r="S1010" s="52"/>
      <c r="T1010" s="52">
        <v>9.0659279347270705E-9</v>
      </c>
      <c r="U1010" s="52">
        <v>8.6364580211836E-9</v>
      </c>
      <c r="V1010" s="52">
        <v>4.0912985901344901E-8</v>
      </c>
      <c r="W1010" s="52">
        <v>5.3746763395524802E-7</v>
      </c>
      <c r="X1010" s="52">
        <v>4.8417733959625701E-7</v>
      </c>
      <c r="Y1010" s="52">
        <v>7.3918791882302195E-7</v>
      </c>
      <c r="Z1010" s="52">
        <v>1.12281834056395E-6</v>
      </c>
      <c r="AA1010" s="52">
        <v>1.3672925991691101E-6</v>
      </c>
      <c r="AB1010" s="52">
        <v>1.9604217612476601E-6</v>
      </c>
      <c r="AC1010" s="52">
        <v>3.322808886846E-6</v>
      </c>
      <c r="AD1010" s="52">
        <v>3.0559823357860398E-6</v>
      </c>
      <c r="AE1010" s="52">
        <v>4.9744872476769102E-6</v>
      </c>
      <c r="AF1010" s="52">
        <v>7.7388773277100492E-6</v>
      </c>
      <c r="AG1010" s="32">
        <v>1.03996847781147E-5</v>
      </c>
    </row>
    <row r="1011" spans="1:33" ht="15" customHeight="1" x14ac:dyDescent="0.25">
      <c r="A1011" s="49" t="s">
        <v>10</v>
      </c>
      <c r="B1011" s="49" t="s">
        <v>11</v>
      </c>
      <c r="C1011" s="49" t="s">
        <v>12</v>
      </c>
      <c r="D1011" s="49" t="s">
        <v>179</v>
      </c>
      <c r="E1011" s="49" t="s">
        <v>228</v>
      </c>
      <c r="F1011" s="49" t="s">
        <v>229</v>
      </c>
      <c r="G1011" s="49" t="s">
        <v>765</v>
      </c>
      <c r="H1011" s="50" t="s">
        <v>18</v>
      </c>
      <c r="I1011" s="51">
        <v>298</v>
      </c>
      <c r="J1011" s="52"/>
      <c r="K1011" s="52"/>
      <c r="L1011" s="52"/>
      <c r="M1011" s="52"/>
      <c r="N1011" s="52"/>
      <c r="O1011" s="52"/>
      <c r="P1011" s="52"/>
      <c r="Q1011" s="52"/>
      <c r="R1011" s="52"/>
      <c r="S1011" s="52"/>
      <c r="T1011" s="52">
        <v>5.40329304909733E-8</v>
      </c>
      <c r="U1011" s="52">
        <v>5.1473289806254197E-8</v>
      </c>
      <c r="V1011" s="52">
        <v>2.4384139597201602E-7</v>
      </c>
      <c r="W1011" s="52">
        <v>3.2033070983732798E-6</v>
      </c>
      <c r="X1011" s="52">
        <v>2.8856969439936901E-6</v>
      </c>
      <c r="Y1011" s="52">
        <v>4.4055599961852096E-6</v>
      </c>
      <c r="Z1011" s="52">
        <v>6.6919973097611302E-6</v>
      </c>
      <c r="AA1011" s="52">
        <v>8.1490638910478896E-6</v>
      </c>
      <c r="AB1011" s="52">
        <v>1.16841136970361E-5</v>
      </c>
      <c r="AC1011" s="52">
        <v>1.9803940965602199E-5</v>
      </c>
      <c r="AD1011" s="52">
        <v>1.82136547212848E-5</v>
      </c>
      <c r="AE1011" s="52">
        <v>2.9647943996154401E-5</v>
      </c>
      <c r="AF1011" s="52">
        <v>4.6123708873151902E-5</v>
      </c>
      <c r="AG1011" s="32">
        <v>6.1982121277563801E-5</v>
      </c>
    </row>
    <row r="1012" spans="1:33" ht="15" customHeight="1" x14ac:dyDescent="0.25">
      <c r="A1012" s="49" t="s">
        <v>10</v>
      </c>
      <c r="B1012" s="49" t="s">
        <v>11</v>
      </c>
      <c r="C1012" s="49" t="s">
        <v>12</v>
      </c>
      <c r="D1012" s="49" t="s">
        <v>179</v>
      </c>
      <c r="E1012" s="49" t="s">
        <v>228</v>
      </c>
      <c r="F1012" s="49" t="s">
        <v>229</v>
      </c>
      <c r="G1012" s="49" t="s">
        <v>236</v>
      </c>
      <c r="H1012" s="50" t="s">
        <v>16</v>
      </c>
      <c r="I1012" s="51">
        <v>25</v>
      </c>
      <c r="J1012" s="52">
        <v>6.1826929959763201E-9</v>
      </c>
      <c r="K1012" s="52">
        <v>7.6422753675306E-9</v>
      </c>
      <c r="L1012" s="52">
        <v>1.22417614979146E-8</v>
      </c>
      <c r="M1012" s="52">
        <v>2.8278553492060199E-9</v>
      </c>
      <c r="N1012" s="52">
        <v>4.0802094364292299E-9</v>
      </c>
      <c r="O1012" s="52">
        <v>7.2317910139542203E-9</v>
      </c>
      <c r="P1012" s="52">
        <v>5.4578470863116897E-8</v>
      </c>
      <c r="Q1012" s="52">
        <v>4.9105125870012401E-8</v>
      </c>
      <c r="R1012" s="52">
        <v>3.4679086124587697E-8</v>
      </c>
      <c r="S1012" s="52">
        <v>2.3429476981738702E-8</v>
      </c>
      <c r="T1012" s="52">
        <v>1.7619525358863599E-8</v>
      </c>
      <c r="U1012" s="52">
        <v>4.0416671528118003E-8</v>
      </c>
      <c r="V1012" s="52">
        <v>5.93783220406883E-8</v>
      </c>
      <c r="W1012" s="52">
        <v>1.68142580120052E-7</v>
      </c>
      <c r="X1012" s="52">
        <v>1.6707761955158701E-7</v>
      </c>
      <c r="Y1012" s="52">
        <v>3.15473633269953E-7</v>
      </c>
      <c r="Z1012" s="52">
        <v>3.8315020486040599E-7</v>
      </c>
      <c r="AA1012" s="52">
        <v>3.5499681106824202E-7</v>
      </c>
      <c r="AB1012" s="52">
        <v>4.6509496236351699E-7</v>
      </c>
      <c r="AC1012" s="52">
        <v>5.4124854813150804E-7</v>
      </c>
      <c r="AD1012" s="52">
        <v>6.3534114277585596E-7</v>
      </c>
      <c r="AE1012" s="52">
        <v>6.8228511373153102E-7</v>
      </c>
      <c r="AF1012" s="52">
        <v>6.8023166914670205E-7</v>
      </c>
      <c r="AG1012" s="32">
        <v>6.2523016447359402E-7</v>
      </c>
    </row>
    <row r="1013" spans="1:33" ht="15" customHeight="1" x14ac:dyDescent="0.25">
      <c r="A1013" s="49" t="s">
        <v>10</v>
      </c>
      <c r="B1013" s="49" t="s">
        <v>11</v>
      </c>
      <c r="C1013" s="49" t="s">
        <v>12</v>
      </c>
      <c r="D1013" s="49" t="s">
        <v>179</v>
      </c>
      <c r="E1013" s="49" t="s">
        <v>228</v>
      </c>
      <c r="F1013" s="49" t="s">
        <v>229</v>
      </c>
      <c r="G1013" s="49" t="s">
        <v>236</v>
      </c>
      <c r="H1013" s="50" t="s">
        <v>18</v>
      </c>
      <c r="I1013" s="51">
        <v>298</v>
      </c>
      <c r="J1013" s="52">
        <v>3.6848850256018898E-8</v>
      </c>
      <c r="K1013" s="52">
        <v>4.55479611904824E-8</v>
      </c>
      <c r="L1013" s="52">
        <v>7.2960898527570806E-8</v>
      </c>
      <c r="M1013" s="52">
        <v>1.68540178812679E-8</v>
      </c>
      <c r="N1013" s="52">
        <v>2.4318048241118201E-8</v>
      </c>
      <c r="O1013" s="52">
        <v>4.3101474443167197E-8</v>
      </c>
      <c r="P1013" s="52">
        <v>3.2528768634417701E-7</v>
      </c>
      <c r="Q1013" s="52">
        <v>2.9266655018527402E-7</v>
      </c>
      <c r="R1013" s="52">
        <v>2.06687353302542E-7</v>
      </c>
      <c r="S1013" s="52">
        <v>1.3963968281116201E-7</v>
      </c>
      <c r="T1013" s="52">
        <v>1.05012371138827E-7</v>
      </c>
      <c r="U1013" s="52">
        <v>2.4088336230758301E-7</v>
      </c>
      <c r="V1013" s="52">
        <v>3.5389479936250299E-7</v>
      </c>
      <c r="W1013" s="52">
        <v>1.00212977751551E-6</v>
      </c>
      <c r="X1013" s="52">
        <v>9.9578261252746106E-7</v>
      </c>
      <c r="Y1013" s="52">
        <v>1.8802228542889201E-6</v>
      </c>
      <c r="Z1013" s="52">
        <v>2.2835752209680201E-6</v>
      </c>
      <c r="AA1013" s="52">
        <v>2.1157809939667201E-6</v>
      </c>
      <c r="AB1013" s="52">
        <v>2.7719659756865598E-6</v>
      </c>
      <c r="AC1013" s="52">
        <v>3.2258413468637902E-6</v>
      </c>
      <c r="AD1013" s="52">
        <v>3.7866332109440998E-6</v>
      </c>
      <c r="AE1013" s="52">
        <v>4.0664192778399197E-6</v>
      </c>
      <c r="AF1013" s="52">
        <v>4.0541807481143403E-6</v>
      </c>
      <c r="AG1013" s="32">
        <v>3.7263717802626202E-6</v>
      </c>
    </row>
    <row r="1014" spans="1:33" ht="15" customHeight="1" x14ac:dyDescent="0.25">
      <c r="A1014" s="49" t="s">
        <v>10</v>
      </c>
      <c r="B1014" s="49" t="s">
        <v>11</v>
      </c>
      <c r="C1014" s="49" t="s">
        <v>12</v>
      </c>
      <c r="D1014" s="49" t="s">
        <v>179</v>
      </c>
      <c r="E1014" s="49" t="s">
        <v>228</v>
      </c>
      <c r="F1014" s="49" t="s">
        <v>229</v>
      </c>
      <c r="G1014" s="49" t="s">
        <v>237</v>
      </c>
      <c r="H1014" s="50" t="s">
        <v>16</v>
      </c>
      <c r="I1014" s="51">
        <v>25</v>
      </c>
      <c r="J1014" s="52">
        <v>1.21439286860154E-5</v>
      </c>
      <c r="K1014" s="52">
        <v>1.2179233301148901E-5</v>
      </c>
      <c r="L1014" s="52">
        <v>1.21552089123824E-5</v>
      </c>
      <c r="M1014" s="52">
        <v>1.2147265882483899E-5</v>
      </c>
      <c r="N1014" s="52">
        <v>1.21536883147867E-5</v>
      </c>
      <c r="O1014" s="52">
        <v>1.2134204025506201E-5</v>
      </c>
      <c r="P1014" s="52">
        <v>1.2111658128110301E-5</v>
      </c>
      <c r="Q1014" s="52">
        <v>1.2125147166677301E-5</v>
      </c>
      <c r="R1014" s="52">
        <v>1.2163721424363199E-5</v>
      </c>
      <c r="S1014" s="52">
        <v>1.2206693561682999E-5</v>
      </c>
      <c r="T1014" s="52">
        <v>1.21713061939717E-5</v>
      </c>
      <c r="U1014" s="52">
        <v>1.21356591787758E-5</v>
      </c>
      <c r="V1014" s="52">
        <v>1.08350171368519E-5</v>
      </c>
      <c r="W1014" s="52">
        <v>1.00873926191923E-5</v>
      </c>
      <c r="X1014" s="52">
        <v>9.0590641894710594E-6</v>
      </c>
      <c r="Y1014" s="52">
        <v>8.9219955110324107E-6</v>
      </c>
      <c r="Z1014" s="52">
        <v>8.2914282559480607E-6</v>
      </c>
      <c r="AA1014" s="52">
        <v>7.3007661000399799E-6</v>
      </c>
      <c r="AB1014" s="52">
        <v>8.9574254277203998E-6</v>
      </c>
      <c r="AC1014" s="52">
        <v>8.31505051404843E-6</v>
      </c>
      <c r="AD1014" s="52">
        <v>7.2412807588978002E-6</v>
      </c>
      <c r="AE1014" s="52">
        <v>6.8307485056399797E-6</v>
      </c>
      <c r="AF1014" s="52">
        <v>5.8185702195955397E-6</v>
      </c>
      <c r="AG1014" s="32">
        <v>3.9370421192666203E-6</v>
      </c>
    </row>
    <row r="1015" spans="1:33" ht="15" customHeight="1" x14ac:dyDescent="0.25">
      <c r="A1015" s="49" t="s">
        <v>10</v>
      </c>
      <c r="B1015" s="49" t="s">
        <v>11</v>
      </c>
      <c r="C1015" s="49" t="s">
        <v>12</v>
      </c>
      <c r="D1015" s="49" t="s">
        <v>179</v>
      </c>
      <c r="E1015" s="49" t="s">
        <v>228</v>
      </c>
      <c r="F1015" s="49" t="s">
        <v>229</v>
      </c>
      <c r="G1015" s="49" t="s">
        <v>237</v>
      </c>
      <c r="H1015" s="50" t="s">
        <v>17</v>
      </c>
      <c r="I1015" s="51">
        <v>1</v>
      </c>
      <c r="J1015" s="52">
        <v>0.10434063527024399</v>
      </c>
      <c r="K1015" s="52">
        <v>0.104643972523471</v>
      </c>
      <c r="L1015" s="52">
        <v>0.104437554975189</v>
      </c>
      <c r="M1015" s="52">
        <v>0.104369308462302</v>
      </c>
      <c r="N1015" s="52">
        <v>0.104424490000648</v>
      </c>
      <c r="O1015" s="52">
        <v>0.10425708098715</v>
      </c>
      <c r="P1015" s="52">
        <v>0.104063366636724</v>
      </c>
      <c r="Q1015" s="52">
        <v>0.10417926445609101</v>
      </c>
      <c r="R1015" s="52">
        <v>0.104510694478129</v>
      </c>
      <c r="S1015" s="52">
        <v>0.10487991108198</v>
      </c>
      <c r="T1015" s="52">
        <v>0.10457586281860499</v>
      </c>
      <c r="U1015" s="52">
        <v>0.104269583664041</v>
      </c>
      <c r="V1015" s="52">
        <v>9.3094467239831794E-2</v>
      </c>
      <c r="W1015" s="52">
        <v>8.6670522693273994E-2</v>
      </c>
      <c r="X1015" s="52">
        <v>7.7834289719451097E-2</v>
      </c>
      <c r="Y1015" s="52">
        <v>7.6657785430790507E-2</v>
      </c>
      <c r="Z1015" s="52">
        <v>7.1239951575105695E-2</v>
      </c>
      <c r="AA1015" s="52">
        <v>6.2728182331543494E-2</v>
      </c>
      <c r="AB1015" s="52">
        <v>7.6962199274973594E-2</v>
      </c>
      <c r="AC1015" s="52">
        <v>7.1442914016704107E-2</v>
      </c>
      <c r="AD1015" s="52">
        <v>6.2217084280449898E-2</v>
      </c>
      <c r="AE1015" s="52">
        <v>5.86897911604587E-2</v>
      </c>
      <c r="AF1015" s="52">
        <v>4.9993155326764897E-2</v>
      </c>
      <c r="AG1015" s="32">
        <v>3.3827065888738801E-2</v>
      </c>
    </row>
    <row r="1016" spans="1:33" ht="15" customHeight="1" x14ac:dyDescent="0.25">
      <c r="A1016" s="49" t="s">
        <v>10</v>
      </c>
      <c r="B1016" s="49" t="s">
        <v>11</v>
      </c>
      <c r="C1016" s="49" t="s">
        <v>12</v>
      </c>
      <c r="D1016" s="49" t="s">
        <v>179</v>
      </c>
      <c r="E1016" s="49" t="s">
        <v>228</v>
      </c>
      <c r="F1016" s="49" t="s">
        <v>229</v>
      </c>
      <c r="G1016" s="49" t="s">
        <v>237</v>
      </c>
      <c r="H1016" s="50" t="s">
        <v>18</v>
      </c>
      <c r="I1016" s="51">
        <v>298</v>
      </c>
      <c r="J1016" s="52">
        <v>7.2377814968651796E-5</v>
      </c>
      <c r="K1016" s="52">
        <v>7.2588230474847395E-5</v>
      </c>
      <c r="L1016" s="52">
        <v>7.2445045117798998E-5</v>
      </c>
      <c r="M1016" s="52">
        <v>7.2397704659604299E-5</v>
      </c>
      <c r="N1016" s="52">
        <v>7.2435982356128904E-5</v>
      </c>
      <c r="O1016" s="52">
        <v>7.2319855992017201E-5</v>
      </c>
      <c r="P1016" s="52">
        <v>7.2185482443537405E-5</v>
      </c>
      <c r="Q1016" s="52">
        <v>7.2265877113396698E-5</v>
      </c>
      <c r="R1016" s="52">
        <v>7.2495779689204804E-5</v>
      </c>
      <c r="S1016" s="52">
        <v>7.2751893627630697E-5</v>
      </c>
      <c r="T1016" s="52">
        <v>7.2540984916071504E-5</v>
      </c>
      <c r="U1016" s="52">
        <v>7.2328528705503602E-5</v>
      </c>
      <c r="V1016" s="52">
        <v>6.45767021356375E-5</v>
      </c>
      <c r="W1016" s="52">
        <v>6.0120860010385999E-5</v>
      </c>
      <c r="X1016" s="52">
        <v>5.3992022569247497E-5</v>
      </c>
      <c r="Y1016" s="52">
        <v>5.3175093245753199E-5</v>
      </c>
      <c r="Z1016" s="52">
        <v>4.9416912405450498E-5</v>
      </c>
      <c r="AA1016" s="52">
        <v>4.3512565956238301E-5</v>
      </c>
      <c r="AB1016" s="52">
        <v>5.3386255549213599E-5</v>
      </c>
      <c r="AC1016" s="52">
        <v>4.9557701063728602E-5</v>
      </c>
      <c r="AD1016" s="52">
        <v>4.3158033323030901E-5</v>
      </c>
      <c r="AE1016" s="52">
        <v>4.0711261093614303E-5</v>
      </c>
      <c r="AF1016" s="52">
        <v>3.4678678508789398E-5</v>
      </c>
      <c r="AG1016" s="32">
        <v>2.3464771030829001E-5</v>
      </c>
    </row>
    <row r="1017" spans="1:33" ht="15" customHeight="1" x14ac:dyDescent="0.25">
      <c r="A1017" s="49" t="s">
        <v>10</v>
      </c>
      <c r="B1017" s="49" t="s">
        <v>11</v>
      </c>
      <c r="C1017" s="49" t="s">
        <v>12</v>
      </c>
      <c r="D1017" s="49" t="s">
        <v>179</v>
      </c>
      <c r="E1017" s="49" t="s">
        <v>228</v>
      </c>
      <c r="F1017" s="49" t="s">
        <v>229</v>
      </c>
      <c r="G1017" s="49" t="s">
        <v>766</v>
      </c>
      <c r="H1017" s="50" t="s">
        <v>16</v>
      </c>
      <c r="I1017" s="51">
        <v>25</v>
      </c>
      <c r="J1017" s="52"/>
      <c r="K1017" s="52"/>
      <c r="L1017" s="52"/>
      <c r="M1017" s="52"/>
      <c r="N1017" s="52"/>
      <c r="O1017" s="52"/>
      <c r="P1017" s="52"/>
      <c r="Q1017" s="52"/>
      <c r="R1017" s="52"/>
      <c r="S1017" s="52"/>
      <c r="T1017" s="52">
        <v>6.4307038512894403E-9</v>
      </c>
      <c r="U1017" s="52">
        <v>5.8137943953593701E-9</v>
      </c>
      <c r="V1017" s="52">
        <v>2.6202234067260299E-8</v>
      </c>
      <c r="W1017" s="52">
        <v>3.2824805148156E-7</v>
      </c>
      <c r="X1017" s="52">
        <v>2.8225133978565399E-7</v>
      </c>
      <c r="Y1017" s="52">
        <v>4.1203767207717503E-7</v>
      </c>
      <c r="Z1017" s="52">
        <v>5.9970131622896599E-7</v>
      </c>
      <c r="AA1017" s="52">
        <v>7.0148544658520004E-7</v>
      </c>
      <c r="AB1017" s="52">
        <v>9.6730136819161592E-7</v>
      </c>
      <c r="AC1017" s="52">
        <v>1.5807423834391E-6</v>
      </c>
      <c r="AD1017" s="52">
        <v>1.4044583298468301E-6</v>
      </c>
      <c r="AE1017" s="52">
        <v>2.2133665680550001E-6</v>
      </c>
      <c r="AF1017" s="52">
        <v>3.33572587530819E-6</v>
      </c>
      <c r="AG1017" s="32">
        <v>4.3486402324279596E-6</v>
      </c>
    </row>
    <row r="1018" spans="1:33" ht="15" customHeight="1" x14ac:dyDescent="0.25">
      <c r="A1018" s="49" t="s">
        <v>10</v>
      </c>
      <c r="B1018" s="49" t="s">
        <v>11</v>
      </c>
      <c r="C1018" s="49" t="s">
        <v>12</v>
      </c>
      <c r="D1018" s="49" t="s">
        <v>179</v>
      </c>
      <c r="E1018" s="49" t="s">
        <v>228</v>
      </c>
      <c r="F1018" s="49" t="s">
        <v>229</v>
      </c>
      <c r="G1018" s="49" t="s">
        <v>766</v>
      </c>
      <c r="H1018" s="50" t="s">
        <v>18</v>
      </c>
      <c r="I1018" s="51">
        <v>298</v>
      </c>
      <c r="J1018" s="52"/>
      <c r="K1018" s="52"/>
      <c r="L1018" s="52"/>
      <c r="M1018" s="52"/>
      <c r="N1018" s="52"/>
      <c r="O1018" s="52"/>
      <c r="P1018" s="52"/>
      <c r="Q1018" s="52"/>
      <c r="R1018" s="52"/>
      <c r="S1018" s="52"/>
      <c r="T1018" s="52">
        <v>3.8326994953684998E-8</v>
      </c>
      <c r="U1018" s="52">
        <v>3.4650214596341799E-8</v>
      </c>
      <c r="V1018" s="52">
        <v>1.5616531504087101E-7</v>
      </c>
      <c r="W1018" s="52">
        <v>1.9563583868301E-6</v>
      </c>
      <c r="X1018" s="52">
        <v>1.6822179851224999E-6</v>
      </c>
      <c r="Y1018" s="52">
        <v>2.4557445255799602E-6</v>
      </c>
      <c r="Z1018" s="52">
        <v>3.5742198447246401E-6</v>
      </c>
      <c r="AA1018" s="52">
        <v>4.1808532616477903E-6</v>
      </c>
      <c r="AB1018" s="52">
        <v>5.76511615442203E-6</v>
      </c>
      <c r="AC1018" s="52">
        <v>9.4212246052970603E-6</v>
      </c>
      <c r="AD1018" s="52">
        <v>8.3705716458871098E-6</v>
      </c>
      <c r="AE1018" s="52">
        <v>1.31916647456078E-5</v>
      </c>
      <c r="AF1018" s="52">
        <v>1.9880926216836802E-5</v>
      </c>
      <c r="AG1018" s="32">
        <v>2.5917895785270599E-5</v>
      </c>
    </row>
    <row r="1019" spans="1:33" ht="15" customHeight="1" x14ac:dyDescent="0.25">
      <c r="A1019" s="49" t="s">
        <v>10</v>
      </c>
      <c r="B1019" s="49" t="s">
        <v>11</v>
      </c>
      <c r="C1019" s="49" t="s">
        <v>12</v>
      </c>
      <c r="D1019" s="49" t="s">
        <v>238</v>
      </c>
      <c r="E1019" s="49" t="s">
        <v>239</v>
      </c>
      <c r="F1019" s="49" t="s">
        <v>108</v>
      </c>
      <c r="G1019" s="49" t="s">
        <v>240</v>
      </c>
      <c r="H1019" s="50" t="s">
        <v>16</v>
      </c>
      <c r="I1019" s="51">
        <v>25</v>
      </c>
      <c r="J1019" s="52">
        <v>4.4744399723434999E-5</v>
      </c>
      <c r="K1019" s="52">
        <v>4.3524265467197099E-5</v>
      </c>
      <c r="L1019" s="52">
        <v>4.29355655291603E-5</v>
      </c>
      <c r="M1019" s="52">
        <v>4.1755748978595401E-5</v>
      </c>
      <c r="N1019" s="52">
        <v>4.4899910871438E-5</v>
      </c>
      <c r="O1019" s="52">
        <v>4.2175024021685901E-5</v>
      </c>
      <c r="P1019" s="52">
        <v>4.2656363772203E-5</v>
      </c>
      <c r="Q1019" s="52">
        <v>4.2486282220502501E-5</v>
      </c>
      <c r="R1019" s="52">
        <v>4.3098420000000002E-5</v>
      </c>
      <c r="S1019" s="52">
        <v>4.1350158624999999E-5</v>
      </c>
      <c r="T1019" s="52">
        <v>4.1779529874999998E-5</v>
      </c>
      <c r="U1019" s="52">
        <v>4.164760545E-5</v>
      </c>
      <c r="V1019" s="52">
        <v>4.3050958509206802E-5</v>
      </c>
      <c r="W1019" s="52">
        <v>4.50814488246416E-5</v>
      </c>
      <c r="X1019" s="52">
        <v>4.4160192280507201E-5</v>
      </c>
      <c r="Y1019" s="52">
        <v>4.5756455446351897E-5</v>
      </c>
      <c r="Z1019" s="52">
        <v>4.9107712123545499E-5</v>
      </c>
      <c r="AA1019" s="52">
        <v>4.8074811227904798E-5</v>
      </c>
      <c r="AB1019" s="52">
        <v>5.8243274237147603E-5</v>
      </c>
      <c r="AC1019" s="52">
        <v>7.0293554758224004E-5</v>
      </c>
      <c r="AD1019" s="52">
        <v>8.3859262153620004E-5</v>
      </c>
      <c r="AE1019" s="52">
        <v>8.5942954785488395E-5</v>
      </c>
      <c r="AF1019" s="52">
        <v>8.5975819099033503E-5</v>
      </c>
      <c r="AG1019" s="32">
        <v>8.2923901332858697E-5</v>
      </c>
    </row>
    <row r="1020" spans="1:33" ht="15" customHeight="1" x14ac:dyDescent="0.25">
      <c r="A1020" s="49" t="s">
        <v>10</v>
      </c>
      <c r="B1020" s="49" t="s">
        <v>11</v>
      </c>
      <c r="C1020" s="49" t="s">
        <v>12</v>
      </c>
      <c r="D1020" s="49" t="s">
        <v>238</v>
      </c>
      <c r="E1020" s="49" t="s">
        <v>239</v>
      </c>
      <c r="F1020" s="49" t="s">
        <v>108</v>
      </c>
      <c r="G1020" s="49" t="s">
        <v>240</v>
      </c>
      <c r="H1020" s="50" t="s">
        <v>17</v>
      </c>
      <c r="I1020" s="51">
        <v>1</v>
      </c>
      <c r="J1020" s="52">
        <v>9.4893922933461106E-2</v>
      </c>
      <c r="K1020" s="52">
        <v>9.2306262202831599E-2</v>
      </c>
      <c r="L1020" s="52">
        <v>9.10577473742432E-2</v>
      </c>
      <c r="M1020" s="52">
        <v>8.8555592433805203E-2</v>
      </c>
      <c r="N1020" s="52">
        <v>9.5223730976145796E-2</v>
      </c>
      <c r="O1020" s="52">
        <v>8.9444790945191505E-2</v>
      </c>
      <c r="P1020" s="52">
        <v>9.0465616288088094E-2</v>
      </c>
      <c r="Q1020" s="52">
        <v>9.0104907333241696E-2</v>
      </c>
      <c r="R1020" s="52">
        <v>9.1403129136000003E-2</v>
      </c>
      <c r="S1020" s="52">
        <v>8.7695416411899998E-2</v>
      </c>
      <c r="T1020" s="52">
        <v>8.8606026958900005E-2</v>
      </c>
      <c r="U1020" s="52">
        <v>8.8326241638360004E-2</v>
      </c>
      <c r="V1020" s="52">
        <v>9.1302472806325793E-2</v>
      </c>
      <c r="W1020" s="52">
        <v>9.5608736667299896E-2</v>
      </c>
      <c r="X1020" s="52">
        <v>9.3654935788499802E-2</v>
      </c>
      <c r="Y1020" s="52">
        <v>9.70402907106232E-2</v>
      </c>
      <c r="Z1020" s="52">
        <v>0.104147635871615</v>
      </c>
      <c r="AA1020" s="52">
        <v>0.101957059652141</v>
      </c>
      <c r="AB1020" s="52">
        <v>0.123522336002143</v>
      </c>
      <c r="AC1020" s="52">
        <v>0.14907857093124199</v>
      </c>
      <c r="AD1020" s="52">
        <v>0.17784872317539699</v>
      </c>
      <c r="AE1020" s="52">
        <v>0.18226781850906401</v>
      </c>
      <c r="AF1020" s="52">
        <v>0.18233751714523</v>
      </c>
      <c r="AG1020" s="32">
        <v>0.17586500994672699</v>
      </c>
    </row>
    <row r="1021" spans="1:33" ht="15" customHeight="1" x14ac:dyDescent="0.25">
      <c r="A1021" s="49" t="s">
        <v>10</v>
      </c>
      <c r="B1021" s="49" t="s">
        <v>11</v>
      </c>
      <c r="C1021" s="49" t="s">
        <v>12</v>
      </c>
      <c r="D1021" s="49" t="s">
        <v>238</v>
      </c>
      <c r="E1021" s="49" t="s">
        <v>239</v>
      </c>
      <c r="F1021" s="49" t="s">
        <v>108</v>
      </c>
      <c r="G1021" s="49" t="s">
        <v>240</v>
      </c>
      <c r="H1021" s="50" t="s">
        <v>18</v>
      </c>
      <c r="I1021" s="51">
        <v>298</v>
      </c>
      <c r="J1021" s="52">
        <v>5.3335324470334603E-5</v>
      </c>
      <c r="K1021" s="52">
        <v>5.1880924436898902E-5</v>
      </c>
      <c r="L1021" s="52">
        <v>5.1179194110759102E-5</v>
      </c>
      <c r="M1021" s="52">
        <v>4.9772852782485697E-5</v>
      </c>
      <c r="N1021" s="52">
        <v>5.3520693758754101E-5</v>
      </c>
      <c r="O1021" s="52">
        <v>5.0272628633849602E-5</v>
      </c>
      <c r="P1021" s="52">
        <v>5.0846385616465999E-5</v>
      </c>
      <c r="Q1021" s="52">
        <v>5.0643648406839E-5</v>
      </c>
      <c r="R1021" s="52">
        <v>5.1373316639999998E-5</v>
      </c>
      <c r="S1021" s="52">
        <v>4.9289389080999998E-5</v>
      </c>
      <c r="T1021" s="52">
        <v>4.9801199610999997E-5</v>
      </c>
      <c r="U1021" s="52">
        <v>4.96439456964E-5</v>
      </c>
      <c r="V1021" s="52">
        <v>5.1316742542974497E-5</v>
      </c>
      <c r="W1021" s="52">
        <v>5.3737086998972802E-5</v>
      </c>
      <c r="X1021" s="52">
        <v>5.2638949198364602E-5</v>
      </c>
      <c r="Y1021" s="52">
        <v>5.4541694892051498E-5</v>
      </c>
      <c r="Z1021" s="52">
        <v>5.8536392851266298E-5</v>
      </c>
      <c r="AA1021" s="52">
        <v>5.7305174983662598E-5</v>
      </c>
      <c r="AB1021" s="52">
        <v>6.9425982890679999E-5</v>
      </c>
      <c r="AC1021" s="52">
        <v>8.3789917271802995E-5</v>
      </c>
      <c r="AD1021" s="52">
        <v>9.9960240487115097E-5</v>
      </c>
      <c r="AE1021" s="52">
        <v>1.02444002104302E-4</v>
      </c>
      <c r="AF1021" s="52">
        <v>1.02483176366048E-4</v>
      </c>
      <c r="AG1021" s="32">
        <v>9.8845290388767604E-5</v>
      </c>
    </row>
    <row r="1022" spans="1:33" ht="15" customHeight="1" x14ac:dyDescent="0.25">
      <c r="A1022" s="49" t="s">
        <v>10</v>
      </c>
      <c r="B1022" s="49" t="s">
        <v>11</v>
      </c>
      <c r="C1022" s="49" t="s">
        <v>12</v>
      </c>
      <c r="D1022" s="49" t="s">
        <v>238</v>
      </c>
      <c r="E1022" s="49" t="s">
        <v>239</v>
      </c>
      <c r="F1022" s="49" t="s">
        <v>108</v>
      </c>
      <c r="G1022" s="49" t="s">
        <v>241</v>
      </c>
      <c r="H1022" s="50" t="s">
        <v>16</v>
      </c>
      <c r="I1022" s="51">
        <v>25</v>
      </c>
      <c r="J1022" s="52">
        <v>3.0429372572126701E-6</v>
      </c>
      <c r="K1022" s="52">
        <v>2.9599594541790701E-6</v>
      </c>
      <c r="L1022" s="52">
        <v>2.91992367348152E-6</v>
      </c>
      <c r="M1022" s="52">
        <v>2.8396877610415199E-6</v>
      </c>
      <c r="N1022" s="52">
        <v>3.0535131207642001E-6</v>
      </c>
      <c r="O1022" s="52">
        <v>2.8682014444862698E-6</v>
      </c>
      <c r="P1022" s="52">
        <v>2.9009359692375E-6</v>
      </c>
      <c r="Q1022" s="52">
        <v>2.8893692146574201E-6</v>
      </c>
      <c r="R1022" s="52">
        <v>2.96144E-6</v>
      </c>
      <c r="S1022" s="52">
        <v>2.8788410249999999E-6</v>
      </c>
      <c r="T1022" s="52">
        <v>2.7441276749999998E-6</v>
      </c>
      <c r="U1022" s="52">
        <v>2.8426223750000001E-6</v>
      </c>
      <c r="V1022" s="52">
        <v>3.1700021238688702E-6</v>
      </c>
      <c r="W1022" s="52">
        <v>3.9902570766261101E-6</v>
      </c>
      <c r="X1022" s="52">
        <v>5.2412443578059897E-6</v>
      </c>
      <c r="Y1022" s="52">
        <v>5.3962909156406598E-6</v>
      </c>
      <c r="Z1022" s="52">
        <v>5.3890774340920901E-6</v>
      </c>
      <c r="AA1022" s="52">
        <v>6.00491216582759E-6</v>
      </c>
      <c r="AB1022" s="52">
        <v>6.2719246295091501E-6</v>
      </c>
      <c r="AC1022" s="52">
        <v>6.3813372334571404E-6</v>
      </c>
      <c r="AD1022" s="52">
        <v>5.6110944416275303E-6</v>
      </c>
      <c r="AE1022" s="52">
        <v>4.7986584716546202E-6</v>
      </c>
      <c r="AF1022" s="52">
        <v>4.6669887981682798E-6</v>
      </c>
      <c r="AG1022" s="32">
        <v>4.6386490371215804E-6</v>
      </c>
    </row>
    <row r="1023" spans="1:33" ht="15" customHeight="1" x14ac:dyDescent="0.25">
      <c r="A1023" s="49" t="s">
        <v>10</v>
      </c>
      <c r="B1023" s="49" t="s">
        <v>11</v>
      </c>
      <c r="C1023" s="49" t="s">
        <v>12</v>
      </c>
      <c r="D1023" s="49" t="s">
        <v>238</v>
      </c>
      <c r="E1023" s="49" t="s">
        <v>239</v>
      </c>
      <c r="F1023" s="49" t="s">
        <v>108</v>
      </c>
      <c r="G1023" s="49" t="s">
        <v>241</v>
      </c>
      <c r="H1023" s="50" t="s">
        <v>17</v>
      </c>
      <c r="I1023" s="51">
        <v>1</v>
      </c>
      <c r="J1023" s="52">
        <v>6.4534613350966299E-3</v>
      </c>
      <c r="K1023" s="52">
        <v>6.2774820104229698E-3</v>
      </c>
      <c r="L1023" s="52">
        <v>6.1925741267196098E-3</v>
      </c>
      <c r="M1023" s="52">
        <v>6.0224098036168504E-3</v>
      </c>
      <c r="N1023" s="52">
        <v>6.4758906265167202E-3</v>
      </c>
      <c r="O1023" s="52">
        <v>6.0828816234664799E-3</v>
      </c>
      <c r="P1023" s="52">
        <v>6.1523050035588896E-3</v>
      </c>
      <c r="Q1023" s="52">
        <v>6.1277742304454604E-3</v>
      </c>
      <c r="R1023" s="52">
        <v>6.2806219519999998E-3</v>
      </c>
      <c r="S1023" s="52">
        <v>6.1054460458200002E-3</v>
      </c>
      <c r="T1023" s="52">
        <v>5.8197459731400003E-3</v>
      </c>
      <c r="U1023" s="52">
        <v>6.0286335329000004E-3</v>
      </c>
      <c r="V1023" s="52">
        <v>6.7229405043011097E-3</v>
      </c>
      <c r="W1023" s="52">
        <v>8.4625372081086492E-3</v>
      </c>
      <c r="X1023" s="52">
        <v>1.1115631034035E-2</v>
      </c>
      <c r="Y1023" s="52">
        <v>1.14444537738907E-2</v>
      </c>
      <c r="Z1023" s="52">
        <v>1.14291554222225E-2</v>
      </c>
      <c r="AA1023" s="52">
        <v>1.27352177212871E-2</v>
      </c>
      <c r="AB1023" s="52">
        <v>1.3301497754263E-2</v>
      </c>
      <c r="AC1023" s="52">
        <v>1.35335400047159E-2</v>
      </c>
      <c r="AD1023" s="52">
        <v>1.19000090918037E-2</v>
      </c>
      <c r="AE1023" s="52">
        <v>1.01769948866851E-2</v>
      </c>
      <c r="AF1023" s="52">
        <v>9.8977498431552895E-3</v>
      </c>
      <c r="AG1023" s="32">
        <v>9.8376468779274497E-3</v>
      </c>
    </row>
    <row r="1024" spans="1:33" ht="15" customHeight="1" x14ac:dyDescent="0.25">
      <c r="A1024" s="49" t="s">
        <v>10</v>
      </c>
      <c r="B1024" s="49" t="s">
        <v>11</v>
      </c>
      <c r="C1024" s="49" t="s">
        <v>12</v>
      </c>
      <c r="D1024" s="49" t="s">
        <v>238</v>
      </c>
      <c r="E1024" s="49" t="s">
        <v>239</v>
      </c>
      <c r="F1024" s="49" t="s">
        <v>108</v>
      </c>
      <c r="G1024" s="49" t="s">
        <v>241</v>
      </c>
      <c r="H1024" s="50" t="s">
        <v>18</v>
      </c>
      <c r="I1024" s="51">
        <v>298</v>
      </c>
      <c r="J1024" s="52">
        <v>3.6271812105975E-6</v>
      </c>
      <c r="K1024" s="52">
        <v>3.5282716693814501E-6</v>
      </c>
      <c r="L1024" s="52">
        <v>3.4805490187899701E-6</v>
      </c>
      <c r="M1024" s="52">
        <v>3.3849078111614898E-6</v>
      </c>
      <c r="N1024" s="52">
        <v>3.63978763995093E-6</v>
      </c>
      <c r="O1024" s="52">
        <v>3.4188961218276399E-6</v>
      </c>
      <c r="P1024" s="52">
        <v>3.4579156753310998E-6</v>
      </c>
      <c r="Q1024" s="52">
        <v>3.44412810387165E-6</v>
      </c>
      <c r="R1024" s="52">
        <v>3.5300364799999999E-6</v>
      </c>
      <c r="S1024" s="52">
        <v>3.4315785017999999E-6</v>
      </c>
      <c r="T1024" s="52">
        <v>3.2710001886E-6</v>
      </c>
      <c r="U1024" s="52">
        <v>3.3884058709999998E-6</v>
      </c>
      <c r="V1024" s="52">
        <v>3.7786425316516999E-6</v>
      </c>
      <c r="W1024" s="52">
        <v>4.7563864353383201E-6</v>
      </c>
      <c r="X1024" s="52">
        <v>6.2475632745047398E-6</v>
      </c>
      <c r="Y1024" s="52">
        <v>6.4323787714436697E-6</v>
      </c>
      <c r="Z1024" s="52">
        <v>6.4237803014377702E-6</v>
      </c>
      <c r="AA1024" s="52">
        <v>7.1578553016664896E-6</v>
      </c>
      <c r="AB1024" s="52">
        <v>7.4761341583749102E-6</v>
      </c>
      <c r="AC1024" s="52">
        <v>7.6065539822809103E-6</v>
      </c>
      <c r="AD1024" s="52">
        <v>6.6884245744200197E-6</v>
      </c>
      <c r="AE1024" s="52">
        <v>5.7200008982123003E-6</v>
      </c>
      <c r="AF1024" s="52">
        <v>5.5630506474165898E-6</v>
      </c>
      <c r="AG1024" s="32">
        <v>5.5292696522489203E-6</v>
      </c>
    </row>
    <row r="1025" spans="1:33" ht="15" customHeight="1" x14ac:dyDescent="0.25">
      <c r="A1025" s="49" t="s">
        <v>10</v>
      </c>
      <c r="B1025" s="49" t="s">
        <v>11</v>
      </c>
      <c r="C1025" s="49" t="s">
        <v>12</v>
      </c>
      <c r="D1025" s="49" t="s">
        <v>238</v>
      </c>
      <c r="E1025" s="49" t="s">
        <v>239</v>
      </c>
      <c r="F1025" s="49" t="s">
        <v>108</v>
      </c>
      <c r="G1025" s="49" t="s">
        <v>242</v>
      </c>
      <c r="H1025" s="50" t="s">
        <v>16</v>
      </c>
      <c r="I1025" s="51">
        <v>25</v>
      </c>
      <c r="J1025" s="52">
        <v>6.2631633608754904E-6</v>
      </c>
      <c r="K1025" s="52">
        <v>1.3019222620901601E-5</v>
      </c>
      <c r="L1025" s="52">
        <v>1.2033390970078699E-5</v>
      </c>
      <c r="M1025" s="52">
        <v>7.6242877500188802E-6</v>
      </c>
      <c r="N1025" s="52">
        <v>7.4487442752344199E-6</v>
      </c>
      <c r="O1025" s="52">
        <v>6.2082620127626602E-6</v>
      </c>
      <c r="P1025" s="52">
        <v>6.4279891531278402E-6</v>
      </c>
      <c r="Q1025" s="52">
        <v>4.5625877430546898E-6</v>
      </c>
      <c r="R1025" s="52">
        <v>4.2248474999999997E-6</v>
      </c>
      <c r="S1025" s="52">
        <v>4.5844575249999999E-6</v>
      </c>
      <c r="T1025" s="52">
        <v>5.3649699E-6</v>
      </c>
      <c r="U1025" s="52">
        <v>4.3574985000000003E-6</v>
      </c>
      <c r="V1025" s="52">
        <v>1.32204573940202E-5</v>
      </c>
      <c r="W1025" s="52">
        <v>1.13241223507085E-5</v>
      </c>
      <c r="X1025" s="52">
        <v>7.9419089269517894E-6</v>
      </c>
      <c r="Y1025" s="52">
        <v>9.1225049529512702E-6</v>
      </c>
      <c r="Z1025" s="52">
        <v>1.22012701939026E-5</v>
      </c>
      <c r="AA1025" s="52">
        <v>1.97432421719835E-5</v>
      </c>
      <c r="AB1025" s="52">
        <v>2.2267060174734399E-5</v>
      </c>
      <c r="AC1025" s="52">
        <v>3.1564047617353702E-5</v>
      </c>
      <c r="AD1025" s="52">
        <v>2.8783892212979901E-5</v>
      </c>
      <c r="AE1025" s="52">
        <v>2.6314325705551701E-5</v>
      </c>
      <c r="AF1025" s="52">
        <v>2.2092744503697801E-5</v>
      </c>
      <c r="AG1025" s="32">
        <v>2.1168734146435001E-5</v>
      </c>
    </row>
    <row r="1026" spans="1:33" ht="15" customHeight="1" x14ac:dyDescent="0.25">
      <c r="A1026" s="49" t="s">
        <v>10</v>
      </c>
      <c r="B1026" s="49" t="s">
        <v>11</v>
      </c>
      <c r="C1026" s="49" t="s">
        <v>12</v>
      </c>
      <c r="D1026" s="49" t="s">
        <v>238</v>
      </c>
      <c r="E1026" s="49" t="s">
        <v>239</v>
      </c>
      <c r="F1026" s="49" t="s">
        <v>108</v>
      </c>
      <c r="G1026" s="49" t="s">
        <v>242</v>
      </c>
      <c r="H1026" s="50" t="s">
        <v>17</v>
      </c>
      <c r="I1026" s="51">
        <v>1</v>
      </c>
      <c r="J1026" s="52">
        <v>1.32829168557447E-2</v>
      </c>
      <c r="K1026" s="52">
        <v>2.7611167334408E-2</v>
      </c>
      <c r="L1026" s="52">
        <v>2.5520415569343001E-2</v>
      </c>
      <c r="M1026" s="52">
        <v>1.616958946024E-2</v>
      </c>
      <c r="N1026" s="52">
        <v>1.57972968589172E-2</v>
      </c>
      <c r="O1026" s="52">
        <v>1.3166482076666999E-2</v>
      </c>
      <c r="P1026" s="52">
        <v>1.36324793959535E-2</v>
      </c>
      <c r="Q1026" s="52">
        <v>9.6763360854703901E-3</v>
      </c>
      <c r="R1026" s="52">
        <v>8.9600565779999995E-3</v>
      </c>
      <c r="S1026" s="52">
        <v>9.7227175190199994E-3</v>
      </c>
      <c r="T1026" s="52">
        <v>1.1378028163919999E-2</v>
      </c>
      <c r="U1026" s="52">
        <v>9.2413828187999994E-3</v>
      </c>
      <c r="V1026" s="52">
        <v>2.8037946041238101E-2</v>
      </c>
      <c r="W1026" s="52">
        <v>2.4016198681382502E-2</v>
      </c>
      <c r="X1026" s="52">
        <v>1.6843200452279401E-2</v>
      </c>
      <c r="Y1026" s="52">
        <v>1.9347008504219099E-2</v>
      </c>
      <c r="Z1026" s="52">
        <v>2.5876453827228699E-2</v>
      </c>
      <c r="AA1026" s="52">
        <v>4.1871467998342703E-2</v>
      </c>
      <c r="AB1026" s="52">
        <v>4.7223981218576697E-2</v>
      </c>
      <c r="AC1026" s="52">
        <v>6.69410321868837E-2</v>
      </c>
      <c r="AD1026" s="52">
        <v>6.1044878605287803E-2</v>
      </c>
      <c r="AE1026" s="52">
        <v>5.5807421956334001E-2</v>
      </c>
      <c r="AF1026" s="52">
        <v>4.68542925434422E-2</v>
      </c>
      <c r="AG1026" s="32">
        <v>4.4894651377759401E-2</v>
      </c>
    </row>
    <row r="1027" spans="1:33" ht="15" customHeight="1" x14ac:dyDescent="0.25">
      <c r="A1027" s="49" t="s">
        <v>10</v>
      </c>
      <c r="B1027" s="49" t="s">
        <v>11</v>
      </c>
      <c r="C1027" s="49" t="s">
        <v>12</v>
      </c>
      <c r="D1027" s="49" t="s">
        <v>238</v>
      </c>
      <c r="E1027" s="49" t="s">
        <v>239</v>
      </c>
      <c r="F1027" s="49" t="s">
        <v>108</v>
      </c>
      <c r="G1027" s="49" t="s">
        <v>242</v>
      </c>
      <c r="H1027" s="50" t="s">
        <v>18</v>
      </c>
      <c r="I1027" s="51">
        <v>298</v>
      </c>
      <c r="J1027" s="52">
        <v>7.46569072616359E-6</v>
      </c>
      <c r="K1027" s="52">
        <v>1.5518913364114599E-5</v>
      </c>
      <c r="L1027" s="52">
        <v>1.43438020363339E-5</v>
      </c>
      <c r="M1027" s="52">
        <v>9.0881509980224997E-6</v>
      </c>
      <c r="N1027" s="52">
        <v>8.8789031760794308E-6</v>
      </c>
      <c r="O1027" s="52">
        <v>7.4002483192130901E-6</v>
      </c>
      <c r="P1027" s="52">
        <v>7.6621630705283895E-6</v>
      </c>
      <c r="Q1027" s="52">
        <v>5.4386045897211896E-6</v>
      </c>
      <c r="R1027" s="52">
        <v>5.0360182200000002E-6</v>
      </c>
      <c r="S1027" s="52">
        <v>5.4646733698000004E-6</v>
      </c>
      <c r="T1027" s="52">
        <v>6.3950441208000003E-6</v>
      </c>
      <c r="U1027" s="52">
        <v>5.1941382120000001E-6</v>
      </c>
      <c r="V1027" s="52">
        <v>1.5758785213672099E-5</v>
      </c>
      <c r="W1027" s="52">
        <v>1.34983538420445E-5</v>
      </c>
      <c r="X1027" s="52">
        <v>9.4667554409265404E-6</v>
      </c>
      <c r="Y1027" s="52">
        <v>1.0874025903917901E-5</v>
      </c>
      <c r="Z1027" s="52">
        <v>1.4543914071132E-5</v>
      </c>
      <c r="AA1027" s="52">
        <v>2.3533944669004401E-5</v>
      </c>
      <c r="AB1027" s="52">
        <v>2.6542335728283401E-5</v>
      </c>
      <c r="AC1027" s="52">
        <v>3.7624344759885602E-5</v>
      </c>
      <c r="AD1027" s="52">
        <v>3.4310399517872102E-5</v>
      </c>
      <c r="AE1027" s="52">
        <v>3.1366676241017601E-5</v>
      </c>
      <c r="AF1027" s="52">
        <v>2.6334551448407698E-5</v>
      </c>
      <c r="AG1027" s="32">
        <v>2.52331311025506E-5</v>
      </c>
    </row>
    <row r="1028" spans="1:33" ht="15" customHeight="1" x14ac:dyDescent="0.25">
      <c r="A1028" s="49" t="s">
        <v>10</v>
      </c>
      <c r="B1028" s="49" t="s">
        <v>11</v>
      </c>
      <c r="C1028" s="49" t="s">
        <v>12</v>
      </c>
      <c r="D1028" s="49" t="s">
        <v>238</v>
      </c>
      <c r="E1028" s="49" t="s">
        <v>239</v>
      </c>
      <c r="F1028" s="49" t="s">
        <v>108</v>
      </c>
      <c r="G1028" s="49" t="s">
        <v>243</v>
      </c>
      <c r="H1028" s="50" t="s">
        <v>16</v>
      </c>
      <c r="I1028" s="51">
        <v>25</v>
      </c>
      <c r="J1028" s="52">
        <v>9.0660380029143099E-6</v>
      </c>
      <c r="K1028" s="52">
        <v>8.4205745616138599E-6</v>
      </c>
      <c r="L1028" s="52">
        <v>8.5517355342802808E-6</v>
      </c>
      <c r="M1028" s="52">
        <v>6.7424840144350997E-6</v>
      </c>
      <c r="N1028" s="52">
        <v>7.0566898561816599E-6</v>
      </c>
      <c r="O1028" s="52">
        <v>3.6280832068949698E-6</v>
      </c>
      <c r="P1028" s="52">
        <v>5.4267547338331902E-6</v>
      </c>
      <c r="Q1028" s="52">
        <v>7.2505245995490902E-6</v>
      </c>
      <c r="R1028" s="52">
        <v>7.4365675000000004E-6</v>
      </c>
      <c r="S1028" s="52">
        <v>7.5772976750000004E-6</v>
      </c>
      <c r="T1028" s="52">
        <v>6.6235182249999997E-6</v>
      </c>
      <c r="U1028" s="52">
        <v>6.5754300749999997E-6</v>
      </c>
      <c r="V1028" s="52">
        <v>5.68495260705959E-6</v>
      </c>
      <c r="W1028" s="52">
        <v>5.7124066747362097E-6</v>
      </c>
      <c r="X1028" s="52">
        <v>4.3573320204792702E-6</v>
      </c>
      <c r="Y1028" s="52">
        <v>4.3193862796872101E-6</v>
      </c>
      <c r="Z1028" s="52">
        <v>4.70141493125491E-6</v>
      </c>
      <c r="AA1028" s="52">
        <v>9.1350540744357299E-6</v>
      </c>
      <c r="AB1028" s="52">
        <v>6.7104233330005201E-6</v>
      </c>
      <c r="AC1028" s="52">
        <v>5.5053088848845396E-6</v>
      </c>
      <c r="AD1028" s="52">
        <v>4.5257452977066703E-6</v>
      </c>
      <c r="AE1028" s="52">
        <v>4.6285386501081297E-6</v>
      </c>
      <c r="AF1028" s="52">
        <v>4.5779123288337901E-6</v>
      </c>
      <c r="AG1028" s="32">
        <v>5.2593514555299603E-6</v>
      </c>
    </row>
    <row r="1029" spans="1:33" ht="15" customHeight="1" x14ac:dyDescent="0.25">
      <c r="A1029" s="49" t="s">
        <v>10</v>
      </c>
      <c r="B1029" s="49" t="s">
        <v>11</v>
      </c>
      <c r="C1029" s="49" t="s">
        <v>12</v>
      </c>
      <c r="D1029" s="49" t="s">
        <v>238</v>
      </c>
      <c r="E1029" s="49" t="s">
        <v>239</v>
      </c>
      <c r="F1029" s="49" t="s">
        <v>108</v>
      </c>
      <c r="G1029" s="49" t="s">
        <v>243</v>
      </c>
      <c r="H1029" s="50" t="s">
        <v>17</v>
      </c>
      <c r="I1029" s="51">
        <v>1</v>
      </c>
      <c r="J1029" s="52">
        <v>1.9227253396580699E-2</v>
      </c>
      <c r="K1029" s="52">
        <v>1.7858354530270699E-2</v>
      </c>
      <c r="L1029" s="52">
        <v>1.8136520721101598E-2</v>
      </c>
      <c r="M1029" s="52">
        <v>1.4299460097814E-2</v>
      </c>
      <c r="N1029" s="52">
        <v>1.4965827846990101E-2</v>
      </c>
      <c r="O1029" s="52">
        <v>7.6944388651828503E-3</v>
      </c>
      <c r="P1029" s="52">
        <v>1.1509061439513401E-2</v>
      </c>
      <c r="Q1029" s="52">
        <v>1.53769125707237E-2</v>
      </c>
      <c r="R1029" s="52">
        <v>1.5771472354000001E-2</v>
      </c>
      <c r="S1029" s="52">
        <v>1.6069932909140001E-2</v>
      </c>
      <c r="T1029" s="52">
        <v>1.404715745158E-2</v>
      </c>
      <c r="U1029" s="52">
        <v>1.394517210306E-2</v>
      </c>
      <c r="V1029" s="52">
        <v>1.2056647489052E-2</v>
      </c>
      <c r="W1029" s="52">
        <v>1.2114872075780599E-2</v>
      </c>
      <c r="X1029" s="52">
        <v>9.2410297490324294E-3</v>
      </c>
      <c r="Y1029" s="52">
        <v>9.1605544219606292E-3</v>
      </c>
      <c r="Z1029" s="52">
        <v>9.9707607862054102E-3</v>
      </c>
      <c r="AA1029" s="52">
        <v>1.93736226810633E-2</v>
      </c>
      <c r="AB1029" s="52">
        <v>1.42314658046275E-2</v>
      </c>
      <c r="AC1029" s="52">
        <v>1.1675659083063099E-2</v>
      </c>
      <c r="AD1029" s="52">
        <v>9.5982006273763101E-3</v>
      </c>
      <c r="AE1029" s="52">
        <v>9.8162047691493191E-3</v>
      </c>
      <c r="AF1029" s="52">
        <v>9.7088364669906998E-3</v>
      </c>
      <c r="AG1029" s="32">
        <v>1.1154032566887901E-2</v>
      </c>
    </row>
    <row r="1030" spans="1:33" ht="15" customHeight="1" x14ac:dyDescent="0.25">
      <c r="A1030" s="49" t="s">
        <v>10</v>
      </c>
      <c r="B1030" s="49" t="s">
        <v>11</v>
      </c>
      <c r="C1030" s="49" t="s">
        <v>12</v>
      </c>
      <c r="D1030" s="49" t="s">
        <v>238</v>
      </c>
      <c r="E1030" s="49" t="s">
        <v>239</v>
      </c>
      <c r="F1030" s="49" t="s">
        <v>108</v>
      </c>
      <c r="G1030" s="49" t="s">
        <v>243</v>
      </c>
      <c r="H1030" s="50" t="s">
        <v>18</v>
      </c>
      <c r="I1030" s="51">
        <v>298</v>
      </c>
      <c r="J1030" s="52">
        <v>1.08067172994739E-5</v>
      </c>
      <c r="K1030" s="52">
        <v>1.00373248774437E-5</v>
      </c>
      <c r="L1030" s="52">
        <v>1.01936687568621E-5</v>
      </c>
      <c r="M1030" s="52">
        <v>8.0370409452066397E-6</v>
      </c>
      <c r="N1030" s="52">
        <v>8.4115743085685408E-6</v>
      </c>
      <c r="O1030" s="52">
        <v>4.3246751826188002E-6</v>
      </c>
      <c r="P1030" s="52">
        <v>6.4686916427291704E-6</v>
      </c>
      <c r="Q1030" s="52">
        <v>8.6426253226625197E-6</v>
      </c>
      <c r="R1030" s="52">
        <v>8.8643884600000003E-6</v>
      </c>
      <c r="S1030" s="52">
        <v>9.0321388285999993E-6</v>
      </c>
      <c r="T1030" s="52">
        <v>7.8952337242000007E-6</v>
      </c>
      <c r="U1030" s="52">
        <v>7.8379126494000007E-6</v>
      </c>
      <c r="V1030" s="52">
        <v>6.7764635076150401E-6</v>
      </c>
      <c r="W1030" s="52">
        <v>6.8091887562855596E-6</v>
      </c>
      <c r="X1030" s="52">
        <v>5.1939397684112902E-6</v>
      </c>
      <c r="Y1030" s="52">
        <v>5.1487084453871504E-6</v>
      </c>
      <c r="Z1030" s="52">
        <v>5.6040865980558501E-6</v>
      </c>
      <c r="AA1030" s="52">
        <v>1.08889844567274E-5</v>
      </c>
      <c r="AB1030" s="52">
        <v>7.9988246129366197E-6</v>
      </c>
      <c r="AC1030" s="52">
        <v>6.5623281907823703E-6</v>
      </c>
      <c r="AD1030" s="52">
        <v>5.3946883948663498E-6</v>
      </c>
      <c r="AE1030" s="52">
        <v>5.5172180709288902E-6</v>
      </c>
      <c r="AF1030" s="52">
        <v>5.4568714959698797E-6</v>
      </c>
      <c r="AG1030" s="32">
        <v>6.2691469349917096E-6</v>
      </c>
    </row>
    <row r="1031" spans="1:33" ht="15" customHeight="1" x14ac:dyDescent="0.25">
      <c r="A1031" s="49" t="s">
        <v>10</v>
      </c>
      <c r="B1031" s="49" t="s">
        <v>11</v>
      </c>
      <c r="C1031" s="49" t="s">
        <v>12</v>
      </c>
      <c r="D1031" s="49" t="s">
        <v>238</v>
      </c>
      <c r="E1031" s="49" t="s">
        <v>239</v>
      </c>
      <c r="F1031" s="49" t="s">
        <v>108</v>
      </c>
      <c r="G1031" s="49" t="s">
        <v>244</v>
      </c>
      <c r="H1031" s="50" t="s">
        <v>16</v>
      </c>
      <c r="I1031" s="51">
        <v>25</v>
      </c>
      <c r="J1031" s="52">
        <v>3.5614194085967202E-5</v>
      </c>
      <c r="K1031" s="52">
        <v>3.4643031248133103E-5</v>
      </c>
      <c r="L1031" s="52">
        <v>3.4174456991215298E-5</v>
      </c>
      <c r="M1031" s="52">
        <v>3.3235384931306898E-5</v>
      </c>
      <c r="N1031" s="52">
        <v>3.5737972798872998E-5</v>
      </c>
      <c r="O1031" s="52">
        <v>3.3569105862916703E-5</v>
      </c>
      <c r="P1031" s="52">
        <v>3.3952227044610099E-5</v>
      </c>
      <c r="Q1031" s="52">
        <v>3.3816851054985798E-5</v>
      </c>
      <c r="R1031" s="52">
        <v>3.2705392500000003E-5</v>
      </c>
      <c r="S1031" s="52">
        <v>3.3309904349999999E-5</v>
      </c>
      <c r="T1031" s="52">
        <v>3.4455653324999997E-5</v>
      </c>
      <c r="U1031" s="52">
        <v>3.3477337975000002E-5</v>
      </c>
      <c r="V1031" s="52">
        <v>4.7084147196104398E-5</v>
      </c>
      <c r="W1031" s="52">
        <v>4.84854460123987E-5</v>
      </c>
      <c r="X1031" s="52">
        <v>5.2983091218120701E-5</v>
      </c>
      <c r="Y1031" s="52">
        <v>4.9359312237700999E-5</v>
      </c>
      <c r="Z1031" s="52">
        <v>4.6064110133032798E-5</v>
      </c>
      <c r="AA1031" s="52">
        <v>2.8928747575446502E-5</v>
      </c>
      <c r="AB1031" s="52">
        <v>2.78404917643894E-5</v>
      </c>
      <c r="AC1031" s="52">
        <v>2.8947236541863702E-5</v>
      </c>
      <c r="AD1031" s="52">
        <v>2.5098094620067301E-5</v>
      </c>
      <c r="AE1031" s="52">
        <v>3.1274222809880503E-5</v>
      </c>
      <c r="AF1031" s="52">
        <v>1.8500990698233E-5</v>
      </c>
      <c r="AG1031" s="32">
        <v>1.7363950841898499E-5</v>
      </c>
    </row>
    <row r="1032" spans="1:33" ht="15" customHeight="1" x14ac:dyDescent="0.25">
      <c r="A1032" s="49" t="s">
        <v>10</v>
      </c>
      <c r="B1032" s="49" t="s">
        <v>11</v>
      </c>
      <c r="C1032" s="49" t="s">
        <v>12</v>
      </c>
      <c r="D1032" s="49" t="s">
        <v>238</v>
      </c>
      <c r="E1032" s="49" t="s">
        <v>239</v>
      </c>
      <c r="F1032" s="49" t="s">
        <v>108</v>
      </c>
      <c r="G1032" s="49" t="s">
        <v>244</v>
      </c>
      <c r="H1032" s="50" t="s">
        <v>17</v>
      </c>
      <c r="I1032" s="51">
        <v>1</v>
      </c>
      <c r="J1032" s="52">
        <v>7.5530582817519204E-2</v>
      </c>
      <c r="K1032" s="52">
        <v>7.3470940671040597E-2</v>
      </c>
      <c r="L1032" s="52">
        <v>7.2477188386969496E-2</v>
      </c>
      <c r="M1032" s="52">
        <v>7.0485604362315601E-2</v>
      </c>
      <c r="N1032" s="52">
        <v>7.5793092711849905E-2</v>
      </c>
      <c r="O1032" s="52">
        <v>7.1193359714073701E-2</v>
      </c>
      <c r="P1032" s="52">
        <v>7.2005883116209105E-2</v>
      </c>
      <c r="Q1032" s="52">
        <v>7.1718777717414001E-2</v>
      </c>
      <c r="R1032" s="52">
        <v>6.9361596413999999E-2</v>
      </c>
      <c r="S1032" s="52">
        <v>7.0643645145479994E-2</v>
      </c>
      <c r="T1032" s="52">
        <v>7.3073549571659999E-2</v>
      </c>
      <c r="U1032" s="52">
        <v>7.0998738377379994E-2</v>
      </c>
      <c r="V1032" s="52">
        <v>9.9856059373498299E-2</v>
      </c>
      <c r="W1032" s="52">
        <v>0.102827933903095</v>
      </c>
      <c r="X1032" s="52">
        <v>0.11236653985539</v>
      </c>
      <c r="Y1032" s="52">
        <v>0.104681229393716</v>
      </c>
      <c r="Z1032" s="52">
        <v>9.7692764770135998E-2</v>
      </c>
      <c r="AA1032" s="52">
        <v>6.1352087858006998E-2</v>
      </c>
      <c r="AB1032" s="52">
        <v>5.9044114933917001E-2</v>
      </c>
      <c r="AC1032" s="52">
        <v>6.1391299257984602E-2</v>
      </c>
      <c r="AD1032" s="52">
        <v>5.3228039070238597E-2</v>
      </c>
      <c r="AE1032" s="52">
        <v>6.6326371735194498E-2</v>
      </c>
      <c r="AF1032" s="52">
        <v>3.9236901072812497E-2</v>
      </c>
      <c r="AG1032" s="32">
        <v>3.6825466945498299E-2</v>
      </c>
    </row>
    <row r="1033" spans="1:33" ht="15" customHeight="1" x14ac:dyDescent="0.25">
      <c r="A1033" s="49" t="s">
        <v>10</v>
      </c>
      <c r="B1033" s="49" t="s">
        <v>11</v>
      </c>
      <c r="C1033" s="49" t="s">
        <v>12</v>
      </c>
      <c r="D1033" s="49" t="s">
        <v>238</v>
      </c>
      <c r="E1033" s="49" t="s">
        <v>239</v>
      </c>
      <c r="F1033" s="49" t="s">
        <v>108</v>
      </c>
      <c r="G1033" s="49" t="s">
        <v>244</v>
      </c>
      <c r="H1033" s="50" t="s">
        <v>18</v>
      </c>
      <c r="I1033" s="51">
        <v>298</v>
      </c>
      <c r="J1033" s="52">
        <v>4.2452119350472897E-5</v>
      </c>
      <c r="K1033" s="52">
        <v>4.1294493247774603E-5</v>
      </c>
      <c r="L1033" s="52">
        <v>4.0735952733528702E-5</v>
      </c>
      <c r="M1033" s="52">
        <v>3.9616578838117799E-5</v>
      </c>
      <c r="N1033" s="52">
        <v>4.2599663576256602E-5</v>
      </c>
      <c r="O1033" s="52">
        <v>4.00143741885967E-5</v>
      </c>
      <c r="P1033" s="52">
        <v>4.0471054637175297E-5</v>
      </c>
      <c r="Q1033" s="52">
        <v>4.0309686457543101E-5</v>
      </c>
      <c r="R1033" s="52">
        <v>3.8984827859999999E-5</v>
      </c>
      <c r="S1033" s="52">
        <v>3.9705405985200001E-5</v>
      </c>
      <c r="T1033" s="52">
        <v>4.1071138763400002E-5</v>
      </c>
      <c r="U1033" s="52">
        <v>3.9904986866200002E-5</v>
      </c>
      <c r="V1033" s="52">
        <v>5.6124303457756502E-5</v>
      </c>
      <c r="W1033" s="52">
        <v>5.7794651646779298E-5</v>
      </c>
      <c r="X1033" s="52">
        <v>6.3155844731999805E-5</v>
      </c>
      <c r="Y1033" s="52">
        <v>5.8836300187339603E-5</v>
      </c>
      <c r="Z1033" s="52">
        <v>5.4908419278575099E-5</v>
      </c>
      <c r="AA1033" s="52">
        <v>3.4483067109932298E-5</v>
      </c>
      <c r="AB1033" s="52">
        <v>3.3185866183152102E-5</v>
      </c>
      <c r="AC1033" s="52">
        <v>3.4505105957901601E-5</v>
      </c>
      <c r="AD1033" s="52">
        <v>2.9916928787120201E-5</v>
      </c>
      <c r="AE1033" s="52">
        <v>3.7278873589377498E-5</v>
      </c>
      <c r="AF1033" s="52">
        <v>2.2053180912293701E-5</v>
      </c>
      <c r="AG1033" s="32">
        <v>2.0697829403542999E-5</v>
      </c>
    </row>
    <row r="1034" spans="1:33" ht="15" customHeight="1" x14ac:dyDescent="0.25">
      <c r="A1034" s="49" t="s">
        <v>10</v>
      </c>
      <c r="B1034" s="49" t="s">
        <v>11</v>
      </c>
      <c r="C1034" s="49" t="s">
        <v>12</v>
      </c>
      <c r="D1034" s="49" t="s">
        <v>238</v>
      </c>
      <c r="E1034" s="49" t="s">
        <v>239</v>
      </c>
      <c r="F1034" s="49" t="s">
        <v>108</v>
      </c>
      <c r="G1034" s="49" t="s">
        <v>245</v>
      </c>
      <c r="H1034" s="50" t="s">
        <v>16</v>
      </c>
      <c r="I1034" s="51">
        <v>25</v>
      </c>
      <c r="J1034" s="52">
        <v>4.99323497499847E-5</v>
      </c>
      <c r="K1034" s="52">
        <v>4.8570745374890002E-5</v>
      </c>
      <c r="L1034" s="52">
        <v>4.7913787825218203E-5</v>
      </c>
      <c r="M1034" s="52">
        <v>4.6597175846786101E-5</v>
      </c>
      <c r="N1034" s="52">
        <v>5.0105891848662997E-5</v>
      </c>
      <c r="O1034" s="52">
        <v>4.7065064302602601E-5</v>
      </c>
      <c r="P1034" s="52">
        <v>4.7602213642406997E-5</v>
      </c>
      <c r="Q1034" s="52">
        <v>4.7412411754840699E-5</v>
      </c>
      <c r="R1034" s="52">
        <v>4.9820417499999999E-5</v>
      </c>
      <c r="S1034" s="52">
        <v>4.6251572499999998E-5</v>
      </c>
      <c r="T1034" s="52">
        <v>4.4791807499999997E-5</v>
      </c>
      <c r="U1034" s="52">
        <v>4.1811465000000002E-5</v>
      </c>
      <c r="V1034" s="52">
        <v>2.09040034663561E-5</v>
      </c>
      <c r="W1034" s="52">
        <v>2.30112345285972E-5</v>
      </c>
      <c r="X1034" s="52">
        <v>1.9802515635019899E-5</v>
      </c>
      <c r="Y1034" s="52">
        <v>1.7488113585558002E-5</v>
      </c>
      <c r="Z1034" s="52">
        <v>1.9897153177940299E-5</v>
      </c>
      <c r="AA1034" s="52">
        <v>1.6485490190511099E-5</v>
      </c>
      <c r="AB1034" s="52">
        <v>1.2121724565943999E-6</v>
      </c>
      <c r="AC1034" s="52">
        <v>1.6118202342969098E-5</v>
      </c>
      <c r="AD1034" s="52">
        <v>3.1802095628458797E-5</v>
      </c>
      <c r="AE1034" s="52">
        <v>3.7073035457472498E-5</v>
      </c>
      <c r="AF1034" s="52">
        <v>3.3800786619554801E-5</v>
      </c>
      <c r="AG1034" s="32">
        <v>3.46255734532853E-5</v>
      </c>
    </row>
    <row r="1035" spans="1:33" ht="15" customHeight="1" x14ac:dyDescent="0.25">
      <c r="A1035" s="49" t="s">
        <v>10</v>
      </c>
      <c r="B1035" s="49" t="s">
        <v>11</v>
      </c>
      <c r="C1035" s="49" t="s">
        <v>12</v>
      </c>
      <c r="D1035" s="49" t="s">
        <v>238</v>
      </c>
      <c r="E1035" s="49" t="s">
        <v>239</v>
      </c>
      <c r="F1035" s="49" t="s">
        <v>108</v>
      </c>
      <c r="G1035" s="49" t="s">
        <v>245</v>
      </c>
      <c r="H1035" s="50" t="s">
        <v>17</v>
      </c>
      <c r="I1035" s="51">
        <v>1</v>
      </c>
      <c r="J1035" s="52">
        <v>0.105896527349767</v>
      </c>
      <c r="K1035" s="52">
        <v>0.103008836791067</v>
      </c>
      <c r="L1035" s="52">
        <v>0.101615561219723</v>
      </c>
      <c r="M1035" s="52">
        <v>9.8823290535864E-2</v>
      </c>
      <c r="N1035" s="52">
        <v>0.106264575432644</v>
      </c>
      <c r="O1035" s="52">
        <v>9.9815588372959702E-2</v>
      </c>
      <c r="P1035" s="52">
        <v>0.100954774692817</v>
      </c>
      <c r="Q1035" s="52">
        <v>0.100552242849666</v>
      </c>
      <c r="R1035" s="52">
        <v>0.105659141434</v>
      </c>
      <c r="S1035" s="52">
        <v>9.8090334958E-2</v>
      </c>
      <c r="T1035" s="52">
        <v>9.4994465346000007E-2</v>
      </c>
      <c r="U1035" s="52">
        <v>8.8673754972000002E-2</v>
      </c>
      <c r="V1035" s="52">
        <v>4.43332105514481E-2</v>
      </c>
      <c r="W1035" s="52">
        <v>4.88022261882489E-2</v>
      </c>
      <c r="X1035" s="52">
        <v>4.1997175158750101E-2</v>
      </c>
      <c r="Y1035" s="52">
        <v>3.7088791292251497E-2</v>
      </c>
      <c r="Z1035" s="52">
        <v>4.2197882459775703E-2</v>
      </c>
      <c r="AA1035" s="52">
        <v>3.4962427596036003E-2</v>
      </c>
      <c r="AB1035" s="52">
        <v>2.5707753459454099E-3</v>
      </c>
      <c r="AC1035" s="52">
        <v>3.41834835289688E-2</v>
      </c>
      <c r="AD1035" s="52">
        <v>6.7445884408835394E-2</v>
      </c>
      <c r="AE1035" s="52">
        <v>7.8624493598207806E-2</v>
      </c>
      <c r="AF1035" s="52">
        <v>7.1684708262751806E-2</v>
      </c>
      <c r="AG1035" s="32">
        <v>7.3433916179727401E-2</v>
      </c>
    </row>
    <row r="1036" spans="1:33" ht="15" customHeight="1" x14ac:dyDescent="0.25">
      <c r="A1036" s="49" t="s">
        <v>10</v>
      </c>
      <c r="B1036" s="49" t="s">
        <v>11</v>
      </c>
      <c r="C1036" s="49" t="s">
        <v>12</v>
      </c>
      <c r="D1036" s="49" t="s">
        <v>238</v>
      </c>
      <c r="E1036" s="49" t="s">
        <v>239</v>
      </c>
      <c r="F1036" s="49" t="s">
        <v>108</v>
      </c>
      <c r="G1036" s="49" t="s">
        <v>245</v>
      </c>
      <c r="H1036" s="50" t="s">
        <v>18</v>
      </c>
      <c r="I1036" s="51">
        <v>298</v>
      </c>
      <c r="J1036" s="52">
        <v>5.9519360901981698E-5</v>
      </c>
      <c r="K1036" s="52">
        <v>5.78963284868689E-5</v>
      </c>
      <c r="L1036" s="52">
        <v>5.71132350876601E-5</v>
      </c>
      <c r="M1036" s="52">
        <v>5.5543833609368999E-5</v>
      </c>
      <c r="N1036" s="52">
        <v>5.9726223083606299E-5</v>
      </c>
      <c r="O1036" s="52">
        <v>5.6101556648702302E-5</v>
      </c>
      <c r="P1036" s="52">
        <v>5.6741838661749203E-5</v>
      </c>
      <c r="Q1036" s="52">
        <v>5.65155948117701E-5</v>
      </c>
      <c r="R1036" s="52">
        <v>5.938593766E-5</v>
      </c>
      <c r="S1036" s="52">
        <v>5.5131874420000001E-5</v>
      </c>
      <c r="T1036" s="52">
        <v>5.3391834540000003E-5</v>
      </c>
      <c r="U1036" s="52">
        <v>4.9839266279999998E-5</v>
      </c>
      <c r="V1036" s="52">
        <v>2.4917572131896501E-5</v>
      </c>
      <c r="W1036" s="52">
        <v>2.74293915580878E-5</v>
      </c>
      <c r="X1036" s="52">
        <v>2.36045986369437E-5</v>
      </c>
      <c r="Y1036" s="52">
        <v>2.0845831393985199E-5</v>
      </c>
      <c r="Z1036" s="52">
        <v>2.3717406588104802E-5</v>
      </c>
      <c r="AA1036" s="52">
        <v>1.96507043070893E-5</v>
      </c>
      <c r="AB1036" s="52">
        <v>1.4449095682605301E-6</v>
      </c>
      <c r="AC1036" s="52">
        <v>1.9212897192819101E-5</v>
      </c>
      <c r="AD1036" s="52">
        <v>3.7908097989122903E-5</v>
      </c>
      <c r="AE1036" s="52">
        <v>4.4191058265307297E-5</v>
      </c>
      <c r="AF1036" s="52">
        <v>4.02905376505093E-5</v>
      </c>
      <c r="AG1036" s="32">
        <v>4.1273683556316099E-5</v>
      </c>
    </row>
    <row r="1037" spans="1:33" ht="15" customHeight="1" x14ac:dyDescent="0.25">
      <c r="A1037" s="49" t="s">
        <v>10</v>
      </c>
      <c r="B1037" s="49" t="s">
        <v>11</v>
      </c>
      <c r="C1037" s="49" t="s">
        <v>12</v>
      </c>
      <c r="D1037" s="49" t="s">
        <v>238</v>
      </c>
      <c r="E1037" s="49" t="s">
        <v>239</v>
      </c>
      <c r="F1037" s="49" t="s">
        <v>108</v>
      </c>
      <c r="G1037" s="49" t="s">
        <v>246</v>
      </c>
      <c r="H1037" s="50" t="s">
        <v>16</v>
      </c>
      <c r="I1037" s="51">
        <v>25</v>
      </c>
      <c r="J1037" s="52">
        <v>3.16384805005878E-4</v>
      </c>
      <c r="K1037" s="52">
        <v>1.31350436777523E-4</v>
      </c>
      <c r="L1037" s="52">
        <v>1.30986114253872E-4</v>
      </c>
      <c r="M1037" s="52">
        <v>2.3583887305532201E-4</v>
      </c>
      <c r="N1037" s="52">
        <v>3.0987161268471701E-4</v>
      </c>
      <c r="O1037" s="52">
        <v>2.90024473683235E-4</v>
      </c>
      <c r="P1037" s="52">
        <v>2.78035536696489E-4</v>
      </c>
      <c r="Q1037" s="52">
        <v>2.5421169858445201E-4</v>
      </c>
      <c r="R1037" s="52">
        <v>2.3128305782500001E-4</v>
      </c>
      <c r="S1037" s="52">
        <v>2.5172130160000002E-4</v>
      </c>
      <c r="T1037" s="52">
        <v>2.58632163925E-4</v>
      </c>
      <c r="U1037" s="52">
        <v>2.6022160439999998E-4</v>
      </c>
      <c r="V1037" s="52">
        <v>1.6736632913751299E-4</v>
      </c>
      <c r="W1037" s="52">
        <v>1.7696293303076901E-4</v>
      </c>
      <c r="X1037" s="52">
        <v>1.6565582254405401E-4</v>
      </c>
      <c r="Y1037" s="52">
        <v>1.72639510416364E-4</v>
      </c>
      <c r="Z1037" s="52">
        <v>1.7517723860571401E-4</v>
      </c>
      <c r="AA1037" s="52">
        <v>1.2384186481040601E-4</v>
      </c>
      <c r="AB1037" s="52">
        <v>1.88690315092461E-4</v>
      </c>
      <c r="AC1037" s="52">
        <v>1.95724500304383E-4</v>
      </c>
      <c r="AD1037" s="52">
        <v>1.65489876717733E-4</v>
      </c>
      <c r="AE1037" s="52">
        <v>1.7719652997119E-4</v>
      </c>
      <c r="AF1037" s="52">
        <v>1.7145075444667201E-4</v>
      </c>
      <c r="AG1037" s="32">
        <v>1.55263857115015E-4</v>
      </c>
    </row>
    <row r="1038" spans="1:33" ht="15" customHeight="1" x14ac:dyDescent="0.25">
      <c r="A1038" s="49" t="s">
        <v>10</v>
      </c>
      <c r="B1038" s="49" t="s">
        <v>11</v>
      </c>
      <c r="C1038" s="49" t="s">
        <v>12</v>
      </c>
      <c r="D1038" s="49" t="s">
        <v>238</v>
      </c>
      <c r="E1038" s="49" t="s">
        <v>239</v>
      </c>
      <c r="F1038" s="49" t="s">
        <v>108</v>
      </c>
      <c r="G1038" s="49" t="s">
        <v>246</v>
      </c>
      <c r="H1038" s="50" t="s">
        <v>17</v>
      </c>
      <c r="I1038" s="51">
        <v>1</v>
      </c>
      <c r="J1038" s="52">
        <v>0.67098889445646603</v>
      </c>
      <c r="K1038" s="52">
        <v>0.27856800631777201</v>
      </c>
      <c r="L1038" s="52">
        <v>0.27779535110961201</v>
      </c>
      <c r="M1038" s="52">
        <v>0.50016708197572701</v>
      </c>
      <c r="N1038" s="52">
        <v>0.65717571618174697</v>
      </c>
      <c r="O1038" s="52">
        <v>0.61508390378740396</v>
      </c>
      <c r="P1038" s="52">
        <v>0.58965776622591304</v>
      </c>
      <c r="Q1038" s="52">
        <v>0.53913217035790695</v>
      </c>
      <c r="R1038" s="52">
        <v>0.49050510903526001</v>
      </c>
      <c r="S1038" s="52">
        <v>0.53385053643327995</v>
      </c>
      <c r="T1038" s="52">
        <v>0.54850709325213998</v>
      </c>
      <c r="U1038" s="52">
        <v>0.55187797861151999</v>
      </c>
      <c r="V1038" s="52">
        <v>0.35495051083483797</v>
      </c>
      <c r="W1038" s="52">
        <v>0.37530298837165399</v>
      </c>
      <c r="X1038" s="52">
        <v>0.35132286845143001</v>
      </c>
      <c r="Y1038" s="52">
        <v>0.36613387369102401</v>
      </c>
      <c r="Z1038" s="52">
        <v>0.37151588763499799</v>
      </c>
      <c r="AA1038" s="52">
        <v>0.262643826889909</v>
      </c>
      <c r="AB1038" s="52">
        <v>0.40017442024809002</v>
      </c>
      <c r="AC1038" s="52">
        <v>0.415092520245535</v>
      </c>
      <c r="AD1038" s="52">
        <v>0.35097093054296902</v>
      </c>
      <c r="AE1038" s="52">
        <v>0.375798400762901</v>
      </c>
      <c r="AF1038" s="52">
        <v>0.36361276003050202</v>
      </c>
      <c r="AG1038" s="32">
        <v>0.32928358816952302</v>
      </c>
    </row>
    <row r="1039" spans="1:33" ht="15" customHeight="1" x14ac:dyDescent="0.25">
      <c r="A1039" s="49" t="s">
        <v>10</v>
      </c>
      <c r="B1039" s="49" t="s">
        <v>11</v>
      </c>
      <c r="C1039" s="49" t="s">
        <v>12</v>
      </c>
      <c r="D1039" s="49" t="s">
        <v>238</v>
      </c>
      <c r="E1039" s="49" t="s">
        <v>239</v>
      </c>
      <c r="F1039" s="49" t="s">
        <v>108</v>
      </c>
      <c r="G1039" s="49" t="s">
        <v>246</v>
      </c>
      <c r="H1039" s="50" t="s">
        <v>18</v>
      </c>
      <c r="I1039" s="51">
        <v>298</v>
      </c>
      <c r="J1039" s="52">
        <v>3.7713068756700701E-4</v>
      </c>
      <c r="K1039" s="52">
        <v>1.56569720638808E-4</v>
      </c>
      <c r="L1039" s="52">
        <v>1.56135448190615E-4</v>
      </c>
      <c r="M1039" s="52">
        <v>2.8111993668194401E-4</v>
      </c>
      <c r="N1039" s="52">
        <v>3.6936696232018202E-4</v>
      </c>
      <c r="O1039" s="52">
        <v>3.4570917263041602E-4</v>
      </c>
      <c r="P1039" s="52">
        <v>3.3141835974221398E-4</v>
      </c>
      <c r="Q1039" s="52">
        <v>3.0302034471266698E-4</v>
      </c>
      <c r="R1039" s="52">
        <v>2.7568940492740001E-4</v>
      </c>
      <c r="S1039" s="52">
        <v>3.0005179150720002E-4</v>
      </c>
      <c r="T1039" s="52">
        <v>3.0828953939860001E-4</v>
      </c>
      <c r="U1039" s="52">
        <v>3.1018415244480003E-4</v>
      </c>
      <c r="V1039" s="52">
        <v>1.99500664331916E-4</v>
      </c>
      <c r="W1039" s="52">
        <v>2.1093981617267599E-4</v>
      </c>
      <c r="X1039" s="52">
        <v>1.9746174047251299E-4</v>
      </c>
      <c r="Y1039" s="52">
        <v>2.0578629641630601E-4</v>
      </c>
      <c r="Z1039" s="52">
        <v>2.0881126841801101E-4</v>
      </c>
      <c r="AA1039" s="52">
        <v>1.47619502854004E-4</v>
      </c>
      <c r="AB1039" s="52">
        <v>2.2491885559021299E-4</v>
      </c>
      <c r="AC1039" s="52">
        <v>2.33303604362824E-4</v>
      </c>
      <c r="AD1039" s="52">
        <v>1.9726393304753801E-4</v>
      </c>
      <c r="AE1039" s="52">
        <v>2.1121826372565901E-4</v>
      </c>
      <c r="AF1039" s="52">
        <v>2.04369299300433E-4</v>
      </c>
      <c r="AG1039" s="32">
        <v>1.8507451768109799E-4</v>
      </c>
    </row>
    <row r="1040" spans="1:33" ht="15" customHeight="1" x14ac:dyDescent="0.25">
      <c r="A1040" s="49" t="s">
        <v>10</v>
      </c>
      <c r="B1040" s="49" t="s">
        <v>11</v>
      </c>
      <c r="C1040" s="49" t="s">
        <v>12</v>
      </c>
      <c r="D1040" s="49" t="s">
        <v>238</v>
      </c>
      <c r="E1040" s="49" t="s">
        <v>239</v>
      </c>
      <c r="F1040" s="49" t="s">
        <v>108</v>
      </c>
      <c r="G1040" s="49" t="s">
        <v>247</v>
      </c>
      <c r="H1040" s="50" t="s">
        <v>16</v>
      </c>
      <c r="I1040" s="51">
        <v>25</v>
      </c>
      <c r="J1040" s="52">
        <v>2.7009556549513703E-4</v>
      </c>
      <c r="K1040" s="52">
        <v>3.8834807871415E-4</v>
      </c>
      <c r="L1040" s="52">
        <v>3.99283205560932E-4</v>
      </c>
      <c r="M1040" s="52">
        <v>2.5640674194894497E-4</v>
      </c>
      <c r="N1040" s="52">
        <v>2.6668985859120098E-4</v>
      </c>
      <c r="O1040" s="52">
        <v>2.4752218611493799E-4</v>
      </c>
      <c r="P1040" s="52">
        <v>2.5376574118401101E-4</v>
      </c>
      <c r="Q1040" s="52">
        <v>2.6071331486498102E-4</v>
      </c>
      <c r="R1040" s="52">
        <v>2.5327909249999998E-4</v>
      </c>
      <c r="S1040" s="52">
        <v>2.41551646875E-4</v>
      </c>
      <c r="T1040" s="52">
        <v>2.4342589427499999E-4</v>
      </c>
      <c r="U1040" s="52">
        <v>2.46408363125E-4</v>
      </c>
      <c r="V1040" s="52">
        <v>2.1204041378409101E-4</v>
      </c>
      <c r="W1040" s="52">
        <v>2.19252652705897E-4</v>
      </c>
      <c r="X1040" s="52">
        <v>1.8506686321637E-4</v>
      </c>
      <c r="Y1040" s="52">
        <v>1.8774802442541699E-4</v>
      </c>
      <c r="Z1040" s="52">
        <v>1.9379660980016399E-4</v>
      </c>
      <c r="AA1040" s="52">
        <v>1.9720449701765E-4</v>
      </c>
      <c r="AB1040" s="52">
        <v>1.91108190250357E-4</v>
      </c>
      <c r="AC1040" s="52">
        <v>2.14092083772287E-4</v>
      </c>
      <c r="AD1040" s="52">
        <v>1.6255783006094199E-4</v>
      </c>
      <c r="AE1040" s="52">
        <v>1.9179686549055899E-4</v>
      </c>
      <c r="AF1040" s="52">
        <v>2.0463446054034201E-4</v>
      </c>
      <c r="AG1040" s="32">
        <v>2.26143137610848E-4</v>
      </c>
    </row>
    <row r="1041" spans="1:33" ht="15" customHeight="1" x14ac:dyDescent="0.25">
      <c r="A1041" s="49" t="s">
        <v>10</v>
      </c>
      <c r="B1041" s="49" t="s">
        <v>11</v>
      </c>
      <c r="C1041" s="49" t="s">
        <v>12</v>
      </c>
      <c r="D1041" s="49" t="s">
        <v>238</v>
      </c>
      <c r="E1041" s="49" t="s">
        <v>239</v>
      </c>
      <c r="F1041" s="49" t="s">
        <v>108</v>
      </c>
      <c r="G1041" s="49" t="s">
        <v>247</v>
      </c>
      <c r="H1041" s="50" t="s">
        <v>17</v>
      </c>
      <c r="I1041" s="51">
        <v>1</v>
      </c>
      <c r="J1041" s="52">
        <v>0.57281867530208597</v>
      </c>
      <c r="K1041" s="52">
        <v>0.82360860533697</v>
      </c>
      <c r="L1041" s="52">
        <v>0.84679982235362505</v>
      </c>
      <c r="M1041" s="52">
        <v>0.54378741832532296</v>
      </c>
      <c r="N1041" s="52">
        <v>0.56559585210021901</v>
      </c>
      <c r="O1041" s="52">
        <v>0.52494505231255995</v>
      </c>
      <c r="P1041" s="52">
        <v>0.53818638390305096</v>
      </c>
      <c r="Q1041" s="52">
        <v>0.55292079816565198</v>
      </c>
      <c r="R1041" s="52">
        <v>0.53715429937400005</v>
      </c>
      <c r="S1041" s="52">
        <v>0.51228273269250002</v>
      </c>
      <c r="T1041" s="52">
        <v>0.51625763657842005</v>
      </c>
      <c r="U1041" s="52">
        <v>0.52258285651549996</v>
      </c>
      <c r="V1041" s="52">
        <v>0.44969530955329901</v>
      </c>
      <c r="W1041" s="52">
        <v>0.46499102585866597</v>
      </c>
      <c r="X1041" s="52">
        <v>0.39248980350927798</v>
      </c>
      <c r="Y1041" s="52">
        <v>0.39817601020142401</v>
      </c>
      <c r="Z1041" s="52">
        <v>0.41100385006418699</v>
      </c>
      <c r="AA1041" s="52">
        <v>0.418231297275032</v>
      </c>
      <c r="AB1041" s="52">
        <v>0.40530224988295599</v>
      </c>
      <c r="AC1041" s="52">
        <v>0.45404649126426599</v>
      </c>
      <c r="AD1041" s="52">
        <v>0.34475264599324501</v>
      </c>
      <c r="AE1041" s="52">
        <v>0.406762792332377</v>
      </c>
      <c r="AF1041" s="52">
        <v>0.43398876391395802</v>
      </c>
      <c r="AG1041" s="32">
        <v>0.47960436624508701</v>
      </c>
    </row>
    <row r="1042" spans="1:33" ht="15" customHeight="1" x14ac:dyDescent="0.25">
      <c r="A1042" s="49" t="s">
        <v>10</v>
      </c>
      <c r="B1042" s="49" t="s">
        <v>11</v>
      </c>
      <c r="C1042" s="49" t="s">
        <v>12</v>
      </c>
      <c r="D1042" s="49" t="s">
        <v>238</v>
      </c>
      <c r="E1042" s="49" t="s">
        <v>239</v>
      </c>
      <c r="F1042" s="49" t="s">
        <v>108</v>
      </c>
      <c r="G1042" s="49" t="s">
        <v>247</v>
      </c>
      <c r="H1042" s="50" t="s">
        <v>18</v>
      </c>
      <c r="I1042" s="51">
        <v>298</v>
      </c>
      <c r="J1042" s="52">
        <v>3.2195391407020298E-4</v>
      </c>
      <c r="K1042" s="52">
        <v>4.6291090982726699E-4</v>
      </c>
      <c r="L1042" s="52">
        <v>4.7594558102863099E-4</v>
      </c>
      <c r="M1042" s="52">
        <v>3.0563683640314198E-4</v>
      </c>
      <c r="N1042" s="52">
        <v>3.1789431144071099E-4</v>
      </c>
      <c r="O1042" s="52">
        <v>2.9504644584900602E-4</v>
      </c>
      <c r="P1042" s="52">
        <v>3.0248876349134199E-4</v>
      </c>
      <c r="Q1042" s="52">
        <v>3.1077027131905699E-4</v>
      </c>
      <c r="R1042" s="52">
        <v>3.0190867826000001E-4</v>
      </c>
      <c r="S1042" s="52">
        <v>2.8792956307500001E-4</v>
      </c>
      <c r="T1042" s="52">
        <v>2.9016366597580003E-4</v>
      </c>
      <c r="U1042" s="52">
        <v>2.9371876884499998E-4</v>
      </c>
      <c r="V1042" s="52">
        <v>2.5275217323063602E-4</v>
      </c>
      <c r="W1042" s="52">
        <v>2.6134916202542901E-4</v>
      </c>
      <c r="X1042" s="52">
        <v>2.20599700953913E-4</v>
      </c>
      <c r="Y1042" s="52">
        <v>2.23795645115097E-4</v>
      </c>
      <c r="Z1042" s="52">
        <v>2.3100555888179501E-4</v>
      </c>
      <c r="AA1042" s="52">
        <v>2.3506776044503899E-4</v>
      </c>
      <c r="AB1042" s="52">
        <v>2.27800962778425E-4</v>
      </c>
      <c r="AC1042" s="52">
        <v>2.5519776385656597E-4</v>
      </c>
      <c r="AD1042" s="52">
        <v>1.93768933432642E-4</v>
      </c>
      <c r="AE1042" s="52">
        <v>2.2862186366474601E-4</v>
      </c>
      <c r="AF1042" s="52">
        <v>2.4392427696408799E-4</v>
      </c>
      <c r="AG1042" s="32">
        <v>2.6956262003213099E-4</v>
      </c>
    </row>
    <row r="1043" spans="1:33" ht="15" customHeight="1" x14ac:dyDescent="0.25">
      <c r="A1043" s="49" t="s">
        <v>10</v>
      </c>
      <c r="B1043" s="49" t="s">
        <v>11</v>
      </c>
      <c r="C1043" s="49" t="s">
        <v>12</v>
      </c>
      <c r="D1043" s="49" t="s">
        <v>238</v>
      </c>
      <c r="E1043" s="49" t="s">
        <v>239</v>
      </c>
      <c r="F1043" s="49" t="s">
        <v>108</v>
      </c>
      <c r="G1043" s="49" t="s">
        <v>248</v>
      </c>
      <c r="H1043" s="50" t="s">
        <v>16</v>
      </c>
      <c r="I1043" s="51">
        <v>25</v>
      </c>
      <c r="J1043" s="52">
        <v>1.4885961672648099E-4</v>
      </c>
      <c r="K1043" s="52">
        <v>1.4579207044618299E-4</v>
      </c>
      <c r="L1043" s="52">
        <v>1.5990301310015901E-4</v>
      </c>
      <c r="M1043" s="52">
        <v>1.7055597067637499E-4</v>
      </c>
      <c r="N1043" s="52">
        <v>1.7626428203730801E-4</v>
      </c>
      <c r="O1043" s="52">
        <v>1.7676870380107799E-4</v>
      </c>
      <c r="P1043" s="52">
        <v>1.75695143407189E-4</v>
      </c>
      <c r="Q1043" s="52">
        <v>1.78385281206299E-4</v>
      </c>
      <c r="R1043" s="52">
        <v>1.6818470027257001E-4</v>
      </c>
      <c r="S1043" s="52">
        <v>1.61883148518831E-4</v>
      </c>
      <c r="T1043" s="52">
        <v>1.62318503585927E-4</v>
      </c>
      <c r="U1043" s="52">
        <v>1.6368966084445E-4</v>
      </c>
      <c r="V1043" s="52">
        <v>1.5294926645031701E-4</v>
      </c>
      <c r="W1043" s="52">
        <v>1.58097046857593E-4</v>
      </c>
      <c r="X1043" s="52">
        <v>1.68456375589705E-4</v>
      </c>
      <c r="Y1043" s="52">
        <v>1.7285295497066001E-4</v>
      </c>
      <c r="Z1043" s="52">
        <v>1.6825464699904199E-4</v>
      </c>
      <c r="AA1043" s="52">
        <v>1.5475406768151301E-4</v>
      </c>
      <c r="AB1043" s="52">
        <v>1.5731577087514599E-4</v>
      </c>
      <c r="AC1043" s="52">
        <v>1.6439407404318001E-4</v>
      </c>
      <c r="AD1043" s="52">
        <v>1.38848320496592E-4</v>
      </c>
      <c r="AE1043" s="52">
        <v>1.6277409557929301E-4</v>
      </c>
      <c r="AF1043" s="52">
        <v>2.0212105894524301E-4</v>
      </c>
      <c r="AG1043" s="32">
        <v>2.3090427244073201E-4</v>
      </c>
    </row>
    <row r="1044" spans="1:33" ht="15" customHeight="1" x14ac:dyDescent="0.25">
      <c r="A1044" s="49" t="s">
        <v>10</v>
      </c>
      <c r="B1044" s="49" t="s">
        <v>11</v>
      </c>
      <c r="C1044" s="49" t="s">
        <v>12</v>
      </c>
      <c r="D1044" s="49" t="s">
        <v>238</v>
      </c>
      <c r="E1044" s="49" t="s">
        <v>239</v>
      </c>
      <c r="F1044" s="49" t="s">
        <v>108</v>
      </c>
      <c r="G1044" s="49" t="s">
        <v>248</v>
      </c>
      <c r="H1044" s="50" t="s">
        <v>17</v>
      </c>
      <c r="I1044" s="51">
        <v>1</v>
      </c>
      <c r="J1044" s="52">
        <v>0.31570147515351998</v>
      </c>
      <c r="K1044" s="52">
        <v>0.309195823002265</v>
      </c>
      <c r="L1044" s="52">
        <v>0.33912231018281702</v>
      </c>
      <c r="M1044" s="52">
        <v>0.36171510261045597</v>
      </c>
      <c r="N1044" s="52">
        <v>0.37382128934472297</v>
      </c>
      <c r="O1044" s="52">
        <v>0.37489106702132602</v>
      </c>
      <c r="P1044" s="52">
        <v>0.372614260137967</v>
      </c>
      <c r="Q1044" s="52">
        <v>0.37831950438231898</v>
      </c>
      <c r="R1044" s="52">
        <v>0.35668611233806602</v>
      </c>
      <c r="S1044" s="52">
        <v>0.34332178137873698</v>
      </c>
      <c r="T1044" s="52">
        <v>0.34424508240503399</v>
      </c>
      <c r="U1044" s="52">
        <v>0.34715303271891002</v>
      </c>
      <c r="V1044" s="52">
        <v>0.324374804287833</v>
      </c>
      <c r="W1044" s="52">
        <v>0.33529221697558298</v>
      </c>
      <c r="X1044" s="52">
        <v>0.35726228135064703</v>
      </c>
      <c r="Y1044" s="52">
        <v>0.366586546901776</v>
      </c>
      <c r="Z1044" s="52">
        <v>0.35683445535556801</v>
      </c>
      <c r="AA1044" s="52">
        <v>0.328202426738952</v>
      </c>
      <c r="AB1044" s="52">
        <v>0.33363528687201</v>
      </c>
      <c r="AC1044" s="52">
        <v>0.34864695223077702</v>
      </c>
      <c r="AD1044" s="52">
        <v>0.29446951810917299</v>
      </c>
      <c r="AE1044" s="52">
        <v>0.34521130190456401</v>
      </c>
      <c r="AF1044" s="52">
        <v>0.42865834181107199</v>
      </c>
      <c r="AG1044" s="32">
        <v>0.48970178099230399</v>
      </c>
    </row>
    <row r="1045" spans="1:33" ht="15" customHeight="1" x14ac:dyDescent="0.25">
      <c r="A1045" s="49" t="s">
        <v>10</v>
      </c>
      <c r="B1045" s="49" t="s">
        <v>11</v>
      </c>
      <c r="C1045" s="49" t="s">
        <v>12</v>
      </c>
      <c r="D1045" s="49" t="s">
        <v>238</v>
      </c>
      <c r="E1045" s="49" t="s">
        <v>239</v>
      </c>
      <c r="F1045" s="49" t="s">
        <v>108</v>
      </c>
      <c r="G1045" s="49" t="s">
        <v>248</v>
      </c>
      <c r="H1045" s="50" t="s">
        <v>18</v>
      </c>
      <c r="I1045" s="51">
        <v>298</v>
      </c>
      <c r="J1045" s="52">
        <v>1.7744066313796501E-4</v>
      </c>
      <c r="K1045" s="52">
        <v>1.7378414797185001E-4</v>
      </c>
      <c r="L1045" s="52">
        <v>1.90604391615389E-4</v>
      </c>
      <c r="M1045" s="52">
        <v>2.0330271704623899E-4</v>
      </c>
      <c r="N1045" s="52">
        <v>2.1010702418847101E-4</v>
      </c>
      <c r="O1045" s="52">
        <v>2.1070829493088499E-4</v>
      </c>
      <c r="P1045" s="52">
        <v>2.09428610941369E-4</v>
      </c>
      <c r="Q1045" s="52">
        <v>2.12635255197908E-4</v>
      </c>
      <c r="R1045" s="52">
        <v>2.0047616272490299E-4</v>
      </c>
      <c r="S1045" s="52">
        <v>1.92964713034447E-4</v>
      </c>
      <c r="T1045" s="52">
        <v>1.9348365627442501E-4</v>
      </c>
      <c r="U1045" s="52">
        <v>1.9511807572658501E-4</v>
      </c>
      <c r="V1045" s="52">
        <v>1.82315525608778E-4</v>
      </c>
      <c r="W1045" s="52">
        <v>1.8845167985425101E-4</v>
      </c>
      <c r="X1045" s="52">
        <v>2.0079999970292901E-4</v>
      </c>
      <c r="Y1045" s="52">
        <v>2.0604072232502699E-4</v>
      </c>
      <c r="Z1045" s="52">
        <v>2.0055953922285799E-4</v>
      </c>
      <c r="AA1045" s="52">
        <v>1.8446684867636301E-4</v>
      </c>
      <c r="AB1045" s="52">
        <v>1.8752039888317399E-4</v>
      </c>
      <c r="AC1045" s="52">
        <v>1.95957736259471E-4</v>
      </c>
      <c r="AD1045" s="52">
        <v>1.65507198031938E-4</v>
      </c>
      <c r="AE1045" s="52">
        <v>1.94026721930517E-4</v>
      </c>
      <c r="AF1045" s="52">
        <v>2.4092830226272999E-4</v>
      </c>
      <c r="AG1045" s="32">
        <v>2.7523789274935199E-4</v>
      </c>
    </row>
    <row r="1046" spans="1:33" ht="15" customHeight="1" x14ac:dyDescent="0.25">
      <c r="A1046" s="49" t="s">
        <v>10</v>
      </c>
      <c r="B1046" s="49" t="s">
        <v>11</v>
      </c>
      <c r="C1046" s="49" t="s">
        <v>12</v>
      </c>
      <c r="D1046" s="49" t="s">
        <v>238</v>
      </c>
      <c r="E1046" s="49" t="s">
        <v>239</v>
      </c>
      <c r="F1046" s="49" t="s">
        <v>108</v>
      </c>
      <c r="G1046" s="49" t="s">
        <v>249</v>
      </c>
      <c r="H1046" s="50" t="s">
        <v>16</v>
      </c>
      <c r="I1046" s="51">
        <v>25</v>
      </c>
      <c r="J1046" s="52">
        <v>8.1530714016974E-4</v>
      </c>
      <c r="K1046" s="52">
        <v>7.9850612697270095E-4</v>
      </c>
      <c r="L1046" s="52">
        <v>8.7579204610449199E-4</v>
      </c>
      <c r="M1046" s="52">
        <v>9.3413851082617102E-4</v>
      </c>
      <c r="N1046" s="52">
        <v>9.6540304793318497E-4</v>
      </c>
      <c r="O1046" s="52">
        <v>9.6816577616467203E-4</v>
      </c>
      <c r="P1046" s="52">
        <v>9.62285864112034E-4</v>
      </c>
      <c r="Q1046" s="52">
        <v>9.7701980340253306E-4</v>
      </c>
      <c r="R1046" s="52">
        <v>9.2115101472743004E-4</v>
      </c>
      <c r="S1046" s="52">
        <v>8.8663728795616902E-4</v>
      </c>
      <c r="T1046" s="52">
        <v>8.89021736489073E-4</v>
      </c>
      <c r="U1046" s="52">
        <v>8.9653159260555003E-4</v>
      </c>
      <c r="V1046" s="52">
        <v>8.3774571870760903E-4</v>
      </c>
      <c r="W1046" s="52">
        <v>8.6594154531814801E-4</v>
      </c>
      <c r="X1046" s="52">
        <v>9.2268247317889502E-4</v>
      </c>
      <c r="Y1046" s="52">
        <v>9.46763762607958E-4</v>
      </c>
      <c r="Z1046" s="52">
        <v>9.2157754951962298E-4</v>
      </c>
      <c r="AA1046" s="52">
        <v>8.9665330789494096E-4</v>
      </c>
      <c r="AB1046" s="52">
        <v>8.4863371528918498E-4</v>
      </c>
      <c r="AC1046" s="52">
        <v>8.6620143596350795E-4</v>
      </c>
      <c r="AD1046" s="52">
        <v>6.6553003978666496E-4</v>
      </c>
      <c r="AE1046" s="52">
        <v>7.1728801080638504E-4</v>
      </c>
      <c r="AF1046" s="52">
        <v>7.0279939276526502E-4</v>
      </c>
      <c r="AG1046" s="32">
        <v>6.4771999088580098E-4</v>
      </c>
    </row>
    <row r="1047" spans="1:33" ht="15" customHeight="1" x14ac:dyDescent="0.25">
      <c r="A1047" s="49" t="s">
        <v>10</v>
      </c>
      <c r="B1047" s="49" t="s">
        <v>11</v>
      </c>
      <c r="C1047" s="49" t="s">
        <v>12</v>
      </c>
      <c r="D1047" s="49" t="s">
        <v>238</v>
      </c>
      <c r="E1047" s="49" t="s">
        <v>239</v>
      </c>
      <c r="F1047" s="49" t="s">
        <v>108</v>
      </c>
      <c r="G1047" s="49" t="s">
        <v>249</v>
      </c>
      <c r="H1047" s="50" t="s">
        <v>17</v>
      </c>
      <c r="I1047" s="51">
        <v>1</v>
      </c>
      <c r="J1047" s="52">
        <v>1.72910338287198</v>
      </c>
      <c r="K1047" s="52">
        <v>1.6934717940837001</v>
      </c>
      <c r="L1047" s="52">
        <v>1.8573797713784099</v>
      </c>
      <c r="M1047" s="52">
        <v>1.98112095376014</v>
      </c>
      <c r="N1047" s="52">
        <v>2.0474267840567002</v>
      </c>
      <c r="O1047" s="52">
        <v>2.0532859780900399</v>
      </c>
      <c r="P1047" s="52">
        <v>2.0408158606088</v>
      </c>
      <c r="Q1047" s="52">
        <v>2.0720635990560901</v>
      </c>
      <c r="R1047" s="52">
        <v>1.9535770720339301</v>
      </c>
      <c r="S1047" s="52">
        <v>1.88038036029744</v>
      </c>
      <c r="T1047" s="52">
        <v>1.8854372987460299</v>
      </c>
      <c r="U1047" s="52">
        <v>1.90136420159785</v>
      </c>
      <c r="V1047" s="52">
        <v>1.7766911202350999</v>
      </c>
      <c r="W1047" s="52">
        <v>1.83648882931073</v>
      </c>
      <c r="X1047" s="52">
        <v>1.9568249891178</v>
      </c>
      <c r="Y1047" s="52">
        <v>2.0078965877389598</v>
      </c>
      <c r="Z1047" s="52">
        <v>1.9544816670212199</v>
      </c>
      <c r="AA1047" s="52">
        <v>1.9016223353835899</v>
      </c>
      <c r="AB1047" s="52">
        <v>1.7997823833852999</v>
      </c>
      <c r="AC1047" s="52">
        <v>1.83704000539141</v>
      </c>
      <c r="AD1047" s="52">
        <v>1.41145610837956</v>
      </c>
      <c r="AE1047" s="52">
        <v>1.52122441331818</v>
      </c>
      <c r="AF1047" s="52">
        <v>1.4904969521765701</v>
      </c>
      <c r="AG1047" s="32">
        <v>1.37368455667061</v>
      </c>
    </row>
    <row r="1048" spans="1:33" ht="15" customHeight="1" x14ac:dyDescent="0.25">
      <c r="A1048" s="49" t="s">
        <v>10</v>
      </c>
      <c r="B1048" s="49" t="s">
        <v>11</v>
      </c>
      <c r="C1048" s="49" t="s">
        <v>12</v>
      </c>
      <c r="D1048" s="49" t="s">
        <v>238</v>
      </c>
      <c r="E1048" s="49" t="s">
        <v>239</v>
      </c>
      <c r="F1048" s="49" t="s">
        <v>108</v>
      </c>
      <c r="G1048" s="49" t="s">
        <v>249</v>
      </c>
      <c r="H1048" s="50" t="s">
        <v>18</v>
      </c>
      <c r="I1048" s="51">
        <v>298</v>
      </c>
      <c r="J1048" s="52">
        <v>9.7184611108233003E-4</v>
      </c>
      <c r="K1048" s="52">
        <v>9.5181930335145996E-4</v>
      </c>
      <c r="L1048" s="52">
        <v>1.0439441189565499E-3</v>
      </c>
      <c r="M1048" s="52">
        <v>1.1134931049048E-3</v>
      </c>
      <c r="N1048" s="52">
        <v>1.1507604331363599E-3</v>
      </c>
      <c r="O1048" s="52">
        <v>1.15405360518829E-3</v>
      </c>
      <c r="P1048" s="52">
        <v>1.1470447500215399E-3</v>
      </c>
      <c r="Q1048" s="52">
        <v>1.16460760565582E-3</v>
      </c>
      <c r="R1048" s="52">
        <v>1.0980120095551E-3</v>
      </c>
      <c r="S1048" s="52">
        <v>1.0568716472437499E-3</v>
      </c>
      <c r="T1048" s="52">
        <v>1.05971390989498E-3</v>
      </c>
      <c r="U1048" s="52">
        <v>1.0686656583858199E-3</v>
      </c>
      <c r="V1048" s="52">
        <v>9.9859289669947007E-4</v>
      </c>
      <c r="W1048" s="52">
        <v>1.0322023220192299E-3</v>
      </c>
      <c r="X1048" s="52">
        <v>1.09983750802924E-3</v>
      </c>
      <c r="Y1048" s="52">
        <v>1.12854240502869E-3</v>
      </c>
      <c r="Z1048" s="52">
        <v>1.0985204390273899E-3</v>
      </c>
      <c r="AA1048" s="52">
        <v>1.06881074301077E-3</v>
      </c>
      <c r="AB1048" s="52">
        <v>1.0115713886247101E-3</v>
      </c>
      <c r="AC1048" s="52">
        <v>1.0325121116684999E-3</v>
      </c>
      <c r="AD1048" s="52">
        <v>7.9331180742570496E-4</v>
      </c>
      <c r="AE1048" s="52">
        <v>8.5500730888121105E-4</v>
      </c>
      <c r="AF1048" s="52">
        <v>8.37736876176196E-4</v>
      </c>
      <c r="AG1048" s="32">
        <v>7.7208222913587499E-4</v>
      </c>
    </row>
    <row r="1049" spans="1:33" ht="15" customHeight="1" x14ac:dyDescent="0.25">
      <c r="A1049" s="49" t="s">
        <v>10</v>
      </c>
      <c r="B1049" s="49" t="s">
        <v>11</v>
      </c>
      <c r="C1049" s="49" t="s">
        <v>12</v>
      </c>
      <c r="D1049" s="49" t="s">
        <v>238</v>
      </c>
      <c r="E1049" s="49" t="s">
        <v>239</v>
      </c>
      <c r="F1049" s="49" t="s">
        <v>108</v>
      </c>
      <c r="G1049" s="49" t="s">
        <v>250</v>
      </c>
      <c r="H1049" s="50" t="s">
        <v>16</v>
      </c>
      <c r="I1049" s="51">
        <v>25</v>
      </c>
      <c r="J1049" s="52">
        <v>6.1045512850276798E-4</v>
      </c>
      <c r="K1049" s="52">
        <v>5.9371477857531898E-4</v>
      </c>
      <c r="L1049" s="52">
        <v>5.9291076236612399E-4</v>
      </c>
      <c r="M1049" s="52">
        <v>6.0220899879432797E-4</v>
      </c>
      <c r="N1049" s="52">
        <v>6.5192361094407495E-4</v>
      </c>
      <c r="O1049" s="52">
        <v>6.1666792233689902E-4</v>
      </c>
      <c r="P1049" s="52">
        <v>6.6633660568760501E-4</v>
      </c>
      <c r="Q1049" s="52">
        <v>6.4949665099663502E-4</v>
      </c>
      <c r="R1049" s="52">
        <v>6.3486699057500005E-4</v>
      </c>
      <c r="S1049" s="52">
        <v>6.3606197504999999E-4</v>
      </c>
      <c r="T1049" s="52">
        <v>6.6038060572500001E-4</v>
      </c>
      <c r="U1049" s="52">
        <v>6.7710090112499996E-4</v>
      </c>
      <c r="V1049" s="52">
        <v>6.4892528038961795E-4</v>
      </c>
      <c r="W1049" s="52">
        <v>6.4378994197526697E-4</v>
      </c>
      <c r="X1049" s="52">
        <v>6.5834409426953602E-4</v>
      </c>
      <c r="Y1049" s="52">
        <v>6.6362188720977297E-4</v>
      </c>
      <c r="Z1049" s="52">
        <v>6.5207032280325302E-4</v>
      </c>
      <c r="AA1049" s="52">
        <v>6.5602215280686701E-4</v>
      </c>
      <c r="AB1049" s="52">
        <v>6.2902458521673797E-4</v>
      </c>
      <c r="AC1049" s="52">
        <v>6.4799607960999695E-4</v>
      </c>
      <c r="AD1049" s="52">
        <v>6.2077967070774099E-4</v>
      </c>
      <c r="AE1049" s="52">
        <v>6.3410680002777195E-4</v>
      </c>
      <c r="AF1049" s="52">
        <v>6.1877149710207798E-4</v>
      </c>
      <c r="AG1049" s="32">
        <v>6.0556882134446695E-4</v>
      </c>
    </row>
    <row r="1050" spans="1:33" ht="15" customHeight="1" x14ac:dyDescent="0.25">
      <c r="A1050" s="49" t="s">
        <v>10</v>
      </c>
      <c r="B1050" s="49" t="s">
        <v>11</v>
      </c>
      <c r="C1050" s="49" t="s">
        <v>12</v>
      </c>
      <c r="D1050" s="49" t="s">
        <v>238</v>
      </c>
      <c r="E1050" s="49" t="s">
        <v>239</v>
      </c>
      <c r="F1050" s="49" t="s">
        <v>108</v>
      </c>
      <c r="G1050" s="49" t="s">
        <v>250</v>
      </c>
      <c r="H1050" s="50" t="s">
        <v>17</v>
      </c>
      <c r="I1050" s="51">
        <v>1</v>
      </c>
      <c r="J1050" s="52">
        <v>1.29465323652867</v>
      </c>
      <c r="K1050" s="52">
        <v>1.2591503024025399</v>
      </c>
      <c r="L1050" s="52">
        <v>1.2574451448260799</v>
      </c>
      <c r="M1050" s="52">
        <v>1.2771648446430099</v>
      </c>
      <c r="N1050" s="52">
        <v>1.3825995940902001</v>
      </c>
      <c r="O1050" s="52">
        <v>1.3078293296921</v>
      </c>
      <c r="P1050" s="52">
        <v>1.4131666733422701</v>
      </c>
      <c r="Q1050" s="52">
        <v>1.3774524974336599</v>
      </c>
      <c r="R1050" s="52">
        <v>1.34642591361146</v>
      </c>
      <c r="S1050" s="52">
        <v>1.34896023668604</v>
      </c>
      <c r="T1050" s="52">
        <v>1.40053518862158</v>
      </c>
      <c r="U1050" s="52">
        <v>1.4359955911058999</v>
      </c>
      <c r="V1050" s="52">
        <v>1.3762407346503001</v>
      </c>
      <c r="W1050" s="52">
        <v>1.3653497089411499</v>
      </c>
      <c r="X1050" s="52">
        <v>1.3962161551268299</v>
      </c>
      <c r="Y1050" s="52">
        <v>1.4074092983944899</v>
      </c>
      <c r="Z1050" s="52">
        <v>1.3829107406011401</v>
      </c>
      <c r="AA1050" s="52">
        <v>1.3912917816728001</v>
      </c>
      <c r="AB1050" s="52">
        <v>1.3340353403276599</v>
      </c>
      <c r="AC1050" s="52">
        <v>1.3742700856368799</v>
      </c>
      <c r="AD1050" s="52">
        <v>1.3165495256369799</v>
      </c>
      <c r="AE1050" s="52">
        <v>1.3448137014988999</v>
      </c>
      <c r="AF1050" s="52">
        <v>1.3122905910540901</v>
      </c>
      <c r="AG1050" s="32">
        <v>1.28429035630735</v>
      </c>
    </row>
    <row r="1051" spans="1:33" ht="15" customHeight="1" x14ac:dyDescent="0.25">
      <c r="A1051" s="49" t="s">
        <v>10</v>
      </c>
      <c r="B1051" s="49" t="s">
        <v>11</v>
      </c>
      <c r="C1051" s="49" t="s">
        <v>12</v>
      </c>
      <c r="D1051" s="49" t="s">
        <v>238</v>
      </c>
      <c r="E1051" s="49" t="s">
        <v>239</v>
      </c>
      <c r="F1051" s="49" t="s">
        <v>108</v>
      </c>
      <c r="G1051" s="49" t="s">
        <v>250</v>
      </c>
      <c r="H1051" s="50" t="s">
        <v>18</v>
      </c>
      <c r="I1051" s="51">
        <v>298</v>
      </c>
      <c r="J1051" s="52">
        <v>7.2766251317529904E-4</v>
      </c>
      <c r="K1051" s="52">
        <v>7.0770801606177998E-4</v>
      </c>
      <c r="L1051" s="52">
        <v>7.0674962874041998E-4</v>
      </c>
      <c r="M1051" s="52">
        <v>7.1783312656283895E-4</v>
      </c>
      <c r="N1051" s="52">
        <v>7.7709294424533801E-4</v>
      </c>
      <c r="O1051" s="52">
        <v>7.3506816342558401E-4</v>
      </c>
      <c r="P1051" s="52">
        <v>7.9427323397962503E-4</v>
      </c>
      <c r="Q1051" s="52">
        <v>7.7420000798798902E-4</v>
      </c>
      <c r="R1051" s="52">
        <v>7.5676145276540004E-4</v>
      </c>
      <c r="S1051" s="52">
        <v>7.5818587425960002E-4</v>
      </c>
      <c r="T1051" s="52">
        <v>7.8717368202419998E-4</v>
      </c>
      <c r="U1051" s="52">
        <v>8.0710427414100005E-4</v>
      </c>
      <c r="V1051" s="52">
        <v>7.7351893422442498E-4</v>
      </c>
      <c r="W1051" s="52">
        <v>7.6739761083451802E-4</v>
      </c>
      <c r="X1051" s="52">
        <v>7.8474616036928796E-4</v>
      </c>
      <c r="Y1051" s="52">
        <v>7.9103728955404998E-4</v>
      </c>
      <c r="Z1051" s="52">
        <v>7.7726782478147803E-4</v>
      </c>
      <c r="AA1051" s="52">
        <v>7.8197840614578596E-4</v>
      </c>
      <c r="AB1051" s="52">
        <v>7.4979730557835197E-4</v>
      </c>
      <c r="AC1051" s="52">
        <v>7.7241132689511696E-4</v>
      </c>
      <c r="AD1051" s="52">
        <v>7.3996936748362701E-4</v>
      </c>
      <c r="AE1051" s="52">
        <v>7.5585530563310503E-4</v>
      </c>
      <c r="AF1051" s="52">
        <v>7.3757562454567697E-4</v>
      </c>
      <c r="AG1051" s="32">
        <v>7.2183803504260503E-4</v>
      </c>
    </row>
    <row r="1052" spans="1:33" ht="15" customHeight="1" x14ac:dyDescent="0.25">
      <c r="A1052" s="49" t="s">
        <v>10</v>
      </c>
      <c r="B1052" s="49" t="s">
        <v>11</v>
      </c>
      <c r="C1052" s="49" t="s">
        <v>12</v>
      </c>
      <c r="D1052" s="49" t="s">
        <v>238</v>
      </c>
      <c r="E1052" s="49" t="s">
        <v>239</v>
      </c>
      <c r="F1052" s="49" t="s">
        <v>108</v>
      </c>
      <c r="G1052" s="49" t="s">
        <v>251</v>
      </c>
      <c r="H1052" s="50" t="s">
        <v>16</v>
      </c>
      <c r="I1052" s="51">
        <v>25</v>
      </c>
      <c r="J1052" s="52">
        <v>3.27768960750631E-4</v>
      </c>
      <c r="K1052" s="52">
        <v>3.2263314729544799E-4</v>
      </c>
      <c r="L1052" s="52">
        <v>3.2837867632564798E-4</v>
      </c>
      <c r="M1052" s="52">
        <v>3.3279614324888102E-4</v>
      </c>
      <c r="N1052" s="52">
        <v>3.41340609944538E-4</v>
      </c>
      <c r="O1052" s="52">
        <v>3.4008883972811501E-4</v>
      </c>
      <c r="P1052" s="52">
        <v>3.5045390588360102E-4</v>
      </c>
      <c r="Q1052" s="52">
        <v>3.5510651665397801E-4</v>
      </c>
      <c r="R1052" s="52">
        <v>3.4383967665E-4</v>
      </c>
      <c r="S1052" s="52">
        <v>3.3199592995E-4</v>
      </c>
      <c r="T1052" s="52">
        <v>3.4240368275E-4</v>
      </c>
      <c r="U1052" s="52">
        <v>3.4674194530000003E-4</v>
      </c>
      <c r="V1052" s="52">
        <v>3.2848585091940601E-4</v>
      </c>
      <c r="W1052" s="52">
        <v>3.3894930213561802E-4</v>
      </c>
      <c r="X1052" s="52">
        <v>3.4973849916897199E-4</v>
      </c>
      <c r="Y1052" s="52">
        <v>3.5964412695662799E-4</v>
      </c>
      <c r="Z1052" s="52">
        <v>3.4911506445877501E-4</v>
      </c>
      <c r="AA1052" s="52">
        <v>3.26871387715252E-4</v>
      </c>
      <c r="AB1052" s="52">
        <v>3.0757469940527899E-4</v>
      </c>
      <c r="AC1052" s="52">
        <v>3.1811824869004099E-4</v>
      </c>
      <c r="AD1052" s="52">
        <v>2.2878474431906599E-4</v>
      </c>
      <c r="AE1052" s="52">
        <v>2.54903899440355E-4</v>
      </c>
      <c r="AF1052" s="52">
        <v>2.8146268397025501E-4</v>
      </c>
      <c r="AG1052" s="32">
        <v>2.7583064905253797E-4</v>
      </c>
    </row>
    <row r="1053" spans="1:33" ht="15" customHeight="1" x14ac:dyDescent="0.25">
      <c r="A1053" s="49" t="s">
        <v>10</v>
      </c>
      <c r="B1053" s="49" t="s">
        <v>11</v>
      </c>
      <c r="C1053" s="49" t="s">
        <v>12</v>
      </c>
      <c r="D1053" s="49" t="s">
        <v>238</v>
      </c>
      <c r="E1053" s="49" t="s">
        <v>239</v>
      </c>
      <c r="F1053" s="49" t="s">
        <v>108</v>
      </c>
      <c r="G1053" s="49" t="s">
        <v>251</v>
      </c>
      <c r="H1053" s="50" t="s">
        <v>17</v>
      </c>
      <c r="I1053" s="51">
        <v>1</v>
      </c>
      <c r="J1053" s="52">
        <v>0.69513241195993902</v>
      </c>
      <c r="K1053" s="52">
        <v>0.68424037878418698</v>
      </c>
      <c r="L1053" s="52">
        <v>0.69642549675143395</v>
      </c>
      <c r="M1053" s="52">
        <v>0.70579406060222805</v>
      </c>
      <c r="N1053" s="52">
        <v>0.72391516557037605</v>
      </c>
      <c r="O1053" s="52">
        <v>0.72126041129538698</v>
      </c>
      <c r="P1053" s="52">
        <v>0.74324264359794001</v>
      </c>
      <c r="Q1053" s="52">
        <v>0.75310990051975601</v>
      </c>
      <c r="R1053" s="52">
        <v>0.72921518623932002</v>
      </c>
      <c r="S1053" s="52">
        <v>0.70409696823795997</v>
      </c>
      <c r="T1053" s="52">
        <v>0.72616973037620003</v>
      </c>
      <c r="U1053" s="52">
        <v>0.73537031759224003</v>
      </c>
      <c r="V1053" s="52">
        <v>0.696652792629877</v>
      </c>
      <c r="W1053" s="52">
        <v>0.71884367996921805</v>
      </c>
      <c r="X1053" s="52">
        <v>0.74172540903755702</v>
      </c>
      <c r="Y1053" s="52">
        <v>0.76273326444961698</v>
      </c>
      <c r="Z1053" s="52">
        <v>0.74040322870417097</v>
      </c>
      <c r="AA1053" s="52">
        <v>0.69322883906650601</v>
      </c>
      <c r="AB1053" s="52">
        <v>0.65230442249871601</v>
      </c>
      <c r="AC1053" s="52">
        <v>0.67466518182183799</v>
      </c>
      <c r="AD1053" s="52">
        <v>0.48520668575187398</v>
      </c>
      <c r="AE1053" s="52">
        <v>0.54060018993310499</v>
      </c>
      <c r="AF1053" s="52">
        <v>0.59692606016411698</v>
      </c>
      <c r="AG1053" s="32">
        <v>0.58498164051062296</v>
      </c>
    </row>
    <row r="1054" spans="1:33" ht="15" customHeight="1" x14ac:dyDescent="0.25">
      <c r="A1054" s="49" t="s">
        <v>10</v>
      </c>
      <c r="B1054" s="49" t="s">
        <v>11</v>
      </c>
      <c r="C1054" s="49" t="s">
        <v>12</v>
      </c>
      <c r="D1054" s="49" t="s">
        <v>238</v>
      </c>
      <c r="E1054" s="49" t="s">
        <v>239</v>
      </c>
      <c r="F1054" s="49" t="s">
        <v>108</v>
      </c>
      <c r="G1054" s="49" t="s">
        <v>251</v>
      </c>
      <c r="H1054" s="50" t="s">
        <v>18</v>
      </c>
      <c r="I1054" s="51">
        <v>298</v>
      </c>
      <c r="J1054" s="52">
        <v>3.9070060121475198E-4</v>
      </c>
      <c r="K1054" s="52">
        <v>3.8457871157617402E-4</v>
      </c>
      <c r="L1054" s="52">
        <v>3.9142738218017202E-4</v>
      </c>
      <c r="M1054" s="52">
        <v>3.9669300275266701E-4</v>
      </c>
      <c r="N1054" s="52">
        <v>4.06878007053889E-4</v>
      </c>
      <c r="O1054" s="52">
        <v>4.0538589695591299E-4</v>
      </c>
      <c r="P1054" s="52">
        <v>4.1774105581325198E-4</v>
      </c>
      <c r="Q1054" s="52">
        <v>4.2328696785154098E-4</v>
      </c>
      <c r="R1054" s="52">
        <v>4.0985689456679998E-4</v>
      </c>
      <c r="S1054" s="52">
        <v>3.9573914850040001E-4</v>
      </c>
      <c r="T1054" s="52">
        <v>4.0814518983799998E-4</v>
      </c>
      <c r="U1054" s="52">
        <v>4.1331639879759998E-4</v>
      </c>
      <c r="V1054" s="52">
        <v>3.9155513429593199E-4</v>
      </c>
      <c r="W1054" s="52">
        <v>4.0402756814565601E-4</v>
      </c>
      <c r="X1054" s="52">
        <v>4.1688829100941499E-4</v>
      </c>
      <c r="Y1054" s="52">
        <v>4.2869579933230102E-4</v>
      </c>
      <c r="Z1054" s="52">
        <v>4.1614515683486002E-4</v>
      </c>
      <c r="AA1054" s="52">
        <v>3.8963069415658E-4</v>
      </c>
      <c r="AB1054" s="52">
        <v>3.66629041691093E-4</v>
      </c>
      <c r="AC1054" s="52">
        <v>3.79196952438528E-4</v>
      </c>
      <c r="AD1054" s="52">
        <v>2.7271141522832598E-4</v>
      </c>
      <c r="AE1054" s="52">
        <v>3.0384544813290298E-4</v>
      </c>
      <c r="AF1054" s="52">
        <v>3.3550351929254399E-4</v>
      </c>
      <c r="AG1054" s="32">
        <v>3.2879013367062597E-4</v>
      </c>
    </row>
    <row r="1055" spans="1:33" ht="15" customHeight="1" x14ac:dyDescent="0.25">
      <c r="A1055" s="49" t="s">
        <v>10</v>
      </c>
      <c r="B1055" s="49" t="s">
        <v>11</v>
      </c>
      <c r="C1055" s="49" t="s">
        <v>12</v>
      </c>
      <c r="D1055" s="49" t="s">
        <v>238</v>
      </c>
      <c r="E1055" s="49" t="s">
        <v>239</v>
      </c>
      <c r="F1055" s="49" t="s">
        <v>108</v>
      </c>
      <c r="G1055" s="49" t="s">
        <v>252</v>
      </c>
      <c r="H1055" s="50" t="s">
        <v>16</v>
      </c>
      <c r="I1055" s="51">
        <v>25</v>
      </c>
      <c r="J1055" s="52">
        <v>7.9087890760929099E-5</v>
      </c>
      <c r="K1055" s="52">
        <v>1.15638630086462E-4</v>
      </c>
      <c r="L1055" s="52">
        <v>8.6088669289277706E-5</v>
      </c>
      <c r="M1055" s="52">
        <v>8.8501728100400201E-5</v>
      </c>
      <c r="N1055" s="52">
        <v>1.0087332270524499E-4</v>
      </c>
      <c r="O1055" s="52">
        <v>8.9266257558444199E-5</v>
      </c>
      <c r="P1055" s="52">
        <v>1.02859216670178E-4</v>
      </c>
      <c r="Q1055" s="52">
        <v>9.1722813099000605E-5</v>
      </c>
      <c r="R1055" s="52">
        <v>8.1555254999999998E-5</v>
      </c>
      <c r="S1055" s="52">
        <v>8.2329645000000002E-5</v>
      </c>
      <c r="T1055" s="52">
        <v>7.9245642499999999E-5</v>
      </c>
      <c r="U1055" s="52">
        <v>8.3492882500000004E-5</v>
      </c>
      <c r="V1055" s="52">
        <v>5.2945875892862101E-5</v>
      </c>
      <c r="W1055" s="52">
        <v>5.7454929587067901E-5</v>
      </c>
      <c r="X1055" s="52">
        <v>5.85881032690761E-5</v>
      </c>
      <c r="Y1055" s="52">
        <v>5.99588422254943E-5</v>
      </c>
      <c r="Z1055" s="52">
        <v>5.8378220354041602E-5</v>
      </c>
      <c r="AA1055" s="52">
        <v>4.65235260446281E-5</v>
      </c>
      <c r="AB1055" s="52">
        <v>5.4749185859001597E-5</v>
      </c>
      <c r="AC1055" s="52">
        <v>6.3151500407537597E-5</v>
      </c>
      <c r="AD1055" s="52">
        <v>5.9658568714929402E-5</v>
      </c>
      <c r="AE1055" s="52">
        <v>5.44617039495868E-5</v>
      </c>
      <c r="AF1055" s="52">
        <v>5.9227369211239497E-5</v>
      </c>
      <c r="AG1055" s="32">
        <v>5.1459656007426701E-5</v>
      </c>
    </row>
    <row r="1056" spans="1:33" ht="15" customHeight="1" x14ac:dyDescent="0.25">
      <c r="A1056" s="49" t="s">
        <v>10</v>
      </c>
      <c r="B1056" s="49" t="s">
        <v>11</v>
      </c>
      <c r="C1056" s="49" t="s">
        <v>12</v>
      </c>
      <c r="D1056" s="49" t="s">
        <v>238</v>
      </c>
      <c r="E1056" s="49" t="s">
        <v>239</v>
      </c>
      <c r="F1056" s="49" t="s">
        <v>108</v>
      </c>
      <c r="G1056" s="49" t="s">
        <v>252</v>
      </c>
      <c r="H1056" s="50" t="s">
        <v>17</v>
      </c>
      <c r="I1056" s="51">
        <v>1</v>
      </c>
      <c r="J1056" s="52">
        <v>0.167729598725778</v>
      </c>
      <c r="K1056" s="52">
        <v>0.245246406687368</v>
      </c>
      <c r="L1056" s="52">
        <v>0.18257684982870001</v>
      </c>
      <c r="M1056" s="52">
        <v>0.18769446495532899</v>
      </c>
      <c r="N1056" s="52">
        <v>0.21393214279328501</v>
      </c>
      <c r="O1056" s="52">
        <v>0.18931587902994801</v>
      </c>
      <c r="P1056" s="52">
        <v>0.218143826714112</v>
      </c>
      <c r="Q1056" s="52">
        <v>0.19452574202036099</v>
      </c>
      <c r="R1056" s="52">
        <v>0.172962384804</v>
      </c>
      <c r="S1056" s="52">
        <v>0.17460471111600001</v>
      </c>
      <c r="T1056" s="52">
        <v>0.16806415861400001</v>
      </c>
      <c r="U1056" s="52">
        <v>0.17707170520599999</v>
      </c>
      <c r="V1056" s="52">
        <v>0.112287613593582</v>
      </c>
      <c r="W1056" s="52">
        <v>0.121850414668254</v>
      </c>
      <c r="X1056" s="52">
        <v>0.124253649413057</v>
      </c>
      <c r="Y1056" s="52">
        <v>0.12716071259182801</v>
      </c>
      <c r="Z1056" s="52">
        <v>0.123808529726851</v>
      </c>
      <c r="AA1056" s="52">
        <v>9.8667094035447295E-2</v>
      </c>
      <c r="AB1056" s="52">
        <v>0.116112073369771</v>
      </c>
      <c r="AC1056" s="52">
        <v>0.13393170206430599</v>
      </c>
      <c r="AD1056" s="52">
        <v>0.12652389253062199</v>
      </c>
      <c r="AE1056" s="52">
        <v>0.11550238173628399</v>
      </c>
      <c r="AF1056" s="52">
        <v>0.125609404623197</v>
      </c>
      <c r="AG1056" s="32">
        <v>0.10913563846055099</v>
      </c>
    </row>
    <row r="1057" spans="1:33" ht="15" customHeight="1" x14ac:dyDescent="0.25">
      <c r="A1057" s="49" t="s">
        <v>10</v>
      </c>
      <c r="B1057" s="49" t="s">
        <v>11</v>
      </c>
      <c r="C1057" s="49" t="s">
        <v>12</v>
      </c>
      <c r="D1057" s="49" t="s">
        <v>238</v>
      </c>
      <c r="E1057" s="49" t="s">
        <v>239</v>
      </c>
      <c r="F1057" s="49" t="s">
        <v>108</v>
      </c>
      <c r="G1057" s="49" t="s">
        <v>252</v>
      </c>
      <c r="H1057" s="50" t="s">
        <v>18</v>
      </c>
      <c r="I1057" s="51">
        <v>298</v>
      </c>
      <c r="J1057" s="52">
        <v>9.4272765787027494E-5</v>
      </c>
      <c r="K1057" s="52">
        <v>1.37841247063063E-4</v>
      </c>
      <c r="L1057" s="52">
        <v>1.02617693792819E-4</v>
      </c>
      <c r="M1057" s="52">
        <v>1.05494059895677E-4</v>
      </c>
      <c r="N1057" s="52">
        <v>1.20241000664653E-4</v>
      </c>
      <c r="O1057" s="52">
        <v>1.06405379009665E-4</v>
      </c>
      <c r="P1057" s="52">
        <v>1.22608186270852E-4</v>
      </c>
      <c r="Q1057" s="52">
        <v>1.0933359321400899E-4</v>
      </c>
      <c r="R1057" s="52">
        <v>9.7213863959999997E-5</v>
      </c>
      <c r="S1057" s="52">
        <v>9.8136936839999996E-5</v>
      </c>
      <c r="T1057" s="52">
        <v>9.4460805860000001E-5</v>
      </c>
      <c r="U1057" s="52">
        <v>9.9523515939999995E-5</v>
      </c>
      <c r="V1057" s="52">
        <v>6.3111484064291607E-5</v>
      </c>
      <c r="W1057" s="52">
        <v>6.8486276067784906E-5</v>
      </c>
      <c r="X1057" s="52">
        <v>6.9837019096738706E-5</v>
      </c>
      <c r="Y1057" s="52">
        <v>7.1470939932789199E-5</v>
      </c>
      <c r="Z1057" s="52">
        <v>6.9586838662017594E-5</v>
      </c>
      <c r="AA1057" s="52">
        <v>5.5456043045196699E-5</v>
      </c>
      <c r="AB1057" s="52">
        <v>6.5261029543929895E-5</v>
      </c>
      <c r="AC1057" s="52">
        <v>7.5276588485784899E-5</v>
      </c>
      <c r="AD1057" s="52">
        <v>7.1113013908195906E-5</v>
      </c>
      <c r="AE1057" s="52">
        <v>6.4918351107907496E-5</v>
      </c>
      <c r="AF1057" s="52">
        <v>7.0599024099797495E-5</v>
      </c>
      <c r="AG1057" s="32">
        <v>6.1339909960852698E-5</v>
      </c>
    </row>
    <row r="1058" spans="1:33" ht="15" customHeight="1" x14ac:dyDescent="0.25">
      <c r="A1058" s="49" t="s">
        <v>10</v>
      </c>
      <c r="B1058" s="49" t="s">
        <v>11</v>
      </c>
      <c r="C1058" s="49" t="s">
        <v>12</v>
      </c>
      <c r="D1058" s="49" t="s">
        <v>238</v>
      </c>
      <c r="E1058" s="49" t="s">
        <v>239</v>
      </c>
      <c r="F1058" s="49" t="s">
        <v>108</v>
      </c>
      <c r="G1058" s="49" t="s">
        <v>253</v>
      </c>
      <c r="H1058" s="50" t="s">
        <v>16</v>
      </c>
      <c r="I1058" s="51">
        <v>25</v>
      </c>
      <c r="J1058" s="52">
        <v>7.9291919674973997E-8</v>
      </c>
      <c r="K1058" s="52">
        <v>8.9340938560726897E-8</v>
      </c>
      <c r="L1058" s="52">
        <v>1.10609316855722E-7</v>
      </c>
      <c r="M1058" s="52">
        <v>2.0987472496636999E-8</v>
      </c>
      <c r="N1058" s="52">
        <v>2.80134161349466E-8</v>
      </c>
      <c r="O1058" s="52">
        <v>5.8838400912538898E-8</v>
      </c>
      <c r="P1058" s="52">
        <v>3.3258455932125699E-7</v>
      </c>
      <c r="Q1058" s="52">
        <v>3.6904368768195899E-7</v>
      </c>
      <c r="R1058" s="52">
        <v>4.0350737892340499E-7</v>
      </c>
      <c r="S1058" s="52">
        <v>3.3518469015226998E-7</v>
      </c>
      <c r="T1058" s="52">
        <v>3.3999284751127901E-7</v>
      </c>
      <c r="U1058" s="52">
        <v>6.9206009483756904E-7</v>
      </c>
      <c r="V1058" s="52">
        <v>9.14751064449291E-7</v>
      </c>
      <c r="W1058" s="52">
        <v>2.40566632574698E-6</v>
      </c>
      <c r="X1058" s="52">
        <v>2.29519086662163E-6</v>
      </c>
      <c r="Y1058" s="52">
        <v>4.72750938303164E-6</v>
      </c>
      <c r="Z1058" s="52">
        <v>5.80381288286302E-6</v>
      </c>
      <c r="AA1058" s="52">
        <v>5.4736040524818697E-6</v>
      </c>
      <c r="AB1058" s="52">
        <v>6.9335763487715303E-6</v>
      </c>
      <c r="AC1058" s="52">
        <v>7.7777249480122908E-6</v>
      </c>
      <c r="AD1058" s="52">
        <v>7.0848019345499996E-6</v>
      </c>
      <c r="AE1058" s="52">
        <v>1.07674690132508E-5</v>
      </c>
      <c r="AF1058" s="52">
        <v>9.9556123420726798E-6</v>
      </c>
      <c r="AG1058" s="32">
        <v>1.1619057171925001E-5</v>
      </c>
    </row>
    <row r="1059" spans="1:33" ht="15" customHeight="1" x14ac:dyDescent="0.25">
      <c r="A1059" s="49" t="s">
        <v>10</v>
      </c>
      <c r="B1059" s="49" t="s">
        <v>11</v>
      </c>
      <c r="C1059" s="49" t="s">
        <v>12</v>
      </c>
      <c r="D1059" s="49" t="s">
        <v>238</v>
      </c>
      <c r="E1059" s="49" t="s">
        <v>239</v>
      </c>
      <c r="F1059" s="49" t="s">
        <v>108</v>
      </c>
      <c r="G1059" s="49" t="s">
        <v>253</v>
      </c>
      <c r="H1059" s="50" t="s">
        <v>18</v>
      </c>
      <c r="I1059" s="51">
        <v>298</v>
      </c>
      <c r="J1059" s="52">
        <v>4.7257984126284498E-7</v>
      </c>
      <c r="K1059" s="52">
        <v>5.3247199382193201E-7</v>
      </c>
      <c r="L1059" s="52">
        <v>6.5923152846010003E-7</v>
      </c>
      <c r="M1059" s="52">
        <v>1.2508533607995701E-7</v>
      </c>
      <c r="N1059" s="52">
        <v>1.66959960164281E-7</v>
      </c>
      <c r="O1059" s="52">
        <v>3.5067686943873198E-7</v>
      </c>
      <c r="P1059" s="52">
        <v>1.9822039735546899E-6</v>
      </c>
      <c r="Q1059" s="52">
        <v>2.19950037858448E-6</v>
      </c>
      <c r="R1059" s="52">
        <v>2.4049039783834898E-6</v>
      </c>
      <c r="S1059" s="52">
        <v>1.9977007533075302E-6</v>
      </c>
      <c r="T1059" s="52">
        <v>2.0263573711672198E-6</v>
      </c>
      <c r="U1059" s="52">
        <v>4.12467816523191E-6</v>
      </c>
      <c r="V1059" s="52">
        <v>5.4519163441177802E-6</v>
      </c>
      <c r="W1059" s="52">
        <v>1.4337771301452E-5</v>
      </c>
      <c r="X1059" s="52">
        <v>1.3679337565064901E-5</v>
      </c>
      <c r="Y1059" s="52">
        <v>2.8175955922868599E-5</v>
      </c>
      <c r="Z1059" s="52">
        <v>3.4590724781863601E-5</v>
      </c>
      <c r="AA1059" s="52">
        <v>3.2622680152791998E-5</v>
      </c>
      <c r="AB1059" s="52">
        <v>4.1324115038678398E-5</v>
      </c>
      <c r="AC1059" s="52">
        <v>4.6355240690153198E-5</v>
      </c>
      <c r="AD1059" s="52">
        <v>4.2225419529917997E-5</v>
      </c>
      <c r="AE1059" s="52">
        <v>6.4174115318974895E-5</v>
      </c>
      <c r="AF1059" s="52">
        <v>5.93354495587532E-5</v>
      </c>
      <c r="AG1059" s="32">
        <v>6.9249580744673204E-5</v>
      </c>
    </row>
    <row r="1060" spans="1:33" ht="15" customHeight="1" x14ac:dyDescent="0.25">
      <c r="A1060" s="49" t="s">
        <v>10</v>
      </c>
      <c r="B1060" s="49" t="s">
        <v>11</v>
      </c>
      <c r="C1060" s="49" t="s">
        <v>12</v>
      </c>
      <c r="D1060" s="49" t="s">
        <v>238</v>
      </c>
      <c r="E1060" s="49" t="s">
        <v>239</v>
      </c>
      <c r="F1060" s="49" t="s">
        <v>108</v>
      </c>
      <c r="G1060" s="49" t="s">
        <v>254</v>
      </c>
      <c r="H1060" s="50" t="s">
        <v>16</v>
      </c>
      <c r="I1060" s="51">
        <v>25</v>
      </c>
      <c r="J1060" s="52">
        <v>1.3750000000000001E-4</v>
      </c>
      <c r="K1060" s="52">
        <v>2.7500000000000001E-7</v>
      </c>
      <c r="L1060" s="52">
        <v>2.7500000000000001E-7</v>
      </c>
      <c r="M1060" s="52">
        <v>1.375E-6</v>
      </c>
      <c r="N1060" s="52">
        <v>4.6199999999999998E-5</v>
      </c>
      <c r="O1060" s="52">
        <v>1.1275E-4</v>
      </c>
      <c r="P1060" s="52">
        <v>8.2500000000000006E-6</v>
      </c>
      <c r="Q1060" s="52"/>
      <c r="R1060" s="52"/>
      <c r="S1060" s="52"/>
      <c r="T1060" s="52"/>
      <c r="U1060" s="52"/>
      <c r="V1060" s="52"/>
      <c r="W1060" s="52"/>
      <c r="X1060" s="52"/>
      <c r="Y1060" s="52"/>
      <c r="Z1060" s="52"/>
      <c r="AA1060" s="52"/>
      <c r="AB1060" s="52"/>
      <c r="AC1060" s="52"/>
      <c r="AD1060" s="52"/>
      <c r="AE1060" s="52"/>
      <c r="AF1060" s="52"/>
      <c r="AG1060" s="32"/>
    </row>
    <row r="1061" spans="1:33" ht="15" customHeight="1" x14ac:dyDescent="0.25">
      <c r="A1061" s="49" t="s">
        <v>10</v>
      </c>
      <c r="B1061" s="49" t="s">
        <v>11</v>
      </c>
      <c r="C1061" s="49" t="s">
        <v>12</v>
      </c>
      <c r="D1061" s="49" t="s">
        <v>238</v>
      </c>
      <c r="E1061" s="49" t="s">
        <v>239</v>
      </c>
      <c r="F1061" s="49" t="s">
        <v>108</v>
      </c>
      <c r="G1061" s="49" t="s">
        <v>254</v>
      </c>
      <c r="H1061" s="50" t="s">
        <v>17</v>
      </c>
      <c r="I1061" s="51">
        <v>1</v>
      </c>
      <c r="J1061" s="52">
        <v>4.6699999999999998E-2</v>
      </c>
      <c r="K1061" s="52">
        <v>9.3399999999999993E-5</v>
      </c>
      <c r="L1061" s="52">
        <v>9.3399999999999993E-5</v>
      </c>
      <c r="M1061" s="52">
        <v>4.6700000000000002E-4</v>
      </c>
      <c r="N1061" s="52">
        <v>1.5691199999999999E-2</v>
      </c>
      <c r="O1061" s="52">
        <v>3.8294000000000002E-2</v>
      </c>
      <c r="P1061" s="52">
        <v>2.8019999999999998E-3</v>
      </c>
      <c r="Q1061" s="52"/>
      <c r="R1061" s="52"/>
      <c r="S1061" s="52"/>
      <c r="T1061" s="52"/>
      <c r="U1061" s="52"/>
      <c r="V1061" s="52"/>
      <c r="W1061" s="52"/>
      <c r="X1061" s="52"/>
      <c r="Y1061" s="52"/>
      <c r="Z1061" s="52"/>
      <c r="AA1061" s="52"/>
      <c r="AB1061" s="52"/>
      <c r="AC1061" s="52"/>
      <c r="AD1061" s="52"/>
      <c r="AE1061" s="52"/>
      <c r="AF1061" s="52"/>
      <c r="AG1061" s="32"/>
    </row>
    <row r="1062" spans="1:33" ht="15" customHeight="1" x14ac:dyDescent="0.25">
      <c r="A1062" s="49" t="s">
        <v>10</v>
      </c>
      <c r="B1062" s="49" t="s">
        <v>11</v>
      </c>
      <c r="C1062" s="49" t="s">
        <v>12</v>
      </c>
      <c r="D1062" s="49" t="s">
        <v>238</v>
      </c>
      <c r="E1062" s="49" t="s">
        <v>239</v>
      </c>
      <c r="F1062" s="49" t="s">
        <v>108</v>
      </c>
      <c r="G1062" s="49" t="s">
        <v>254</v>
      </c>
      <c r="H1062" s="50" t="s">
        <v>18</v>
      </c>
      <c r="I1062" s="51">
        <v>298</v>
      </c>
      <c r="J1062" s="52">
        <v>2.3839999999999999E-4</v>
      </c>
      <c r="K1062" s="52">
        <v>4.7679999999999998E-7</v>
      </c>
      <c r="L1062" s="52">
        <v>4.7679999999999998E-7</v>
      </c>
      <c r="M1062" s="52">
        <v>2.384E-6</v>
      </c>
      <c r="N1062" s="52">
        <v>8.0102400000000001E-5</v>
      </c>
      <c r="O1062" s="52">
        <v>1.9548800000000001E-4</v>
      </c>
      <c r="P1062" s="52">
        <v>1.4304000000000001E-5</v>
      </c>
      <c r="Q1062" s="52"/>
      <c r="R1062" s="52"/>
      <c r="S1062" s="52"/>
      <c r="T1062" s="52"/>
      <c r="U1062" s="52"/>
      <c r="V1062" s="52"/>
      <c r="W1062" s="52"/>
      <c r="X1062" s="52"/>
      <c r="Y1062" s="52"/>
      <c r="Z1062" s="52"/>
      <c r="AA1062" s="52"/>
      <c r="AB1062" s="52"/>
      <c r="AC1062" s="52"/>
      <c r="AD1062" s="52"/>
      <c r="AE1062" s="52"/>
      <c r="AF1062" s="52"/>
      <c r="AG1062" s="32"/>
    </row>
    <row r="1063" spans="1:33" ht="15" customHeight="1" x14ac:dyDescent="0.25">
      <c r="A1063" s="49" t="s">
        <v>10</v>
      </c>
      <c r="B1063" s="49" t="s">
        <v>11</v>
      </c>
      <c r="C1063" s="49" t="s">
        <v>12</v>
      </c>
      <c r="D1063" s="49" t="s">
        <v>238</v>
      </c>
      <c r="E1063" s="49" t="s">
        <v>239</v>
      </c>
      <c r="F1063" s="49" t="s">
        <v>108</v>
      </c>
      <c r="G1063" s="49" t="s">
        <v>255</v>
      </c>
      <c r="H1063" s="50" t="s">
        <v>16</v>
      </c>
      <c r="I1063" s="51">
        <v>25</v>
      </c>
      <c r="J1063" s="52">
        <v>1.55743689446785E-4</v>
      </c>
      <c r="K1063" s="52">
        <v>1.4237960316081799E-4</v>
      </c>
      <c r="L1063" s="52">
        <v>1.09827278881902E-4</v>
      </c>
      <c r="M1063" s="52">
        <v>9.0153270636544102E-5</v>
      </c>
      <c r="N1063" s="52">
        <v>8.3443346142181101E-5</v>
      </c>
      <c r="O1063" s="52">
        <v>9.8724805491427002E-5</v>
      </c>
      <c r="P1063" s="52">
        <v>7.3804751534536602E-5</v>
      </c>
      <c r="Q1063" s="52">
        <v>9.1125090197756307E-5</v>
      </c>
      <c r="R1063" s="52">
        <v>1.41530585098647E-4</v>
      </c>
      <c r="S1063" s="52">
        <v>1.74630308753602E-4</v>
      </c>
      <c r="T1063" s="52">
        <v>2.34862004880193E-4</v>
      </c>
      <c r="U1063" s="52">
        <v>2.0780052202807101E-4</v>
      </c>
      <c r="V1063" s="52">
        <v>1.6691855072074901E-4</v>
      </c>
      <c r="W1063" s="52">
        <v>1.44323351772366E-4</v>
      </c>
      <c r="X1063" s="52">
        <v>1.2444683760527901E-4</v>
      </c>
      <c r="Y1063" s="52">
        <v>1.33699976941272E-4</v>
      </c>
      <c r="Z1063" s="52">
        <v>1.2559538666236201E-4</v>
      </c>
      <c r="AA1063" s="52">
        <v>1.1256862502835E-4</v>
      </c>
      <c r="AB1063" s="52">
        <v>1.33536155231422E-4</v>
      </c>
      <c r="AC1063" s="52">
        <v>1.19487019503992E-4</v>
      </c>
      <c r="AD1063" s="52">
        <v>8.0748807963406405E-5</v>
      </c>
      <c r="AE1063" s="52">
        <v>1.0779932229435801E-4</v>
      </c>
      <c r="AF1063" s="52">
        <v>8.5158383707843805E-5</v>
      </c>
      <c r="AG1063" s="32">
        <v>7.3164604127105701E-5</v>
      </c>
    </row>
    <row r="1064" spans="1:33" ht="15" customHeight="1" x14ac:dyDescent="0.25">
      <c r="A1064" s="49" t="s">
        <v>10</v>
      </c>
      <c r="B1064" s="49" t="s">
        <v>11</v>
      </c>
      <c r="C1064" s="49" t="s">
        <v>12</v>
      </c>
      <c r="D1064" s="49" t="s">
        <v>238</v>
      </c>
      <c r="E1064" s="49" t="s">
        <v>239</v>
      </c>
      <c r="F1064" s="49" t="s">
        <v>108</v>
      </c>
      <c r="G1064" s="49" t="s">
        <v>255</v>
      </c>
      <c r="H1064" s="50" t="s">
        <v>17</v>
      </c>
      <c r="I1064" s="51">
        <v>1</v>
      </c>
      <c r="J1064" s="52">
        <v>1.3381497797267701</v>
      </c>
      <c r="K1064" s="52">
        <v>1.22332555035775</v>
      </c>
      <c r="L1064" s="52">
        <v>0.94363598015330197</v>
      </c>
      <c r="M1064" s="52">
        <v>0.77459690130918701</v>
      </c>
      <c r="N1064" s="52">
        <v>0.71694523005361999</v>
      </c>
      <c r="O1064" s="52">
        <v>0.84824352878233999</v>
      </c>
      <c r="P1064" s="52">
        <v>0.63413042518473794</v>
      </c>
      <c r="Q1064" s="52">
        <v>0.78294677497912202</v>
      </c>
      <c r="R1064" s="52">
        <v>1.21603078716758</v>
      </c>
      <c r="S1064" s="52">
        <v>1.50042361281095</v>
      </c>
      <c r="T1064" s="52">
        <v>2.01793434593062</v>
      </c>
      <c r="U1064" s="52">
        <v>1.7854220852651801</v>
      </c>
      <c r="V1064" s="52">
        <v>1.4341641877926801</v>
      </c>
      <c r="W1064" s="52">
        <v>1.2400211637601299</v>
      </c>
      <c r="X1064" s="52">
        <v>1.0692308841454801</v>
      </c>
      <c r="Y1064" s="52">
        <v>1.14875020187941</v>
      </c>
      <c r="Z1064" s="52">
        <v>1.07911556220301</v>
      </c>
      <c r="AA1064" s="52">
        <v>0.96718962624358695</v>
      </c>
      <c r="AB1064" s="52">
        <v>1.14734264574838</v>
      </c>
      <c r="AC1064" s="52">
        <v>1.0266324715783</v>
      </c>
      <c r="AD1064" s="52">
        <v>0.69379375802158805</v>
      </c>
      <c r="AE1064" s="52">
        <v>0.92621177715312197</v>
      </c>
      <c r="AF1064" s="52">
        <v>0.73168083281779395</v>
      </c>
      <c r="AG1064" s="32">
        <v>0.62863027866009202</v>
      </c>
    </row>
    <row r="1065" spans="1:33" ht="15" customHeight="1" x14ac:dyDescent="0.25">
      <c r="A1065" s="49" t="s">
        <v>10</v>
      </c>
      <c r="B1065" s="49" t="s">
        <v>11</v>
      </c>
      <c r="C1065" s="49" t="s">
        <v>12</v>
      </c>
      <c r="D1065" s="49" t="s">
        <v>238</v>
      </c>
      <c r="E1065" s="49" t="s">
        <v>239</v>
      </c>
      <c r="F1065" s="49" t="s">
        <v>108</v>
      </c>
      <c r="G1065" s="49" t="s">
        <v>255</v>
      </c>
      <c r="H1065" s="50" t="s">
        <v>18</v>
      </c>
      <c r="I1065" s="51">
        <v>298</v>
      </c>
      <c r="J1065" s="52">
        <v>9.2823238910283597E-4</v>
      </c>
      <c r="K1065" s="52">
        <v>8.4858243483847595E-4</v>
      </c>
      <c r="L1065" s="52">
        <v>6.54570582136136E-4</v>
      </c>
      <c r="M1065" s="52">
        <v>5.3731349299380299E-4</v>
      </c>
      <c r="N1065" s="52">
        <v>4.9732234300739898E-4</v>
      </c>
      <c r="O1065" s="52">
        <v>5.8839984072890498E-4</v>
      </c>
      <c r="P1065" s="52">
        <v>4.3987631914583803E-4</v>
      </c>
      <c r="Q1065" s="52">
        <v>5.4310553757862701E-4</v>
      </c>
      <c r="R1065" s="52">
        <v>8.4352228718793801E-4</v>
      </c>
      <c r="S1065" s="52">
        <v>1.04079664017147E-3</v>
      </c>
      <c r="T1065" s="52">
        <v>1.3997775490859499E-3</v>
      </c>
      <c r="U1065" s="52">
        <v>1.2384911112873001E-3</v>
      </c>
      <c r="V1065" s="52">
        <v>9.948345622956651E-4</v>
      </c>
      <c r="W1065" s="52">
        <v>8.6016717656330001E-4</v>
      </c>
      <c r="X1065" s="52">
        <v>7.4170315212746495E-4</v>
      </c>
      <c r="Y1065" s="52">
        <v>7.9685186256998105E-4</v>
      </c>
      <c r="Z1065" s="52">
        <v>7.4854850450767601E-4</v>
      </c>
      <c r="AA1065" s="52">
        <v>6.7090900516896901E-4</v>
      </c>
      <c r="AB1065" s="52">
        <v>7.9587548517927396E-4</v>
      </c>
      <c r="AC1065" s="52">
        <v>7.1214263624379205E-4</v>
      </c>
      <c r="AD1065" s="52">
        <v>4.8126289546190199E-4</v>
      </c>
      <c r="AE1065" s="52">
        <v>6.4248396087437205E-4</v>
      </c>
      <c r="AF1065" s="52">
        <v>5.0754396689874895E-4</v>
      </c>
      <c r="AG1065" s="32">
        <v>4.3606104059755002E-4</v>
      </c>
    </row>
    <row r="1066" spans="1:33" ht="15" customHeight="1" x14ac:dyDescent="0.25">
      <c r="A1066" s="49" t="s">
        <v>10</v>
      </c>
      <c r="B1066" s="49" t="s">
        <v>11</v>
      </c>
      <c r="C1066" s="49" t="s">
        <v>12</v>
      </c>
      <c r="D1066" s="49" t="s">
        <v>238</v>
      </c>
      <c r="E1066" s="49" t="s">
        <v>239</v>
      </c>
      <c r="F1066" s="49" t="s">
        <v>108</v>
      </c>
      <c r="G1066" s="49" t="s">
        <v>256</v>
      </c>
      <c r="H1066" s="50" t="s">
        <v>16</v>
      </c>
      <c r="I1066" s="51">
        <v>25</v>
      </c>
      <c r="J1066" s="52">
        <v>8.6153649387767802E-7</v>
      </c>
      <c r="K1066" s="52">
        <v>1.1985672517606201E-6</v>
      </c>
      <c r="L1066" s="52">
        <v>1.4470524970438899E-6</v>
      </c>
      <c r="M1066" s="52">
        <v>8.74607342729594E-6</v>
      </c>
      <c r="N1066" s="52">
        <v>1.3555567662715601E-5</v>
      </c>
      <c r="O1066" s="52">
        <v>1.43851375E-5</v>
      </c>
      <c r="P1066" s="52">
        <v>1.47986934654002E-5</v>
      </c>
      <c r="Q1066" s="52">
        <v>1.4502639343990299E-5</v>
      </c>
      <c r="R1066" s="52">
        <v>1.5858454721004201E-5</v>
      </c>
      <c r="S1066" s="52">
        <v>1.5716850756683201E-5</v>
      </c>
      <c r="T1066" s="52">
        <v>2.3768244107822999E-5</v>
      </c>
      <c r="U1066" s="52">
        <v>2.1634649746922599E-5</v>
      </c>
      <c r="V1066" s="52">
        <v>2.70639796505887E-5</v>
      </c>
      <c r="W1066" s="52">
        <v>2.6456579689401599E-5</v>
      </c>
      <c r="X1066" s="52">
        <v>2.8226883252360601E-5</v>
      </c>
      <c r="Y1066" s="52">
        <v>2.9323802709083497E-4</v>
      </c>
      <c r="Z1066" s="52">
        <v>1.65849743497451E-4</v>
      </c>
      <c r="AA1066" s="52">
        <v>1.9424120420186801E-4</v>
      </c>
      <c r="AB1066" s="52">
        <v>8.4621643694597599E-5</v>
      </c>
      <c r="AC1066" s="52">
        <v>1.5906990910804299E-4</v>
      </c>
      <c r="AD1066" s="52">
        <v>2.3623426285023801E-4</v>
      </c>
      <c r="AE1066" s="52">
        <v>1.2779078037052099E-4</v>
      </c>
      <c r="AF1066" s="52">
        <v>2.5070794444653202E-4</v>
      </c>
      <c r="AG1066" s="32">
        <v>1.7602644082295201E-4</v>
      </c>
    </row>
    <row r="1067" spans="1:33" ht="15" customHeight="1" x14ac:dyDescent="0.25">
      <c r="A1067" s="49" t="s">
        <v>10</v>
      </c>
      <c r="B1067" s="49" t="s">
        <v>11</v>
      </c>
      <c r="C1067" s="49" t="s">
        <v>12</v>
      </c>
      <c r="D1067" s="49" t="s">
        <v>238</v>
      </c>
      <c r="E1067" s="49" t="s">
        <v>239</v>
      </c>
      <c r="F1067" s="49" t="s">
        <v>108</v>
      </c>
      <c r="G1067" s="49" t="s">
        <v>256</v>
      </c>
      <c r="H1067" s="50" t="s">
        <v>18</v>
      </c>
      <c r="I1067" s="51">
        <v>298</v>
      </c>
      <c r="J1067" s="52">
        <v>7.4939704105295097E-6</v>
      </c>
      <c r="K1067" s="52">
        <v>1.0425591467747E-5</v>
      </c>
      <c r="L1067" s="52">
        <v>1.2587010152665001E-5</v>
      </c>
      <c r="M1067" s="52">
        <v>7.6076655995700694E-5</v>
      </c>
      <c r="N1067" s="52">
        <v>1.17911456664011E-4</v>
      </c>
      <c r="O1067" s="52">
        <v>1.2512736900000001E-4</v>
      </c>
      <c r="P1067" s="52">
        <v>1.2872463526768699E-4</v>
      </c>
      <c r="Q1067" s="52">
        <v>1.2614944449918501E-4</v>
      </c>
      <c r="R1067" s="52">
        <v>1.3794283965967499E-4</v>
      </c>
      <c r="S1067" s="52">
        <v>1.3671111479813299E-4</v>
      </c>
      <c r="T1067" s="52">
        <v>2.06745180639507E-4</v>
      </c>
      <c r="U1067" s="52">
        <v>1.88186369582421E-4</v>
      </c>
      <c r="V1067" s="52">
        <v>2.35412735425553E-4</v>
      </c>
      <c r="W1067" s="52">
        <v>2.30129340736135E-4</v>
      </c>
      <c r="X1067" s="52">
        <v>2.45528110971344E-4</v>
      </c>
      <c r="Y1067" s="52">
        <v>2.5506953145652501E-3</v>
      </c>
      <c r="Z1067" s="52">
        <v>1.44262382289783E-3</v>
      </c>
      <c r="AA1067" s="52">
        <v>1.6895834908197101E-3</v>
      </c>
      <c r="AB1067" s="52">
        <v>7.3607107585592704E-4</v>
      </c>
      <c r="AC1067" s="52">
        <v>1.38365025803601E-3</v>
      </c>
      <c r="AD1067" s="52">
        <v>2.0548550042086698E-3</v>
      </c>
      <c r="AE1067" s="52">
        <v>1.11157256093104E-3</v>
      </c>
      <c r="AF1067" s="52">
        <v>2.1807525632614E-3</v>
      </c>
      <c r="AG1067" s="32">
        <v>1.53114458687726E-3</v>
      </c>
    </row>
    <row r="1068" spans="1:33" ht="15" customHeight="1" x14ac:dyDescent="0.25">
      <c r="A1068" s="49" t="s">
        <v>10</v>
      </c>
      <c r="B1068" s="49" t="s">
        <v>11</v>
      </c>
      <c r="C1068" s="49" t="s">
        <v>12</v>
      </c>
      <c r="D1068" s="49" t="s">
        <v>238</v>
      </c>
      <c r="E1068" s="49" t="s">
        <v>239</v>
      </c>
      <c r="F1068" s="49" t="s">
        <v>108</v>
      </c>
      <c r="G1068" s="49" t="s">
        <v>257</v>
      </c>
      <c r="H1068" s="50" t="s">
        <v>16</v>
      </c>
      <c r="I1068" s="51">
        <v>25</v>
      </c>
      <c r="J1068" s="52">
        <v>1.1949859031219E-4</v>
      </c>
      <c r="K1068" s="52">
        <v>1.23399744857478E-4</v>
      </c>
      <c r="L1068" s="52">
        <v>1.2707495231819999E-4</v>
      </c>
      <c r="M1068" s="52">
        <v>1.2787953559914499E-4</v>
      </c>
      <c r="N1068" s="52">
        <v>1.2910123755683299E-4</v>
      </c>
      <c r="O1068" s="52">
        <v>1.2864091666666701E-4</v>
      </c>
      <c r="P1068" s="52">
        <v>1.32095944330157E-4</v>
      </c>
      <c r="Q1068" s="52">
        <v>1.29220259299259E-4</v>
      </c>
      <c r="R1068" s="52">
        <v>1.27499290884399E-4</v>
      </c>
      <c r="S1068" s="52">
        <v>1.2421869071067301E-4</v>
      </c>
      <c r="T1068" s="52">
        <v>1.1830706238702001E-4</v>
      </c>
      <c r="U1068" s="52">
        <v>9.8345301643691099E-5</v>
      </c>
      <c r="V1068" s="52">
        <v>1.3351175099336201E-4</v>
      </c>
      <c r="W1068" s="52">
        <v>1.24407711143987E-4</v>
      </c>
      <c r="X1068" s="52">
        <v>1.2294418859138E-4</v>
      </c>
      <c r="Y1068" s="52">
        <v>1.37423272594714E-3</v>
      </c>
      <c r="Z1068" s="52">
        <v>7.8723685596502105E-4</v>
      </c>
      <c r="AA1068" s="52">
        <v>9.2864188121021495E-4</v>
      </c>
      <c r="AB1068" s="52">
        <v>3.98144623909499E-4</v>
      </c>
      <c r="AC1068" s="52">
        <v>7.66165714909968E-4</v>
      </c>
      <c r="AD1068" s="52">
        <v>1.13398512647707E-3</v>
      </c>
      <c r="AE1068" s="52">
        <v>6.15561756788409E-4</v>
      </c>
      <c r="AF1068" s="52">
        <v>1.1755563835505599E-3</v>
      </c>
      <c r="AG1068" s="32">
        <v>8.3988354987056101E-4</v>
      </c>
    </row>
    <row r="1069" spans="1:33" ht="15" customHeight="1" x14ac:dyDescent="0.25">
      <c r="A1069" s="49" t="s">
        <v>10</v>
      </c>
      <c r="B1069" s="49" t="s">
        <v>11</v>
      </c>
      <c r="C1069" s="49" t="s">
        <v>12</v>
      </c>
      <c r="D1069" s="49" t="s">
        <v>238</v>
      </c>
      <c r="E1069" s="49" t="s">
        <v>239</v>
      </c>
      <c r="F1069" s="49" t="s">
        <v>108</v>
      </c>
      <c r="G1069" s="49" t="s">
        <v>257</v>
      </c>
      <c r="H1069" s="50" t="s">
        <v>17</v>
      </c>
      <c r="I1069" s="51">
        <v>1</v>
      </c>
      <c r="J1069" s="52">
        <v>8.9575545805065798E-2</v>
      </c>
      <c r="K1069" s="52">
        <v>9.1877897032359698E-2</v>
      </c>
      <c r="L1069" s="52">
        <v>9.4721034083224895E-2</v>
      </c>
      <c r="M1069" s="52">
        <v>9.6542655400574606E-2</v>
      </c>
      <c r="N1069" s="52">
        <v>9.6570307717262396E-2</v>
      </c>
      <c r="O1069" s="52">
        <v>9.5685686635000003E-2</v>
      </c>
      <c r="P1069" s="52">
        <v>9.9018459390164001E-2</v>
      </c>
      <c r="Q1069" s="52">
        <v>9.7364880976805498E-2</v>
      </c>
      <c r="R1069" s="52">
        <v>9.4983784226605403E-2</v>
      </c>
      <c r="S1069" s="52">
        <v>9.2970236875496201E-2</v>
      </c>
      <c r="T1069" s="52">
        <v>8.8322137425029604E-2</v>
      </c>
      <c r="U1069" s="52">
        <v>7.3378379915407299E-2</v>
      </c>
      <c r="V1069" s="52">
        <v>9.8279730042302907E-2</v>
      </c>
      <c r="W1069" s="52">
        <v>9.1575877562480298E-2</v>
      </c>
      <c r="X1069" s="52">
        <v>9.0497814950930996E-2</v>
      </c>
      <c r="Y1069" s="52">
        <v>1.01150674584473</v>
      </c>
      <c r="Z1069" s="52">
        <v>0.57941975192765605</v>
      </c>
      <c r="AA1069" s="52">
        <v>0.68350067500897105</v>
      </c>
      <c r="AB1069" s="52">
        <v>0.29304689885923002</v>
      </c>
      <c r="AC1069" s="52">
        <v>0.56392522587003002</v>
      </c>
      <c r="AD1069" s="52">
        <v>0.83456056491229702</v>
      </c>
      <c r="AE1069" s="52">
        <v>0.45305760349340002</v>
      </c>
      <c r="AF1069" s="52">
        <v>0.86521817794508005</v>
      </c>
      <c r="AG1069" s="32">
        <v>0.61815275279181503</v>
      </c>
    </row>
    <row r="1070" spans="1:33" ht="15" customHeight="1" x14ac:dyDescent="0.25">
      <c r="A1070" s="49" t="s">
        <v>10</v>
      </c>
      <c r="B1070" s="49" t="s">
        <v>11</v>
      </c>
      <c r="C1070" s="49" t="s">
        <v>12</v>
      </c>
      <c r="D1070" s="49" t="s">
        <v>238</v>
      </c>
      <c r="E1070" s="49" t="s">
        <v>239</v>
      </c>
      <c r="F1070" s="49" t="s">
        <v>108</v>
      </c>
      <c r="G1070" s="49" t="s">
        <v>257</v>
      </c>
      <c r="H1070" s="50" t="s">
        <v>18</v>
      </c>
      <c r="I1070" s="51">
        <v>298</v>
      </c>
      <c r="J1070" s="52">
        <v>1.4244231965213001E-3</v>
      </c>
      <c r="K1070" s="52">
        <v>1.4709249587011399E-3</v>
      </c>
      <c r="L1070" s="52">
        <v>1.51473343163295E-3</v>
      </c>
      <c r="M1070" s="52">
        <v>1.52432406434181E-3</v>
      </c>
      <c r="N1070" s="52">
        <v>1.53888675167745E-3</v>
      </c>
      <c r="O1070" s="52">
        <v>1.5333997266666699E-3</v>
      </c>
      <c r="P1070" s="52">
        <v>1.57458365641547E-3</v>
      </c>
      <c r="Q1070" s="52">
        <v>1.5403054908471601E-3</v>
      </c>
      <c r="R1070" s="52">
        <v>1.5197915473420399E-3</v>
      </c>
      <c r="S1070" s="52">
        <v>1.4806867932712199E-3</v>
      </c>
      <c r="T1070" s="52">
        <v>1.4102201836532699E-3</v>
      </c>
      <c r="U1070" s="52">
        <v>1.1722759955928E-3</v>
      </c>
      <c r="V1070" s="52">
        <v>1.5914600718408699E-3</v>
      </c>
      <c r="W1070" s="52">
        <v>1.4829399168363199E-3</v>
      </c>
      <c r="X1070" s="52">
        <v>1.46549472800926E-3</v>
      </c>
      <c r="Y1070" s="52">
        <v>1.63808540932899E-2</v>
      </c>
      <c r="Z1070" s="52">
        <v>9.3838633231030505E-3</v>
      </c>
      <c r="AA1070" s="52">
        <v>1.1069411224025799E-2</v>
      </c>
      <c r="AB1070" s="52">
        <v>4.7458839170012304E-3</v>
      </c>
      <c r="AC1070" s="52">
        <v>9.1326953217268202E-3</v>
      </c>
      <c r="AD1070" s="52">
        <v>1.35171027076067E-2</v>
      </c>
      <c r="AE1070" s="52">
        <v>7.3374961409178397E-3</v>
      </c>
      <c r="AF1070" s="52">
        <v>1.4012632091922699E-2</v>
      </c>
      <c r="AG1070" s="32">
        <v>1.00114119144571E-2</v>
      </c>
    </row>
    <row r="1071" spans="1:33" ht="15" customHeight="1" x14ac:dyDescent="0.25">
      <c r="A1071" s="49" t="s">
        <v>10</v>
      </c>
      <c r="B1071" s="49" t="s">
        <v>11</v>
      </c>
      <c r="C1071" s="49" t="s">
        <v>12</v>
      </c>
      <c r="D1071" s="49" t="s">
        <v>238</v>
      </c>
      <c r="E1071" s="49" t="s">
        <v>239</v>
      </c>
      <c r="F1071" s="49" t="s">
        <v>108</v>
      </c>
      <c r="G1071" s="49" t="s">
        <v>258</v>
      </c>
      <c r="H1071" s="50" t="s">
        <v>16</v>
      </c>
      <c r="I1071" s="51">
        <v>25</v>
      </c>
      <c r="J1071" s="52">
        <v>2.2200000000000001E-5</v>
      </c>
      <c r="K1071" s="52">
        <v>2.6775E-5</v>
      </c>
      <c r="L1071" s="52">
        <v>1.1625E-5</v>
      </c>
      <c r="M1071" s="52">
        <v>2.0100000000000001E-5</v>
      </c>
      <c r="N1071" s="52">
        <v>3.0525000000000003E-5</v>
      </c>
      <c r="O1071" s="52">
        <v>2.4975000000000001E-5</v>
      </c>
      <c r="P1071" s="52">
        <v>2.3025000000000001E-5</v>
      </c>
      <c r="Q1071" s="52">
        <v>1.3125000000000001E-5</v>
      </c>
      <c r="R1071" s="52">
        <v>5.925E-6</v>
      </c>
      <c r="S1071" s="52">
        <v>8.6999999999999997E-6</v>
      </c>
      <c r="T1071" s="52">
        <v>1.4175000000000001E-5</v>
      </c>
      <c r="U1071" s="52">
        <v>1.08E-5</v>
      </c>
      <c r="V1071" s="52">
        <v>3.5999999999999998E-6</v>
      </c>
      <c r="W1071" s="52">
        <v>3.225E-6</v>
      </c>
      <c r="X1071" s="52">
        <v>3.8249999999999998E-6</v>
      </c>
      <c r="Y1071" s="52">
        <v>3.5250000000000001E-6</v>
      </c>
      <c r="Z1071" s="52">
        <v>5.8499999999999999E-6</v>
      </c>
      <c r="AA1071" s="52">
        <v>4.2749999999999997E-6</v>
      </c>
      <c r="AB1071" s="52">
        <v>3.3749999999999999E-6</v>
      </c>
      <c r="AC1071" s="52">
        <v>3.45E-6</v>
      </c>
      <c r="AD1071" s="52">
        <v>3.5999999999999998E-6</v>
      </c>
      <c r="AE1071" s="52">
        <v>4.1250000000000003E-6</v>
      </c>
      <c r="AF1071" s="52">
        <v>3.45E-6</v>
      </c>
      <c r="AG1071" s="32">
        <v>8.1000000000000004E-6</v>
      </c>
    </row>
    <row r="1072" spans="1:33" ht="15" customHeight="1" x14ac:dyDescent="0.25">
      <c r="A1072" s="49" t="s">
        <v>10</v>
      </c>
      <c r="B1072" s="49" t="s">
        <v>11</v>
      </c>
      <c r="C1072" s="49" t="s">
        <v>12</v>
      </c>
      <c r="D1072" s="49" t="s">
        <v>238</v>
      </c>
      <c r="E1072" s="49" t="s">
        <v>239</v>
      </c>
      <c r="F1072" s="49" t="s">
        <v>108</v>
      </c>
      <c r="G1072" s="49" t="s">
        <v>258</v>
      </c>
      <c r="H1072" s="50" t="s">
        <v>17</v>
      </c>
      <c r="I1072" s="51">
        <v>1</v>
      </c>
      <c r="J1072" s="52">
        <v>2.22592E-2</v>
      </c>
      <c r="K1072" s="52">
        <v>2.6846399999999999E-2</v>
      </c>
      <c r="L1072" s="52">
        <v>1.1656E-2</v>
      </c>
      <c r="M1072" s="52">
        <v>2.0153600000000001E-2</v>
      </c>
      <c r="N1072" s="52">
        <v>3.0606399999999999E-2</v>
      </c>
      <c r="O1072" s="52">
        <v>2.5041600000000001E-2</v>
      </c>
      <c r="P1072" s="52">
        <v>2.30864E-2</v>
      </c>
      <c r="Q1072" s="52">
        <v>1.316E-2</v>
      </c>
      <c r="R1072" s="52">
        <v>5.9408000000000004E-3</v>
      </c>
      <c r="S1072" s="52">
        <v>8.7232000000000004E-3</v>
      </c>
      <c r="T1072" s="52">
        <v>1.4212799999999999E-2</v>
      </c>
      <c r="U1072" s="52">
        <v>1.08288E-2</v>
      </c>
      <c r="V1072" s="52">
        <v>3.6096000000000001E-3</v>
      </c>
      <c r="W1072" s="52">
        <v>3.2336000000000001E-3</v>
      </c>
      <c r="X1072" s="52">
        <v>3.8352E-3</v>
      </c>
      <c r="Y1072" s="52">
        <v>3.5344E-3</v>
      </c>
      <c r="Z1072" s="52">
        <v>5.8656000000000003E-3</v>
      </c>
      <c r="AA1072" s="52">
        <v>4.2864000000000001E-3</v>
      </c>
      <c r="AB1072" s="52">
        <v>3.3839999999999999E-3</v>
      </c>
      <c r="AC1072" s="52">
        <v>3.4591999999999999E-3</v>
      </c>
      <c r="AD1072" s="52">
        <v>3.6096000000000001E-3</v>
      </c>
      <c r="AE1072" s="52">
        <v>4.1359999999999999E-3</v>
      </c>
      <c r="AF1072" s="52">
        <v>3.4591999999999999E-3</v>
      </c>
      <c r="AG1072" s="32">
        <v>8.1215999999999997E-3</v>
      </c>
    </row>
    <row r="1073" spans="1:33" ht="15" customHeight="1" x14ac:dyDescent="0.25">
      <c r="A1073" s="49" t="s">
        <v>10</v>
      </c>
      <c r="B1073" s="49" t="s">
        <v>11</v>
      </c>
      <c r="C1073" s="49" t="s">
        <v>12</v>
      </c>
      <c r="D1073" s="49" t="s">
        <v>238</v>
      </c>
      <c r="E1073" s="49" t="s">
        <v>239</v>
      </c>
      <c r="F1073" s="49" t="s">
        <v>108</v>
      </c>
      <c r="G1073" s="49" t="s">
        <v>258</v>
      </c>
      <c r="H1073" s="50" t="s">
        <v>18</v>
      </c>
      <c r="I1073" s="51">
        <v>298</v>
      </c>
      <c r="J1073" s="52">
        <v>5.2924799999999999E-5</v>
      </c>
      <c r="K1073" s="52">
        <v>6.3831599999999994E-5</v>
      </c>
      <c r="L1073" s="52">
        <v>2.7713999999999999E-5</v>
      </c>
      <c r="M1073" s="52">
        <v>4.7918399999999998E-5</v>
      </c>
      <c r="N1073" s="52">
        <v>7.27716E-5</v>
      </c>
      <c r="O1073" s="52">
        <v>5.9540399999999997E-5</v>
      </c>
      <c r="P1073" s="52">
        <v>5.4891600000000001E-5</v>
      </c>
      <c r="Q1073" s="52">
        <v>3.129E-5</v>
      </c>
      <c r="R1073" s="52">
        <v>1.41252E-5</v>
      </c>
      <c r="S1073" s="52">
        <v>2.07408E-5</v>
      </c>
      <c r="T1073" s="52">
        <v>3.37932E-5</v>
      </c>
      <c r="U1073" s="52">
        <v>2.57472E-5</v>
      </c>
      <c r="V1073" s="52">
        <v>8.5823999999999993E-6</v>
      </c>
      <c r="W1073" s="52">
        <v>7.6884000000000008E-6</v>
      </c>
      <c r="X1073" s="52">
        <v>9.1187999999999998E-6</v>
      </c>
      <c r="Y1073" s="52">
        <v>8.4036000000000003E-6</v>
      </c>
      <c r="Z1073" s="52">
        <v>1.3946400000000001E-5</v>
      </c>
      <c r="AA1073" s="52">
        <v>1.0191600000000001E-5</v>
      </c>
      <c r="AB1073" s="52">
        <v>8.0460000000000006E-6</v>
      </c>
      <c r="AC1073" s="52">
        <v>8.2247999999999996E-6</v>
      </c>
      <c r="AD1073" s="52">
        <v>8.5823999999999993E-6</v>
      </c>
      <c r="AE1073" s="52">
        <v>9.8339999999999994E-6</v>
      </c>
      <c r="AF1073" s="52">
        <v>8.2247999999999996E-6</v>
      </c>
      <c r="AG1073" s="32">
        <v>1.9310400000000001E-5</v>
      </c>
    </row>
    <row r="1074" spans="1:33" ht="15" customHeight="1" x14ac:dyDescent="0.25">
      <c r="A1074" s="49" t="s">
        <v>10</v>
      </c>
      <c r="B1074" s="49" t="s">
        <v>11</v>
      </c>
      <c r="C1074" s="49" t="s">
        <v>12</v>
      </c>
      <c r="D1074" s="49" t="s">
        <v>238</v>
      </c>
      <c r="E1074" s="49" t="s">
        <v>239</v>
      </c>
      <c r="F1074" s="49" t="s">
        <v>108</v>
      </c>
      <c r="G1074" s="49" t="s">
        <v>259</v>
      </c>
      <c r="H1074" s="50" t="s">
        <v>16</v>
      </c>
      <c r="I1074" s="51">
        <v>25</v>
      </c>
      <c r="J1074" s="52">
        <v>4.6410000000000001E-4</v>
      </c>
      <c r="K1074" s="52">
        <v>3.18525E-4</v>
      </c>
      <c r="L1074" s="52">
        <v>3.7072500000000003E-4</v>
      </c>
      <c r="M1074" s="52">
        <v>6.2767499999999996E-4</v>
      </c>
      <c r="N1074" s="52">
        <v>8.8612499999999998E-4</v>
      </c>
      <c r="O1074" s="52">
        <v>6.9592500000000002E-4</v>
      </c>
      <c r="P1074" s="52">
        <v>5.1637500000000002E-4</v>
      </c>
      <c r="Q1074" s="52">
        <v>5.8012500000000002E-4</v>
      </c>
      <c r="R1074" s="52">
        <v>7.4910000000000005E-4</v>
      </c>
      <c r="S1074" s="52">
        <v>5.9820000000000001E-4</v>
      </c>
      <c r="T1074" s="52">
        <v>6.4709999999999995E-4</v>
      </c>
      <c r="U1074" s="52">
        <v>6.3210000000000002E-4</v>
      </c>
      <c r="V1074" s="52">
        <v>6.4177500000000003E-4</v>
      </c>
      <c r="W1074" s="52">
        <v>6.1005E-4</v>
      </c>
      <c r="X1074" s="52">
        <v>7.2907500000000004E-4</v>
      </c>
      <c r="Y1074" s="52">
        <v>6.0015000000000003E-4</v>
      </c>
      <c r="Z1074" s="52">
        <v>8.2275000000000002E-4</v>
      </c>
      <c r="AA1074" s="52">
        <v>8.2492500000000001E-4</v>
      </c>
      <c r="AB1074" s="52">
        <v>9.3959999999999996E-4</v>
      </c>
      <c r="AC1074" s="52">
        <v>9.9622500000000011E-4</v>
      </c>
      <c r="AD1074" s="52">
        <v>9.3840000000000004E-4</v>
      </c>
      <c r="AE1074" s="52">
        <v>1.0605E-3</v>
      </c>
      <c r="AF1074" s="52">
        <v>1.056825E-3</v>
      </c>
      <c r="AG1074" s="32">
        <v>1.0899E-3</v>
      </c>
    </row>
    <row r="1075" spans="1:33" ht="15" customHeight="1" x14ac:dyDescent="0.25">
      <c r="A1075" s="49" t="s">
        <v>10</v>
      </c>
      <c r="B1075" s="49" t="s">
        <v>11</v>
      </c>
      <c r="C1075" s="49" t="s">
        <v>12</v>
      </c>
      <c r="D1075" s="49" t="s">
        <v>238</v>
      </c>
      <c r="E1075" s="49" t="s">
        <v>239</v>
      </c>
      <c r="F1075" s="49" t="s">
        <v>108</v>
      </c>
      <c r="G1075" s="49" t="s">
        <v>259</v>
      </c>
      <c r="H1075" s="50" t="s">
        <v>17</v>
      </c>
      <c r="I1075" s="51">
        <v>1</v>
      </c>
      <c r="J1075" s="52">
        <v>0.38972024</v>
      </c>
      <c r="K1075" s="52">
        <v>0.26747606000000002</v>
      </c>
      <c r="L1075" s="52">
        <v>0.31131014000000001</v>
      </c>
      <c r="M1075" s="52">
        <v>0.52707961999999997</v>
      </c>
      <c r="N1075" s="52">
        <v>0.74410869999999996</v>
      </c>
      <c r="O1075" s="52">
        <v>0.58439141999999999</v>
      </c>
      <c r="P1075" s="52">
        <v>0.43361729999999998</v>
      </c>
      <c r="Q1075" s="52">
        <v>0.48715029999999998</v>
      </c>
      <c r="R1075" s="52">
        <v>0.62904424000000003</v>
      </c>
      <c r="S1075" s="52">
        <v>0.50232847999999997</v>
      </c>
      <c r="T1075" s="52">
        <v>0.54339143999999995</v>
      </c>
      <c r="U1075" s="52">
        <v>0.53079544000000001</v>
      </c>
      <c r="V1075" s="52">
        <v>0.53891986000000003</v>
      </c>
      <c r="W1075" s="52">
        <v>0.51227931999999998</v>
      </c>
      <c r="X1075" s="52">
        <v>0.61222858000000002</v>
      </c>
      <c r="Y1075" s="52">
        <v>0.50396596000000005</v>
      </c>
      <c r="Z1075" s="52">
        <v>0.69089060000000002</v>
      </c>
      <c r="AA1075" s="52">
        <v>0.69271702000000002</v>
      </c>
      <c r="AB1075" s="52">
        <v>0.78901343999999995</v>
      </c>
      <c r="AC1075" s="52">
        <v>0.83656333999999999</v>
      </c>
      <c r="AD1075" s="52">
        <v>0.78800576</v>
      </c>
      <c r="AE1075" s="52">
        <v>0.89053720000000003</v>
      </c>
      <c r="AF1075" s="52">
        <v>0.88745118000000001</v>
      </c>
      <c r="AG1075" s="32">
        <v>0.91522535999999999</v>
      </c>
    </row>
    <row r="1076" spans="1:33" ht="15" customHeight="1" x14ac:dyDescent="0.25">
      <c r="A1076" s="49" t="s">
        <v>10</v>
      </c>
      <c r="B1076" s="49" t="s">
        <v>11</v>
      </c>
      <c r="C1076" s="49" t="s">
        <v>12</v>
      </c>
      <c r="D1076" s="49" t="s">
        <v>238</v>
      </c>
      <c r="E1076" s="49" t="s">
        <v>239</v>
      </c>
      <c r="F1076" s="49" t="s">
        <v>108</v>
      </c>
      <c r="G1076" s="49" t="s">
        <v>259</v>
      </c>
      <c r="H1076" s="50" t="s">
        <v>18</v>
      </c>
      <c r="I1076" s="51">
        <v>298</v>
      </c>
      <c r="J1076" s="52">
        <v>1.1064143999999999E-3</v>
      </c>
      <c r="K1076" s="52">
        <v>7.5936359999999997E-4</v>
      </c>
      <c r="L1076" s="52">
        <v>8.8380839999999995E-4</v>
      </c>
      <c r="M1076" s="52">
        <v>1.4963772E-3</v>
      </c>
      <c r="N1076" s="52">
        <v>2.1125219999999999E-3</v>
      </c>
      <c r="O1076" s="52">
        <v>1.6590852000000001E-3</v>
      </c>
      <c r="P1076" s="52">
        <v>1.2310380000000001E-3</v>
      </c>
      <c r="Q1076" s="52">
        <v>1.383018E-3</v>
      </c>
      <c r="R1076" s="52">
        <v>1.7858544000000001E-3</v>
      </c>
      <c r="S1076" s="52">
        <v>1.4261088E-3</v>
      </c>
      <c r="T1076" s="52">
        <v>1.5426864000000001E-3</v>
      </c>
      <c r="U1076" s="52">
        <v>1.5069263999999999E-3</v>
      </c>
      <c r="V1076" s="52">
        <v>1.5299916000000001E-3</v>
      </c>
      <c r="W1076" s="52">
        <v>1.4543592E-3</v>
      </c>
      <c r="X1076" s="52">
        <v>1.7381148000000001E-3</v>
      </c>
      <c r="Y1076" s="52">
        <v>1.4307575999999999E-3</v>
      </c>
      <c r="Z1076" s="52">
        <v>1.961436E-3</v>
      </c>
      <c r="AA1076" s="52">
        <v>1.9666212000000001E-3</v>
      </c>
      <c r="AB1076" s="52">
        <v>2.2400063999999998E-3</v>
      </c>
      <c r="AC1076" s="52">
        <v>2.3750004000000001E-3</v>
      </c>
      <c r="AD1076" s="52">
        <v>2.2371456000000001E-3</v>
      </c>
      <c r="AE1076" s="52">
        <v>2.528232E-3</v>
      </c>
      <c r="AF1076" s="52">
        <v>2.5194708000000001E-3</v>
      </c>
      <c r="AG1076" s="32">
        <v>2.5983216E-3</v>
      </c>
    </row>
    <row r="1077" spans="1:33" ht="15" customHeight="1" x14ac:dyDescent="0.25">
      <c r="A1077" s="49" t="s">
        <v>10</v>
      </c>
      <c r="B1077" s="49" t="s">
        <v>11</v>
      </c>
      <c r="C1077" s="49" t="s">
        <v>12</v>
      </c>
      <c r="D1077" s="49" t="s">
        <v>238</v>
      </c>
      <c r="E1077" s="49" t="s">
        <v>239</v>
      </c>
      <c r="F1077" s="49" t="s">
        <v>108</v>
      </c>
      <c r="G1077" s="49" t="s">
        <v>260</v>
      </c>
      <c r="H1077" s="50" t="s">
        <v>16</v>
      </c>
      <c r="I1077" s="51">
        <v>25</v>
      </c>
      <c r="J1077" s="52">
        <v>8.6647421884177998E-4</v>
      </c>
      <c r="K1077" s="52">
        <v>7.3403517246872405E-4</v>
      </c>
      <c r="L1077" s="52">
        <v>7.3505497904046205E-4</v>
      </c>
      <c r="M1077" s="52">
        <v>8.9528807024259402E-4</v>
      </c>
      <c r="N1077" s="52">
        <v>9.4433897783810202E-4</v>
      </c>
      <c r="O1077" s="52">
        <v>9.22809868814785E-4</v>
      </c>
      <c r="P1077" s="52">
        <v>9.1048880093079303E-4</v>
      </c>
      <c r="Q1077" s="52">
        <v>8.9280257762322502E-4</v>
      </c>
      <c r="R1077" s="52">
        <v>9.2443566249999999E-4</v>
      </c>
      <c r="S1077" s="52">
        <v>9.1619274270000005E-4</v>
      </c>
      <c r="T1077" s="52">
        <v>9.1653723115E-4</v>
      </c>
      <c r="U1077" s="52">
        <v>9.1903025287499995E-4</v>
      </c>
      <c r="V1077" s="52">
        <v>7.9916826300206604E-4</v>
      </c>
      <c r="W1077" s="52">
        <v>8.1867302633186801E-4</v>
      </c>
      <c r="X1077" s="52">
        <v>7.4973328214749605E-4</v>
      </c>
      <c r="Y1077" s="52">
        <v>7.6628868697209895E-4</v>
      </c>
      <c r="Z1077" s="52">
        <v>7.7739343705901997E-4</v>
      </c>
      <c r="AA1077" s="52">
        <v>7.7286987011146902E-4</v>
      </c>
      <c r="AB1077" s="52">
        <v>7.84738782233248E-4</v>
      </c>
      <c r="AC1077" s="52">
        <v>8.6484223670239195E-4</v>
      </c>
      <c r="AD1077" s="52">
        <v>7.2028347272973204E-4</v>
      </c>
      <c r="AE1077" s="52">
        <v>8.3632133446244895E-4</v>
      </c>
      <c r="AF1077" s="52">
        <v>8.9163990468789898E-4</v>
      </c>
      <c r="AG1077" s="32">
        <v>8.8800240494567404E-4</v>
      </c>
    </row>
    <row r="1078" spans="1:33" ht="15" customHeight="1" x14ac:dyDescent="0.25">
      <c r="A1078" s="49" t="s">
        <v>10</v>
      </c>
      <c r="B1078" s="49" t="s">
        <v>11</v>
      </c>
      <c r="C1078" s="49" t="s">
        <v>12</v>
      </c>
      <c r="D1078" s="49" t="s">
        <v>238</v>
      </c>
      <c r="E1078" s="49" t="s">
        <v>239</v>
      </c>
      <c r="F1078" s="49" t="s">
        <v>108</v>
      </c>
      <c r="G1078" s="49" t="s">
        <v>260</v>
      </c>
      <c r="H1078" s="50" t="s">
        <v>17</v>
      </c>
      <c r="I1078" s="51">
        <v>1</v>
      </c>
      <c r="J1078" s="52">
        <v>1.83761852331965</v>
      </c>
      <c r="K1078" s="52">
        <v>1.5567417937716701</v>
      </c>
      <c r="L1078" s="52">
        <v>1.5589045995490101</v>
      </c>
      <c r="M1078" s="52">
        <v>1.89872693937049</v>
      </c>
      <c r="N1078" s="52">
        <v>2.0027541041990502</v>
      </c>
      <c r="O1078" s="52">
        <v>1.9570951697823999</v>
      </c>
      <c r="P1078" s="52">
        <v>1.93096464901403</v>
      </c>
      <c r="Q1078" s="52">
        <v>1.89345570662334</v>
      </c>
      <c r="R1078" s="52">
        <v>1.9605431530299999</v>
      </c>
      <c r="S1078" s="52">
        <v>1.94306156871816</v>
      </c>
      <c r="T1078" s="52">
        <v>1.94379215982292</v>
      </c>
      <c r="U1078" s="52">
        <v>1.9490793602973</v>
      </c>
      <c r="V1078" s="52">
        <v>1.6948760521747801</v>
      </c>
      <c r="W1078" s="52">
        <v>1.73624175424463</v>
      </c>
      <c r="X1078" s="52">
        <v>1.59003434477841</v>
      </c>
      <c r="Y1078" s="52">
        <v>1.6251450473304301</v>
      </c>
      <c r="Z1078" s="52">
        <v>1.64869600131477</v>
      </c>
      <c r="AA1078" s="52">
        <v>1.6391024205324001</v>
      </c>
      <c r="AB1078" s="52">
        <v>1.6642740093602699</v>
      </c>
      <c r="AC1078" s="52">
        <v>1.8341574155984299</v>
      </c>
      <c r="AD1078" s="52">
        <v>1.5275771889652201</v>
      </c>
      <c r="AE1078" s="52">
        <v>1.7736702861279601</v>
      </c>
      <c r="AF1078" s="52">
        <v>1.8909899098620999</v>
      </c>
      <c r="AG1078" s="32">
        <v>1.88327550040878</v>
      </c>
    </row>
    <row r="1079" spans="1:33" ht="15" customHeight="1" x14ac:dyDescent="0.25">
      <c r="A1079" s="49" t="s">
        <v>10</v>
      </c>
      <c r="B1079" s="49" t="s">
        <v>11</v>
      </c>
      <c r="C1079" s="49" t="s">
        <v>12</v>
      </c>
      <c r="D1079" s="49" t="s">
        <v>238</v>
      </c>
      <c r="E1079" s="49" t="s">
        <v>239</v>
      </c>
      <c r="F1079" s="49" t="s">
        <v>108</v>
      </c>
      <c r="G1079" s="49" t="s">
        <v>260</v>
      </c>
      <c r="H1079" s="50" t="s">
        <v>18</v>
      </c>
      <c r="I1079" s="51">
        <v>298</v>
      </c>
      <c r="J1079" s="52">
        <v>1.0328372688594E-3</v>
      </c>
      <c r="K1079" s="52">
        <v>8.7496992558271905E-4</v>
      </c>
      <c r="L1079" s="52">
        <v>8.76185535016231E-4</v>
      </c>
      <c r="M1079" s="52">
        <v>1.06718337972917E-3</v>
      </c>
      <c r="N1079" s="52">
        <v>1.1256520615830199E-3</v>
      </c>
      <c r="O1079" s="52">
        <v>1.0999893636272199E-3</v>
      </c>
      <c r="P1079" s="52">
        <v>1.0853026507095E-3</v>
      </c>
      <c r="Q1079" s="52">
        <v>1.0642206725268799E-3</v>
      </c>
      <c r="R1079" s="52">
        <v>1.1019273097E-3</v>
      </c>
      <c r="S1079" s="52">
        <v>1.0921017492984001E-3</v>
      </c>
      <c r="T1079" s="52">
        <v>1.0925123795307999E-3</v>
      </c>
      <c r="U1079" s="52">
        <v>1.0954840614270001E-3</v>
      </c>
      <c r="V1079" s="52">
        <v>9.5260856949846301E-4</v>
      </c>
      <c r="W1079" s="52">
        <v>9.75858247387587E-4</v>
      </c>
      <c r="X1079" s="52">
        <v>8.9368207231981499E-4</v>
      </c>
      <c r="Y1079" s="52">
        <v>9.1341611487074205E-4</v>
      </c>
      <c r="Z1079" s="52">
        <v>9.2665297697435204E-4</v>
      </c>
      <c r="AA1079" s="52">
        <v>9.2126088517287101E-4</v>
      </c>
      <c r="AB1079" s="52">
        <v>9.3540862842203195E-4</v>
      </c>
      <c r="AC1079" s="52">
        <v>1.03089194614925E-3</v>
      </c>
      <c r="AD1079" s="52">
        <v>8.5857789949384097E-4</v>
      </c>
      <c r="AE1079" s="52">
        <v>9.9689503067923891E-4</v>
      </c>
      <c r="AF1079" s="52">
        <v>1.0628347663879799E-3</v>
      </c>
      <c r="AG1079" s="32">
        <v>1.05849886669524E-3</v>
      </c>
    </row>
    <row r="1080" spans="1:33" ht="15" customHeight="1" x14ac:dyDescent="0.25">
      <c r="A1080" s="49" t="s">
        <v>10</v>
      </c>
      <c r="B1080" s="49" t="s">
        <v>11</v>
      </c>
      <c r="C1080" s="49" t="s">
        <v>12</v>
      </c>
      <c r="D1080" s="49" t="s">
        <v>238</v>
      </c>
      <c r="E1080" s="49" t="s">
        <v>239</v>
      </c>
      <c r="F1080" s="49" t="s">
        <v>108</v>
      </c>
      <c r="G1080" s="49" t="s">
        <v>767</v>
      </c>
      <c r="H1080" s="50" t="s">
        <v>16</v>
      </c>
      <c r="I1080" s="51">
        <v>25</v>
      </c>
      <c r="J1080" s="52"/>
      <c r="K1080" s="52"/>
      <c r="L1080" s="52"/>
      <c r="M1080" s="52"/>
      <c r="N1080" s="52"/>
      <c r="O1080" s="52"/>
      <c r="P1080" s="52"/>
      <c r="Q1080" s="52"/>
      <c r="R1080" s="52"/>
      <c r="S1080" s="52"/>
      <c r="T1080" s="52">
        <v>1.24089228816925E-7</v>
      </c>
      <c r="U1080" s="52">
        <v>9.9550382267856194E-8</v>
      </c>
      <c r="V1080" s="52">
        <v>4.0365777745541E-7</v>
      </c>
      <c r="W1080" s="52">
        <v>4.6963433258692902E-6</v>
      </c>
      <c r="X1080" s="52">
        <v>3.8773637002155601E-6</v>
      </c>
      <c r="Y1080" s="52">
        <v>6.1745634356723601E-6</v>
      </c>
      <c r="Z1080" s="52">
        <v>9.0840463631427796E-6</v>
      </c>
      <c r="AA1080" s="52">
        <v>1.08160227457584E-5</v>
      </c>
      <c r="AB1080" s="52">
        <v>1.44204053609716E-5</v>
      </c>
      <c r="AC1080" s="52">
        <v>2.2715219310052501E-5</v>
      </c>
      <c r="AD1080" s="52">
        <v>1.5661364300791198E-5</v>
      </c>
      <c r="AE1080" s="52">
        <v>3.4930200669562299E-5</v>
      </c>
      <c r="AF1080" s="52">
        <v>4.8820416925968403E-5</v>
      </c>
      <c r="AG1080" s="32">
        <v>8.0813598498169901E-5</v>
      </c>
    </row>
    <row r="1081" spans="1:33" ht="15" customHeight="1" x14ac:dyDescent="0.25">
      <c r="A1081" s="49" t="s">
        <v>10</v>
      </c>
      <c r="B1081" s="49" t="s">
        <v>11</v>
      </c>
      <c r="C1081" s="49" t="s">
        <v>12</v>
      </c>
      <c r="D1081" s="49" t="s">
        <v>238</v>
      </c>
      <c r="E1081" s="49" t="s">
        <v>239</v>
      </c>
      <c r="F1081" s="49" t="s">
        <v>108</v>
      </c>
      <c r="G1081" s="49" t="s">
        <v>767</v>
      </c>
      <c r="H1081" s="50" t="s">
        <v>18</v>
      </c>
      <c r="I1081" s="51">
        <v>298</v>
      </c>
      <c r="J1081" s="52"/>
      <c r="K1081" s="52"/>
      <c r="L1081" s="52"/>
      <c r="M1081" s="52"/>
      <c r="N1081" s="52"/>
      <c r="O1081" s="52"/>
      <c r="P1081" s="52"/>
      <c r="Q1081" s="52"/>
      <c r="R1081" s="52"/>
      <c r="S1081" s="52"/>
      <c r="T1081" s="52">
        <v>7.3957180374887504E-7</v>
      </c>
      <c r="U1081" s="52">
        <v>5.93320278316423E-7</v>
      </c>
      <c r="V1081" s="52">
        <v>2.4058003536342399E-6</v>
      </c>
      <c r="W1081" s="52">
        <v>2.7990206222180999E-5</v>
      </c>
      <c r="X1081" s="52">
        <v>2.3109087653284701E-5</v>
      </c>
      <c r="Y1081" s="52">
        <v>3.6800398076607302E-5</v>
      </c>
      <c r="Z1081" s="52">
        <v>5.4140916324331002E-5</v>
      </c>
      <c r="AA1081" s="52">
        <v>6.4463495564720102E-5</v>
      </c>
      <c r="AB1081" s="52">
        <v>8.5945615951390605E-5</v>
      </c>
      <c r="AC1081" s="52">
        <v>1.3538270708791299E-4</v>
      </c>
      <c r="AD1081" s="52">
        <v>9.3341731232715505E-5</v>
      </c>
      <c r="AE1081" s="52">
        <v>2.08183995990592E-4</v>
      </c>
      <c r="AF1081" s="52">
        <v>2.9096968487877199E-4</v>
      </c>
      <c r="AG1081" s="32">
        <v>4.8164904704909298E-4</v>
      </c>
    </row>
    <row r="1082" spans="1:33" ht="15" customHeight="1" x14ac:dyDescent="0.25">
      <c r="A1082" s="49" t="s">
        <v>10</v>
      </c>
      <c r="B1082" s="49" t="s">
        <v>11</v>
      </c>
      <c r="C1082" s="49" t="s">
        <v>12</v>
      </c>
      <c r="D1082" s="49" t="s">
        <v>238</v>
      </c>
      <c r="E1082" s="49" t="s">
        <v>239</v>
      </c>
      <c r="F1082" s="49" t="s">
        <v>108</v>
      </c>
      <c r="G1082" s="49" t="s">
        <v>261</v>
      </c>
      <c r="H1082" s="50" t="s">
        <v>16</v>
      </c>
      <c r="I1082" s="51">
        <v>25</v>
      </c>
      <c r="J1082" s="52">
        <v>2.2499999999999999E-7</v>
      </c>
      <c r="K1082" s="52">
        <v>1.2975E-5</v>
      </c>
      <c r="L1082" s="52"/>
      <c r="M1082" s="52"/>
      <c r="N1082" s="52"/>
      <c r="O1082" s="52"/>
      <c r="P1082" s="52"/>
      <c r="Q1082" s="52"/>
      <c r="R1082" s="52"/>
      <c r="S1082" s="52"/>
      <c r="T1082" s="52"/>
      <c r="U1082" s="52"/>
      <c r="V1082" s="52"/>
      <c r="W1082" s="52"/>
      <c r="X1082" s="52">
        <v>2.9999999999999999E-7</v>
      </c>
      <c r="Y1082" s="52">
        <v>2.9999999999999999E-7</v>
      </c>
      <c r="Z1082" s="52">
        <v>4.4999999999999998E-7</v>
      </c>
      <c r="AA1082" s="52"/>
      <c r="AB1082" s="52"/>
      <c r="AC1082" s="52"/>
      <c r="AD1082" s="52"/>
      <c r="AE1082" s="52"/>
      <c r="AF1082" s="52"/>
      <c r="AG1082" s="32"/>
    </row>
    <row r="1083" spans="1:33" ht="15" customHeight="1" x14ac:dyDescent="0.25">
      <c r="A1083" s="49" t="s">
        <v>10</v>
      </c>
      <c r="B1083" s="49" t="s">
        <v>11</v>
      </c>
      <c r="C1083" s="49" t="s">
        <v>12</v>
      </c>
      <c r="D1083" s="49" t="s">
        <v>238</v>
      </c>
      <c r="E1083" s="49" t="s">
        <v>239</v>
      </c>
      <c r="F1083" s="49" t="s">
        <v>108</v>
      </c>
      <c r="G1083" s="49" t="s">
        <v>261</v>
      </c>
      <c r="H1083" s="50" t="s">
        <v>17</v>
      </c>
      <c r="I1083" s="51">
        <v>1</v>
      </c>
      <c r="J1083" s="52">
        <v>2.253E-4</v>
      </c>
      <c r="K1083" s="52">
        <v>1.29923E-2</v>
      </c>
      <c r="L1083" s="52"/>
      <c r="M1083" s="52"/>
      <c r="N1083" s="52"/>
      <c r="O1083" s="52"/>
      <c r="P1083" s="52"/>
      <c r="Q1083" s="52"/>
      <c r="R1083" s="52"/>
      <c r="S1083" s="52"/>
      <c r="T1083" s="52"/>
      <c r="U1083" s="52"/>
      <c r="V1083" s="52"/>
      <c r="W1083" s="52"/>
      <c r="X1083" s="52">
        <v>3.0039999999999998E-4</v>
      </c>
      <c r="Y1083" s="52">
        <v>3.0039999999999998E-4</v>
      </c>
      <c r="Z1083" s="52">
        <v>4.506E-4</v>
      </c>
      <c r="AA1083" s="52"/>
      <c r="AB1083" s="52"/>
      <c r="AC1083" s="52"/>
      <c r="AD1083" s="52"/>
      <c r="AE1083" s="52"/>
      <c r="AF1083" s="52"/>
      <c r="AG1083" s="32"/>
    </row>
    <row r="1084" spans="1:33" ht="15" customHeight="1" x14ac:dyDescent="0.25">
      <c r="A1084" s="49" t="s">
        <v>10</v>
      </c>
      <c r="B1084" s="49" t="s">
        <v>11</v>
      </c>
      <c r="C1084" s="49" t="s">
        <v>12</v>
      </c>
      <c r="D1084" s="49" t="s">
        <v>238</v>
      </c>
      <c r="E1084" s="49" t="s">
        <v>239</v>
      </c>
      <c r="F1084" s="49" t="s">
        <v>108</v>
      </c>
      <c r="G1084" s="49" t="s">
        <v>261</v>
      </c>
      <c r="H1084" s="50" t="s">
        <v>18</v>
      </c>
      <c r="I1084" s="51">
        <v>298</v>
      </c>
      <c r="J1084" s="52">
        <v>5.3639999999999996E-7</v>
      </c>
      <c r="K1084" s="52">
        <v>3.0932400000000002E-5</v>
      </c>
      <c r="L1084" s="52"/>
      <c r="M1084" s="52"/>
      <c r="N1084" s="52"/>
      <c r="O1084" s="52"/>
      <c r="P1084" s="52"/>
      <c r="Q1084" s="52"/>
      <c r="R1084" s="52"/>
      <c r="S1084" s="52"/>
      <c r="T1084" s="52"/>
      <c r="U1084" s="52"/>
      <c r="V1084" s="52"/>
      <c r="W1084" s="52"/>
      <c r="X1084" s="52">
        <v>7.1520000000000005E-7</v>
      </c>
      <c r="Y1084" s="52">
        <v>7.1520000000000005E-7</v>
      </c>
      <c r="Z1084" s="52">
        <v>1.0727999999999999E-6</v>
      </c>
      <c r="AA1084" s="52"/>
      <c r="AB1084" s="52"/>
      <c r="AC1084" s="52"/>
      <c r="AD1084" s="52"/>
      <c r="AE1084" s="52"/>
      <c r="AF1084" s="52"/>
      <c r="AG1084" s="32"/>
    </row>
    <row r="1085" spans="1:33" ht="15" customHeight="1" x14ac:dyDescent="0.25">
      <c r="A1085" s="49" t="s">
        <v>10</v>
      </c>
      <c r="B1085" s="49" t="s">
        <v>11</v>
      </c>
      <c r="C1085" s="49" t="s">
        <v>12</v>
      </c>
      <c r="D1085" s="49" t="s">
        <v>238</v>
      </c>
      <c r="E1085" s="49" t="s">
        <v>239</v>
      </c>
      <c r="F1085" s="49" t="s">
        <v>108</v>
      </c>
      <c r="G1085" s="49" t="s">
        <v>262</v>
      </c>
      <c r="H1085" s="50" t="s">
        <v>16</v>
      </c>
      <c r="I1085" s="51">
        <v>25</v>
      </c>
      <c r="J1085" s="52">
        <v>4.9487999999999997E-3</v>
      </c>
      <c r="K1085" s="52">
        <v>5.0039999999999998E-3</v>
      </c>
      <c r="L1085" s="52">
        <v>5.1247999999999997E-3</v>
      </c>
      <c r="M1085" s="52">
        <v>5.3359999999999996E-3</v>
      </c>
      <c r="N1085" s="52">
        <v>5.2167999999999997E-3</v>
      </c>
      <c r="O1085" s="52">
        <v>3.3224000000000001E-3</v>
      </c>
      <c r="P1085" s="52">
        <v>3.0823999999999999E-3</v>
      </c>
      <c r="Q1085" s="52">
        <v>3.2736000000000002E-3</v>
      </c>
      <c r="R1085" s="52">
        <v>3.4543999999999998E-3</v>
      </c>
      <c r="S1085" s="52">
        <v>4.2128000000000001E-3</v>
      </c>
      <c r="T1085" s="52">
        <v>4.1592E-3</v>
      </c>
      <c r="U1085" s="52">
        <v>4.0039999999999997E-3</v>
      </c>
      <c r="V1085" s="52">
        <v>3.5071999999999998E-3</v>
      </c>
      <c r="W1085" s="52">
        <v>4.0648000000000004E-3</v>
      </c>
      <c r="X1085" s="52">
        <v>4.0648000000000004E-3</v>
      </c>
      <c r="Y1085" s="52">
        <v>2.3655999999999998E-3</v>
      </c>
      <c r="Z1085" s="52">
        <v>2.5528E-3</v>
      </c>
      <c r="AA1085" s="52">
        <v>2.5728000000000001E-3</v>
      </c>
      <c r="AB1085" s="52">
        <v>2.3311999999999999E-3</v>
      </c>
      <c r="AC1085" s="52">
        <v>2.7344000000000001E-3</v>
      </c>
      <c r="AD1085" s="52">
        <v>2.9120000000000001E-3</v>
      </c>
      <c r="AE1085" s="52">
        <v>2.9120000000000001E-3</v>
      </c>
      <c r="AF1085" s="52">
        <v>2.9120000000000001E-3</v>
      </c>
      <c r="AG1085" s="32">
        <v>2.9120000000000001E-3</v>
      </c>
    </row>
    <row r="1086" spans="1:33" ht="15" customHeight="1" x14ac:dyDescent="0.25">
      <c r="A1086" s="49" t="s">
        <v>10</v>
      </c>
      <c r="B1086" s="49" t="s">
        <v>11</v>
      </c>
      <c r="C1086" s="49" t="s">
        <v>12</v>
      </c>
      <c r="D1086" s="49" t="s">
        <v>238</v>
      </c>
      <c r="E1086" s="49" t="s">
        <v>239</v>
      </c>
      <c r="F1086" s="49" t="s">
        <v>108</v>
      </c>
      <c r="G1086" s="49" t="s">
        <v>262</v>
      </c>
      <c r="H1086" s="50" t="s">
        <v>18</v>
      </c>
      <c r="I1086" s="51">
        <v>298</v>
      </c>
      <c r="J1086" s="52">
        <v>7.7423976E-3</v>
      </c>
      <c r="K1086" s="52">
        <v>7.8287579999999999E-3</v>
      </c>
      <c r="L1086" s="52">
        <v>8.0177496000000004E-3</v>
      </c>
      <c r="M1086" s="52">
        <v>8.3481719999999992E-3</v>
      </c>
      <c r="N1086" s="52">
        <v>8.1616836000000005E-3</v>
      </c>
      <c r="O1086" s="52">
        <v>5.1978948000000001E-3</v>
      </c>
      <c r="P1086" s="52">
        <v>4.8224148E-3</v>
      </c>
      <c r="Q1086" s="52">
        <v>5.1215471999999998E-3</v>
      </c>
      <c r="R1086" s="52">
        <v>5.4044087999999997E-3</v>
      </c>
      <c r="S1086" s="52">
        <v>6.5909256000000003E-3</v>
      </c>
      <c r="T1086" s="52">
        <v>6.5070683999999997E-3</v>
      </c>
      <c r="U1086" s="52">
        <v>6.264258E-3</v>
      </c>
      <c r="V1086" s="52">
        <v>5.4870144000000003E-3</v>
      </c>
      <c r="W1086" s="52">
        <v>6.3593796000000003E-3</v>
      </c>
      <c r="X1086" s="52">
        <v>6.3593796000000003E-3</v>
      </c>
      <c r="Y1086" s="52">
        <v>3.7009812E-3</v>
      </c>
      <c r="Z1086" s="52">
        <v>3.9938556000000004E-3</v>
      </c>
      <c r="AA1086" s="52">
        <v>4.0251456000000001E-3</v>
      </c>
      <c r="AB1086" s="52">
        <v>3.6471623999999999E-3</v>
      </c>
      <c r="AC1086" s="52">
        <v>4.2779688000000003E-3</v>
      </c>
      <c r="AD1086" s="52">
        <v>4.555824E-3</v>
      </c>
      <c r="AE1086" s="52">
        <v>4.555824E-3</v>
      </c>
      <c r="AF1086" s="52">
        <v>4.555824E-3</v>
      </c>
      <c r="AG1086" s="32">
        <v>4.555824E-3</v>
      </c>
    </row>
    <row r="1087" spans="1:33" ht="15" customHeight="1" x14ac:dyDescent="0.25">
      <c r="A1087" s="49" t="s">
        <v>10</v>
      </c>
      <c r="B1087" s="49" t="s">
        <v>11</v>
      </c>
      <c r="C1087" s="49" t="s">
        <v>12</v>
      </c>
      <c r="D1087" s="49" t="s">
        <v>238</v>
      </c>
      <c r="E1087" s="49" t="s">
        <v>239</v>
      </c>
      <c r="F1087" s="49" t="s">
        <v>108</v>
      </c>
      <c r="G1087" s="49" t="s">
        <v>263</v>
      </c>
      <c r="H1087" s="50" t="s">
        <v>16</v>
      </c>
      <c r="I1087" s="51">
        <v>25</v>
      </c>
      <c r="J1087" s="52">
        <v>8.9128553575530298E-4</v>
      </c>
      <c r="K1087" s="52">
        <v>8.9699330894339204E-4</v>
      </c>
      <c r="L1087" s="52">
        <v>9.7283901798607105E-4</v>
      </c>
      <c r="M1087" s="52">
        <v>9.2841405402303595E-4</v>
      </c>
      <c r="N1087" s="52">
        <v>9.8517101288438905E-4</v>
      </c>
      <c r="O1087" s="52">
        <v>9.1970111793942102E-4</v>
      </c>
      <c r="P1087" s="52">
        <v>9.2906652352258204E-4</v>
      </c>
      <c r="Q1087" s="52">
        <v>8.8129577869159605E-4</v>
      </c>
      <c r="R1087" s="52">
        <v>8.3119625250000005E-4</v>
      </c>
      <c r="S1087" s="52">
        <v>8.2098028904999999E-4</v>
      </c>
      <c r="T1087" s="52">
        <v>8.4537805722499995E-4</v>
      </c>
      <c r="U1087" s="52">
        <v>8.6357531302500002E-4</v>
      </c>
      <c r="V1087" s="52">
        <v>8.3121244412738798E-4</v>
      </c>
      <c r="W1087" s="52">
        <v>8.1044921991344605E-4</v>
      </c>
      <c r="X1087" s="52">
        <v>7.0831749922519404E-4</v>
      </c>
      <c r="Y1087" s="52">
        <v>7.6524228991632095E-4</v>
      </c>
      <c r="Z1087" s="52">
        <v>7.9590606230092796E-4</v>
      </c>
      <c r="AA1087" s="52">
        <v>7.7386687552648801E-4</v>
      </c>
      <c r="AB1087" s="52">
        <v>7.6181883092965499E-4</v>
      </c>
      <c r="AC1087" s="52">
        <v>8.8188702315529597E-4</v>
      </c>
      <c r="AD1087" s="52">
        <v>8.7174286710954498E-4</v>
      </c>
      <c r="AE1087" s="52">
        <v>9.4402952075283103E-4</v>
      </c>
      <c r="AF1087" s="52">
        <v>9.3679479866373401E-4</v>
      </c>
      <c r="AG1087" s="32">
        <v>9.4255213362662196E-4</v>
      </c>
    </row>
    <row r="1088" spans="1:33" ht="15" customHeight="1" x14ac:dyDescent="0.25">
      <c r="A1088" s="49" t="s">
        <v>10</v>
      </c>
      <c r="B1088" s="49" t="s">
        <v>11</v>
      </c>
      <c r="C1088" s="49" t="s">
        <v>12</v>
      </c>
      <c r="D1088" s="49" t="s">
        <v>238</v>
      </c>
      <c r="E1088" s="49" t="s">
        <v>239</v>
      </c>
      <c r="F1088" s="49" t="s">
        <v>108</v>
      </c>
      <c r="G1088" s="49" t="s">
        <v>263</v>
      </c>
      <c r="H1088" s="50" t="s">
        <v>17</v>
      </c>
      <c r="I1088" s="51">
        <v>1</v>
      </c>
      <c r="J1088" s="52">
        <v>1.8902383642298499</v>
      </c>
      <c r="K1088" s="52">
        <v>1.9023434096071501</v>
      </c>
      <c r="L1088" s="52">
        <v>2.0631969893448598</v>
      </c>
      <c r="M1088" s="52">
        <v>1.9689805257720501</v>
      </c>
      <c r="N1088" s="52">
        <v>2.0893506841252099</v>
      </c>
      <c r="O1088" s="52">
        <v>1.9505021309259201</v>
      </c>
      <c r="P1088" s="52">
        <v>1.9703642830866901</v>
      </c>
      <c r="Q1088" s="52">
        <v>1.8690520874491401</v>
      </c>
      <c r="R1088" s="52">
        <v>1.7628010123019999</v>
      </c>
      <c r="S1088" s="52">
        <v>1.7411349970172401</v>
      </c>
      <c r="T1088" s="52">
        <v>1.7928777837627801</v>
      </c>
      <c r="U1088" s="52">
        <v>1.8314705238634199</v>
      </c>
      <c r="V1088" s="52">
        <v>1.7628353515053601</v>
      </c>
      <c r="W1088" s="52">
        <v>1.7188007055924399</v>
      </c>
      <c r="X1088" s="52">
        <v>1.50219975235679</v>
      </c>
      <c r="Y1088" s="52">
        <v>1.6229258484545299</v>
      </c>
      <c r="Z1088" s="52">
        <v>1.6879575769278099</v>
      </c>
      <c r="AA1088" s="52">
        <v>1.6412168696165701</v>
      </c>
      <c r="AB1088" s="52">
        <v>1.6156653766356099</v>
      </c>
      <c r="AC1088" s="52">
        <v>1.8703059987077499</v>
      </c>
      <c r="AD1088" s="52">
        <v>1.84879227256592</v>
      </c>
      <c r="AE1088" s="52">
        <v>2.0020978076125999</v>
      </c>
      <c r="AF1088" s="52">
        <v>1.98675440900605</v>
      </c>
      <c r="AG1088" s="32">
        <v>1.99896456499534</v>
      </c>
    </row>
    <row r="1089" spans="1:33" ht="15" customHeight="1" x14ac:dyDescent="0.25">
      <c r="A1089" s="49" t="s">
        <v>10</v>
      </c>
      <c r="B1089" s="49" t="s">
        <v>11</v>
      </c>
      <c r="C1089" s="49" t="s">
        <v>12</v>
      </c>
      <c r="D1089" s="49" t="s">
        <v>238</v>
      </c>
      <c r="E1089" s="49" t="s">
        <v>239</v>
      </c>
      <c r="F1089" s="49" t="s">
        <v>108</v>
      </c>
      <c r="G1089" s="49" t="s">
        <v>263</v>
      </c>
      <c r="H1089" s="50" t="s">
        <v>18</v>
      </c>
      <c r="I1089" s="51">
        <v>298</v>
      </c>
      <c r="J1089" s="52">
        <v>1.0624123586203201E-3</v>
      </c>
      <c r="K1089" s="52">
        <v>1.06921602426052E-3</v>
      </c>
      <c r="L1089" s="52">
        <v>1.1596241094394E-3</v>
      </c>
      <c r="M1089" s="52">
        <v>1.1066695523954599E-3</v>
      </c>
      <c r="N1089" s="52">
        <v>1.17432384735819E-3</v>
      </c>
      <c r="O1089" s="52">
        <v>1.0962837325837901E-3</v>
      </c>
      <c r="P1089" s="52">
        <v>1.1074472960389201E-3</v>
      </c>
      <c r="Q1089" s="52">
        <v>1.05050456820038E-3</v>
      </c>
      <c r="R1089" s="52">
        <v>9.9078593298E-4</v>
      </c>
      <c r="S1089" s="52">
        <v>9.7860850454760005E-4</v>
      </c>
      <c r="T1089" s="52">
        <v>1.0076906442122E-3</v>
      </c>
      <c r="U1089" s="52">
        <v>1.0293817731257999E-3</v>
      </c>
      <c r="V1089" s="52">
        <v>9.9080523339984609E-4</v>
      </c>
      <c r="W1089" s="52">
        <v>9.6605547013682699E-4</v>
      </c>
      <c r="X1089" s="52">
        <v>8.4431445907643104E-4</v>
      </c>
      <c r="Y1089" s="52">
        <v>9.1216880958025503E-4</v>
      </c>
      <c r="Z1089" s="52">
        <v>9.48720026262706E-4</v>
      </c>
      <c r="AA1089" s="52">
        <v>9.22449315627573E-4</v>
      </c>
      <c r="AB1089" s="52">
        <v>9.0808804646814903E-4</v>
      </c>
      <c r="AC1089" s="52">
        <v>1.0512093316011101E-3</v>
      </c>
      <c r="AD1089" s="52">
        <v>1.0391174975945799E-3</v>
      </c>
      <c r="AE1089" s="52">
        <v>1.1252831887373701E-3</v>
      </c>
      <c r="AF1089" s="52">
        <v>1.1166594000071701E-3</v>
      </c>
      <c r="AG1089" s="32">
        <v>1.1235221432829301E-3</v>
      </c>
    </row>
    <row r="1090" spans="1:33" ht="15" customHeight="1" x14ac:dyDescent="0.25">
      <c r="A1090" s="49" t="s">
        <v>10</v>
      </c>
      <c r="B1090" s="49" t="s">
        <v>11</v>
      </c>
      <c r="C1090" s="49" t="s">
        <v>12</v>
      </c>
      <c r="D1090" s="49" t="s">
        <v>238</v>
      </c>
      <c r="E1090" s="49" t="s">
        <v>239</v>
      </c>
      <c r="F1090" s="49" t="s">
        <v>108</v>
      </c>
      <c r="G1090" s="49" t="s">
        <v>264</v>
      </c>
      <c r="H1090" s="50" t="s">
        <v>16</v>
      </c>
      <c r="I1090" s="51">
        <v>25</v>
      </c>
      <c r="J1090" s="52">
        <v>1.4705504307447199E-5</v>
      </c>
      <c r="K1090" s="52">
        <v>1.02481387076295E-5</v>
      </c>
      <c r="L1090" s="52">
        <v>9.9630868285381806E-6</v>
      </c>
      <c r="M1090" s="52">
        <v>1.4351690708823501E-5</v>
      </c>
      <c r="N1090" s="52">
        <v>1.5473032830523699E-5</v>
      </c>
      <c r="O1090" s="52">
        <v>1.73863978012068E-5</v>
      </c>
      <c r="P1090" s="52">
        <v>4.5295207992461598E-5</v>
      </c>
      <c r="Q1090" s="52">
        <v>3.8946067173983298E-5</v>
      </c>
      <c r="R1090" s="52">
        <v>3.8476232500000002E-5</v>
      </c>
      <c r="S1090" s="52">
        <v>3.8426472425E-5</v>
      </c>
      <c r="T1090" s="52">
        <v>3.8667599475000003E-5</v>
      </c>
      <c r="U1090" s="52">
        <v>3.7887806449999999E-5</v>
      </c>
      <c r="V1090" s="52">
        <v>3.8366600681575801E-5</v>
      </c>
      <c r="W1090" s="52">
        <v>3.7985660042065603E-5</v>
      </c>
      <c r="X1090" s="52">
        <v>3.95218616187518E-5</v>
      </c>
      <c r="Y1090" s="52">
        <v>4.0325797095649703E-5</v>
      </c>
      <c r="Z1090" s="52">
        <v>3.9897995815047197E-5</v>
      </c>
      <c r="AA1090" s="52">
        <v>4.1731030375280603E-5</v>
      </c>
      <c r="AB1090" s="52">
        <v>3.73727132185268E-5</v>
      </c>
      <c r="AC1090" s="52">
        <v>4.0969139147252599E-5</v>
      </c>
      <c r="AD1090" s="52">
        <v>4.0739287990666197E-5</v>
      </c>
      <c r="AE1090" s="52">
        <v>4.3792225161502802E-5</v>
      </c>
      <c r="AF1090" s="52">
        <v>4.3757020922522098E-5</v>
      </c>
      <c r="AG1090" s="32">
        <v>4.1769311943549197E-5</v>
      </c>
    </row>
    <row r="1091" spans="1:33" ht="15" customHeight="1" x14ac:dyDescent="0.25">
      <c r="A1091" s="49" t="s">
        <v>10</v>
      </c>
      <c r="B1091" s="49" t="s">
        <v>11</v>
      </c>
      <c r="C1091" s="49" t="s">
        <v>12</v>
      </c>
      <c r="D1091" s="49" t="s">
        <v>238</v>
      </c>
      <c r="E1091" s="49" t="s">
        <v>239</v>
      </c>
      <c r="F1091" s="49" t="s">
        <v>108</v>
      </c>
      <c r="G1091" s="49" t="s">
        <v>264</v>
      </c>
      <c r="H1091" s="50" t="s">
        <v>17</v>
      </c>
      <c r="I1091" s="51">
        <v>1</v>
      </c>
      <c r="J1091" s="52">
        <v>3.1187433535233899E-2</v>
      </c>
      <c r="K1091" s="52">
        <v>2.1734252571140599E-2</v>
      </c>
      <c r="L1091" s="52">
        <v>2.1129714545963799E-2</v>
      </c>
      <c r="M1091" s="52">
        <v>3.0437065655272801E-2</v>
      </c>
      <c r="N1091" s="52">
        <v>3.2815208026974602E-2</v>
      </c>
      <c r="O1091" s="52">
        <v>3.68730724567993E-2</v>
      </c>
      <c r="P1091" s="52">
        <v>9.6062077110412494E-2</v>
      </c>
      <c r="Q1091" s="52">
        <v>8.2596819262583901E-2</v>
      </c>
      <c r="R1091" s="52">
        <v>8.1600393886000003E-2</v>
      </c>
      <c r="S1091" s="52">
        <v>8.1494862718940006E-2</v>
      </c>
      <c r="T1091" s="52">
        <v>8.2006244966580003E-2</v>
      </c>
      <c r="U1091" s="52">
        <v>8.0352459919159999E-2</v>
      </c>
      <c r="V1091" s="52">
        <v>8.1367886725485894E-2</v>
      </c>
      <c r="W1091" s="52">
        <v>8.0559987817212797E-2</v>
      </c>
      <c r="X1091" s="52">
        <v>8.3817964121048805E-2</v>
      </c>
      <c r="Y1091" s="52">
        <v>8.5522950480453899E-2</v>
      </c>
      <c r="Z1091" s="52">
        <v>8.4615669524552101E-2</v>
      </c>
      <c r="AA1091" s="52">
        <v>8.8503169219894998E-2</v>
      </c>
      <c r="AB1091" s="52">
        <v>7.92600501938516E-2</v>
      </c>
      <c r="AC1091" s="52">
        <v>8.6887350303493205E-2</v>
      </c>
      <c r="AD1091" s="52">
        <v>8.6399881970604803E-2</v>
      </c>
      <c r="AE1091" s="52">
        <v>9.2874551122515206E-2</v>
      </c>
      <c r="AF1091" s="52">
        <v>9.2799889972484895E-2</v>
      </c>
      <c r="AG1091" s="32">
        <v>8.8584356769879094E-2</v>
      </c>
    </row>
    <row r="1092" spans="1:33" ht="15" customHeight="1" x14ac:dyDescent="0.25">
      <c r="A1092" s="49" t="s">
        <v>10</v>
      </c>
      <c r="B1092" s="49" t="s">
        <v>11</v>
      </c>
      <c r="C1092" s="49" t="s">
        <v>12</v>
      </c>
      <c r="D1092" s="49" t="s">
        <v>238</v>
      </c>
      <c r="E1092" s="49" t="s">
        <v>239</v>
      </c>
      <c r="F1092" s="49" t="s">
        <v>108</v>
      </c>
      <c r="G1092" s="49" t="s">
        <v>264</v>
      </c>
      <c r="H1092" s="50" t="s">
        <v>18</v>
      </c>
      <c r="I1092" s="51">
        <v>298</v>
      </c>
      <c r="J1092" s="52">
        <v>1.7528961134477002E-5</v>
      </c>
      <c r="K1092" s="52">
        <v>1.2215781339494301E-5</v>
      </c>
      <c r="L1092" s="52">
        <v>1.18759994996175E-5</v>
      </c>
      <c r="M1092" s="52">
        <v>1.7107215324917599E-5</v>
      </c>
      <c r="N1092" s="52">
        <v>1.8443855133984198E-5</v>
      </c>
      <c r="O1092" s="52">
        <v>2.0724586179038499E-5</v>
      </c>
      <c r="P1092" s="52">
        <v>5.3991887927014201E-5</v>
      </c>
      <c r="Q1092" s="52">
        <v>4.64237120713881E-5</v>
      </c>
      <c r="R1092" s="52">
        <v>4.5863669139999999E-5</v>
      </c>
      <c r="S1092" s="52">
        <v>4.58043551306E-5</v>
      </c>
      <c r="T1092" s="52">
        <v>4.6091778574200001E-5</v>
      </c>
      <c r="U1092" s="52">
        <v>4.5162265288399998E-5</v>
      </c>
      <c r="V1092" s="52">
        <v>4.5732988012438297E-5</v>
      </c>
      <c r="W1092" s="52">
        <v>4.5278906770142197E-5</v>
      </c>
      <c r="X1092" s="52">
        <v>4.7110059049552101E-5</v>
      </c>
      <c r="Y1092" s="52">
        <v>4.8068350138014497E-5</v>
      </c>
      <c r="Z1092" s="52">
        <v>4.7558411011536201E-5</v>
      </c>
      <c r="AA1092" s="52">
        <v>4.9743388207334403E-5</v>
      </c>
      <c r="AB1092" s="52">
        <v>4.45482741564839E-5</v>
      </c>
      <c r="AC1092" s="52">
        <v>4.8835213863525097E-5</v>
      </c>
      <c r="AD1092" s="52">
        <v>4.8561231284874097E-5</v>
      </c>
      <c r="AE1092" s="52">
        <v>5.2200332392511398E-5</v>
      </c>
      <c r="AF1092" s="52">
        <v>5.2158368939646402E-5</v>
      </c>
      <c r="AG1092" s="32">
        <v>4.9789019836710603E-5</v>
      </c>
    </row>
    <row r="1093" spans="1:33" ht="15" customHeight="1" x14ac:dyDescent="0.25">
      <c r="A1093" s="49" t="s">
        <v>10</v>
      </c>
      <c r="B1093" s="49" t="s">
        <v>11</v>
      </c>
      <c r="C1093" s="49" t="s">
        <v>12</v>
      </c>
      <c r="D1093" s="49" t="s">
        <v>238</v>
      </c>
      <c r="E1093" s="49" t="s">
        <v>239</v>
      </c>
      <c r="F1093" s="49" t="s">
        <v>108</v>
      </c>
      <c r="G1093" s="49" t="s">
        <v>265</v>
      </c>
      <c r="H1093" s="50" t="s">
        <v>16</v>
      </c>
      <c r="I1093" s="51">
        <v>25</v>
      </c>
      <c r="J1093" s="52">
        <v>2.6756758721028302E-4</v>
      </c>
      <c r="K1093" s="52">
        <v>2.8029072496441097E-4</v>
      </c>
      <c r="L1093" s="52">
        <v>3.3162146771509901E-4</v>
      </c>
      <c r="M1093" s="52">
        <v>3.4302005293684098E-4</v>
      </c>
      <c r="N1093" s="52">
        <v>3.6358115514969298E-4</v>
      </c>
      <c r="O1093" s="52">
        <v>3.4696756520549103E-4</v>
      </c>
      <c r="P1093" s="52">
        <v>3.6567805501138198E-4</v>
      </c>
      <c r="Q1093" s="52">
        <v>3.9516918416258699E-4</v>
      </c>
      <c r="R1093" s="52">
        <v>3.6230634499999999E-4</v>
      </c>
      <c r="S1093" s="52">
        <v>3.5727153167500002E-4</v>
      </c>
      <c r="T1093" s="52">
        <v>3.6557892879999999E-4</v>
      </c>
      <c r="U1093" s="52">
        <v>3.75452518175E-4</v>
      </c>
      <c r="V1093" s="52">
        <v>4.6215935525843299E-4</v>
      </c>
      <c r="W1093" s="52">
        <v>3.6530275945032697E-4</v>
      </c>
      <c r="X1093" s="52">
        <v>3.6137187666268101E-4</v>
      </c>
      <c r="Y1093" s="52">
        <v>3.9657488011309798E-4</v>
      </c>
      <c r="Z1093" s="52">
        <v>4.07463286746971E-4</v>
      </c>
      <c r="AA1093" s="52">
        <v>4.1188571694020199E-4</v>
      </c>
      <c r="AB1093" s="52">
        <v>4.0278889985396598E-4</v>
      </c>
      <c r="AC1093" s="52">
        <v>4.47035977263819E-4</v>
      </c>
      <c r="AD1093" s="52">
        <v>5.4263339572652603E-4</v>
      </c>
      <c r="AE1093" s="52">
        <v>5.4364929723876301E-4</v>
      </c>
      <c r="AF1093" s="52">
        <v>4.6479269761580302E-4</v>
      </c>
      <c r="AG1093" s="32">
        <v>4.4922048022989601E-4</v>
      </c>
    </row>
    <row r="1094" spans="1:33" ht="15" customHeight="1" x14ac:dyDescent="0.25">
      <c r="A1094" s="49" t="s">
        <v>10</v>
      </c>
      <c r="B1094" s="49" t="s">
        <v>11</v>
      </c>
      <c r="C1094" s="49" t="s">
        <v>12</v>
      </c>
      <c r="D1094" s="49" t="s">
        <v>238</v>
      </c>
      <c r="E1094" s="49" t="s">
        <v>239</v>
      </c>
      <c r="F1094" s="49" t="s">
        <v>108</v>
      </c>
      <c r="G1094" s="49" t="s">
        <v>265</v>
      </c>
      <c r="H1094" s="50" t="s">
        <v>17</v>
      </c>
      <c r="I1094" s="51">
        <v>1</v>
      </c>
      <c r="J1094" s="52">
        <v>0.56745733895556705</v>
      </c>
      <c r="K1094" s="52">
        <v>0.59444056950452295</v>
      </c>
      <c r="L1094" s="52">
        <v>0.70330280873018303</v>
      </c>
      <c r="M1094" s="52">
        <v>0.727476928268453</v>
      </c>
      <c r="N1094" s="52">
        <v>0.77108291384146999</v>
      </c>
      <c r="O1094" s="52">
        <v>0.73584881228780596</v>
      </c>
      <c r="P1094" s="52">
        <v>0.77553001906813901</v>
      </c>
      <c r="Q1094" s="52">
        <v>0.83807480577201499</v>
      </c>
      <c r="R1094" s="52">
        <v>0.76837929647600001</v>
      </c>
      <c r="S1094" s="52">
        <v>0.75770146437634001</v>
      </c>
      <c r="T1094" s="52">
        <v>0.77531979219904001</v>
      </c>
      <c r="U1094" s="52">
        <v>0.79625970054553996</v>
      </c>
      <c r="V1094" s="52">
        <v>0.98014756063208497</v>
      </c>
      <c r="W1094" s="52">
        <v>0.77473409224225398</v>
      </c>
      <c r="X1094" s="52">
        <v>0.766397476026215</v>
      </c>
      <c r="Y1094" s="52">
        <v>0.84105600574385797</v>
      </c>
      <c r="Z1094" s="52">
        <v>0.86414813853297501</v>
      </c>
      <c r="AA1094" s="52">
        <v>0.87352722848677999</v>
      </c>
      <c r="AB1094" s="52">
        <v>0.85423469881029201</v>
      </c>
      <c r="AC1094" s="52">
        <v>0.94807390058110697</v>
      </c>
      <c r="AD1094" s="52">
        <v>1.15081690565682</v>
      </c>
      <c r="AE1094" s="52">
        <v>1.1529714295839699</v>
      </c>
      <c r="AF1094" s="52">
        <v>0.98573235310359597</v>
      </c>
      <c r="AG1094" s="32">
        <v>0.95270679447156303</v>
      </c>
    </row>
    <row r="1095" spans="1:33" ht="15" customHeight="1" x14ac:dyDescent="0.25">
      <c r="A1095" s="49" t="s">
        <v>10</v>
      </c>
      <c r="B1095" s="49" t="s">
        <v>11</v>
      </c>
      <c r="C1095" s="49" t="s">
        <v>12</v>
      </c>
      <c r="D1095" s="49" t="s">
        <v>238</v>
      </c>
      <c r="E1095" s="49" t="s">
        <v>239</v>
      </c>
      <c r="F1095" s="49" t="s">
        <v>108</v>
      </c>
      <c r="G1095" s="49" t="s">
        <v>265</v>
      </c>
      <c r="H1095" s="50" t="s">
        <v>18</v>
      </c>
      <c r="I1095" s="51">
        <v>298</v>
      </c>
      <c r="J1095" s="52">
        <v>3.1894056395465699E-4</v>
      </c>
      <c r="K1095" s="52">
        <v>3.3410654415757802E-4</v>
      </c>
      <c r="L1095" s="52">
        <v>3.9529278951639898E-4</v>
      </c>
      <c r="M1095" s="52">
        <v>4.0887990310071499E-4</v>
      </c>
      <c r="N1095" s="52">
        <v>4.3338873693843399E-4</v>
      </c>
      <c r="O1095" s="52">
        <v>4.13585337724946E-4</v>
      </c>
      <c r="P1095" s="52">
        <v>4.3588824157356801E-4</v>
      </c>
      <c r="Q1095" s="52">
        <v>4.71041667521804E-4</v>
      </c>
      <c r="R1095" s="52">
        <v>4.3186916324E-4</v>
      </c>
      <c r="S1095" s="52">
        <v>4.2586766575659999E-4</v>
      </c>
      <c r="T1095" s="52">
        <v>4.3577008312959998E-4</v>
      </c>
      <c r="U1095" s="52">
        <v>4.4753940166460002E-4</v>
      </c>
      <c r="V1095" s="52">
        <v>5.5089395146805202E-4</v>
      </c>
      <c r="W1095" s="52">
        <v>4.3544088926479E-4</v>
      </c>
      <c r="X1095" s="52">
        <v>4.3075527698191598E-4</v>
      </c>
      <c r="Y1095" s="52">
        <v>4.7271725709481299E-4</v>
      </c>
      <c r="Z1095" s="52">
        <v>4.8569623780238898E-4</v>
      </c>
      <c r="AA1095" s="52">
        <v>4.9096777459272105E-4</v>
      </c>
      <c r="AB1095" s="52">
        <v>4.8012436862592803E-4</v>
      </c>
      <c r="AC1095" s="52">
        <v>5.3286688489847199E-4</v>
      </c>
      <c r="AD1095" s="52">
        <v>6.4681900770601896E-4</v>
      </c>
      <c r="AE1095" s="52">
        <v>6.4802996230860601E-4</v>
      </c>
      <c r="AF1095" s="52">
        <v>5.5403289555803798E-4</v>
      </c>
      <c r="AG1095" s="32">
        <v>5.3547081243403597E-4</v>
      </c>
    </row>
    <row r="1096" spans="1:33" ht="15" customHeight="1" x14ac:dyDescent="0.25">
      <c r="A1096" s="49" t="s">
        <v>10</v>
      </c>
      <c r="B1096" s="49" t="s">
        <v>11</v>
      </c>
      <c r="C1096" s="49" t="s">
        <v>12</v>
      </c>
      <c r="D1096" s="49" t="s">
        <v>238</v>
      </c>
      <c r="E1096" s="49" t="s">
        <v>239</v>
      </c>
      <c r="F1096" s="49" t="s">
        <v>108</v>
      </c>
      <c r="G1096" s="49" t="s">
        <v>266</v>
      </c>
      <c r="H1096" s="50" t="s">
        <v>16</v>
      </c>
      <c r="I1096" s="51">
        <v>25</v>
      </c>
      <c r="J1096" s="52">
        <v>1.41404380383383E-4</v>
      </c>
      <c r="K1096" s="52">
        <v>1.4273058204272601E-4</v>
      </c>
      <c r="L1096" s="52">
        <v>1.59894578357588E-4</v>
      </c>
      <c r="M1096" s="52">
        <v>1.54440245905068E-4</v>
      </c>
      <c r="N1096" s="52">
        <v>1.7491219571655E-4</v>
      </c>
      <c r="O1096" s="52">
        <v>1.7773948244089599E-4</v>
      </c>
      <c r="P1096" s="52">
        <v>1.27960423062151E-4</v>
      </c>
      <c r="Q1096" s="52">
        <v>1.17291064008554E-4</v>
      </c>
      <c r="R1096" s="52">
        <v>1.049027625E-4</v>
      </c>
      <c r="S1096" s="52">
        <v>9.68642645E-5</v>
      </c>
      <c r="T1096" s="52">
        <v>1.00064462075E-4</v>
      </c>
      <c r="U1096" s="52">
        <v>1.02252776075E-4</v>
      </c>
      <c r="V1096" s="52">
        <v>9.3036677693909394E-5</v>
      </c>
      <c r="W1096" s="52">
        <v>1.0028593048889001E-4</v>
      </c>
      <c r="X1096" s="52">
        <v>9.4437362442634801E-5</v>
      </c>
      <c r="Y1096" s="52">
        <v>1.08286062685457E-4</v>
      </c>
      <c r="Z1096" s="52">
        <v>1.1376926446610401E-4</v>
      </c>
      <c r="AA1096" s="52">
        <v>1.2697719721876401E-4</v>
      </c>
      <c r="AB1096" s="52">
        <v>1.21276187132377E-4</v>
      </c>
      <c r="AC1096" s="52">
        <v>1.15233695486513E-4</v>
      </c>
      <c r="AD1096" s="52">
        <v>1.00533014319247E-4</v>
      </c>
      <c r="AE1096" s="52">
        <v>1.1089921489899799E-4</v>
      </c>
      <c r="AF1096" s="52">
        <v>1.87799926819953E-4</v>
      </c>
      <c r="AG1096" s="32">
        <v>2.3599101387243801E-4</v>
      </c>
    </row>
    <row r="1097" spans="1:33" ht="15" customHeight="1" x14ac:dyDescent="0.25">
      <c r="A1097" s="49" t="s">
        <v>10</v>
      </c>
      <c r="B1097" s="49" t="s">
        <v>11</v>
      </c>
      <c r="C1097" s="49" t="s">
        <v>12</v>
      </c>
      <c r="D1097" s="49" t="s">
        <v>238</v>
      </c>
      <c r="E1097" s="49" t="s">
        <v>239</v>
      </c>
      <c r="F1097" s="49" t="s">
        <v>108</v>
      </c>
      <c r="G1097" s="49" t="s">
        <v>266</v>
      </c>
      <c r="H1097" s="50" t="s">
        <v>17</v>
      </c>
      <c r="I1097" s="51">
        <v>1</v>
      </c>
      <c r="J1097" s="52">
        <v>0.29989040991707999</v>
      </c>
      <c r="K1097" s="52">
        <v>0.302703018396212</v>
      </c>
      <c r="L1097" s="52">
        <v>0.33910442178077299</v>
      </c>
      <c r="M1097" s="52">
        <v>0.32753687351546801</v>
      </c>
      <c r="N1097" s="52">
        <v>0.37095378467565998</v>
      </c>
      <c r="O1097" s="52">
        <v>0.37694989436065202</v>
      </c>
      <c r="P1097" s="52">
        <v>0.27137846523020998</v>
      </c>
      <c r="Q1097" s="52">
        <v>0.24875088854934099</v>
      </c>
      <c r="R1097" s="52">
        <v>0.22247777870999999</v>
      </c>
      <c r="S1097" s="52">
        <v>0.20542973215159999</v>
      </c>
      <c r="T1097" s="52">
        <v>0.21221671116866</v>
      </c>
      <c r="U1097" s="52">
        <v>0.21685768749986001</v>
      </c>
      <c r="V1097" s="52">
        <v>0.19731218605324299</v>
      </c>
      <c r="W1097" s="52">
        <v>0.212686401380838</v>
      </c>
      <c r="X1097" s="52">
        <v>0.20028275826833999</v>
      </c>
      <c r="Y1097" s="52">
        <v>0.229653081743318</v>
      </c>
      <c r="Z1097" s="52">
        <v>0.241281856079714</v>
      </c>
      <c r="AA1097" s="52">
        <v>0.26929323986155501</v>
      </c>
      <c r="AB1097" s="52">
        <v>0.25720253767034601</v>
      </c>
      <c r="AC1097" s="52">
        <v>0.24438762138779699</v>
      </c>
      <c r="AD1097" s="52">
        <v>0.213210416768258</v>
      </c>
      <c r="AE1097" s="52">
        <v>0.235195054957794</v>
      </c>
      <c r="AF1097" s="52">
        <v>0.39828608479975602</v>
      </c>
      <c r="AG1097" s="32">
        <v>0.500489742220667</v>
      </c>
    </row>
    <row r="1098" spans="1:33" ht="15" customHeight="1" x14ac:dyDescent="0.25">
      <c r="A1098" s="49" t="s">
        <v>10</v>
      </c>
      <c r="B1098" s="49" t="s">
        <v>11</v>
      </c>
      <c r="C1098" s="49" t="s">
        <v>12</v>
      </c>
      <c r="D1098" s="49" t="s">
        <v>238</v>
      </c>
      <c r="E1098" s="49" t="s">
        <v>239</v>
      </c>
      <c r="F1098" s="49" t="s">
        <v>108</v>
      </c>
      <c r="G1098" s="49" t="s">
        <v>266</v>
      </c>
      <c r="H1098" s="50" t="s">
        <v>18</v>
      </c>
      <c r="I1098" s="51">
        <v>298</v>
      </c>
      <c r="J1098" s="52">
        <v>1.68554021416993E-4</v>
      </c>
      <c r="K1098" s="52">
        <v>1.70134853794929E-4</v>
      </c>
      <c r="L1098" s="52">
        <v>1.9059433740224499E-4</v>
      </c>
      <c r="M1098" s="52">
        <v>1.8409277311884101E-4</v>
      </c>
      <c r="N1098" s="52">
        <v>2.0849533729412799E-4</v>
      </c>
      <c r="O1098" s="52">
        <v>2.11865463069548E-4</v>
      </c>
      <c r="P1098" s="52">
        <v>1.52528824290084E-4</v>
      </c>
      <c r="Q1098" s="52">
        <v>1.39810948298196E-4</v>
      </c>
      <c r="R1098" s="52">
        <v>1.2504409289999999E-4</v>
      </c>
      <c r="S1098" s="52">
        <v>1.15462203284E-4</v>
      </c>
      <c r="T1098" s="52">
        <v>1.192768387934E-4</v>
      </c>
      <c r="U1098" s="52">
        <v>1.218853090814E-4</v>
      </c>
      <c r="V1098" s="52">
        <v>1.1089971981114E-4</v>
      </c>
      <c r="W1098" s="52">
        <v>1.19540829142757E-4</v>
      </c>
      <c r="X1098" s="52">
        <v>1.12569336031621E-4</v>
      </c>
      <c r="Y1098" s="52">
        <v>1.2907698672106501E-4</v>
      </c>
      <c r="Z1098" s="52">
        <v>1.3561296324359601E-4</v>
      </c>
      <c r="AA1098" s="52">
        <v>1.51356819084767E-4</v>
      </c>
      <c r="AB1098" s="52">
        <v>1.44561215061794E-4</v>
      </c>
      <c r="AC1098" s="52">
        <v>1.3735856501992299E-4</v>
      </c>
      <c r="AD1098" s="52">
        <v>1.1983535306854199E-4</v>
      </c>
      <c r="AE1098" s="52">
        <v>1.3219186415960499E-4</v>
      </c>
      <c r="AF1098" s="52">
        <v>2.23857512769384E-4</v>
      </c>
      <c r="AG1098" s="32">
        <v>2.81301288535947E-4</v>
      </c>
    </row>
    <row r="1099" spans="1:33" ht="15" customHeight="1" x14ac:dyDescent="0.25">
      <c r="A1099" s="49" t="s">
        <v>10</v>
      </c>
      <c r="B1099" s="49" t="s">
        <v>11</v>
      </c>
      <c r="C1099" s="49" t="s">
        <v>12</v>
      </c>
      <c r="D1099" s="49" t="s">
        <v>238</v>
      </c>
      <c r="E1099" s="49" t="s">
        <v>239</v>
      </c>
      <c r="F1099" s="49" t="s">
        <v>108</v>
      </c>
      <c r="G1099" s="49" t="s">
        <v>267</v>
      </c>
      <c r="H1099" s="50" t="s">
        <v>16</v>
      </c>
      <c r="I1099" s="51">
        <v>25</v>
      </c>
      <c r="J1099" s="52">
        <v>2.3413650760045299E-5</v>
      </c>
      <c r="K1099" s="52">
        <v>1.6382534630270502E-5</v>
      </c>
      <c r="L1099" s="52">
        <v>2.1325275026350699E-5</v>
      </c>
      <c r="M1099" s="52">
        <v>2.2913217169933901E-5</v>
      </c>
      <c r="N1099" s="52">
        <v>2.44745934659335E-5</v>
      </c>
      <c r="O1099" s="52">
        <v>2.0749372173034399E-5</v>
      </c>
      <c r="P1099" s="52">
        <v>3.5666781781420098E-5</v>
      </c>
      <c r="Q1099" s="52">
        <v>3.2177403391472902E-5</v>
      </c>
      <c r="R1099" s="52">
        <v>2.3976752500000001E-5</v>
      </c>
      <c r="S1099" s="52">
        <v>2.3417895000000001E-5</v>
      </c>
      <c r="T1099" s="52">
        <v>2.2170697500000001E-5</v>
      </c>
      <c r="U1099" s="52">
        <v>2.81686525E-5</v>
      </c>
      <c r="V1099" s="52">
        <v>1.3572672781203999E-5</v>
      </c>
      <c r="W1099" s="52">
        <v>1.88305356848165E-5</v>
      </c>
      <c r="X1099" s="52">
        <v>2.7798911733329398E-5</v>
      </c>
      <c r="Y1099" s="52">
        <v>2.4959866685036E-5</v>
      </c>
      <c r="Z1099" s="52">
        <v>1.8227296136778399E-5</v>
      </c>
      <c r="AA1099" s="52">
        <v>1.8834710179400899E-5</v>
      </c>
      <c r="AB1099" s="52">
        <v>1.8931054319467299E-5</v>
      </c>
      <c r="AC1099" s="52">
        <v>1.8989305983415201E-5</v>
      </c>
      <c r="AD1099" s="52">
        <v>1.27595957810579E-5</v>
      </c>
      <c r="AE1099" s="52">
        <v>1.29765105002538E-5</v>
      </c>
      <c r="AF1099" s="52">
        <v>1.5699463125919E-5</v>
      </c>
      <c r="AG1099" s="32">
        <v>1.44458591905364E-5</v>
      </c>
    </row>
    <row r="1100" spans="1:33" ht="15" customHeight="1" x14ac:dyDescent="0.25">
      <c r="A1100" s="49" t="s">
        <v>10</v>
      </c>
      <c r="B1100" s="49" t="s">
        <v>11</v>
      </c>
      <c r="C1100" s="49" t="s">
        <v>12</v>
      </c>
      <c r="D1100" s="49" t="s">
        <v>238</v>
      </c>
      <c r="E1100" s="49" t="s">
        <v>239</v>
      </c>
      <c r="F1100" s="49" t="s">
        <v>108</v>
      </c>
      <c r="G1100" s="49" t="s">
        <v>267</v>
      </c>
      <c r="H1100" s="50" t="s">
        <v>17</v>
      </c>
      <c r="I1100" s="51">
        <v>1</v>
      </c>
      <c r="J1100" s="52">
        <v>4.9655670531904103E-2</v>
      </c>
      <c r="K1100" s="52">
        <v>3.4744079443877703E-2</v>
      </c>
      <c r="L1100" s="52">
        <v>4.5226643275884597E-2</v>
      </c>
      <c r="M1100" s="52">
        <v>4.8594350973995899E-2</v>
      </c>
      <c r="N1100" s="52">
        <v>5.1905717822551899E-2</v>
      </c>
      <c r="O1100" s="52">
        <v>4.4005268504571302E-2</v>
      </c>
      <c r="P1100" s="52">
        <v>7.5642110802035797E-2</v>
      </c>
      <c r="Q1100" s="52">
        <v>6.8241837112635706E-2</v>
      </c>
      <c r="R1100" s="52">
        <v>5.0849896701999998E-2</v>
      </c>
      <c r="S1100" s="52">
        <v>4.9664671716000003E-2</v>
      </c>
      <c r="T1100" s="52">
        <v>4.7019615257999997E-2</v>
      </c>
      <c r="U1100" s="52">
        <v>5.9740078221999997E-2</v>
      </c>
      <c r="V1100" s="52">
        <v>2.8784924434377399E-2</v>
      </c>
      <c r="W1100" s="52">
        <v>3.9935800080358803E-2</v>
      </c>
      <c r="X1100" s="52">
        <v>5.8955932004045003E-2</v>
      </c>
      <c r="Y1100" s="52">
        <v>5.2934885265624197E-2</v>
      </c>
      <c r="Z1100" s="52">
        <v>3.8656449646879698E-2</v>
      </c>
      <c r="AA1100" s="52">
        <v>3.99446533484734E-2</v>
      </c>
      <c r="AB1100" s="52">
        <v>4.0148980000726198E-2</v>
      </c>
      <c r="AC1100" s="52">
        <v>4.0272520129627003E-2</v>
      </c>
      <c r="AD1100" s="52">
        <v>2.70605507324676E-2</v>
      </c>
      <c r="AE1100" s="52">
        <v>2.7520583468938299E-2</v>
      </c>
      <c r="AF1100" s="52">
        <v>3.3295421397449003E-2</v>
      </c>
      <c r="AG1100" s="32">
        <v>3.0636778171289701E-2</v>
      </c>
    </row>
    <row r="1101" spans="1:33" ht="15" customHeight="1" x14ac:dyDescent="0.25">
      <c r="A1101" s="49" t="s">
        <v>10</v>
      </c>
      <c r="B1101" s="49" t="s">
        <v>11</v>
      </c>
      <c r="C1101" s="49" t="s">
        <v>12</v>
      </c>
      <c r="D1101" s="49" t="s">
        <v>238</v>
      </c>
      <c r="E1101" s="49" t="s">
        <v>239</v>
      </c>
      <c r="F1101" s="49" t="s">
        <v>108</v>
      </c>
      <c r="G1101" s="49" t="s">
        <v>267</v>
      </c>
      <c r="H1101" s="50" t="s">
        <v>18</v>
      </c>
      <c r="I1101" s="51">
        <v>298</v>
      </c>
      <c r="J1101" s="52">
        <v>2.7909071705974E-5</v>
      </c>
      <c r="K1101" s="52">
        <v>1.95279812792824E-5</v>
      </c>
      <c r="L1101" s="52">
        <v>2.5419727831410099E-5</v>
      </c>
      <c r="M1101" s="52">
        <v>2.7312554866561201E-5</v>
      </c>
      <c r="N1101" s="52">
        <v>2.9173715411392799E-5</v>
      </c>
      <c r="O1101" s="52">
        <v>2.4733251630256899E-5</v>
      </c>
      <c r="P1101" s="52">
        <v>4.2514803883452799E-5</v>
      </c>
      <c r="Q1101" s="52">
        <v>3.8355464842635698E-5</v>
      </c>
      <c r="R1101" s="52">
        <v>2.8580288979999998E-5</v>
      </c>
      <c r="S1101" s="52">
        <v>2.7914130839999998E-5</v>
      </c>
      <c r="T1101" s="52">
        <v>2.6427471420000001E-5</v>
      </c>
      <c r="U1101" s="52">
        <v>3.3577033779999997E-5</v>
      </c>
      <c r="V1101" s="52">
        <v>1.61786259551951E-5</v>
      </c>
      <c r="W1101" s="52">
        <v>2.24459985363012E-5</v>
      </c>
      <c r="X1101" s="52">
        <v>3.3136302786128699E-5</v>
      </c>
      <c r="Y1101" s="52">
        <v>2.9752161088562901E-5</v>
      </c>
      <c r="Z1101" s="52">
        <v>2.1726936995039899E-5</v>
      </c>
      <c r="AA1101" s="52">
        <v>2.2450974533845901E-5</v>
      </c>
      <c r="AB1101" s="52">
        <v>2.2565816748805E-5</v>
      </c>
      <c r="AC1101" s="52">
        <v>2.2635252732230901E-5</v>
      </c>
      <c r="AD1101" s="52">
        <v>1.5209438171021E-5</v>
      </c>
      <c r="AE1101" s="52">
        <v>1.5468000516302501E-5</v>
      </c>
      <c r="AF1101" s="52">
        <v>1.8713760046095398E-5</v>
      </c>
      <c r="AG1101" s="32">
        <v>1.7219464155119398E-5</v>
      </c>
    </row>
    <row r="1102" spans="1:33" ht="15" customHeight="1" x14ac:dyDescent="0.25">
      <c r="A1102" s="49" t="s">
        <v>10</v>
      </c>
      <c r="B1102" s="49" t="s">
        <v>11</v>
      </c>
      <c r="C1102" s="49" t="s">
        <v>12</v>
      </c>
      <c r="D1102" s="49" t="s">
        <v>238</v>
      </c>
      <c r="E1102" s="49" t="s">
        <v>239</v>
      </c>
      <c r="F1102" s="49" t="s">
        <v>108</v>
      </c>
      <c r="G1102" s="49" t="s">
        <v>268</v>
      </c>
      <c r="H1102" s="50" t="s">
        <v>16</v>
      </c>
      <c r="I1102" s="51">
        <v>25</v>
      </c>
      <c r="J1102" s="52">
        <v>1.6149209313766E-5</v>
      </c>
      <c r="K1102" s="52">
        <v>4.3026224748046702E-5</v>
      </c>
      <c r="L1102" s="52">
        <v>3.4268680565305498E-5</v>
      </c>
      <c r="M1102" s="52">
        <v>3.32732279469502E-5</v>
      </c>
      <c r="N1102" s="52">
        <v>2.9890379858500801E-5</v>
      </c>
      <c r="O1102" s="52">
        <v>2.63967119333125E-5</v>
      </c>
      <c r="P1102" s="52">
        <v>2.48793210405294E-5</v>
      </c>
      <c r="Q1102" s="52">
        <v>1.3114241001598601E-4</v>
      </c>
      <c r="R1102" s="52">
        <v>2.14600445E-4</v>
      </c>
      <c r="S1102" s="52">
        <v>2.16436524575E-4</v>
      </c>
      <c r="T1102" s="52">
        <v>2.2648791100000001E-4</v>
      </c>
      <c r="U1102" s="52">
        <v>2.3309951214999999E-4</v>
      </c>
      <c r="V1102" s="52">
        <v>2.1291956072372599E-4</v>
      </c>
      <c r="W1102" s="52">
        <v>2.1447615259606901E-4</v>
      </c>
      <c r="X1102" s="52">
        <v>2.30411986224832E-4</v>
      </c>
      <c r="Y1102" s="52">
        <v>2.3566481279618901E-4</v>
      </c>
      <c r="Z1102" s="52">
        <v>2.2143597389706799E-4</v>
      </c>
      <c r="AA1102" s="52">
        <v>1.9882050228460599E-4</v>
      </c>
      <c r="AB1102" s="52">
        <v>1.8743064689278501E-4</v>
      </c>
      <c r="AC1102" s="52">
        <v>1.9274239656383901E-4</v>
      </c>
      <c r="AD1102" s="52">
        <v>1.6035751585616399E-4</v>
      </c>
      <c r="AE1102" s="52">
        <v>1.74462070082477E-4</v>
      </c>
      <c r="AF1102" s="52">
        <v>1.8467084665501501E-4</v>
      </c>
      <c r="AG1102" s="32">
        <v>1.8411548512469201E-4</v>
      </c>
    </row>
    <row r="1103" spans="1:33" ht="15" customHeight="1" x14ac:dyDescent="0.25">
      <c r="A1103" s="49" t="s">
        <v>10</v>
      </c>
      <c r="B1103" s="49" t="s">
        <v>11</v>
      </c>
      <c r="C1103" s="49" t="s">
        <v>12</v>
      </c>
      <c r="D1103" s="49" t="s">
        <v>238</v>
      </c>
      <c r="E1103" s="49" t="s">
        <v>239</v>
      </c>
      <c r="F1103" s="49" t="s">
        <v>108</v>
      </c>
      <c r="G1103" s="49" t="s">
        <v>268</v>
      </c>
      <c r="H1103" s="50" t="s">
        <v>17</v>
      </c>
      <c r="I1103" s="51">
        <v>1</v>
      </c>
      <c r="J1103" s="52">
        <v>3.42492431126349E-2</v>
      </c>
      <c r="K1103" s="52">
        <v>9.1250017445657403E-2</v>
      </c>
      <c r="L1103" s="52">
        <v>7.2677017742899905E-2</v>
      </c>
      <c r="M1103" s="52">
        <v>7.0565861829891899E-2</v>
      </c>
      <c r="N1103" s="52">
        <v>6.3391517603908598E-2</v>
      </c>
      <c r="O1103" s="52">
        <v>5.5982146668169197E-2</v>
      </c>
      <c r="P1103" s="52">
        <v>5.27640640627546E-2</v>
      </c>
      <c r="Q1103" s="52">
        <v>0.27812682316190301</v>
      </c>
      <c r="R1103" s="52">
        <v>0.45512462375599999</v>
      </c>
      <c r="S1103" s="52">
        <v>0.45901858131866002</v>
      </c>
      <c r="T1103" s="52">
        <v>0.48033556164879998</v>
      </c>
      <c r="U1103" s="52">
        <v>0.49435744536772003</v>
      </c>
      <c r="V1103" s="52">
        <v>0.45155980438287802</v>
      </c>
      <c r="W1103" s="52">
        <v>0.454861024425743</v>
      </c>
      <c r="X1103" s="52">
        <v>0.48865774038562299</v>
      </c>
      <c r="Y1103" s="52">
        <v>0.499797934978158</v>
      </c>
      <c r="Z1103" s="52">
        <v>0.46962141344090302</v>
      </c>
      <c r="AA1103" s="52">
        <v>0.42165852124519299</v>
      </c>
      <c r="AB1103" s="52">
        <v>0.39750291593021803</v>
      </c>
      <c r="AC1103" s="52">
        <v>0.40876807463258902</v>
      </c>
      <c r="AD1103" s="52">
        <v>0.34008621962775298</v>
      </c>
      <c r="AE1103" s="52">
        <v>0.369999158230917</v>
      </c>
      <c r="AF1103" s="52">
        <v>0.39164993158595701</v>
      </c>
      <c r="AG1103" s="32">
        <v>0.39047212085244598</v>
      </c>
    </row>
    <row r="1104" spans="1:33" ht="15" customHeight="1" x14ac:dyDescent="0.25">
      <c r="A1104" s="49" t="s">
        <v>10</v>
      </c>
      <c r="B1104" s="49" t="s">
        <v>11</v>
      </c>
      <c r="C1104" s="49" t="s">
        <v>12</v>
      </c>
      <c r="D1104" s="49" t="s">
        <v>238</v>
      </c>
      <c r="E1104" s="49" t="s">
        <v>239</v>
      </c>
      <c r="F1104" s="49" t="s">
        <v>108</v>
      </c>
      <c r="G1104" s="49" t="s">
        <v>268</v>
      </c>
      <c r="H1104" s="50" t="s">
        <v>18</v>
      </c>
      <c r="I1104" s="51">
        <v>298</v>
      </c>
      <c r="J1104" s="52">
        <v>1.9249857502009098E-5</v>
      </c>
      <c r="K1104" s="52">
        <v>5.1287259899671702E-5</v>
      </c>
      <c r="L1104" s="52">
        <v>4.0848267233844197E-5</v>
      </c>
      <c r="M1104" s="52">
        <v>3.9661687712764603E-5</v>
      </c>
      <c r="N1104" s="52">
        <v>3.5629332791332998E-5</v>
      </c>
      <c r="O1104" s="52">
        <v>3.1464880624508498E-5</v>
      </c>
      <c r="P1104" s="52">
        <v>2.9656150680311001E-5</v>
      </c>
      <c r="Q1104" s="52">
        <v>1.5632175273905499E-4</v>
      </c>
      <c r="R1104" s="52">
        <v>2.5580373044000002E-4</v>
      </c>
      <c r="S1104" s="52">
        <v>2.5799233729339999E-4</v>
      </c>
      <c r="T1104" s="52">
        <v>2.6997358991200001E-4</v>
      </c>
      <c r="U1104" s="52">
        <v>2.7785461848279998E-4</v>
      </c>
      <c r="V1104" s="52">
        <v>2.5380011638268202E-4</v>
      </c>
      <c r="W1104" s="52">
        <v>2.5565557389451397E-4</v>
      </c>
      <c r="X1104" s="52">
        <v>2.7465108757999902E-4</v>
      </c>
      <c r="Y1104" s="52">
        <v>2.8091245685305801E-4</v>
      </c>
      <c r="Z1104" s="52">
        <v>2.6395168088530599E-4</v>
      </c>
      <c r="AA1104" s="52">
        <v>2.3699403872325101E-4</v>
      </c>
      <c r="AB1104" s="52">
        <v>2.2341733109619899E-4</v>
      </c>
      <c r="AC1104" s="52">
        <v>2.2974893670409601E-4</v>
      </c>
      <c r="AD1104" s="52">
        <v>1.91146158900548E-4</v>
      </c>
      <c r="AE1104" s="52">
        <v>2.0795878753831199E-4</v>
      </c>
      <c r="AF1104" s="52">
        <v>2.2012764921277799E-4</v>
      </c>
      <c r="AG1104" s="32">
        <v>2.19465658268633E-4</v>
      </c>
    </row>
    <row r="1105" spans="1:33" ht="15" customHeight="1" x14ac:dyDescent="0.25">
      <c r="A1105" s="49" t="s">
        <v>10</v>
      </c>
      <c r="B1105" s="49" t="s">
        <v>11</v>
      </c>
      <c r="C1105" s="49" t="s">
        <v>12</v>
      </c>
      <c r="D1105" s="49" t="s">
        <v>238</v>
      </c>
      <c r="E1105" s="49" t="s">
        <v>239</v>
      </c>
      <c r="F1105" s="49" t="s">
        <v>108</v>
      </c>
      <c r="G1105" s="49" t="s">
        <v>269</v>
      </c>
      <c r="H1105" s="50" t="s">
        <v>16</v>
      </c>
      <c r="I1105" s="51">
        <v>25</v>
      </c>
      <c r="J1105" s="52">
        <v>1.5323816837190599E-6</v>
      </c>
      <c r="K1105" s="52">
        <v>1.7498106998294999E-6</v>
      </c>
      <c r="L1105" s="52">
        <v>9.5258147207030905E-7</v>
      </c>
      <c r="M1105" s="52">
        <v>9.7499044321860305E-7</v>
      </c>
      <c r="N1105" s="52">
        <v>1.03962876099266E-6</v>
      </c>
      <c r="O1105" s="52">
        <v>9.743317145313679E-7</v>
      </c>
      <c r="P1105" s="52">
        <v>1.6316143973886799E-6</v>
      </c>
      <c r="Q1105" s="52">
        <v>2.10690307342803E-6</v>
      </c>
      <c r="R1105" s="52">
        <v>2.1486800000000002E-6</v>
      </c>
      <c r="S1105" s="52">
        <v>2.3912375000000002E-6</v>
      </c>
      <c r="T1105" s="52">
        <v>2.7483149999999998E-6</v>
      </c>
      <c r="U1105" s="52">
        <v>3.015825E-6</v>
      </c>
      <c r="V1105" s="52">
        <v>2.83492975259878E-6</v>
      </c>
      <c r="W1105" s="52">
        <v>3.5392973105155499E-6</v>
      </c>
      <c r="X1105" s="52">
        <v>2.3096809874274698E-6</v>
      </c>
      <c r="Y1105" s="52">
        <v>2.1450631787875501E-6</v>
      </c>
      <c r="Z1105" s="52">
        <v>2.1467049624190502E-6</v>
      </c>
      <c r="AA1105" s="52">
        <v>2.0983571559185998E-6</v>
      </c>
      <c r="AB1105" s="52">
        <v>2.1156055039616101E-6</v>
      </c>
      <c r="AC1105" s="52">
        <v>1.84701887694564E-6</v>
      </c>
      <c r="AD1105" s="52">
        <v>1.5174525553369999E-6</v>
      </c>
      <c r="AE1105" s="52">
        <v>1.85572977418672E-6</v>
      </c>
      <c r="AF1105" s="52">
        <v>1.50130970508528E-6</v>
      </c>
      <c r="AG1105" s="32">
        <v>1.30836916709361E-6</v>
      </c>
    </row>
    <row r="1106" spans="1:33" ht="15" customHeight="1" x14ac:dyDescent="0.25">
      <c r="A1106" s="49" t="s">
        <v>10</v>
      </c>
      <c r="B1106" s="49" t="s">
        <v>11</v>
      </c>
      <c r="C1106" s="49" t="s">
        <v>12</v>
      </c>
      <c r="D1106" s="49" t="s">
        <v>238</v>
      </c>
      <c r="E1106" s="49" t="s">
        <v>239</v>
      </c>
      <c r="F1106" s="49" t="s">
        <v>108</v>
      </c>
      <c r="G1106" s="49" t="s">
        <v>269</v>
      </c>
      <c r="H1106" s="50" t="s">
        <v>17</v>
      </c>
      <c r="I1106" s="51">
        <v>1</v>
      </c>
      <c r="J1106" s="52">
        <v>3.2498750748313899E-3</v>
      </c>
      <c r="K1106" s="52">
        <v>3.7109985321984E-3</v>
      </c>
      <c r="L1106" s="52">
        <v>2.0202347859667102E-3</v>
      </c>
      <c r="M1106" s="52">
        <v>2.0677597319780101E-3</v>
      </c>
      <c r="N1106" s="52">
        <v>2.2048446763132299E-3</v>
      </c>
      <c r="O1106" s="52">
        <v>2.0663627001781299E-3</v>
      </c>
      <c r="P1106" s="52">
        <v>3.4603278139819001E-3</v>
      </c>
      <c r="Q1106" s="52">
        <v>4.4683200381261598E-3</v>
      </c>
      <c r="R1106" s="52">
        <v>4.5569205440000003E-3</v>
      </c>
      <c r="S1106" s="52">
        <v>5.0713364899999998E-3</v>
      </c>
      <c r="T1106" s="52">
        <v>5.8286264519999999E-3</v>
      </c>
      <c r="U1106" s="52">
        <v>6.3959616600000003E-3</v>
      </c>
      <c r="V1106" s="52">
        <v>6.0123190193114903E-3</v>
      </c>
      <c r="W1106" s="52">
        <v>7.5061417361413701E-3</v>
      </c>
      <c r="X1106" s="52">
        <v>4.8983714381361796E-3</v>
      </c>
      <c r="Y1106" s="52">
        <v>4.5492499895726296E-3</v>
      </c>
      <c r="Z1106" s="52">
        <v>4.5527318842983203E-3</v>
      </c>
      <c r="AA1106" s="52">
        <v>4.4501958562721796E-3</v>
      </c>
      <c r="AB1106" s="52">
        <v>4.4867761528017804E-3</v>
      </c>
      <c r="AC1106" s="52">
        <v>3.9171576342263096E-3</v>
      </c>
      <c r="AD1106" s="52">
        <v>3.21821337935871E-3</v>
      </c>
      <c r="AE1106" s="52">
        <v>3.9356317050952003E-3</v>
      </c>
      <c r="AF1106" s="52">
        <v>3.18397762254487E-3</v>
      </c>
      <c r="AG1106" s="32">
        <v>2.7747893295721202E-3</v>
      </c>
    </row>
    <row r="1107" spans="1:33" ht="15" customHeight="1" x14ac:dyDescent="0.25">
      <c r="A1107" s="49" t="s">
        <v>10</v>
      </c>
      <c r="B1107" s="49" t="s">
        <v>11</v>
      </c>
      <c r="C1107" s="49" t="s">
        <v>12</v>
      </c>
      <c r="D1107" s="49" t="s">
        <v>238</v>
      </c>
      <c r="E1107" s="49" t="s">
        <v>239</v>
      </c>
      <c r="F1107" s="49" t="s">
        <v>108</v>
      </c>
      <c r="G1107" s="49" t="s">
        <v>269</v>
      </c>
      <c r="H1107" s="50" t="s">
        <v>18</v>
      </c>
      <c r="I1107" s="51">
        <v>298</v>
      </c>
      <c r="J1107" s="52">
        <v>1.8265989669931299E-6</v>
      </c>
      <c r="K1107" s="52">
        <v>2.0857743541967602E-6</v>
      </c>
      <c r="L1107" s="52">
        <v>1.1354771147078099E-6</v>
      </c>
      <c r="M1107" s="52">
        <v>1.1621886083165699E-6</v>
      </c>
      <c r="N1107" s="52">
        <v>1.23923748310325E-6</v>
      </c>
      <c r="O1107" s="52">
        <v>1.16140340372139E-6</v>
      </c>
      <c r="P1107" s="52">
        <v>1.9448843616873E-6</v>
      </c>
      <c r="Q1107" s="52">
        <v>2.5114284635262101E-6</v>
      </c>
      <c r="R1107" s="52">
        <v>2.5612265599999999E-6</v>
      </c>
      <c r="S1107" s="52">
        <v>2.8503551E-6</v>
      </c>
      <c r="T1107" s="52">
        <v>3.2759914800000001E-6</v>
      </c>
      <c r="U1107" s="52">
        <v>3.5948633999999999E-6</v>
      </c>
      <c r="V1107" s="52">
        <v>3.3792362650977399E-6</v>
      </c>
      <c r="W1107" s="52">
        <v>4.2188423941345296E-6</v>
      </c>
      <c r="X1107" s="52">
        <v>2.7531397370135398E-6</v>
      </c>
      <c r="Y1107" s="52">
        <v>2.5569153091147598E-6</v>
      </c>
      <c r="Z1107" s="52">
        <v>2.5588723152035101E-6</v>
      </c>
      <c r="AA1107" s="52">
        <v>2.5012417298549802E-6</v>
      </c>
      <c r="AB1107" s="52">
        <v>2.5218017607222402E-6</v>
      </c>
      <c r="AC1107" s="52">
        <v>2.2016465013192E-6</v>
      </c>
      <c r="AD1107" s="52">
        <v>1.8088034459617001E-6</v>
      </c>
      <c r="AE1107" s="52">
        <v>2.21202989083057E-6</v>
      </c>
      <c r="AF1107" s="52">
        <v>1.78956116846166E-6</v>
      </c>
      <c r="AG1107" s="32">
        <v>1.5595760471755801E-6</v>
      </c>
    </row>
    <row r="1108" spans="1:33" ht="15" customHeight="1" x14ac:dyDescent="0.25">
      <c r="A1108" s="49" t="s">
        <v>10</v>
      </c>
      <c r="B1108" s="49" t="s">
        <v>11</v>
      </c>
      <c r="C1108" s="49" t="s">
        <v>12</v>
      </c>
      <c r="D1108" s="49" t="s">
        <v>238</v>
      </c>
      <c r="E1108" s="49" t="s">
        <v>270</v>
      </c>
      <c r="F1108" s="49" t="s">
        <v>108</v>
      </c>
      <c r="G1108" s="49" t="s">
        <v>271</v>
      </c>
      <c r="H1108" s="50" t="s">
        <v>16</v>
      </c>
      <c r="I1108" s="51">
        <v>25</v>
      </c>
      <c r="J1108" s="52">
        <v>6.15880879720913E-9</v>
      </c>
      <c r="K1108" s="52">
        <v>9.2397410270494402E-9</v>
      </c>
      <c r="L1108" s="52">
        <v>7.4121434867220801E-9</v>
      </c>
      <c r="M1108" s="52">
        <v>1.4094715098669501E-9</v>
      </c>
      <c r="N1108" s="52">
        <v>2.40007461511685E-9</v>
      </c>
      <c r="O1108" s="52">
        <v>4.6552782487783001E-9</v>
      </c>
      <c r="P1108" s="52">
        <v>3.4442664393288202E-8</v>
      </c>
      <c r="Q1108" s="52">
        <v>1.9276843576824902E-8</v>
      </c>
      <c r="R1108" s="52">
        <v>2.0576350265406701E-8</v>
      </c>
      <c r="S1108" s="52">
        <v>3.7134404830497597E-8</v>
      </c>
      <c r="T1108" s="52">
        <v>1.1640944300580501E-8</v>
      </c>
      <c r="U1108" s="52">
        <v>1.79741000644331E-8</v>
      </c>
      <c r="V1108" s="52">
        <v>1.5575604870972698E-8</v>
      </c>
      <c r="W1108" s="52">
        <v>6.5869435109738805E-8</v>
      </c>
      <c r="X1108" s="52">
        <v>6.4643221922970006E-8</v>
      </c>
      <c r="Y1108" s="52">
        <v>9.9848452386359501E-8</v>
      </c>
      <c r="Z1108" s="52">
        <v>1.20684717151197E-7</v>
      </c>
      <c r="AA1108" s="52">
        <v>1.0482719562601499E-7</v>
      </c>
      <c r="AB1108" s="52">
        <v>1.5516719869987699E-7</v>
      </c>
      <c r="AC1108" s="52">
        <v>1.86420455451162E-7</v>
      </c>
      <c r="AD1108" s="52">
        <v>1.9552434579657901E-7</v>
      </c>
      <c r="AE1108" s="52">
        <v>2.6279957426834802E-7</v>
      </c>
      <c r="AF1108" s="52">
        <v>2.46207280495139E-7</v>
      </c>
      <c r="AG1108" s="32">
        <v>2.87501126937954E-7</v>
      </c>
    </row>
    <row r="1109" spans="1:33" ht="15" customHeight="1" x14ac:dyDescent="0.25">
      <c r="A1109" s="49" t="s">
        <v>10</v>
      </c>
      <c r="B1109" s="49" t="s">
        <v>11</v>
      </c>
      <c r="C1109" s="49" t="s">
        <v>12</v>
      </c>
      <c r="D1109" s="49" t="s">
        <v>238</v>
      </c>
      <c r="E1109" s="49" t="s">
        <v>270</v>
      </c>
      <c r="F1109" s="49" t="s">
        <v>108</v>
      </c>
      <c r="G1109" s="49" t="s">
        <v>271</v>
      </c>
      <c r="H1109" s="50" t="s">
        <v>18</v>
      </c>
      <c r="I1109" s="51">
        <v>298</v>
      </c>
      <c r="J1109" s="52">
        <v>3.6706500431366403E-8</v>
      </c>
      <c r="K1109" s="52">
        <v>5.5068856521214698E-8</v>
      </c>
      <c r="L1109" s="52">
        <v>4.4176375180863599E-8</v>
      </c>
      <c r="M1109" s="52">
        <v>8.4004501988070107E-9</v>
      </c>
      <c r="N1109" s="52">
        <v>1.43044447060965E-8</v>
      </c>
      <c r="O1109" s="52">
        <v>2.7745458362718601E-8</v>
      </c>
      <c r="P1109" s="52">
        <v>2.05278279783998E-7</v>
      </c>
      <c r="Q1109" s="52">
        <v>1.14889987717877E-7</v>
      </c>
      <c r="R1109" s="52">
        <v>1.2263504758182399E-7</v>
      </c>
      <c r="S1109" s="52">
        <v>2.2132105278976601E-7</v>
      </c>
      <c r="T1109" s="52">
        <v>6.9380028031459597E-8</v>
      </c>
      <c r="U1109" s="52">
        <v>1.07125636384021E-7</v>
      </c>
      <c r="V1109" s="52">
        <v>9.2830605030997504E-8</v>
      </c>
      <c r="W1109" s="52">
        <v>3.9258183325404299E-7</v>
      </c>
      <c r="X1109" s="52">
        <v>3.85273602660901E-7</v>
      </c>
      <c r="Y1109" s="52">
        <v>5.9509677622270305E-7</v>
      </c>
      <c r="Z1109" s="52">
        <v>7.19280914221136E-7</v>
      </c>
      <c r="AA1109" s="52">
        <v>6.2477008593104903E-7</v>
      </c>
      <c r="AB1109" s="52">
        <v>9.2479650425126602E-7</v>
      </c>
      <c r="AC1109" s="52">
        <v>1.11106591448892E-6</v>
      </c>
      <c r="AD1109" s="52">
        <v>1.1653251009476099E-6</v>
      </c>
      <c r="AE1109" s="52">
        <v>1.5662854626393499E-6</v>
      </c>
      <c r="AF1109" s="52">
        <v>1.4673953917510301E-6</v>
      </c>
      <c r="AG1109" s="32">
        <v>1.7135067165502099E-6</v>
      </c>
    </row>
    <row r="1110" spans="1:33" ht="15" customHeight="1" x14ac:dyDescent="0.25">
      <c r="A1110" s="49" t="s">
        <v>10</v>
      </c>
      <c r="B1110" s="49" t="s">
        <v>11</v>
      </c>
      <c r="C1110" s="49" t="s">
        <v>12</v>
      </c>
      <c r="D1110" s="49" t="s">
        <v>238</v>
      </c>
      <c r="E1110" s="49" t="s">
        <v>270</v>
      </c>
      <c r="F1110" s="49" t="s">
        <v>108</v>
      </c>
      <c r="G1110" s="49" t="s">
        <v>272</v>
      </c>
      <c r="H1110" s="50" t="s">
        <v>16</v>
      </c>
      <c r="I1110" s="51">
        <v>25</v>
      </c>
      <c r="J1110" s="52">
        <v>5.1150000000000002E-4</v>
      </c>
      <c r="K1110" s="52"/>
      <c r="L1110" s="52"/>
      <c r="M1110" s="52">
        <v>8.2500000000000006E-6</v>
      </c>
      <c r="N1110" s="52">
        <v>1.5674999999999999E-4</v>
      </c>
      <c r="O1110" s="52">
        <v>2.9700000000000001E-4</v>
      </c>
      <c r="P1110" s="52">
        <v>2.4749999999999999E-5</v>
      </c>
      <c r="Q1110" s="52"/>
      <c r="R1110" s="52"/>
      <c r="S1110" s="52"/>
      <c r="T1110" s="52"/>
      <c r="U1110" s="52"/>
      <c r="V1110" s="52"/>
      <c r="W1110" s="52"/>
      <c r="X1110" s="52"/>
      <c r="Y1110" s="52"/>
      <c r="Z1110" s="52"/>
      <c r="AA1110" s="52"/>
      <c r="AB1110" s="52"/>
      <c r="AC1110" s="52"/>
      <c r="AD1110" s="52"/>
      <c r="AE1110" s="52"/>
      <c r="AF1110" s="52"/>
      <c r="AG1110" s="32"/>
    </row>
    <row r="1111" spans="1:33" ht="15" customHeight="1" x14ac:dyDescent="0.25">
      <c r="A1111" s="49" t="s">
        <v>10</v>
      </c>
      <c r="B1111" s="49" t="s">
        <v>11</v>
      </c>
      <c r="C1111" s="49" t="s">
        <v>12</v>
      </c>
      <c r="D1111" s="49" t="s">
        <v>238</v>
      </c>
      <c r="E1111" s="49" t="s">
        <v>270</v>
      </c>
      <c r="F1111" s="49" t="s">
        <v>108</v>
      </c>
      <c r="G1111" s="49" t="s">
        <v>272</v>
      </c>
      <c r="H1111" s="50" t="s">
        <v>17</v>
      </c>
      <c r="I1111" s="51">
        <v>1</v>
      </c>
      <c r="J1111" s="52">
        <v>5.7907999999999996E-3</v>
      </c>
      <c r="K1111" s="52"/>
      <c r="L1111" s="52"/>
      <c r="M1111" s="52">
        <v>9.3399999999999993E-5</v>
      </c>
      <c r="N1111" s="52">
        <v>1.7746000000000001E-3</v>
      </c>
      <c r="O1111" s="52">
        <v>3.3624000000000002E-3</v>
      </c>
      <c r="P1111" s="52">
        <v>2.8019999999999998E-4</v>
      </c>
      <c r="Q1111" s="52"/>
      <c r="R1111" s="52"/>
      <c r="S1111" s="52"/>
      <c r="T1111" s="52"/>
      <c r="U1111" s="52"/>
      <c r="V1111" s="52"/>
      <c r="W1111" s="52"/>
      <c r="X1111" s="52"/>
      <c r="Y1111" s="52"/>
      <c r="Z1111" s="52"/>
      <c r="AA1111" s="52"/>
      <c r="AB1111" s="52"/>
      <c r="AC1111" s="52"/>
      <c r="AD1111" s="52"/>
      <c r="AE1111" s="52"/>
      <c r="AF1111" s="52"/>
      <c r="AG1111" s="32"/>
    </row>
    <row r="1112" spans="1:33" ht="15" customHeight="1" x14ac:dyDescent="0.25">
      <c r="A1112" s="49" t="s">
        <v>10</v>
      </c>
      <c r="B1112" s="49" t="s">
        <v>11</v>
      </c>
      <c r="C1112" s="49" t="s">
        <v>12</v>
      </c>
      <c r="D1112" s="49" t="s">
        <v>238</v>
      </c>
      <c r="E1112" s="49" t="s">
        <v>270</v>
      </c>
      <c r="F1112" s="49" t="s">
        <v>108</v>
      </c>
      <c r="G1112" s="49" t="s">
        <v>272</v>
      </c>
      <c r="H1112" s="50" t="s">
        <v>18</v>
      </c>
      <c r="I1112" s="51">
        <v>298</v>
      </c>
      <c r="J1112" s="52">
        <v>2.9561599999999998E-5</v>
      </c>
      <c r="K1112" s="52"/>
      <c r="L1112" s="52"/>
      <c r="M1112" s="52">
        <v>4.7679999999999998E-7</v>
      </c>
      <c r="N1112" s="52">
        <v>9.0591999999999996E-6</v>
      </c>
      <c r="O1112" s="52">
        <v>1.7164799999999999E-5</v>
      </c>
      <c r="P1112" s="52">
        <v>1.4304000000000001E-6</v>
      </c>
      <c r="Q1112" s="52"/>
      <c r="R1112" s="52"/>
      <c r="S1112" s="52"/>
      <c r="T1112" s="52"/>
      <c r="U1112" s="52"/>
      <c r="V1112" s="52"/>
      <c r="W1112" s="52"/>
      <c r="X1112" s="52"/>
      <c r="Y1112" s="52"/>
      <c r="Z1112" s="52"/>
      <c r="AA1112" s="52"/>
      <c r="AB1112" s="52"/>
      <c r="AC1112" s="52"/>
      <c r="AD1112" s="52"/>
      <c r="AE1112" s="52"/>
      <c r="AF1112" s="52"/>
      <c r="AG1112" s="32"/>
    </row>
    <row r="1113" spans="1:33" ht="15" customHeight="1" x14ac:dyDescent="0.25">
      <c r="A1113" s="49" t="s">
        <v>10</v>
      </c>
      <c r="B1113" s="49" t="s">
        <v>11</v>
      </c>
      <c r="C1113" s="49" t="s">
        <v>12</v>
      </c>
      <c r="D1113" s="49" t="s">
        <v>238</v>
      </c>
      <c r="E1113" s="49" t="s">
        <v>270</v>
      </c>
      <c r="F1113" s="49" t="s">
        <v>108</v>
      </c>
      <c r="G1113" s="49" t="s">
        <v>273</v>
      </c>
      <c r="H1113" s="50" t="s">
        <v>16</v>
      </c>
      <c r="I1113" s="51">
        <v>25</v>
      </c>
      <c r="J1113" s="52">
        <v>1.20970157943774E-5</v>
      </c>
      <c r="K1113" s="52">
        <v>1.4725059775881201E-5</v>
      </c>
      <c r="L1113" s="52">
        <v>7.3597376149673797E-6</v>
      </c>
      <c r="M1113" s="52">
        <v>6.0544911496081504E-6</v>
      </c>
      <c r="N1113" s="52">
        <v>7.1490837073034497E-6</v>
      </c>
      <c r="O1113" s="52">
        <v>7.8110797113992501E-6</v>
      </c>
      <c r="P1113" s="52">
        <v>7.6432661002719996E-6</v>
      </c>
      <c r="Q1113" s="52">
        <v>4.7598811964507798E-6</v>
      </c>
      <c r="R1113" s="52">
        <v>7.2171738222673704E-6</v>
      </c>
      <c r="S1113" s="52">
        <v>1.9346923566184E-5</v>
      </c>
      <c r="T1113" s="52">
        <v>8.04139127380405E-6</v>
      </c>
      <c r="U1113" s="52">
        <v>5.3969697201666E-6</v>
      </c>
      <c r="V1113" s="52">
        <v>2.8421474351899299E-6</v>
      </c>
      <c r="W1113" s="52">
        <v>3.9517108223385899E-6</v>
      </c>
      <c r="X1113" s="52">
        <v>3.5050002411220302E-6</v>
      </c>
      <c r="Y1113" s="52">
        <v>2.8238412026412701E-6</v>
      </c>
      <c r="Z1113" s="52">
        <v>2.6116354921775501E-6</v>
      </c>
      <c r="AA1113" s="52">
        <v>2.1558470733460999E-6</v>
      </c>
      <c r="AB1113" s="52">
        <v>2.9884189760285499E-6</v>
      </c>
      <c r="AC1113" s="52">
        <v>2.8639254724646301E-6</v>
      </c>
      <c r="AD1113" s="52">
        <v>2.2284826021606302E-6</v>
      </c>
      <c r="AE1113" s="52">
        <v>2.6310376162225498E-6</v>
      </c>
      <c r="AF1113" s="52">
        <v>2.1060094892871999E-6</v>
      </c>
      <c r="AG1113" s="32">
        <v>1.81037977757253E-6</v>
      </c>
    </row>
    <row r="1114" spans="1:33" ht="15" customHeight="1" x14ac:dyDescent="0.25">
      <c r="A1114" s="49" t="s">
        <v>10</v>
      </c>
      <c r="B1114" s="49" t="s">
        <v>11</v>
      </c>
      <c r="C1114" s="49" t="s">
        <v>12</v>
      </c>
      <c r="D1114" s="49" t="s">
        <v>238</v>
      </c>
      <c r="E1114" s="49" t="s">
        <v>270</v>
      </c>
      <c r="F1114" s="49" t="s">
        <v>108</v>
      </c>
      <c r="G1114" s="49" t="s">
        <v>273</v>
      </c>
      <c r="H1114" s="50" t="s">
        <v>17</v>
      </c>
      <c r="I1114" s="51">
        <v>1</v>
      </c>
      <c r="J1114" s="52">
        <v>0.103937559705291</v>
      </c>
      <c r="K1114" s="52">
        <v>0.126517713594371</v>
      </c>
      <c r="L1114" s="52">
        <v>6.3234865587799699E-2</v>
      </c>
      <c r="M1114" s="52">
        <v>5.2020187957433198E-2</v>
      </c>
      <c r="N1114" s="52">
        <v>6.1424927213151202E-2</v>
      </c>
      <c r="O1114" s="52">
        <v>6.7112796880342399E-2</v>
      </c>
      <c r="P1114" s="52">
        <v>6.5670942333537E-2</v>
      </c>
      <c r="Q1114" s="52">
        <v>4.0896899239905103E-2</v>
      </c>
      <c r="R1114" s="52">
        <v>6.20099574809213E-2</v>
      </c>
      <c r="S1114" s="52">
        <v>0.166228767280653</v>
      </c>
      <c r="T1114" s="52">
        <v>6.9091633824524407E-2</v>
      </c>
      <c r="U1114" s="52">
        <v>4.6370763835671402E-2</v>
      </c>
      <c r="V1114" s="52">
        <v>2.44197307631519E-2</v>
      </c>
      <c r="W1114" s="52">
        <v>3.3952960436289398E-2</v>
      </c>
      <c r="X1114" s="52">
        <v>3.0114501733116299E-2</v>
      </c>
      <c r="Y1114" s="52">
        <v>2.42624436130938E-2</v>
      </c>
      <c r="Z1114" s="52">
        <v>2.2439172148789498E-2</v>
      </c>
      <c r="AA1114" s="52">
        <v>1.85230380541897E-2</v>
      </c>
      <c r="AB1114" s="52">
        <v>2.5676495842037302E-2</v>
      </c>
      <c r="AC1114" s="52">
        <v>2.4606847659416099E-2</v>
      </c>
      <c r="AD1114" s="52">
        <v>1.9147122517764101E-2</v>
      </c>
      <c r="AE1114" s="52">
        <v>2.2605875198584199E-2</v>
      </c>
      <c r="AF1114" s="52">
        <v>1.8094833531955599E-2</v>
      </c>
      <c r="AG1114" s="32">
        <v>1.55547830489032E-2</v>
      </c>
    </row>
    <row r="1115" spans="1:33" ht="15" customHeight="1" x14ac:dyDescent="0.25">
      <c r="A1115" s="49" t="s">
        <v>10</v>
      </c>
      <c r="B1115" s="49" t="s">
        <v>11</v>
      </c>
      <c r="C1115" s="49" t="s">
        <v>12</v>
      </c>
      <c r="D1115" s="49" t="s">
        <v>238</v>
      </c>
      <c r="E1115" s="49" t="s">
        <v>270</v>
      </c>
      <c r="F1115" s="49" t="s">
        <v>108</v>
      </c>
      <c r="G1115" s="49" t="s">
        <v>273</v>
      </c>
      <c r="H1115" s="50" t="s">
        <v>18</v>
      </c>
      <c r="I1115" s="51">
        <v>298</v>
      </c>
      <c r="J1115" s="52">
        <v>7.2098214134489207E-5</v>
      </c>
      <c r="K1115" s="52">
        <v>8.7761356264251704E-5</v>
      </c>
      <c r="L1115" s="52">
        <v>4.3864036185205601E-5</v>
      </c>
      <c r="M1115" s="52">
        <v>3.60847672516645E-5</v>
      </c>
      <c r="N1115" s="52">
        <v>4.2608538895528498E-5</v>
      </c>
      <c r="O1115" s="52">
        <v>4.6554035079939498E-5</v>
      </c>
      <c r="P1115" s="52">
        <v>4.5553865957621103E-5</v>
      </c>
      <c r="Q1115" s="52">
        <v>2.8368891930846601E-5</v>
      </c>
      <c r="R1115" s="52">
        <v>4.3014355980713499E-5</v>
      </c>
      <c r="S1115" s="52">
        <v>1.15307664454457E-4</v>
      </c>
      <c r="T1115" s="52">
        <v>4.7926691991872097E-5</v>
      </c>
      <c r="U1115" s="52">
        <v>3.2165939532192898E-5</v>
      </c>
      <c r="V1115" s="52">
        <v>1.6939198713732001E-5</v>
      </c>
      <c r="W1115" s="52">
        <v>2.3552196501138001E-5</v>
      </c>
      <c r="X1115" s="52">
        <v>2.0889801437087301E-5</v>
      </c>
      <c r="Y1115" s="52">
        <v>1.6830093567742001E-5</v>
      </c>
      <c r="Z1115" s="52">
        <v>1.5565347533378199E-5</v>
      </c>
      <c r="AA1115" s="52">
        <v>1.28488485571428E-5</v>
      </c>
      <c r="AB1115" s="52">
        <v>1.78109770971302E-5</v>
      </c>
      <c r="AC1115" s="52">
        <v>1.7068995815889201E-5</v>
      </c>
      <c r="AD1115" s="52">
        <v>1.32817563088773E-5</v>
      </c>
      <c r="AE1115" s="52">
        <v>1.56809841926864E-5</v>
      </c>
      <c r="AF1115" s="52">
        <v>1.25518165561517E-5</v>
      </c>
      <c r="AG1115" s="32">
        <v>1.07898634743323E-5</v>
      </c>
    </row>
    <row r="1116" spans="1:33" ht="15" customHeight="1" x14ac:dyDescent="0.25">
      <c r="A1116" s="49" t="s">
        <v>10</v>
      </c>
      <c r="B1116" s="49" t="s">
        <v>11</v>
      </c>
      <c r="C1116" s="49" t="s">
        <v>12</v>
      </c>
      <c r="D1116" s="49" t="s">
        <v>238</v>
      </c>
      <c r="E1116" s="49" t="s">
        <v>270</v>
      </c>
      <c r="F1116" s="49" t="s">
        <v>108</v>
      </c>
      <c r="G1116" s="49" t="s">
        <v>274</v>
      </c>
      <c r="H1116" s="50" t="s">
        <v>16</v>
      </c>
      <c r="I1116" s="51">
        <v>25</v>
      </c>
      <c r="J1116" s="52">
        <v>1.19325E-4</v>
      </c>
      <c r="K1116" s="52">
        <v>1.48875E-4</v>
      </c>
      <c r="L1116" s="52">
        <v>9.2025000000000001E-5</v>
      </c>
      <c r="M1116" s="52">
        <v>8.3175000000000002E-5</v>
      </c>
      <c r="N1116" s="52">
        <v>1.17525E-4</v>
      </c>
      <c r="O1116" s="52">
        <v>1.2907500000000001E-4</v>
      </c>
      <c r="P1116" s="52">
        <v>1.2187499999999999E-4</v>
      </c>
      <c r="Q1116" s="52">
        <v>6.4800000000000003E-5</v>
      </c>
      <c r="R1116" s="52">
        <v>3.4350000000000001E-5</v>
      </c>
      <c r="S1116" s="52">
        <v>7.2974999999999998E-5</v>
      </c>
      <c r="T1116" s="52">
        <v>6.1199999999999997E-5</v>
      </c>
      <c r="U1116" s="52">
        <v>4.6875000000000001E-5</v>
      </c>
      <c r="V1116" s="52">
        <v>2.0174999999999999E-5</v>
      </c>
      <c r="W1116" s="52">
        <v>1.9275000000000001E-5</v>
      </c>
      <c r="X1116" s="52">
        <v>2.5049999999999999E-5</v>
      </c>
      <c r="Y1116" s="52">
        <v>1.8600000000000001E-5</v>
      </c>
      <c r="Z1116" s="52">
        <v>3.5475000000000002E-5</v>
      </c>
      <c r="AA1116" s="52">
        <v>2.1525000000000001E-5</v>
      </c>
      <c r="AB1116" s="52">
        <v>2.1525000000000001E-5</v>
      </c>
      <c r="AC1116" s="52">
        <v>3.1350000000000003E-5</v>
      </c>
      <c r="AD1116" s="52">
        <v>3.1124999999999998E-5</v>
      </c>
      <c r="AE1116" s="52">
        <v>2.6475E-5</v>
      </c>
      <c r="AF1116" s="52">
        <v>2.2124999999999999E-5</v>
      </c>
      <c r="AG1116" s="32">
        <v>5.1524999999999999E-5</v>
      </c>
    </row>
    <row r="1117" spans="1:33" ht="15" customHeight="1" x14ac:dyDescent="0.25">
      <c r="A1117" s="49" t="s">
        <v>10</v>
      </c>
      <c r="B1117" s="49" t="s">
        <v>11</v>
      </c>
      <c r="C1117" s="49" t="s">
        <v>12</v>
      </c>
      <c r="D1117" s="49" t="s">
        <v>238</v>
      </c>
      <c r="E1117" s="49" t="s">
        <v>270</v>
      </c>
      <c r="F1117" s="49" t="s">
        <v>108</v>
      </c>
      <c r="G1117" s="49" t="s">
        <v>274</v>
      </c>
      <c r="H1117" s="50" t="s">
        <v>17</v>
      </c>
      <c r="I1117" s="51">
        <v>1</v>
      </c>
      <c r="J1117" s="52">
        <v>0.11964320000000001</v>
      </c>
      <c r="K1117" s="52">
        <v>0.14927199999999999</v>
      </c>
      <c r="L1117" s="52">
        <v>9.2270400000000002E-2</v>
      </c>
      <c r="M1117" s="52">
        <v>8.3396799999999993E-2</v>
      </c>
      <c r="N1117" s="52">
        <v>0.1178384</v>
      </c>
      <c r="O1117" s="52">
        <v>0.12941920000000001</v>
      </c>
      <c r="P1117" s="52">
        <v>0.1222</v>
      </c>
      <c r="Q1117" s="52">
        <v>6.4972799999999997E-2</v>
      </c>
      <c r="R1117" s="52">
        <v>3.4441600000000003E-2</v>
      </c>
      <c r="S1117" s="52">
        <v>7.3169600000000001E-2</v>
      </c>
      <c r="T1117" s="52">
        <v>6.13632E-2</v>
      </c>
      <c r="U1117" s="52">
        <v>4.7E-2</v>
      </c>
      <c r="V1117" s="52">
        <v>2.0228800000000002E-2</v>
      </c>
      <c r="W1117" s="52">
        <v>1.9326400000000001E-2</v>
      </c>
      <c r="X1117" s="52">
        <v>2.5116800000000002E-2</v>
      </c>
      <c r="Y1117" s="52">
        <v>1.8649599999999999E-2</v>
      </c>
      <c r="Z1117" s="52">
        <v>3.55696E-2</v>
      </c>
      <c r="AA1117" s="52">
        <v>2.1582400000000002E-2</v>
      </c>
      <c r="AB1117" s="52">
        <v>2.1582400000000002E-2</v>
      </c>
      <c r="AC1117" s="52">
        <v>3.1433599999999999E-2</v>
      </c>
      <c r="AD1117" s="52">
        <v>3.1208E-2</v>
      </c>
      <c r="AE1117" s="52">
        <v>2.6545599999999999E-2</v>
      </c>
      <c r="AF1117" s="52">
        <v>2.2183999999999999E-2</v>
      </c>
      <c r="AG1117" s="32">
        <v>5.1662399999999997E-2</v>
      </c>
    </row>
    <row r="1118" spans="1:33" ht="15" customHeight="1" x14ac:dyDescent="0.25">
      <c r="A1118" s="49" t="s">
        <v>10</v>
      </c>
      <c r="B1118" s="49" t="s">
        <v>11</v>
      </c>
      <c r="C1118" s="49" t="s">
        <v>12</v>
      </c>
      <c r="D1118" s="49" t="s">
        <v>238</v>
      </c>
      <c r="E1118" s="49" t="s">
        <v>270</v>
      </c>
      <c r="F1118" s="49" t="s">
        <v>108</v>
      </c>
      <c r="G1118" s="49" t="s">
        <v>274</v>
      </c>
      <c r="H1118" s="50" t="s">
        <v>18</v>
      </c>
      <c r="I1118" s="51">
        <v>298</v>
      </c>
      <c r="J1118" s="52">
        <v>2.8447079999999999E-4</v>
      </c>
      <c r="K1118" s="52">
        <v>3.5491800000000002E-4</v>
      </c>
      <c r="L1118" s="52">
        <v>2.1938759999999999E-4</v>
      </c>
      <c r="M1118" s="52">
        <v>1.982892E-4</v>
      </c>
      <c r="N1118" s="52">
        <v>2.8017960000000002E-4</v>
      </c>
      <c r="O1118" s="52">
        <v>3.077148E-4</v>
      </c>
      <c r="P1118" s="52">
        <v>2.9054999999999999E-4</v>
      </c>
      <c r="Q1118" s="52">
        <v>1.5448320000000001E-4</v>
      </c>
      <c r="R1118" s="52">
        <v>8.1890400000000005E-5</v>
      </c>
      <c r="S1118" s="52">
        <v>1.7397239999999999E-4</v>
      </c>
      <c r="T1118" s="52">
        <v>1.459008E-4</v>
      </c>
      <c r="U1118" s="52">
        <v>1.1175000000000001E-4</v>
      </c>
      <c r="V1118" s="52">
        <v>4.8097199999999998E-5</v>
      </c>
      <c r="W1118" s="52">
        <v>4.5951600000000002E-5</v>
      </c>
      <c r="X1118" s="52">
        <v>5.9719200000000002E-5</v>
      </c>
      <c r="Y1118" s="52">
        <v>4.4342399999999997E-5</v>
      </c>
      <c r="Z1118" s="52">
        <v>8.4572400000000004E-5</v>
      </c>
      <c r="AA1118" s="52">
        <v>5.13156E-5</v>
      </c>
      <c r="AB1118" s="52">
        <v>5.13156E-5</v>
      </c>
      <c r="AC1118" s="52">
        <v>7.4738400000000003E-5</v>
      </c>
      <c r="AD1118" s="52">
        <v>7.4202000000000005E-5</v>
      </c>
      <c r="AE1118" s="52">
        <v>6.3116399999999998E-5</v>
      </c>
      <c r="AF1118" s="52">
        <v>5.2745999999999999E-5</v>
      </c>
      <c r="AG1118" s="32">
        <v>1.228356E-4</v>
      </c>
    </row>
    <row r="1119" spans="1:33" ht="15" customHeight="1" x14ac:dyDescent="0.25">
      <c r="A1119" s="49" t="s">
        <v>10</v>
      </c>
      <c r="B1119" s="49" t="s">
        <v>11</v>
      </c>
      <c r="C1119" s="49" t="s">
        <v>12</v>
      </c>
      <c r="D1119" s="49" t="s">
        <v>238</v>
      </c>
      <c r="E1119" s="49" t="s">
        <v>270</v>
      </c>
      <c r="F1119" s="49" t="s">
        <v>108</v>
      </c>
      <c r="G1119" s="49" t="s">
        <v>275</v>
      </c>
      <c r="H1119" s="50" t="s">
        <v>16</v>
      </c>
      <c r="I1119" s="51">
        <v>25</v>
      </c>
      <c r="J1119" s="52">
        <v>1.3416750000000001E-3</v>
      </c>
      <c r="K1119" s="52">
        <v>9.2092499999999996E-4</v>
      </c>
      <c r="L1119" s="52">
        <v>1.07175E-3</v>
      </c>
      <c r="M1119" s="52">
        <v>1.5366749999999999E-3</v>
      </c>
      <c r="N1119" s="52">
        <v>1.8658500000000001E-3</v>
      </c>
      <c r="O1119" s="52">
        <v>2.1216E-3</v>
      </c>
      <c r="P1119" s="52">
        <v>1.8522E-3</v>
      </c>
      <c r="Q1119" s="52">
        <v>1.9642499999999999E-3</v>
      </c>
      <c r="R1119" s="52">
        <v>2.4117000000000001E-3</v>
      </c>
      <c r="S1119" s="52">
        <v>2.2639499999999998E-3</v>
      </c>
      <c r="T1119" s="52">
        <v>2.379375E-3</v>
      </c>
      <c r="U1119" s="52">
        <v>2.2550249999999999E-3</v>
      </c>
      <c r="V1119" s="52">
        <v>1.7045999999999999E-3</v>
      </c>
      <c r="W1119" s="52">
        <v>1.7115749999999999E-3</v>
      </c>
      <c r="X1119" s="52">
        <v>1.4103E-3</v>
      </c>
      <c r="Y1119" s="52">
        <v>1.5843750000000001E-3</v>
      </c>
      <c r="Z1119" s="52">
        <v>1.7254499999999999E-3</v>
      </c>
      <c r="AA1119" s="52">
        <v>1.6571999999999999E-3</v>
      </c>
      <c r="AB1119" s="52">
        <v>1.8058499999999999E-3</v>
      </c>
      <c r="AC1119" s="52">
        <v>1.9460250000000001E-3</v>
      </c>
      <c r="AD1119" s="52">
        <v>1.778625E-3</v>
      </c>
      <c r="AE1119" s="52">
        <v>1.8184500000000001E-3</v>
      </c>
      <c r="AF1119" s="52">
        <v>1.6448249999999999E-3</v>
      </c>
      <c r="AG1119" s="32">
        <v>1.7832E-3</v>
      </c>
    </row>
    <row r="1120" spans="1:33" ht="15" customHeight="1" x14ac:dyDescent="0.25">
      <c r="A1120" s="49" t="s">
        <v>10</v>
      </c>
      <c r="B1120" s="49" t="s">
        <v>11</v>
      </c>
      <c r="C1120" s="49" t="s">
        <v>12</v>
      </c>
      <c r="D1120" s="49" t="s">
        <v>238</v>
      </c>
      <c r="E1120" s="49" t="s">
        <v>270</v>
      </c>
      <c r="F1120" s="49" t="s">
        <v>108</v>
      </c>
      <c r="G1120" s="49" t="s">
        <v>275</v>
      </c>
      <c r="H1120" s="50" t="s">
        <v>17</v>
      </c>
      <c r="I1120" s="51">
        <v>1</v>
      </c>
      <c r="J1120" s="52">
        <v>1.12664922</v>
      </c>
      <c r="K1120" s="52">
        <v>0.77333141999999999</v>
      </c>
      <c r="L1120" s="52">
        <v>0.89998420000000001</v>
      </c>
      <c r="M1120" s="52">
        <v>1.29039722</v>
      </c>
      <c r="N1120" s="52">
        <v>1.56681644</v>
      </c>
      <c r="O1120" s="52">
        <v>1.78157824</v>
      </c>
      <c r="P1120" s="52">
        <v>1.5553540800000001</v>
      </c>
      <c r="Q1120" s="52">
        <v>1.6494462000000001</v>
      </c>
      <c r="R1120" s="52">
        <v>2.0251848799999999</v>
      </c>
      <c r="S1120" s="52">
        <v>1.90111428</v>
      </c>
      <c r="T1120" s="52">
        <v>1.9980405000000001</v>
      </c>
      <c r="U1120" s="52">
        <v>1.8936196599999999</v>
      </c>
      <c r="V1120" s="52">
        <v>1.4314094399999999</v>
      </c>
      <c r="W1120" s="52">
        <v>1.43726658</v>
      </c>
      <c r="X1120" s="52">
        <v>1.1842759199999999</v>
      </c>
      <c r="Y1120" s="52">
        <v>1.3304525</v>
      </c>
      <c r="Z1120" s="52">
        <v>1.44891788</v>
      </c>
      <c r="AA1120" s="52">
        <v>1.3916060800000001</v>
      </c>
      <c r="AB1120" s="52">
        <v>1.51643244</v>
      </c>
      <c r="AC1120" s="52">
        <v>1.6341420600000001</v>
      </c>
      <c r="AD1120" s="52">
        <v>1.4935707</v>
      </c>
      <c r="AE1120" s="52">
        <v>1.5270130799999999</v>
      </c>
      <c r="AF1120" s="52">
        <v>1.3812143800000001</v>
      </c>
      <c r="AG1120" s="32">
        <v>1.4974124799999999</v>
      </c>
    </row>
    <row r="1121" spans="1:33" ht="15" customHeight="1" x14ac:dyDescent="0.25">
      <c r="A1121" s="49" t="s">
        <v>10</v>
      </c>
      <c r="B1121" s="49" t="s">
        <v>11</v>
      </c>
      <c r="C1121" s="49" t="s">
        <v>12</v>
      </c>
      <c r="D1121" s="49" t="s">
        <v>238</v>
      </c>
      <c r="E1121" s="49" t="s">
        <v>270</v>
      </c>
      <c r="F1121" s="49" t="s">
        <v>108</v>
      </c>
      <c r="G1121" s="49" t="s">
        <v>275</v>
      </c>
      <c r="H1121" s="50" t="s">
        <v>18</v>
      </c>
      <c r="I1121" s="51">
        <v>298</v>
      </c>
      <c r="J1121" s="52">
        <v>3.1985531999999999E-3</v>
      </c>
      <c r="K1121" s="52">
        <v>2.1954852000000001E-3</v>
      </c>
      <c r="L1121" s="52">
        <v>2.5550519999999999E-3</v>
      </c>
      <c r="M1121" s="52">
        <v>3.6634331999999999E-3</v>
      </c>
      <c r="N1121" s="52">
        <v>4.4481863999999999E-3</v>
      </c>
      <c r="O1121" s="52">
        <v>5.0578944000000004E-3</v>
      </c>
      <c r="P1121" s="52">
        <v>4.4156448000000001E-3</v>
      </c>
      <c r="Q1121" s="52">
        <v>4.682772E-3</v>
      </c>
      <c r="R1121" s="52">
        <v>5.7494928000000004E-3</v>
      </c>
      <c r="S1121" s="52">
        <v>5.3972567999999999E-3</v>
      </c>
      <c r="T1121" s="52">
        <v>5.67243E-3</v>
      </c>
      <c r="U1121" s="52">
        <v>5.3759795999999997E-3</v>
      </c>
      <c r="V1121" s="52">
        <v>4.0637664E-3</v>
      </c>
      <c r="W1121" s="52">
        <v>4.0803947999999996E-3</v>
      </c>
      <c r="X1121" s="52">
        <v>3.3621552E-3</v>
      </c>
      <c r="Y1121" s="52">
        <v>3.77715E-3</v>
      </c>
      <c r="Z1121" s="52">
        <v>4.1134728000000002E-3</v>
      </c>
      <c r="AA1121" s="52">
        <v>3.9507648000000001E-3</v>
      </c>
      <c r="AB1121" s="52">
        <v>4.3051464000000003E-3</v>
      </c>
      <c r="AC1121" s="52">
        <v>4.6393236000000001E-3</v>
      </c>
      <c r="AD1121" s="52">
        <v>4.240242E-3</v>
      </c>
      <c r="AE1121" s="52">
        <v>4.3351848E-3</v>
      </c>
      <c r="AF1121" s="52">
        <v>3.9212628000000003E-3</v>
      </c>
      <c r="AG1121" s="32">
        <v>4.2511488E-3</v>
      </c>
    </row>
    <row r="1122" spans="1:33" ht="15" customHeight="1" x14ac:dyDescent="0.25">
      <c r="A1122" s="49" t="s">
        <v>10</v>
      </c>
      <c r="B1122" s="49" t="s">
        <v>11</v>
      </c>
      <c r="C1122" s="49" t="s">
        <v>12</v>
      </c>
      <c r="D1122" s="49" t="s">
        <v>238</v>
      </c>
      <c r="E1122" s="49" t="s">
        <v>270</v>
      </c>
      <c r="F1122" s="49" t="s">
        <v>108</v>
      </c>
      <c r="G1122" s="49" t="s">
        <v>276</v>
      </c>
      <c r="H1122" s="50" t="s">
        <v>16</v>
      </c>
      <c r="I1122" s="51">
        <v>25</v>
      </c>
      <c r="J1122" s="52">
        <v>1.312474284E-2</v>
      </c>
      <c r="K1122" s="52">
        <v>1.27709947891534E-2</v>
      </c>
      <c r="L1122" s="52">
        <v>1.29737540300215E-2</v>
      </c>
      <c r="M1122" s="52">
        <v>1.2455375010638099E-2</v>
      </c>
      <c r="N1122" s="52">
        <v>1.29798854797927E-2</v>
      </c>
      <c r="O1122" s="52">
        <v>1.2258788111641199E-2</v>
      </c>
      <c r="P1122" s="52">
        <v>1.25098772120226E-2</v>
      </c>
      <c r="Q1122" s="52">
        <v>1.25795849964401E-2</v>
      </c>
      <c r="R1122" s="52">
        <v>1.2542741025E-2</v>
      </c>
      <c r="S1122" s="52">
        <v>1.2392754418E-2</v>
      </c>
      <c r="T1122" s="52">
        <v>1.2713633470075E-2</v>
      </c>
      <c r="U1122" s="52">
        <v>1.2962642834725001E-2</v>
      </c>
      <c r="V1122" s="52">
        <v>1.2136372399375E-2</v>
      </c>
      <c r="W1122" s="52">
        <v>1.2497614686374999E-2</v>
      </c>
      <c r="X1122" s="52">
        <v>1.0169791266424999E-2</v>
      </c>
      <c r="Y1122" s="52">
        <v>1.0317998865725E-2</v>
      </c>
      <c r="Z1122" s="52">
        <v>1.07452668709E-2</v>
      </c>
      <c r="AA1122" s="52">
        <v>1.11425402148E-2</v>
      </c>
      <c r="AB1122" s="52">
        <v>1.0984146738675E-2</v>
      </c>
      <c r="AC1122" s="52">
        <v>1.1982730309675E-2</v>
      </c>
      <c r="AD1122" s="52">
        <v>1.1954200716075E-2</v>
      </c>
      <c r="AE1122" s="52">
        <v>1.149144635525E-2</v>
      </c>
      <c r="AF1122" s="52">
        <v>1.136356313E-2</v>
      </c>
      <c r="AG1122" s="32">
        <v>1.21870190815E-2</v>
      </c>
    </row>
    <row r="1123" spans="1:33" ht="15" customHeight="1" x14ac:dyDescent="0.25">
      <c r="A1123" s="49" t="s">
        <v>10</v>
      </c>
      <c r="B1123" s="49" t="s">
        <v>11</v>
      </c>
      <c r="C1123" s="49" t="s">
        <v>12</v>
      </c>
      <c r="D1123" s="49" t="s">
        <v>238</v>
      </c>
      <c r="E1123" s="49" t="s">
        <v>270</v>
      </c>
      <c r="F1123" s="49" t="s">
        <v>108</v>
      </c>
      <c r="G1123" s="49" t="s">
        <v>276</v>
      </c>
      <c r="H1123" s="50" t="s">
        <v>17</v>
      </c>
      <c r="I1123" s="51">
        <v>1</v>
      </c>
      <c r="J1123" s="52">
        <v>27.834954615072</v>
      </c>
      <c r="K1123" s="52">
        <v>27.0847257488366</v>
      </c>
      <c r="L1123" s="52">
        <v>27.5147375468696</v>
      </c>
      <c r="M1123" s="52">
        <v>26.4153593225614</v>
      </c>
      <c r="N1123" s="52">
        <v>27.527741125544299</v>
      </c>
      <c r="O1123" s="52">
        <v>25.998437827168701</v>
      </c>
      <c r="P1123" s="52">
        <v>26.530947591257501</v>
      </c>
      <c r="Q1123" s="52">
        <v>26.678783860450199</v>
      </c>
      <c r="R1123" s="52">
        <v>26.600645165820001</v>
      </c>
      <c r="S1123" s="52">
        <v>26.2825535696944</v>
      </c>
      <c r="T1123" s="52">
        <v>26.963073863335101</v>
      </c>
      <c r="U1123" s="52">
        <v>27.4911729238848</v>
      </c>
      <c r="V1123" s="52">
        <v>25.738818584594501</v>
      </c>
      <c r="W1123" s="52">
        <v>26.504941226864101</v>
      </c>
      <c r="X1123" s="52">
        <v>21.568093317834101</v>
      </c>
      <c r="Y1123" s="52">
        <v>21.882411994429599</v>
      </c>
      <c r="Z1123" s="52">
        <v>22.788561979804701</v>
      </c>
      <c r="AA1123" s="52">
        <v>23.631099287547801</v>
      </c>
      <c r="AB1123" s="52">
        <v>23.2951784033819</v>
      </c>
      <c r="AC1123" s="52">
        <v>25.412974440758699</v>
      </c>
      <c r="AD1123" s="52">
        <v>25.352468878651901</v>
      </c>
      <c r="AE1123" s="52">
        <v>24.371059430214199</v>
      </c>
      <c r="AF1123" s="52">
        <v>24.099844686103999</v>
      </c>
      <c r="AG1123" s="32">
        <v>25.846230068045202</v>
      </c>
    </row>
    <row r="1124" spans="1:33" ht="15" customHeight="1" x14ac:dyDescent="0.25">
      <c r="A1124" s="49" t="s">
        <v>10</v>
      </c>
      <c r="B1124" s="49" t="s">
        <v>11</v>
      </c>
      <c r="C1124" s="49" t="s">
        <v>12</v>
      </c>
      <c r="D1124" s="49" t="s">
        <v>238</v>
      </c>
      <c r="E1124" s="49" t="s">
        <v>270</v>
      </c>
      <c r="F1124" s="49" t="s">
        <v>108</v>
      </c>
      <c r="G1124" s="49" t="s">
        <v>276</v>
      </c>
      <c r="H1124" s="50" t="s">
        <v>18</v>
      </c>
      <c r="I1124" s="51">
        <v>298</v>
      </c>
      <c r="J1124" s="52">
        <v>1.564469346528E-2</v>
      </c>
      <c r="K1124" s="52">
        <v>1.5223025788670901E-2</v>
      </c>
      <c r="L1124" s="52">
        <v>1.54647148037856E-2</v>
      </c>
      <c r="M1124" s="52">
        <v>1.48468070126807E-2</v>
      </c>
      <c r="N1124" s="52">
        <v>1.5472023491912901E-2</v>
      </c>
      <c r="O1124" s="52">
        <v>1.46124754290763E-2</v>
      </c>
      <c r="P1124" s="52">
        <v>1.49117736367309E-2</v>
      </c>
      <c r="Q1124" s="52">
        <v>1.4994865315756599E-2</v>
      </c>
      <c r="R1124" s="52">
        <v>1.4950947301800001E-2</v>
      </c>
      <c r="S1124" s="52">
        <v>1.4772163266256E-2</v>
      </c>
      <c r="T1124" s="52">
        <v>1.5154651096329399E-2</v>
      </c>
      <c r="U1124" s="52">
        <v>1.5451470258992199E-2</v>
      </c>
      <c r="V1124" s="52">
        <v>1.4466555900055E-2</v>
      </c>
      <c r="W1124" s="52">
        <v>1.4897156706158999E-2</v>
      </c>
      <c r="X1124" s="52">
        <v>1.2122391189578601E-2</v>
      </c>
      <c r="Y1124" s="52">
        <v>1.22990546479442E-2</v>
      </c>
      <c r="Z1124" s="52">
        <v>1.28083581101128E-2</v>
      </c>
      <c r="AA1124" s="52">
        <v>1.3281907936041599E-2</v>
      </c>
      <c r="AB1124" s="52">
        <v>1.30931029125006E-2</v>
      </c>
      <c r="AC1124" s="52">
        <v>1.42834145291326E-2</v>
      </c>
      <c r="AD1124" s="52">
        <v>1.42494072535614E-2</v>
      </c>
      <c r="AE1124" s="52">
        <v>1.3697804055458E-2</v>
      </c>
      <c r="AF1124" s="52">
        <v>1.354536725096E-2</v>
      </c>
      <c r="AG1124" s="32">
        <v>1.4526926745148E-2</v>
      </c>
    </row>
    <row r="1125" spans="1:33" ht="15" customHeight="1" x14ac:dyDescent="0.25">
      <c r="A1125" s="49" t="s">
        <v>10</v>
      </c>
      <c r="B1125" s="49" t="s">
        <v>11</v>
      </c>
      <c r="C1125" s="49" t="s">
        <v>12</v>
      </c>
      <c r="D1125" s="49" t="s">
        <v>238</v>
      </c>
      <c r="E1125" s="49" t="s">
        <v>270</v>
      </c>
      <c r="F1125" s="49" t="s">
        <v>108</v>
      </c>
      <c r="G1125" s="49" t="s">
        <v>768</v>
      </c>
      <c r="H1125" s="50" t="s">
        <v>16</v>
      </c>
      <c r="I1125" s="51">
        <v>25</v>
      </c>
      <c r="J1125" s="52"/>
      <c r="K1125" s="52"/>
      <c r="L1125" s="52"/>
      <c r="M1125" s="52"/>
      <c r="N1125" s="52"/>
      <c r="O1125" s="52"/>
      <c r="P1125" s="52"/>
      <c r="Q1125" s="52"/>
      <c r="R1125" s="52"/>
      <c r="S1125" s="52"/>
      <c r="T1125" s="52">
        <v>4.2486652632064303E-9</v>
      </c>
      <c r="U1125" s="52">
        <v>2.5855103417788998E-9</v>
      </c>
      <c r="V1125" s="52">
        <v>6.8731420919697004E-9</v>
      </c>
      <c r="W1125" s="52">
        <v>1.2859035297022999E-7</v>
      </c>
      <c r="X1125" s="52">
        <v>1.0920454842957599E-7</v>
      </c>
      <c r="Y1125" s="52">
        <v>1.30411291287153E-7</v>
      </c>
      <c r="Z1125" s="52">
        <v>1.8889402329998E-7</v>
      </c>
      <c r="AA1125" s="52">
        <v>2.07142007604833E-7</v>
      </c>
      <c r="AB1125" s="52">
        <v>3.2271569409848501E-7</v>
      </c>
      <c r="AC1125" s="52">
        <v>5.4444989476456399E-7</v>
      </c>
      <c r="AD1125" s="52">
        <v>4.3221787108274299E-7</v>
      </c>
      <c r="AE1125" s="52">
        <v>8.5253478359418997E-7</v>
      </c>
      <c r="AF1125" s="52">
        <v>1.2073533672243299E-6</v>
      </c>
      <c r="AG1125" s="32">
        <v>1.99964595202055E-6</v>
      </c>
    </row>
    <row r="1126" spans="1:33" ht="15" customHeight="1" x14ac:dyDescent="0.25">
      <c r="A1126" s="49" t="s">
        <v>10</v>
      </c>
      <c r="B1126" s="49" t="s">
        <v>11</v>
      </c>
      <c r="C1126" s="49" t="s">
        <v>12</v>
      </c>
      <c r="D1126" s="49" t="s">
        <v>238</v>
      </c>
      <c r="E1126" s="49" t="s">
        <v>270</v>
      </c>
      <c r="F1126" s="49" t="s">
        <v>108</v>
      </c>
      <c r="G1126" s="49" t="s">
        <v>768</v>
      </c>
      <c r="H1126" s="50" t="s">
        <v>18</v>
      </c>
      <c r="I1126" s="51">
        <v>298</v>
      </c>
      <c r="J1126" s="52"/>
      <c r="K1126" s="52"/>
      <c r="L1126" s="52"/>
      <c r="M1126" s="52"/>
      <c r="N1126" s="52"/>
      <c r="O1126" s="52"/>
      <c r="P1126" s="52"/>
      <c r="Q1126" s="52"/>
      <c r="R1126" s="52"/>
      <c r="S1126" s="52"/>
      <c r="T1126" s="52">
        <v>2.53220449687103E-8</v>
      </c>
      <c r="U1126" s="52">
        <v>1.5409641637002199E-8</v>
      </c>
      <c r="V1126" s="52">
        <v>4.0963926868139399E-8</v>
      </c>
      <c r="W1126" s="52">
        <v>7.6639850370257397E-7</v>
      </c>
      <c r="X1126" s="52">
        <v>6.5085910864027399E-7</v>
      </c>
      <c r="Y1126" s="52">
        <v>7.7725129607143102E-7</v>
      </c>
      <c r="Z1126" s="52">
        <v>1.1258083788678799E-6</v>
      </c>
      <c r="AA1126" s="52">
        <v>1.2345663653248101E-6</v>
      </c>
      <c r="AB1126" s="52">
        <v>1.9233855368269698E-6</v>
      </c>
      <c r="AC1126" s="52">
        <v>3.2449213727968002E-6</v>
      </c>
      <c r="AD1126" s="52">
        <v>2.57601851165315E-6</v>
      </c>
      <c r="AE1126" s="52">
        <v>5.0811073102213704E-6</v>
      </c>
      <c r="AF1126" s="52">
        <v>7.1958260686570103E-6</v>
      </c>
      <c r="AG1126" s="32">
        <v>1.19178898740425E-5</v>
      </c>
    </row>
    <row r="1127" spans="1:33" ht="15" customHeight="1" x14ac:dyDescent="0.25">
      <c r="A1127" s="49" t="s">
        <v>10</v>
      </c>
      <c r="B1127" s="49" t="s">
        <v>11</v>
      </c>
      <c r="C1127" s="49" t="s">
        <v>12</v>
      </c>
      <c r="D1127" s="49" t="s">
        <v>238</v>
      </c>
      <c r="E1127" s="49" t="s">
        <v>270</v>
      </c>
      <c r="F1127" s="49" t="s">
        <v>108</v>
      </c>
      <c r="G1127" s="49" t="s">
        <v>277</v>
      </c>
      <c r="H1127" s="50" t="s">
        <v>16</v>
      </c>
      <c r="I1127" s="51">
        <v>25</v>
      </c>
      <c r="J1127" s="52">
        <v>2.9597600000000002E-2</v>
      </c>
      <c r="K1127" s="52">
        <v>2.844E-2</v>
      </c>
      <c r="L1127" s="52">
        <v>2.8868000000000001E-2</v>
      </c>
      <c r="M1127" s="52">
        <v>3.0387999999999998E-2</v>
      </c>
      <c r="N1127" s="52">
        <v>3.11472E-2</v>
      </c>
      <c r="O1127" s="52">
        <v>2.0703200000000001E-2</v>
      </c>
      <c r="P1127" s="52">
        <v>1.8361599999999999E-2</v>
      </c>
      <c r="Q1127" s="52">
        <v>2.0294400000000001E-2</v>
      </c>
      <c r="R1127" s="52">
        <v>2.2710399999999999E-2</v>
      </c>
      <c r="S1127" s="52">
        <v>2.9827200000000002E-2</v>
      </c>
      <c r="T1127" s="52">
        <v>3.1990400000000002E-2</v>
      </c>
      <c r="U1127" s="52">
        <v>3.1028E-2</v>
      </c>
      <c r="V1127" s="52">
        <v>2.5928E-2</v>
      </c>
      <c r="W1127" s="52">
        <v>3.3832800000000003E-2</v>
      </c>
      <c r="X1127" s="52">
        <v>3.424E-2</v>
      </c>
      <c r="Y1127" s="52">
        <v>1.7663999999999999E-2</v>
      </c>
      <c r="Z1127" s="52">
        <v>1.6544799999999998E-2</v>
      </c>
      <c r="AA1127" s="52">
        <v>1.6120800000000001E-2</v>
      </c>
      <c r="AB1127" s="52">
        <v>1.78672E-2</v>
      </c>
      <c r="AC1127" s="52">
        <v>2.1798399999999999E-2</v>
      </c>
      <c r="AD1127" s="52">
        <v>1.46336E-2</v>
      </c>
      <c r="AE1127" s="52">
        <v>1.51296E-2</v>
      </c>
      <c r="AF1127" s="52">
        <v>1.9060799999999999E-2</v>
      </c>
      <c r="AG1127" s="32">
        <v>1.6204E-2</v>
      </c>
    </row>
    <row r="1128" spans="1:33" ht="15" customHeight="1" x14ac:dyDescent="0.25">
      <c r="A1128" s="49" t="s">
        <v>10</v>
      </c>
      <c r="B1128" s="49" t="s">
        <v>11</v>
      </c>
      <c r="C1128" s="49" t="s">
        <v>12</v>
      </c>
      <c r="D1128" s="49" t="s">
        <v>238</v>
      </c>
      <c r="E1128" s="49" t="s">
        <v>270</v>
      </c>
      <c r="F1128" s="49" t="s">
        <v>108</v>
      </c>
      <c r="G1128" s="49" t="s">
        <v>277</v>
      </c>
      <c r="H1128" s="50" t="s">
        <v>18</v>
      </c>
      <c r="I1128" s="51">
        <v>298</v>
      </c>
      <c r="J1128" s="52">
        <v>4.6305445200000003E-2</v>
      </c>
      <c r="K1128" s="52">
        <v>4.449438E-2</v>
      </c>
      <c r="L1128" s="52">
        <v>4.5163986000000003E-2</v>
      </c>
      <c r="M1128" s="52">
        <v>4.7542026000000001E-2</v>
      </c>
      <c r="N1128" s="52">
        <v>4.8729794399999998E-2</v>
      </c>
      <c r="O1128" s="52">
        <v>3.2390156400000002E-2</v>
      </c>
      <c r="P1128" s="52">
        <v>2.8726723199999998E-2</v>
      </c>
      <c r="Q1128" s="52">
        <v>3.17505888E-2</v>
      </c>
      <c r="R1128" s="52">
        <v>3.5530420799999997E-2</v>
      </c>
      <c r="S1128" s="52">
        <v>4.6664654399999998E-2</v>
      </c>
      <c r="T1128" s="52">
        <v>5.0048980799999997E-2</v>
      </c>
      <c r="U1128" s="52">
        <v>4.8543306000000001E-2</v>
      </c>
      <c r="V1128" s="52">
        <v>4.0564356000000003E-2</v>
      </c>
      <c r="W1128" s="52">
        <v>5.2931415599999997E-2</v>
      </c>
      <c r="X1128" s="52">
        <v>5.3568480000000002E-2</v>
      </c>
      <c r="Y1128" s="52">
        <v>2.7635328000000001E-2</v>
      </c>
      <c r="Z1128" s="52">
        <v>2.58843396E-2</v>
      </c>
      <c r="AA1128" s="52">
        <v>2.5220991599999999E-2</v>
      </c>
      <c r="AB1128" s="52">
        <v>2.7953234399999999E-2</v>
      </c>
      <c r="AC1128" s="52">
        <v>3.4103596799999997E-2</v>
      </c>
      <c r="AD1128" s="52">
        <v>2.2894267199999999E-2</v>
      </c>
      <c r="AE1128" s="52">
        <v>2.3670259200000002E-2</v>
      </c>
      <c r="AF1128" s="52">
        <v>2.98206216E-2</v>
      </c>
      <c r="AG1128" s="32">
        <v>2.5351157999999999E-2</v>
      </c>
    </row>
    <row r="1129" spans="1:33" ht="15" customHeight="1" x14ac:dyDescent="0.25">
      <c r="A1129" s="49" t="s">
        <v>10</v>
      </c>
      <c r="B1129" s="49" t="s">
        <v>11</v>
      </c>
      <c r="C1129" s="49" t="s">
        <v>12</v>
      </c>
      <c r="D1129" s="49" t="s">
        <v>238</v>
      </c>
      <c r="E1129" s="49" t="s">
        <v>278</v>
      </c>
      <c r="F1129" s="49" t="s">
        <v>108</v>
      </c>
      <c r="G1129" s="49" t="s">
        <v>279</v>
      </c>
      <c r="H1129" s="50" t="s">
        <v>16</v>
      </c>
      <c r="I1129" s="51">
        <v>25</v>
      </c>
      <c r="J1129" s="52">
        <v>2.3264674797806599E-7</v>
      </c>
      <c r="K1129" s="52">
        <v>2.9697226181710599E-7</v>
      </c>
      <c r="L1129" s="52">
        <v>4.21287303897498E-7</v>
      </c>
      <c r="M1129" s="52">
        <v>7.6544916886040497E-8</v>
      </c>
      <c r="N1129" s="52">
        <v>1.35717806524185E-7</v>
      </c>
      <c r="O1129" s="52">
        <v>2.26034630888792E-7</v>
      </c>
      <c r="P1129" s="52">
        <v>1.8992910919598501E-6</v>
      </c>
      <c r="Q1129" s="52">
        <v>1.3084988355812299E-6</v>
      </c>
      <c r="R1129" s="52">
        <v>1.1529377558717001E-6</v>
      </c>
      <c r="S1129" s="52">
        <v>4.6308467440598501E-7</v>
      </c>
      <c r="T1129" s="52">
        <v>3.8123704892849298E-7</v>
      </c>
      <c r="U1129" s="52">
        <v>1.0071958384991301E-6</v>
      </c>
      <c r="V1129" s="52">
        <v>1.5064221353694599E-6</v>
      </c>
      <c r="W1129" s="52">
        <v>4.3926380957254497E-6</v>
      </c>
      <c r="X1129" s="52">
        <v>5.6854494283567804E-6</v>
      </c>
      <c r="Y1129" s="52">
        <v>1.11023923792544E-5</v>
      </c>
      <c r="Z1129" s="52">
        <v>1.2489632976936701E-5</v>
      </c>
      <c r="AA1129" s="52">
        <v>1.1163315279118699E-5</v>
      </c>
      <c r="AB1129" s="52">
        <v>1.40310483127472E-5</v>
      </c>
      <c r="AC1129" s="52">
        <v>1.47972682092577E-5</v>
      </c>
      <c r="AD1129" s="52">
        <v>1.7952051238067602E-5</v>
      </c>
      <c r="AE1129" s="52">
        <v>2.13026125941025E-5</v>
      </c>
      <c r="AF1129" s="52">
        <v>2.1448162876320801E-5</v>
      </c>
      <c r="AG1129" s="32">
        <v>1.9214702021303298E-5</v>
      </c>
    </row>
    <row r="1130" spans="1:33" ht="15" customHeight="1" x14ac:dyDescent="0.25">
      <c r="A1130" s="49" t="s">
        <v>10</v>
      </c>
      <c r="B1130" s="49" t="s">
        <v>11</v>
      </c>
      <c r="C1130" s="49" t="s">
        <v>12</v>
      </c>
      <c r="D1130" s="49" t="s">
        <v>238</v>
      </c>
      <c r="E1130" s="49" t="s">
        <v>278</v>
      </c>
      <c r="F1130" s="49" t="s">
        <v>108</v>
      </c>
      <c r="G1130" s="49" t="s">
        <v>279</v>
      </c>
      <c r="H1130" s="50" t="s">
        <v>18</v>
      </c>
      <c r="I1130" s="51">
        <v>298</v>
      </c>
      <c r="J1130" s="52">
        <v>1.3865746179492799E-6</v>
      </c>
      <c r="K1130" s="52">
        <v>1.76995468042995E-6</v>
      </c>
      <c r="L1130" s="52">
        <v>2.5108723312290899E-6</v>
      </c>
      <c r="M1130" s="52">
        <v>4.5620770464080098E-7</v>
      </c>
      <c r="N1130" s="52">
        <v>8.0887812688414099E-7</v>
      </c>
      <c r="O1130" s="52">
        <v>1.3471664000972001E-6</v>
      </c>
      <c r="P1130" s="52">
        <v>1.1319774908080701E-5</v>
      </c>
      <c r="Q1130" s="52">
        <v>7.7986530600641297E-6</v>
      </c>
      <c r="R1130" s="52">
        <v>6.8715090249953398E-6</v>
      </c>
      <c r="S1130" s="52">
        <v>2.7599846594596702E-6</v>
      </c>
      <c r="T1130" s="52">
        <v>2.27217281161382E-6</v>
      </c>
      <c r="U1130" s="52">
        <v>6.00288719745482E-6</v>
      </c>
      <c r="V1130" s="52">
        <v>8.9782759268020006E-6</v>
      </c>
      <c r="W1130" s="52">
        <v>2.6180123050523699E-5</v>
      </c>
      <c r="X1130" s="52">
        <v>3.3885278593006403E-5</v>
      </c>
      <c r="Y1130" s="52">
        <v>6.6170258580356304E-5</v>
      </c>
      <c r="Z1130" s="52">
        <v>7.4438212542542602E-5</v>
      </c>
      <c r="AA1130" s="52">
        <v>6.6533359063547498E-5</v>
      </c>
      <c r="AB1130" s="52">
        <v>8.36250479439732E-5</v>
      </c>
      <c r="AC1130" s="52">
        <v>8.8191718527175797E-5</v>
      </c>
      <c r="AD1130" s="52">
        <v>1.06994225378883E-4</v>
      </c>
      <c r="AE1130" s="52">
        <v>1.2696357106085099E-4</v>
      </c>
      <c r="AF1130" s="52">
        <v>1.27831050742872E-4</v>
      </c>
      <c r="AG1130" s="32">
        <v>1.1451962404696699E-4</v>
      </c>
    </row>
    <row r="1131" spans="1:33" ht="15" customHeight="1" x14ac:dyDescent="0.25">
      <c r="A1131" s="49" t="s">
        <v>10</v>
      </c>
      <c r="B1131" s="49" t="s">
        <v>11</v>
      </c>
      <c r="C1131" s="49" t="s">
        <v>12</v>
      </c>
      <c r="D1131" s="49" t="s">
        <v>238</v>
      </c>
      <c r="E1131" s="49" t="s">
        <v>278</v>
      </c>
      <c r="F1131" s="49" t="s">
        <v>108</v>
      </c>
      <c r="G1131" s="49" t="s">
        <v>280</v>
      </c>
      <c r="H1131" s="50" t="s">
        <v>16</v>
      </c>
      <c r="I1131" s="51">
        <v>25</v>
      </c>
      <c r="J1131" s="52">
        <v>4.5696034370745899E-4</v>
      </c>
      <c r="K1131" s="52">
        <v>4.7327455328387399E-4</v>
      </c>
      <c r="L1131" s="52">
        <v>4.1830868800056E-4</v>
      </c>
      <c r="M1131" s="52">
        <v>3.2880446223263599E-4</v>
      </c>
      <c r="N1131" s="52">
        <v>4.04261581411614E-4</v>
      </c>
      <c r="O1131" s="52">
        <v>3.7926294091495099E-4</v>
      </c>
      <c r="P1131" s="52">
        <v>4.2147689423685102E-4</v>
      </c>
      <c r="Q1131" s="52">
        <v>3.2309744996575303E-4</v>
      </c>
      <c r="R1131" s="52">
        <v>4.0439398061619601E-4</v>
      </c>
      <c r="S1131" s="52">
        <v>2.4126585147382699E-4</v>
      </c>
      <c r="T1131" s="52">
        <v>2.63352886101476E-4</v>
      </c>
      <c r="U1131" s="52">
        <v>3.02424345206239E-4</v>
      </c>
      <c r="V1131" s="52">
        <v>2.7488330911198001E-4</v>
      </c>
      <c r="W1131" s="52">
        <v>2.63527924181766E-4</v>
      </c>
      <c r="X1131" s="52">
        <v>3.0826900368647399E-4</v>
      </c>
      <c r="Y1131" s="52">
        <v>3.1398977449461198E-4</v>
      </c>
      <c r="Z1131" s="52">
        <v>2.7027754248264699E-4</v>
      </c>
      <c r="AA1131" s="52">
        <v>2.2958165034947601E-4</v>
      </c>
      <c r="AB1131" s="52">
        <v>2.70228833044083E-4</v>
      </c>
      <c r="AC1131" s="52">
        <v>2.27326305178384E-4</v>
      </c>
      <c r="AD1131" s="52">
        <v>2.04607941247129E-4</v>
      </c>
      <c r="AE1131" s="52">
        <v>2.1327270112572001E-4</v>
      </c>
      <c r="AF1131" s="52">
        <v>1.83463439645119E-4</v>
      </c>
      <c r="AG1131" s="32">
        <v>1.2099398823906699E-4</v>
      </c>
    </row>
    <row r="1132" spans="1:33" ht="15" customHeight="1" x14ac:dyDescent="0.25">
      <c r="A1132" s="49" t="s">
        <v>10</v>
      </c>
      <c r="B1132" s="49" t="s">
        <v>11</v>
      </c>
      <c r="C1132" s="49" t="s">
        <v>12</v>
      </c>
      <c r="D1132" s="49" t="s">
        <v>238</v>
      </c>
      <c r="E1132" s="49" t="s">
        <v>278</v>
      </c>
      <c r="F1132" s="49" t="s">
        <v>108</v>
      </c>
      <c r="G1132" s="49" t="s">
        <v>280</v>
      </c>
      <c r="H1132" s="50" t="s">
        <v>17</v>
      </c>
      <c r="I1132" s="51">
        <v>1</v>
      </c>
      <c r="J1132" s="52">
        <v>3.92620327313448</v>
      </c>
      <c r="K1132" s="52">
        <v>4.0663749618150504</v>
      </c>
      <c r="L1132" s="52">
        <v>3.5941082473008099</v>
      </c>
      <c r="M1132" s="52">
        <v>2.8250879395028101</v>
      </c>
      <c r="N1132" s="52">
        <v>3.47341550748859</v>
      </c>
      <c r="O1132" s="52">
        <v>3.2586271883412601</v>
      </c>
      <c r="P1132" s="52">
        <v>3.6213294752830301</v>
      </c>
      <c r="Q1132" s="52">
        <v>2.7760532901057502</v>
      </c>
      <c r="R1132" s="52">
        <v>3.4745530814543502</v>
      </c>
      <c r="S1132" s="52">
        <v>2.07295619586312</v>
      </c>
      <c r="T1132" s="52">
        <v>2.2627279973838799</v>
      </c>
      <c r="U1132" s="52">
        <v>2.59842997401201</v>
      </c>
      <c r="V1132" s="52">
        <v>2.3617973918901298</v>
      </c>
      <c r="W1132" s="52">
        <v>2.2642226584550298</v>
      </c>
      <c r="X1132" s="52">
        <v>2.6486067923380601</v>
      </c>
      <c r="Y1132" s="52">
        <v>2.69780014245771</v>
      </c>
      <c r="Z1132" s="52">
        <v>2.3222246450109099</v>
      </c>
      <c r="AA1132" s="52">
        <v>1.9725655398027</v>
      </c>
      <c r="AB1132" s="52">
        <v>2.3218061335147602</v>
      </c>
      <c r="AC1132" s="52">
        <v>1.95318761409268</v>
      </c>
      <c r="AD1132" s="52">
        <v>1.75799143119533</v>
      </c>
      <c r="AE1132" s="52">
        <v>1.8324390480721899</v>
      </c>
      <c r="AF1132" s="52">
        <v>1.57631787343087</v>
      </c>
      <c r="AG1132" s="32">
        <v>1.03958034695007</v>
      </c>
    </row>
    <row r="1133" spans="1:33" ht="15" customHeight="1" x14ac:dyDescent="0.25">
      <c r="A1133" s="49" t="s">
        <v>10</v>
      </c>
      <c r="B1133" s="49" t="s">
        <v>11</v>
      </c>
      <c r="C1133" s="49" t="s">
        <v>12</v>
      </c>
      <c r="D1133" s="49" t="s">
        <v>238</v>
      </c>
      <c r="E1133" s="49" t="s">
        <v>278</v>
      </c>
      <c r="F1133" s="49" t="s">
        <v>108</v>
      </c>
      <c r="G1133" s="49" t="s">
        <v>280</v>
      </c>
      <c r="H1133" s="50" t="s">
        <v>18</v>
      </c>
      <c r="I1133" s="51">
        <v>298</v>
      </c>
      <c r="J1133" s="52">
        <v>2.7234836484964502E-3</v>
      </c>
      <c r="K1133" s="52">
        <v>2.8207163375718902E-3</v>
      </c>
      <c r="L1133" s="52">
        <v>2.4931197804833401E-3</v>
      </c>
      <c r="M1133" s="52">
        <v>1.9596745949065101E-3</v>
      </c>
      <c r="N1133" s="52">
        <v>2.40939902521322E-3</v>
      </c>
      <c r="O1133" s="52">
        <v>2.2604071278531099E-3</v>
      </c>
      <c r="P1133" s="52">
        <v>2.5120022896516301E-3</v>
      </c>
      <c r="Q1133" s="52">
        <v>1.9256608017958899E-3</v>
      </c>
      <c r="R1133" s="52">
        <v>2.4101881244725301E-3</v>
      </c>
      <c r="S1133" s="52">
        <v>1.4379444747840101E-3</v>
      </c>
      <c r="T1133" s="52">
        <v>1.5695832011647999E-3</v>
      </c>
      <c r="U1133" s="52">
        <v>1.80244909742919E-3</v>
      </c>
      <c r="V1133" s="52">
        <v>1.6383045223074E-3</v>
      </c>
      <c r="W1133" s="52">
        <v>1.5706264281233301E-3</v>
      </c>
      <c r="X1133" s="52">
        <v>1.83728326197138E-3</v>
      </c>
      <c r="Y1133" s="52">
        <v>1.8713790559878899E-3</v>
      </c>
      <c r="Z1133" s="52">
        <v>1.6108541531965801E-3</v>
      </c>
      <c r="AA1133" s="52">
        <v>1.3683066360828801E-3</v>
      </c>
      <c r="AB1133" s="52">
        <v>1.6105638449427401E-3</v>
      </c>
      <c r="AC1133" s="52">
        <v>1.35486477886317E-3</v>
      </c>
      <c r="AD1133" s="52">
        <v>1.21946332983289E-3</v>
      </c>
      <c r="AE1133" s="52">
        <v>1.27110529870929E-3</v>
      </c>
      <c r="AF1133" s="52">
        <v>1.09344210028491E-3</v>
      </c>
      <c r="AG1133" s="32">
        <v>7.21124169904842E-4</v>
      </c>
    </row>
    <row r="1134" spans="1:33" ht="15" customHeight="1" x14ac:dyDescent="0.25">
      <c r="A1134" s="49" t="s">
        <v>10</v>
      </c>
      <c r="B1134" s="49" t="s">
        <v>11</v>
      </c>
      <c r="C1134" s="49" t="s">
        <v>12</v>
      </c>
      <c r="D1134" s="49" t="s">
        <v>238</v>
      </c>
      <c r="E1134" s="49" t="s">
        <v>278</v>
      </c>
      <c r="F1134" s="49" t="s">
        <v>108</v>
      </c>
      <c r="G1134" s="49" t="s">
        <v>281</v>
      </c>
      <c r="H1134" s="50" t="s">
        <v>16</v>
      </c>
      <c r="I1134" s="51">
        <v>25</v>
      </c>
      <c r="J1134" s="52">
        <v>2.97070641587453E-6</v>
      </c>
      <c r="K1134" s="52">
        <v>4.9176915273053501E-6</v>
      </c>
      <c r="L1134" s="52">
        <v>6.1475478847878402E-6</v>
      </c>
      <c r="M1134" s="52">
        <v>3.6832597582768001E-5</v>
      </c>
      <c r="N1134" s="52">
        <v>7.0415614569062899E-5</v>
      </c>
      <c r="O1134" s="52">
        <v>7.4633492857142795E-5</v>
      </c>
      <c r="P1134" s="52">
        <v>8.1273348060447806E-5</v>
      </c>
      <c r="Q1134" s="52">
        <v>4.62351146079927E-5</v>
      </c>
      <c r="R1134" s="52">
        <v>2.6409946247971499E-5</v>
      </c>
      <c r="S1134" s="52">
        <v>2.7075898706683E-5</v>
      </c>
      <c r="T1134" s="52">
        <v>1.54229303329405E-4</v>
      </c>
      <c r="U1134" s="52">
        <v>1.4381468175134001E-4</v>
      </c>
      <c r="V1134" s="52">
        <v>1.95545868100969E-4</v>
      </c>
      <c r="W1134" s="52">
        <v>1.34058728531815E-4</v>
      </c>
      <c r="X1134" s="52">
        <v>1.43857636722331E-4</v>
      </c>
      <c r="Y1134" s="52">
        <v>8.7654230055405005E-6</v>
      </c>
      <c r="Z1134" s="52">
        <v>4.19287594812811E-6</v>
      </c>
      <c r="AA1134" s="52">
        <v>4.8269146111989402E-6</v>
      </c>
      <c r="AB1134" s="52">
        <v>1.92018006346557E-6</v>
      </c>
      <c r="AC1134" s="52">
        <v>2.8690940852983299E-6</v>
      </c>
      <c r="AD1134" s="52">
        <v>4.3524433547771802E-6</v>
      </c>
      <c r="AE1134" s="52">
        <v>2.6161810790416898E-6</v>
      </c>
      <c r="AF1134" s="52">
        <v>5.1058833088457003E-6</v>
      </c>
      <c r="AG1134" s="32">
        <v>3.8517813756199798E-6</v>
      </c>
    </row>
    <row r="1135" spans="1:33" ht="15" customHeight="1" x14ac:dyDescent="0.25">
      <c r="A1135" s="49" t="s">
        <v>10</v>
      </c>
      <c r="B1135" s="49" t="s">
        <v>11</v>
      </c>
      <c r="C1135" s="49" t="s">
        <v>12</v>
      </c>
      <c r="D1135" s="49" t="s">
        <v>238</v>
      </c>
      <c r="E1135" s="49" t="s">
        <v>278</v>
      </c>
      <c r="F1135" s="49" t="s">
        <v>108</v>
      </c>
      <c r="G1135" s="49" t="s">
        <v>281</v>
      </c>
      <c r="H1135" s="50" t="s">
        <v>18</v>
      </c>
      <c r="I1135" s="51">
        <v>298</v>
      </c>
      <c r="J1135" s="52">
        <v>2.5840328456353001E-5</v>
      </c>
      <c r="K1135" s="52">
        <v>4.2775941652647401E-5</v>
      </c>
      <c r="L1135" s="52">
        <v>5.3473697601084301E-5</v>
      </c>
      <c r="M1135" s="52">
        <v>3.2038387043346103E-4</v>
      </c>
      <c r="N1135" s="52">
        <v>6.1250165926776201E-4</v>
      </c>
      <c r="O1135" s="52">
        <v>6.4919036057142798E-4</v>
      </c>
      <c r="P1135" s="52">
        <v>7.0694633350741999E-4</v>
      </c>
      <c r="Q1135" s="52">
        <v>4.0217052122801001E-4</v>
      </c>
      <c r="R1135" s="52">
        <v>2.2972370541749E-4</v>
      </c>
      <c r="S1135" s="52">
        <v>2.3551641188537399E-4</v>
      </c>
      <c r="T1135" s="52">
        <v>1.34154483739285E-3</v>
      </c>
      <c r="U1135" s="52">
        <v>1.2509545182392201E-3</v>
      </c>
      <c r="V1135" s="52">
        <v>1.7009319510707E-3</v>
      </c>
      <c r="W1135" s="52">
        <v>1.1660935456940401E-3</v>
      </c>
      <c r="X1135" s="52">
        <v>1.2513281568301299E-3</v>
      </c>
      <c r="Y1135" s="52">
        <v>7.6244965948733906E-5</v>
      </c>
      <c r="Z1135" s="52">
        <v>3.6471221490420301E-5</v>
      </c>
      <c r="AA1135" s="52">
        <v>4.19863296883315E-5</v>
      </c>
      <c r="AB1135" s="52">
        <v>1.6702452746642199E-5</v>
      </c>
      <c r="AC1135" s="52">
        <v>2.49564659570923E-5</v>
      </c>
      <c r="AD1135" s="52">
        <v>3.7859199170310498E-5</v>
      </c>
      <c r="AE1135" s="52">
        <v>2.2756532931858901E-5</v>
      </c>
      <c r="AF1135" s="52">
        <v>4.4412904976186499E-5</v>
      </c>
      <c r="AG1135" s="32">
        <v>3.3504251835933397E-5</v>
      </c>
    </row>
    <row r="1136" spans="1:33" ht="15" customHeight="1" x14ac:dyDescent="0.25">
      <c r="A1136" s="49" t="s">
        <v>10</v>
      </c>
      <c r="B1136" s="49" t="s">
        <v>11</v>
      </c>
      <c r="C1136" s="49" t="s">
        <v>12</v>
      </c>
      <c r="D1136" s="49" t="s">
        <v>238</v>
      </c>
      <c r="E1136" s="49" t="s">
        <v>278</v>
      </c>
      <c r="F1136" s="49" t="s">
        <v>108</v>
      </c>
      <c r="G1136" s="49" t="s">
        <v>282</v>
      </c>
      <c r="H1136" s="50" t="s">
        <v>16</v>
      </c>
      <c r="I1136" s="51">
        <v>25</v>
      </c>
      <c r="J1136" s="52">
        <v>4.1204897465293798E-4</v>
      </c>
      <c r="K1136" s="52">
        <v>5.0630607407790395E-4</v>
      </c>
      <c r="L1136" s="52">
        <v>5.39855572571929E-4</v>
      </c>
      <c r="M1136" s="52">
        <v>5.3854286874547902E-4</v>
      </c>
      <c r="N1136" s="52">
        <v>6.7062798182881999E-4</v>
      </c>
      <c r="O1136" s="52">
        <v>6.6741947619047598E-4</v>
      </c>
      <c r="P1136" s="52">
        <v>7.2546131765072305E-4</v>
      </c>
      <c r="Q1136" s="52">
        <v>4.1196042711022301E-4</v>
      </c>
      <c r="R1136" s="52">
        <v>2.12331496236618E-4</v>
      </c>
      <c r="S1136" s="52">
        <v>2.1399533145842101E-4</v>
      </c>
      <c r="T1136" s="52">
        <v>7.6768042805875204E-4</v>
      </c>
      <c r="U1136" s="52">
        <v>6.5374288112239002E-4</v>
      </c>
      <c r="V1136" s="52">
        <v>9.6466490097695001E-4</v>
      </c>
      <c r="W1136" s="52">
        <v>6.3038910438590603E-4</v>
      </c>
      <c r="X1136" s="52">
        <v>6.2658212248854696E-4</v>
      </c>
      <c r="Y1136" s="52">
        <v>4.1078339226625301E-5</v>
      </c>
      <c r="Z1136" s="52">
        <v>1.9902270629115899E-5</v>
      </c>
      <c r="AA1136" s="52">
        <v>2.30768496488849E-5</v>
      </c>
      <c r="AB1136" s="52">
        <v>9.0344424408270701E-6</v>
      </c>
      <c r="AC1136" s="52">
        <v>1.381909082197E-5</v>
      </c>
      <c r="AD1136" s="52">
        <v>2.0892845807384999E-5</v>
      </c>
      <c r="AE1136" s="52">
        <v>1.2602012574163699E-5</v>
      </c>
      <c r="AF1136" s="52">
        <v>2.3941218658341799E-5</v>
      </c>
      <c r="AG1136" s="32">
        <v>1.8378192503107299E-5</v>
      </c>
    </row>
    <row r="1137" spans="1:33" ht="15" customHeight="1" x14ac:dyDescent="0.25">
      <c r="A1137" s="49" t="s">
        <v>10</v>
      </c>
      <c r="B1137" s="49" t="s">
        <v>11</v>
      </c>
      <c r="C1137" s="49" t="s">
        <v>12</v>
      </c>
      <c r="D1137" s="49" t="s">
        <v>238</v>
      </c>
      <c r="E1137" s="49" t="s">
        <v>278</v>
      </c>
      <c r="F1137" s="49" t="s">
        <v>108</v>
      </c>
      <c r="G1137" s="49" t="s">
        <v>282</v>
      </c>
      <c r="H1137" s="50" t="s">
        <v>17</v>
      </c>
      <c r="I1137" s="51">
        <v>1</v>
      </c>
      <c r="J1137" s="52">
        <v>0.30886985115496901</v>
      </c>
      <c r="K1137" s="52">
        <v>0.37697271898507401</v>
      </c>
      <c r="L1137" s="52">
        <v>0.40240564451725302</v>
      </c>
      <c r="M1137" s="52">
        <v>0.40657293875939998</v>
      </c>
      <c r="N1137" s="52">
        <v>0.50164314296759405</v>
      </c>
      <c r="O1137" s="52">
        <v>0.49643995478000003</v>
      </c>
      <c r="P1137" s="52">
        <v>0.54380217640439399</v>
      </c>
      <c r="Q1137" s="52">
        <v>0.310403942619011</v>
      </c>
      <c r="R1137" s="52">
        <v>0.15818165640887399</v>
      </c>
      <c r="S1137" s="52">
        <v>0.16016266587674099</v>
      </c>
      <c r="T1137" s="52">
        <v>0.57311182356726098</v>
      </c>
      <c r="U1137" s="52">
        <v>0.48777717589184799</v>
      </c>
      <c r="V1137" s="52">
        <v>0.71010233439312198</v>
      </c>
      <c r="W1137" s="52">
        <v>0.46402618382032401</v>
      </c>
      <c r="X1137" s="52">
        <v>0.46121995372220098</v>
      </c>
      <c r="Y1137" s="52">
        <v>3.0235793727872599E-2</v>
      </c>
      <c r="Z1137" s="52">
        <v>1.46484106064666E-2</v>
      </c>
      <c r="AA1137" s="52">
        <v>1.69850645671265E-2</v>
      </c>
      <c r="AB1137" s="52">
        <v>6.6496322723382604E-3</v>
      </c>
      <c r="AC1137" s="52">
        <v>1.01713425195666E-2</v>
      </c>
      <c r="AD1137" s="52">
        <v>1.5376167458038799E-2</v>
      </c>
      <c r="AE1137" s="52">
        <v>9.2751662251279992E-3</v>
      </c>
      <c r="AF1137" s="52">
        <v>1.7620913701128501E-2</v>
      </c>
      <c r="AG1137" s="32">
        <v>1.35263159861679E-2</v>
      </c>
    </row>
    <row r="1138" spans="1:33" ht="15" customHeight="1" x14ac:dyDescent="0.25">
      <c r="A1138" s="49" t="s">
        <v>10</v>
      </c>
      <c r="B1138" s="49" t="s">
        <v>11</v>
      </c>
      <c r="C1138" s="49" t="s">
        <v>12</v>
      </c>
      <c r="D1138" s="49" t="s">
        <v>238</v>
      </c>
      <c r="E1138" s="49" t="s">
        <v>278</v>
      </c>
      <c r="F1138" s="49" t="s">
        <v>108</v>
      </c>
      <c r="G1138" s="49" t="s">
        <v>282</v>
      </c>
      <c r="H1138" s="50" t="s">
        <v>18</v>
      </c>
      <c r="I1138" s="51">
        <v>298</v>
      </c>
      <c r="J1138" s="52">
        <v>4.91162377786302E-3</v>
      </c>
      <c r="K1138" s="52">
        <v>6.03516840300862E-3</v>
      </c>
      <c r="L1138" s="52">
        <v>6.4350784250574002E-3</v>
      </c>
      <c r="M1138" s="52">
        <v>6.4194309954461104E-3</v>
      </c>
      <c r="N1138" s="52">
        <v>7.9938855433995398E-3</v>
      </c>
      <c r="O1138" s="52">
        <v>7.9556401561904806E-3</v>
      </c>
      <c r="P1138" s="52">
        <v>8.6474989063966192E-3</v>
      </c>
      <c r="Q1138" s="52">
        <v>4.9105682911538499E-3</v>
      </c>
      <c r="R1138" s="52">
        <v>2.5309914351404799E-3</v>
      </c>
      <c r="S1138" s="52">
        <v>2.5508243509843802E-3</v>
      </c>
      <c r="T1138" s="52">
        <v>9.15075070246032E-3</v>
      </c>
      <c r="U1138" s="52">
        <v>7.7926151429788797E-3</v>
      </c>
      <c r="V1138" s="52">
        <v>1.1498805619645201E-2</v>
      </c>
      <c r="W1138" s="52">
        <v>7.5142381242799998E-3</v>
      </c>
      <c r="X1138" s="52">
        <v>7.46885890006347E-3</v>
      </c>
      <c r="Y1138" s="52">
        <v>4.8965380358137304E-4</v>
      </c>
      <c r="Z1138" s="52">
        <v>2.3723506589906201E-4</v>
      </c>
      <c r="AA1138" s="52">
        <v>2.75076047814708E-4</v>
      </c>
      <c r="AB1138" s="52">
        <v>1.07690553894659E-4</v>
      </c>
      <c r="AC1138" s="52">
        <v>1.6472356259788199E-4</v>
      </c>
      <c r="AD1138" s="52">
        <v>2.4904272202403002E-4</v>
      </c>
      <c r="AE1138" s="52">
        <v>1.5021598988403101E-4</v>
      </c>
      <c r="AF1138" s="52">
        <v>2.8537932640743401E-4</v>
      </c>
      <c r="AG1138" s="32">
        <v>2.19068054637039E-4</v>
      </c>
    </row>
    <row r="1139" spans="1:33" ht="15" customHeight="1" x14ac:dyDescent="0.25">
      <c r="A1139" s="49" t="s">
        <v>10</v>
      </c>
      <c r="B1139" s="49" t="s">
        <v>11</v>
      </c>
      <c r="C1139" s="49" t="s">
        <v>12</v>
      </c>
      <c r="D1139" s="49" t="s">
        <v>238</v>
      </c>
      <c r="E1139" s="49" t="s">
        <v>278</v>
      </c>
      <c r="F1139" s="49" t="s">
        <v>108</v>
      </c>
      <c r="G1139" s="49" t="s">
        <v>283</v>
      </c>
      <c r="H1139" s="50" t="s">
        <v>16</v>
      </c>
      <c r="I1139" s="51">
        <v>25</v>
      </c>
      <c r="J1139" s="52">
        <v>6.5242051122194502E-6</v>
      </c>
      <c r="K1139" s="52">
        <v>4.8794142614601E-6</v>
      </c>
      <c r="L1139" s="52">
        <v>2.89130434782609E-6</v>
      </c>
      <c r="M1139" s="52">
        <v>3.5528795811518301E-6</v>
      </c>
      <c r="N1139" s="52">
        <v>4.9306316377864703E-6</v>
      </c>
      <c r="O1139" s="52">
        <v>4.7667613636363601E-6</v>
      </c>
      <c r="P1139" s="52">
        <v>7.4640105078809102E-6</v>
      </c>
      <c r="Q1139" s="52">
        <v>3.5478359908883801E-6</v>
      </c>
      <c r="R1139" s="52">
        <v>1.9364413680781798E-6</v>
      </c>
      <c r="S1139" s="52">
        <v>3.4337973273942102E-6</v>
      </c>
      <c r="T1139" s="52">
        <v>3.6092829076620802E-6</v>
      </c>
      <c r="U1139" s="52">
        <v>1.65527950310559E-6</v>
      </c>
      <c r="V1139" s="52">
        <v>1.0680497925311199E-6</v>
      </c>
      <c r="W1139" s="52">
        <v>3.7582417582417602E-7</v>
      </c>
      <c r="X1139" s="52">
        <v>3.1436619718309797E-7</v>
      </c>
      <c r="Y1139" s="52">
        <v>2.67452830188679E-7</v>
      </c>
      <c r="Z1139" s="52">
        <v>1.04014598540146E-6</v>
      </c>
      <c r="AA1139" s="52">
        <v>2.1521739130434799E-7</v>
      </c>
      <c r="AB1139" s="52">
        <v>1.3E-7</v>
      </c>
      <c r="AC1139" s="52">
        <v>1.9615384615384601E-7</v>
      </c>
      <c r="AD1139" s="52">
        <v>8.4767441860465098E-7</v>
      </c>
      <c r="AE1139" s="52">
        <v>3.3731155778894499E-7</v>
      </c>
      <c r="AF1139" s="52">
        <v>2.3611809045226099E-7</v>
      </c>
      <c r="AG1139" s="32">
        <v>9.7820351758793993E-7</v>
      </c>
    </row>
    <row r="1140" spans="1:33" ht="15" customHeight="1" x14ac:dyDescent="0.25">
      <c r="A1140" s="49" t="s">
        <v>10</v>
      </c>
      <c r="B1140" s="49" t="s">
        <v>11</v>
      </c>
      <c r="C1140" s="49" t="s">
        <v>12</v>
      </c>
      <c r="D1140" s="49" t="s">
        <v>238</v>
      </c>
      <c r="E1140" s="49" t="s">
        <v>278</v>
      </c>
      <c r="F1140" s="49" t="s">
        <v>108</v>
      </c>
      <c r="G1140" s="49" t="s">
        <v>283</v>
      </c>
      <c r="H1140" s="50" t="s">
        <v>17</v>
      </c>
      <c r="I1140" s="51">
        <v>1</v>
      </c>
      <c r="J1140" s="52">
        <v>6.5416029925186997E-3</v>
      </c>
      <c r="K1140" s="52">
        <v>4.8924260328239997E-3</v>
      </c>
      <c r="L1140" s="52">
        <v>2.8990144927536201E-3</v>
      </c>
      <c r="M1140" s="52">
        <v>3.56235392670157E-3</v>
      </c>
      <c r="N1140" s="52">
        <v>4.9437799888205703E-3</v>
      </c>
      <c r="O1140" s="52">
        <v>4.7794727272727298E-3</v>
      </c>
      <c r="P1140" s="52">
        <v>7.48391453590193E-3</v>
      </c>
      <c r="Q1140" s="52">
        <v>3.5572968868640802E-3</v>
      </c>
      <c r="R1140" s="52">
        <v>1.94160521172638E-3</v>
      </c>
      <c r="S1140" s="52">
        <v>3.4429541202672599E-3</v>
      </c>
      <c r="T1140" s="52">
        <v>3.6189076620825201E-3</v>
      </c>
      <c r="U1140" s="52">
        <v>1.65969358178054E-3</v>
      </c>
      <c r="V1140" s="52">
        <v>1.0708979253112E-3</v>
      </c>
      <c r="W1140" s="52">
        <v>3.7682637362637401E-4</v>
      </c>
      <c r="X1140" s="52">
        <v>3.1520450704225299E-4</v>
      </c>
      <c r="Y1140" s="52">
        <v>2.6816603773584903E-4</v>
      </c>
      <c r="Z1140" s="52">
        <v>1.0429197080291999E-3</v>
      </c>
      <c r="AA1140" s="52">
        <v>2.15791304347826E-4</v>
      </c>
      <c r="AB1140" s="52">
        <v>1.3034666666666701E-4</v>
      </c>
      <c r="AC1140" s="52">
        <v>1.9667692307692299E-4</v>
      </c>
      <c r="AD1140" s="52">
        <v>8.4993488372092998E-4</v>
      </c>
      <c r="AE1140" s="52">
        <v>3.3821105527638199E-4</v>
      </c>
      <c r="AF1140" s="52">
        <v>2.3674773869346701E-4</v>
      </c>
      <c r="AG1140" s="32">
        <v>9.808120603015081E-4</v>
      </c>
    </row>
    <row r="1141" spans="1:33" ht="15" customHeight="1" x14ac:dyDescent="0.25">
      <c r="A1141" s="49" t="s">
        <v>10</v>
      </c>
      <c r="B1141" s="49" t="s">
        <v>11</v>
      </c>
      <c r="C1141" s="49" t="s">
        <v>12</v>
      </c>
      <c r="D1141" s="49" t="s">
        <v>238</v>
      </c>
      <c r="E1141" s="49" t="s">
        <v>278</v>
      </c>
      <c r="F1141" s="49" t="s">
        <v>108</v>
      </c>
      <c r="G1141" s="49" t="s">
        <v>283</v>
      </c>
      <c r="H1141" s="50" t="s">
        <v>18</v>
      </c>
      <c r="I1141" s="51">
        <v>298</v>
      </c>
      <c r="J1141" s="52">
        <v>1.5553704987531201E-5</v>
      </c>
      <c r="K1141" s="52">
        <v>1.16325235993209E-5</v>
      </c>
      <c r="L1141" s="52">
        <v>6.8928695652173903E-6</v>
      </c>
      <c r="M1141" s="52">
        <v>8.4700649214659695E-6</v>
      </c>
      <c r="N1141" s="52">
        <v>1.17546258244829E-5</v>
      </c>
      <c r="O1141" s="52">
        <v>1.13639590909091E-5</v>
      </c>
      <c r="P1141" s="52">
        <v>1.7794201050788102E-5</v>
      </c>
      <c r="Q1141" s="52">
        <v>8.4580410022779001E-6</v>
      </c>
      <c r="R1141" s="52">
        <v>4.6164762214983703E-6</v>
      </c>
      <c r="S1141" s="52">
        <v>8.1861728285077892E-6</v>
      </c>
      <c r="T1141" s="52">
        <v>8.6045304518663995E-6</v>
      </c>
      <c r="U1141" s="52">
        <v>3.9461863354037303E-6</v>
      </c>
      <c r="V1141" s="52">
        <v>2.5462307053941898E-6</v>
      </c>
      <c r="W1141" s="52">
        <v>8.9596483516483505E-7</v>
      </c>
      <c r="X1141" s="52">
        <v>7.49449014084507E-7</v>
      </c>
      <c r="Y1141" s="52">
        <v>6.3760754716981105E-7</v>
      </c>
      <c r="Z1141" s="52">
        <v>2.47970802919708E-6</v>
      </c>
      <c r="AA1141" s="52">
        <v>5.13078260869565E-7</v>
      </c>
      <c r="AB1141" s="52">
        <v>3.0992000000000001E-7</v>
      </c>
      <c r="AC1141" s="52">
        <v>4.6763076923076899E-7</v>
      </c>
      <c r="AD1141" s="52">
        <v>2.0208558139534899E-6</v>
      </c>
      <c r="AE1141" s="52">
        <v>8.0415075376884401E-7</v>
      </c>
      <c r="AF1141" s="52">
        <v>5.6290552763819102E-7</v>
      </c>
      <c r="AG1141" s="32">
        <v>2.33203718592965E-6</v>
      </c>
    </row>
    <row r="1142" spans="1:33" ht="15" customHeight="1" x14ac:dyDescent="0.25">
      <c r="A1142" s="49" t="s">
        <v>10</v>
      </c>
      <c r="B1142" s="49" t="s">
        <v>11</v>
      </c>
      <c r="C1142" s="49" t="s">
        <v>12</v>
      </c>
      <c r="D1142" s="49" t="s">
        <v>238</v>
      </c>
      <c r="E1142" s="49" t="s">
        <v>278</v>
      </c>
      <c r="F1142" s="49" t="s">
        <v>108</v>
      </c>
      <c r="G1142" s="49" t="s">
        <v>284</v>
      </c>
      <c r="H1142" s="50" t="s">
        <v>16</v>
      </c>
      <c r="I1142" s="51">
        <v>25</v>
      </c>
      <c r="J1142" s="52">
        <v>7.8413404882959602E-7</v>
      </c>
      <c r="K1142" s="52">
        <v>7.6275151111821298E-7</v>
      </c>
      <c r="L1142" s="52">
        <v>7.5243469675011804E-7</v>
      </c>
      <c r="M1142" s="52">
        <v>7.3175871641763201E-7</v>
      </c>
      <c r="N1142" s="52">
        <v>7.8685934153383196E-7</v>
      </c>
      <c r="O1142" s="52">
        <v>7.3910640325987096E-7</v>
      </c>
      <c r="P1142" s="52">
        <v>7.4754175807004804E-7</v>
      </c>
      <c r="Q1142" s="52">
        <v>7.4456112280417195E-7</v>
      </c>
      <c r="R1142" s="52">
        <v>7.5943250000000003E-7</v>
      </c>
      <c r="S1142" s="52">
        <v>7.7350249999999995E-7</v>
      </c>
      <c r="T1142" s="52">
        <v>6.7917999999999997E-7</v>
      </c>
      <c r="U1142" s="52">
        <v>6.9475749999999999E-7</v>
      </c>
      <c r="V1142" s="52">
        <v>1.6986355443197199E-6</v>
      </c>
      <c r="W1142" s="52">
        <v>3.0255242043357598E-6</v>
      </c>
      <c r="X1142" s="52">
        <v>2.9937779718567902E-6</v>
      </c>
      <c r="Y1142" s="52">
        <v>3.0540900793399298E-6</v>
      </c>
      <c r="Z1142" s="52">
        <v>3.9733375285188199E-6</v>
      </c>
      <c r="AA1142" s="52">
        <v>3.8277026445616198E-6</v>
      </c>
      <c r="AB1142" s="52">
        <v>4.1668307385813399E-6</v>
      </c>
      <c r="AC1142" s="52">
        <v>4.2390006521256597E-6</v>
      </c>
      <c r="AD1142" s="52">
        <v>1.0131772652008001E-5</v>
      </c>
      <c r="AE1142" s="52">
        <v>1.77960644013129E-5</v>
      </c>
      <c r="AF1142" s="52">
        <v>1.22279716283334E-5</v>
      </c>
      <c r="AG1142" s="32">
        <v>9.1975355634316395E-6</v>
      </c>
    </row>
    <row r="1143" spans="1:33" ht="15" customHeight="1" x14ac:dyDescent="0.25">
      <c r="A1143" s="49" t="s">
        <v>10</v>
      </c>
      <c r="B1143" s="49" t="s">
        <v>11</v>
      </c>
      <c r="C1143" s="49" t="s">
        <v>12</v>
      </c>
      <c r="D1143" s="49" t="s">
        <v>238</v>
      </c>
      <c r="E1143" s="49" t="s">
        <v>278</v>
      </c>
      <c r="F1143" s="49" t="s">
        <v>108</v>
      </c>
      <c r="G1143" s="49" t="s">
        <v>284</v>
      </c>
      <c r="H1143" s="50" t="s">
        <v>17</v>
      </c>
      <c r="I1143" s="51">
        <v>1</v>
      </c>
      <c r="J1143" s="52">
        <v>1.66299149075781E-3</v>
      </c>
      <c r="K1143" s="52">
        <v>1.61764340477951E-3</v>
      </c>
      <c r="L1143" s="52">
        <v>1.5957635048676499E-3</v>
      </c>
      <c r="M1143" s="52">
        <v>1.55191388577851E-3</v>
      </c>
      <c r="N1143" s="52">
        <v>1.6687712915249499E-3</v>
      </c>
      <c r="O1143" s="52">
        <v>1.5674968600335401E-3</v>
      </c>
      <c r="P1143" s="52">
        <v>1.58538656051496E-3</v>
      </c>
      <c r="Q1143" s="52">
        <v>1.5790652292430899E-3</v>
      </c>
      <c r="R1143" s="52">
        <v>1.610604446E-3</v>
      </c>
      <c r="S1143" s="52">
        <v>1.640444102E-3</v>
      </c>
      <c r="T1143" s="52">
        <v>1.4404049440000001E-3</v>
      </c>
      <c r="U1143" s="52">
        <v>1.473441706E-3</v>
      </c>
      <c r="V1143" s="52">
        <v>3.6024662623932598E-3</v>
      </c>
      <c r="W1143" s="52">
        <v>6.4165317325552904E-3</v>
      </c>
      <c r="X1143" s="52">
        <v>6.3492043227138797E-3</v>
      </c>
      <c r="Y1143" s="52">
        <v>6.4771142402641098E-3</v>
      </c>
      <c r="Z1143" s="52">
        <v>8.4266542304827202E-3</v>
      </c>
      <c r="AA1143" s="52">
        <v>8.1177917685862893E-3</v>
      </c>
      <c r="AB1143" s="52">
        <v>8.8370146303833001E-3</v>
      </c>
      <c r="AC1143" s="52">
        <v>8.9900725830280998E-3</v>
      </c>
      <c r="AD1143" s="52">
        <v>2.1487463440378499E-2</v>
      </c>
      <c r="AE1143" s="52">
        <v>3.7741893382304499E-2</v>
      </c>
      <c r="AF1143" s="52">
        <v>2.5933082229369402E-2</v>
      </c>
      <c r="AG1143" s="32">
        <v>1.95061334229258E-2</v>
      </c>
    </row>
    <row r="1144" spans="1:33" ht="15" customHeight="1" x14ac:dyDescent="0.25">
      <c r="A1144" s="49" t="s">
        <v>10</v>
      </c>
      <c r="B1144" s="49" t="s">
        <v>11</v>
      </c>
      <c r="C1144" s="49" t="s">
        <v>12</v>
      </c>
      <c r="D1144" s="49" t="s">
        <v>238</v>
      </c>
      <c r="E1144" s="49" t="s">
        <v>278</v>
      </c>
      <c r="F1144" s="49" t="s">
        <v>108</v>
      </c>
      <c r="G1144" s="49" t="s">
        <v>284</v>
      </c>
      <c r="H1144" s="50" t="s">
        <v>18</v>
      </c>
      <c r="I1144" s="51">
        <v>298</v>
      </c>
      <c r="J1144" s="52">
        <v>9.3468778620487798E-7</v>
      </c>
      <c r="K1144" s="52">
        <v>9.0919980125290904E-7</v>
      </c>
      <c r="L1144" s="52">
        <v>8.9690215852614101E-7</v>
      </c>
      <c r="M1144" s="52">
        <v>8.7225638996981798E-7</v>
      </c>
      <c r="N1144" s="52">
        <v>9.3793633510832804E-7</v>
      </c>
      <c r="O1144" s="52">
        <v>8.8101483268576701E-7</v>
      </c>
      <c r="P1144" s="52">
        <v>8.91069775619497E-7</v>
      </c>
      <c r="Q1144" s="52">
        <v>8.8751685838257305E-7</v>
      </c>
      <c r="R1144" s="52">
        <v>9.0524354E-7</v>
      </c>
      <c r="S1144" s="52">
        <v>9.2201498000000005E-7</v>
      </c>
      <c r="T1144" s="52">
        <v>8.0958256E-7</v>
      </c>
      <c r="U1144" s="52">
        <v>8.2815093999999998E-7</v>
      </c>
      <c r="V1144" s="52">
        <v>2.0247735688291101E-6</v>
      </c>
      <c r="W1144" s="52">
        <v>3.6064248515682299E-6</v>
      </c>
      <c r="X1144" s="52">
        <v>3.56858334245329E-6</v>
      </c>
      <c r="Y1144" s="52">
        <v>3.6404753745731901E-6</v>
      </c>
      <c r="Z1144" s="52">
        <v>4.7362183339944404E-6</v>
      </c>
      <c r="AA1144" s="52">
        <v>4.5626215523174497E-6</v>
      </c>
      <c r="AB1144" s="52">
        <v>4.9668622403889601E-6</v>
      </c>
      <c r="AC1144" s="52">
        <v>5.0528887773337901E-6</v>
      </c>
      <c r="AD1144" s="52">
        <v>1.2077073001193499E-5</v>
      </c>
      <c r="AE1144" s="52">
        <v>2.1212908766364999E-5</v>
      </c>
      <c r="AF1144" s="52">
        <v>1.45757421809734E-5</v>
      </c>
      <c r="AG1144" s="32">
        <v>1.09634623916105E-5</v>
      </c>
    </row>
    <row r="1145" spans="1:33" ht="15" customHeight="1" x14ac:dyDescent="0.25">
      <c r="A1145" s="49" t="s">
        <v>10</v>
      </c>
      <c r="B1145" s="49" t="s">
        <v>11</v>
      </c>
      <c r="C1145" s="49" t="s">
        <v>12</v>
      </c>
      <c r="D1145" s="49" t="s">
        <v>238</v>
      </c>
      <c r="E1145" s="49" t="s">
        <v>278</v>
      </c>
      <c r="F1145" s="49" t="s">
        <v>108</v>
      </c>
      <c r="G1145" s="49" t="s">
        <v>769</v>
      </c>
      <c r="H1145" s="50" t="s">
        <v>16</v>
      </c>
      <c r="I1145" s="51">
        <v>25</v>
      </c>
      <c r="J1145" s="52"/>
      <c r="K1145" s="52"/>
      <c r="L1145" s="52"/>
      <c r="M1145" s="52"/>
      <c r="N1145" s="52"/>
      <c r="O1145" s="52"/>
      <c r="P1145" s="52"/>
      <c r="Q1145" s="52"/>
      <c r="R1145" s="52"/>
      <c r="S1145" s="52"/>
      <c r="T1145" s="52">
        <v>1.3914237238890101E-7</v>
      </c>
      <c r="U1145" s="52">
        <v>1.4488153772934399E-7</v>
      </c>
      <c r="V1145" s="52">
        <v>6.6474807705083498E-7</v>
      </c>
      <c r="W1145" s="52">
        <v>8.5753108745926293E-6</v>
      </c>
      <c r="X1145" s="52">
        <v>9.6046719048555705E-6</v>
      </c>
      <c r="Y1145" s="52">
        <v>1.45007488043251E-5</v>
      </c>
      <c r="Z1145" s="52">
        <v>1.9548598018404998E-5</v>
      </c>
      <c r="AA1145" s="52">
        <v>2.2059080419284699E-5</v>
      </c>
      <c r="AB1145" s="52">
        <v>2.9181679717861502E-5</v>
      </c>
      <c r="AC1145" s="52">
        <v>4.3216132584999397E-5</v>
      </c>
      <c r="AD1145" s="52">
        <v>3.9684047201766098E-5</v>
      </c>
      <c r="AE1145" s="52">
        <v>6.91067261751323E-5</v>
      </c>
      <c r="AF1145" s="52">
        <v>1.05177684499923E-4</v>
      </c>
      <c r="AG1145" s="32">
        <v>1.33643306116404E-4</v>
      </c>
    </row>
    <row r="1146" spans="1:33" ht="15" customHeight="1" x14ac:dyDescent="0.25">
      <c r="A1146" s="49" t="s">
        <v>10</v>
      </c>
      <c r="B1146" s="49" t="s">
        <v>11</v>
      </c>
      <c r="C1146" s="49" t="s">
        <v>12</v>
      </c>
      <c r="D1146" s="49" t="s">
        <v>238</v>
      </c>
      <c r="E1146" s="49" t="s">
        <v>278</v>
      </c>
      <c r="F1146" s="49" t="s">
        <v>108</v>
      </c>
      <c r="G1146" s="49" t="s">
        <v>769</v>
      </c>
      <c r="H1146" s="50" t="s">
        <v>18</v>
      </c>
      <c r="I1146" s="51">
        <v>298</v>
      </c>
      <c r="J1146" s="52"/>
      <c r="K1146" s="52"/>
      <c r="L1146" s="52"/>
      <c r="M1146" s="52"/>
      <c r="N1146" s="52"/>
      <c r="O1146" s="52"/>
      <c r="P1146" s="52"/>
      <c r="Q1146" s="52"/>
      <c r="R1146" s="52"/>
      <c r="S1146" s="52"/>
      <c r="T1146" s="52">
        <v>8.2928853943784804E-7</v>
      </c>
      <c r="U1146" s="52">
        <v>8.6349396486688898E-7</v>
      </c>
      <c r="V1146" s="52">
        <v>3.9618985392229696E-6</v>
      </c>
      <c r="W1146" s="52">
        <v>5.1108852812572099E-5</v>
      </c>
      <c r="X1146" s="52">
        <v>5.7243844552939201E-5</v>
      </c>
      <c r="Y1146" s="52">
        <v>8.6424462873777499E-5</v>
      </c>
      <c r="Z1146" s="52">
        <v>1.16509644189694E-4</v>
      </c>
      <c r="AA1146" s="52">
        <v>1.3147211929893701E-4</v>
      </c>
      <c r="AB1146" s="52">
        <v>1.73922811118455E-4</v>
      </c>
      <c r="AC1146" s="52">
        <v>2.5756815020659701E-4</v>
      </c>
      <c r="AD1146" s="52">
        <v>2.3651692132252601E-4</v>
      </c>
      <c r="AE1146" s="52">
        <v>4.11876088003788E-4</v>
      </c>
      <c r="AF1146" s="52">
        <v>6.26858999619541E-4</v>
      </c>
      <c r="AG1146" s="32">
        <v>7.9651410445376704E-4</v>
      </c>
    </row>
    <row r="1147" spans="1:33" ht="15" customHeight="1" x14ac:dyDescent="0.25">
      <c r="A1147" s="49" t="s">
        <v>10</v>
      </c>
      <c r="B1147" s="49" t="s">
        <v>11</v>
      </c>
      <c r="C1147" s="49" t="s">
        <v>12</v>
      </c>
      <c r="D1147" s="49" t="s">
        <v>238</v>
      </c>
      <c r="E1147" s="49" t="s">
        <v>278</v>
      </c>
      <c r="F1147" s="49" t="s">
        <v>108</v>
      </c>
      <c r="G1147" s="49" t="s">
        <v>285</v>
      </c>
      <c r="H1147" s="50" t="s">
        <v>16</v>
      </c>
      <c r="I1147" s="51">
        <v>25</v>
      </c>
      <c r="J1147" s="52">
        <v>3.5675384543622999E-4</v>
      </c>
      <c r="K1147" s="52">
        <v>3.0633092316183501E-4</v>
      </c>
      <c r="L1147" s="52">
        <v>3.3277143659008E-4</v>
      </c>
      <c r="M1147" s="52">
        <v>4.14773324263113E-4</v>
      </c>
      <c r="N1147" s="52">
        <v>4.0015487085220101E-4</v>
      </c>
      <c r="O1147" s="52">
        <v>2.9751606352626601E-4</v>
      </c>
      <c r="P1147" s="52">
        <v>2.9762338463276499E-4</v>
      </c>
      <c r="Q1147" s="52">
        <v>3.0453044158813299E-4</v>
      </c>
      <c r="R1147" s="52">
        <v>2.8899798500000001E-4</v>
      </c>
      <c r="S1147" s="52">
        <v>2.6468190864999998E-4</v>
      </c>
      <c r="T1147" s="52">
        <v>2.3010457090000001E-4</v>
      </c>
      <c r="U1147" s="52">
        <v>2.2633839357500001E-4</v>
      </c>
      <c r="V1147" s="52">
        <v>2.30973312178811E-4</v>
      </c>
      <c r="W1147" s="52">
        <v>2.39013617793341E-4</v>
      </c>
      <c r="X1147" s="52">
        <v>2.3875082777409E-4</v>
      </c>
      <c r="Y1147" s="52">
        <v>2.4655881915914098E-4</v>
      </c>
      <c r="Z1147" s="52">
        <v>2.53992333207799E-4</v>
      </c>
      <c r="AA1147" s="52">
        <v>2.27357108538109E-4</v>
      </c>
      <c r="AB1147" s="52">
        <v>2.37288303748433E-4</v>
      </c>
      <c r="AC1147" s="52">
        <v>2.2772276844859301E-4</v>
      </c>
      <c r="AD1147" s="52">
        <v>2.2329094937705401E-4</v>
      </c>
      <c r="AE1147" s="52">
        <v>2.52566111703278E-4</v>
      </c>
      <c r="AF1147" s="52">
        <v>2.1289557514224701E-4</v>
      </c>
      <c r="AG1147" s="32">
        <v>1.8685509170100601E-4</v>
      </c>
    </row>
    <row r="1148" spans="1:33" ht="15" customHeight="1" x14ac:dyDescent="0.25">
      <c r="A1148" s="49" t="s">
        <v>10</v>
      </c>
      <c r="B1148" s="49" t="s">
        <v>11</v>
      </c>
      <c r="C1148" s="49" t="s">
        <v>12</v>
      </c>
      <c r="D1148" s="49" t="s">
        <v>238</v>
      </c>
      <c r="E1148" s="49" t="s">
        <v>278</v>
      </c>
      <c r="F1148" s="49" t="s">
        <v>108</v>
      </c>
      <c r="G1148" s="49" t="s">
        <v>285</v>
      </c>
      <c r="H1148" s="50" t="s">
        <v>17</v>
      </c>
      <c r="I1148" s="51">
        <v>1</v>
      </c>
      <c r="J1148" s="52">
        <v>0.75660355540115598</v>
      </c>
      <c r="K1148" s="52">
        <v>0.64966662184162105</v>
      </c>
      <c r="L1148" s="52">
        <v>0.70574166272024097</v>
      </c>
      <c r="M1148" s="52">
        <v>0.87965126609721001</v>
      </c>
      <c r="N1148" s="52">
        <v>0.848648450103348</v>
      </c>
      <c r="O1148" s="52">
        <v>0.63097206752650503</v>
      </c>
      <c r="P1148" s="52">
        <v>0.631199674129168</v>
      </c>
      <c r="Q1148" s="52">
        <v>0.64584816052011296</v>
      </c>
      <c r="R1148" s="52">
        <v>0.61290692658799995</v>
      </c>
      <c r="S1148" s="52">
        <v>0.56133739186492004</v>
      </c>
      <c r="T1148" s="52">
        <v>0.48800577396472</v>
      </c>
      <c r="U1148" s="52">
        <v>0.48001846509385998</v>
      </c>
      <c r="V1148" s="52">
        <v>0.48984820046882299</v>
      </c>
      <c r="W1148" s="52">
        <v>0.50690008061611802</v>
      </c>
      <c r="X1148" s="52">
        <v>0.506342755543291</v>
      </c>
      <c r="Y1148" s="52">
        <v>0.52290194367270704</v>
      </c>
      <c r="Z1148" s="52">
        <v>0.53866694026709905</v>
      </c>
      <c r="AA1148" s="52">
        <v>0.48217895578762199</v>
      </c>
      <c r="AB1148" s="52">
        <v>0.50324103458967795</v>
      </c>
      <c r="AC1148" s="52">
        <v>0.48295444732577603</v>
      </c>
      <c r="AD1148" s="52">
        <v>0.47355544543885603</v>
      </c>
      <c r="AE1148" s="52">
        <v>0.53564220970031196</v>
      </c>
      <c r="AF1148" s="52">
        <v>0.451508935761678</v>
      </c>
      <c r="AG1148" s="32">
        <v>0.39628227847949299</v>
      </c>
    </row>
    <row r="1149" spans="1:33" ht="15" customHeight="1" x14ac:dyDescent="0.25">
      <c r="A1149" s="49" t="s">
        <v>10</v>
      </c>
      <c r="B1149" s="49" t="s">
        <v>11</v>
      </c>
      <c r="C1149" s="49" t="s">
        <v>12</v>
      </c>
      <c r="D1149" s="49" t="s">
        <v>238</v>
      </c>
      <c r="E1149" s="49" t="s">
        <v>278</v>
      </c>
      <c r="F1149" s="49" t="s">
        <v>108</v>
      </c>
      <c r="G1149" s="49" t="s">
        <v>285</v>
      </c>
      <c r="H1149" s="50" t="s">
        <v>18</v>
      </c>
      <c r="I1149" s="51">
        <v>298</v>
      </c>
      <c r="J1149" s="52">
        <v>4.25250583759986E-4</v>
      </c>
      <c r="K1149" s="52">
        <v>3.65146460408908E-4</v>
      </c>
      <c r="L1149" s="52">
        <v>3.9666355241537501E-4</v>
      </c>
      <c r="M1149" s="52">
        <v>4.9440980252163098E-4</v>
      </c>
      <c r="N1149" s="52">
        <v>4.7698460605582397E-4</v>
      </c>
      <c r="O1149" s="52">
        <v>3.5463914772330903E-4</v>
      </c>
      <c r="P1149" s="52">
        <v>3.54767074482256E-4</v>
      </c>
      <c r="Q1149" s="52">
        <v>3.6300028637305498E-4</v>
      </c>
      <c r="R1149" s="52">
        <v>3.4448559811999999E-4</v>
      </c>
      <c r="S1149" s="52">
        <v>3.1550083511079998E-4</v>
      </c>
      <c r="T1149" s="52">
        <v>2.7428464851280001E-4</v>
      </c>
      <c r="U1149" s="52">
        <v>2.697953651414E-4</v>
      </c>
      <c r="V1149" s="52">
        <v>2.7532018811714302E-4</v>
      </c>
      <c r="W1149" s="52">
        <v>2.8490423240966302E-4</v>
      </c>
      <c r="X1149" s="52">
        <v>2.8459098670671599E-4</v>
      </c>
      <c r="Y1149" s="52">
        <v>2.9389811243769599E-4</v>
      </c>
      <c r="Z1149" s="52">
        <v>3.02758861183696E-4</v>
      </c>
      <c r="AA1149" s="52">
        <v>2.7100967337742598E-4</v>
      </c>
      <c r="AB1149" s="52">
        <v>2.82847658068133E-4</v>
      </c>
      <c r="AC1149" s="52">
        <v>2.7144553999072302E-4</v>
      </c>
      <c r="AD1149" s="52">
        <v>2.6616281165744798E-4</v>
      </c>
      <c r="AE1149" s="52">
        <v>3.0105880515030698E-4</v>
      </c>
      <c r="AF1149" s="52">
        <v>2.5377152556955898E-4</v>
      </c>
      <c r="AG1149" s="32">
        <v>2.22731269307599E-4</v>
      </c>
    </row>
    <row r="1150" spans="1:33" ht="15" customHeight="1" x14ac:dyDescent="0.25">
      <c r="A1150" s="49" t="s">
        <v>10</v>
      </c>
      <c r="B1150" s="49" t="s">
        <v>11</v>
      </c>
      <c r="C1150" s="49" t="s">
        <v>12</v>
      </c>
      <c r="D1150" s="49" t="s">
        <v>238</v>
      </c>
      <c r="E1150" s="49" t="s">
        <v>278</v>
      </c>
      <c r="F1150" s="49" t="s">
        <v>108</v>
      </c>
      <c r="G1150" s="49" t="s">
        <v>286</v>
      </c>
      <c r="H1150" s="50" t="s">
        <v>16</v>
      </c>
      <c r="I1150" s="51">
        <v>25</v>
      </c>
      <c r="J1150" s="52">
        <v>3.9603972499999997E-5</v>
      </c>
      <c r="K1150" s="52">
        <v>3.4884259794954599E-5</v>
      </c>
      <c r="L1150" s="52">
        <v>3.4214678653983198E-5</v>
      </c>
      <c r="M1150" s="52">
        <v>3.22053984987786E-5</v>
      </c>
      <c r="N1150" s="52">
        <v>3.2916757642418998E-5</v>
      </c>
      <c r="O1150" s="52">
        <v>3.028462722009E-5</v>
      </c>
      <c r="P1150" s="52">
        <v>3.1513006402873397E-5</v>
      </c>
      <c r="Q1150" s="52">
        <v>3.73875148018216E-5</v>
      </c>
      <c r="R1150" s="52">
        <v>3.6111685000000001E-5</v>
      </c>
      <c r="S1150" s="52">
        <v>3.442447E-5</v>
      </c>
      <c r="T1150" s="52">
        <v>3.1496784999999999E-5</v>
      </c>
      <c r="U1150" s="52">
        <v>3.4573519999999998E-5</v>
      </c>
      <c r="V1150" s="52">
        <v>3.5609713302572299E-5</v>
      </c>
      <c r="W1150" s="52">
        <v>3.66080823115951E-5</v>
      </c>
      <c r="X1150" s="52">
        <v>3.7285658337882303E-5</v>
      </c>
      <c r="Y1150" s="52">
        <v>4.0218732659641899E-5</v>
      </c>
      <c r="Z1150" s="52">
        <v>3.7982869508746203E-5</v>
      </c>
      <c r="AA1150" s="52">
        <v>3.7638559807593999E-5</v>
      </c>
      <c r="AB1150" s="52">
        <v>3.7776192232279498E-5</v>
      </c>
      <c r="AC1150" s="52">
        <v>3.66497399216562E-5</v>
      </c>
      <c r="AD1150" s="52">
        <v>4.1227813815159003E-5</v>
      </c>
      <c r="AE1150" s="52">
        <v>4.2735645420583999E-5</v>
      </c>
      <c r="AF1150" s="52">
        <v>4.7562428478792597E-5</v>
      </c>
      <c r="AG1150" s="32">
        <v>4.5987468951520301E-5</v>
      </c>
    </row>
    <row r="1151" spans="1:33" ht="15" customHeight="1" x14ac:dyDescent="0.25">
      <c r="A1151" s="49" t="s">
        <v>10</v>
      </c>
      <c r="B1151" s="49" t="s">
        <v>11</v>
      </c>
      <c r="C1151" s="49" t="s">
        <v>12</v>
      </c>
      <c r="D1151" s="49" t="s">
        <v>238</v>
      </c>
      <c r="E1151" s="49" t="s">
        <v>278</v>
      </c>
      <c r="F1151" s="49" t="s">
        <v>108</v>
      </c>
      <c r="G1151" s="49" t="s">
        <v>286</v>
      </c>
      <c r="H1151" s="50" t="s">
        <v>17</v>
      </c>
      <c r="I1151" s="51">
        <v>1</v>
      </c>
      <c r="J1151" s="52">
        <v>8.3992104878000004E-2</v>
      </c>
      <c r="K1151" s="52">
        <v>7.39825381731396E-2</v>
      </c>
      <c r="L1151" s="52">
        <v>7.2562490489367498E-2</v>
      </c>
      <c r="M1151" s="52">
        <v>6.8301209136209601E-2</v>
      </c>
      <c r="N1151" s="52">
        <v>6.9809859608042299E-2</v>
      </c>
      <c r="O1151" s="52">
        <v>6.42276374083669E-2</v>
      </c>
      <c r="P1151" s="52">
        <v>6.6832783979213897E-2</v>
      </c>
      <c r="Q1151" s="52">
        <v>7.9291441391703299E-2</v>
      </c>
      <c r="R1151" s="52">
        <v>7.6585661548000006E-2</v>
      </c>
      <c r="S1151" s="52">
        <v>7.3007415975999995E-2</v>
      </c>
      <c r="T1151" s="52">
        <v>6.6798381628000003E-2</v>
      </c>
      <c r="U1151" s="52">
        <v>7.3323521215999998E-2</v>
      </c>
      <c r="V1151" s="52">
        <v>7.5521079972095298E-2</v>
      </c>
      <c r="W1151" s="52">
        <v>7.7638420966430893E-2</v>
      </c>
      <c r="X1151" s="52">
        <v>7.9075424202980901E-2</v>
      </c>
      <c r="Y1151" s="52">
        <v>8.5295888224568406E-2</v>
      </c>
      <c r="Z1151" s="52">
        <v>8.0554069654148797E-2</v>
      </c>
      <c r="AA1151" s="52">
        <v>7.9823857639945303E-2</v>
      </c>
      <c r="AB1151" s="52">
        <v>8.0115748486218399E-2</v>
      </c>
      <c r="AC1151" s="52">
        <v>7.7726768425848497E-2</v>
      </c>
      <c r="AD1151" s="52">
        <v>8.7435947539189096E-2</v>
      </c>
      <c r="AE1151" s="52">
        <v>9.0633756807974503E-2</v>
      </c>
      <c r="AF1151" s="52">
        <v>0.100870398317823</v>
      </c>
      <c r="AG1151" s="32">
        <v>9.7530224152384201E-2</v>
      </c>
    </row>
    <row r="1152" spans="1:33" ht="15" customHeight="1" x14ac:dyDescent="0.25">
      <c r="A1152" s="49" t="s">
        <v>10</v>
      </c>
      <c r="B1152" s="49" t="s">
        <v>11</v>
      </c>
      <c r="C1152" s="49" t="s">
        <v>12</v>
      </c>
      <c r="D1152" s="49" t="s">
        <v>238</v>
      </c>
      <c r="E1152" s="49" t="s">
        <v>278</v>
      </c>
      <c r="F1152" s="49" t="s">
        <v>108</v>
      </c>
      <c r="G1152" s="49" t="s">
        <v>286</v>
      </c>
      <c r="H1152" s="50" t="s">
        <v>18</v>
      </c>
      <c r="I1152" s="51">
        <v>298</v>
      </c>
      <c r="J1152" s="52">
        <v>4.7207935219999998E-5</v>
      </c>
      <c r="K1152" s="52">
        <v>4.1582037675585798E-5</v>
      </c>
      <c r="L1152" s="52">
        <v>4.07838969555479E-5</v>
      </c>
      <c r="M1152" s="52">
        <v>3.83888350105441E-5</v>
      </c>
      <c r="N1152" s="52">
        <v>3.9236775109763498E-5</v>
      </c>
      <c r="O1152" s="52">
        <v>3.6099275646347301E-5</v>
      </c>
      <c r="P1152" s="52">
        <v>3.7563503632225102E-5</v>
      </c>
      <c r="Q1152" s="52">
        <v>4.4565917643771399E-5</v>
      </c>
      <c r="R1152" s="52">
        <v>4.304512852E-5</v>
      </c>
      <c r="S1152" s="52">
        <v>4.1033968240000002E-5</v>
      </c>
      <c r="T1152" s="52">
        <v>3.7544167720000003E-5</v>
      </c>
      <c r="U1152" s="52">
        <v>4.1211635839999998E-5</v>
      </c>
      <c r="V1152" s="52">
        <v>4.2446778256666197E-5</v>
      </c>
      <c r="W1152" s="52">
        <v>4.36368341154214E-5</v>
      </c>
      <c r="X1152" s="52">
        <v>4.4444504738755799E-5</v>
      </c>
      <c r="Y1152" s="52">
        <v>4.7940729330293097E-5</v>
      </c>
      <c r="Z1152" s="52">
        <v>4.52755804544254E-5</v>
      </c>
      <c r="AA1152" s="52">
        <v>4.4865163290652001E-5</v>
      </c>
      <c r="AB1152" s="52">
        <v>4.5029221140877202E-5</v>
      </c>
      <c r="AC1152" s="52">
        <v>4.3686489986614198E-5</v>
      </c>
      <c r="AD1152" s="52">
        <v>4.9143554067669498E-5</v>
      </c>
      <c r="AE1152" s="52">
        <v>5.0940889341336099E-5</v>
      </c>
      <c r="AF1152" s="52">
        <v>5.6694414746720803E-5</v>
      </c>
      <c r="AG1152" s="32">
        <v>5.4817062990212202E-5</v>
      </c>
    </row>
    <row r="1153" spans="1:33" ht="15" customHeight="1" x14ac:dyDescent="0.25">
      <c r="A1153" s="49" t="s">
        <v>10</v>
      </c>
      <c r="B1153" s="49" t="s">
        <v>11</v>
      </c>
      <c r="C1153" s="49" t="s">
        <v>287</v>
      </c>
      <c r="D1153" s="49" t="s">
        <v>288</v>
      </c>
      <c r="E1153" s="49" t="s">
        <v>108</v>
      </c>
      <c r="F1153" s="49" t="s">
        <v>108</v>
      </c>
      <c r="G1153" s="49" t="s">
        <v>289</v>
      </c>
      <c r="H1153" s="50" t="s">
        <v>16</v>
      </c>
      <c r="I1153" s="51">
        <v>25</v>
      </c>
      <c r="J1153" s="52">
        <v>8.2095508107898497E-3</v>
      </c>
      <c r="K1153" s="52">
        <v>8.9583650042684305E-3</v>
      </c>
      <c r="L1153" s="52">
        <v>8.5745342143768305E-3</v>
      </c>
      <c r="M1153" s="52">
        <v>8.9917126140473692E-3</v>
      </c>
      <c r="N1153" s="52">
        <v>1.0714532199078201E-2</v>
      </c>
      <c r="O1153" s="52">
        <v>1.0316815217452001E-2</v>
      </c>
      <c r="P1153" s="52">
        <v>1.04849659649637E-2</v>
      </c>
      <c r="Q1153" s="52">
        <v>1.06114506623936E-2</v>
      </c>
      <c r="R1153" s="52">
        <v>9.2236531530158691E-3</v>
      </c>
      <c r="S1153" s="52">
        <v>8.17848631112378E-3</v>
      </c>
      <c r="T1153" s="52">
        <v>7.7453529768094602E-3</v>
      </c>
      <c r="U1153" s="52">
        <v>8.5138828889411294E-3</v>
      </c>
      <c r="V1153" s="52">
        <v>6.96045951058621E-3</v>
      </c>
      <c r="W1153" s="52">
        <v>6.8013508719199003E-3</v>
      </c>
      <c r="X1153" s="52">
        <v>6.5084955637960996E-3</v>
      </c>
      <c r="Y1153" s="52">
        <v>5.7478002211139604E-3</v>
      </c>
      <c r="Z1153" s="52">
        <v>6.0302613775374096E-3</v>
      </c>
      <c r="AA1153" s="52">
        <v>5.8377529458646096E-3</v>
      </c>
      <c r="AB1153" s="52">
        <v>5.8468481117535101E-3</v>
      </c>
      <c r="AC1153" s="52">
        <v>4.8822536116593096E-3</v>
      </c>
      <c r="AD1153" s="52">
        <v>5.4541842405676404E-3</v>
      </c>
      <c r="AE1153" s="52">
        <v>5.8662878504102201E-3</v>
      </c>
      <c r="AF1153" s="52">
        <v>5.0257499456676001E-3</v>
      </c>
      <c r="AG1153" s="32">
        <v>4.98311917798663E-3</v>
      </c>
    </row>
    <row r="1154" spans="1:33" ht="15" customHeight="1" x14ac:dyDescent="0.25">
      <c r="A1154" s="49" t="s">
        <v>10</v>
      </c>
      <c r="B1154" s="49" t="s">
        <v>11</v>
      </c>
      <c r="C1154" s="49" t="s">
        <v>287</v>
      </c>
      <c r="D1154" s="49" t="s">
        <v>288</v>
      </c>
      <c r="E1154" s="49" t="s">
        <v>108</v>
      </c>
      <c r="F1154" s="49" t="s">
        <v>108</v>
      </c>
      <c r="G1154" s="49" t="s">
        <v>290</v>
      </c>
      <c r="H1154" s="50" t="s">
        <v>16</v>
      </c>
      <c r="I1154" s="51">
        <v>25</v>
      </c>
      <c r="J1154" s="52">
        <v>2.88131379898293E-5</v>
      </c>
      <c r="K1154" s="52"/>
      <c r="L1154" s="52"/>
      <c r="M1154" s="52">
        <v>4.6472803209401998E-7</v>
      </c>
      <c r="N1154" s="52">
        <v>8.8298326097863801E-6</v>
      </c>
      <c r="O1154" s="52">
        <v>1.67302091553847E-5</v>
      </c>
      <c r="P1154" s="52">
        <v>1.3941840962820599E-6</v>
      </c>
      <c r="Q1154" s="52"/>
      <c r="R1154" s="52"/>
      <c r="S1154" s="52"/>
      <c r="T1154" s="52"/>
      <c r="U1154" s="52"/>
      <c r="V1154" s="52"/>
      <c r="W1154" s="52"/>
      <c r="X1154" s="52"/>
      <c r="Y1154" s="52"/>
      <c r="Z1154" s="52"/>
      <c r="AA1154" s="52"/>
      <c r="AB1154" s="52"/>
      <c r="AC1154" s="52"/>
      <c r="AD1154" s="52"/>
      <c r="AE1154" s="52"/>
      <c r="AF1154" s="52"/>
      <c r="AG1154" s="32"/>
    </row>
    <row r="1155" spans="1:33" ht="15" customHeight="1" x14ac:dyDescent="0.25">
      <c r="A1155" s="49" t="s">
        <v>10</v>
      </c>
      <c r="B1155" s="49" t="s">
        <v>11</v>
      </c>
      <c r="C1155" s="49" t="s">
        <v>287</v>
      </c>
      <c r="D1155" s="49" t="s">
        <v>288</v>
      </c>
      <c r="E1155" s="49" t="s">
        <v>108</v>
      </c>
      <c r="F1155" s="49" t="s">
        <v>108</v>
      </c>
      <c r="G1155" s="49" t="s">
        <v>291</v>
      </c>
      <c r="H1155" s="50" t="s">
        <v>16</v>
      </c>
      <c r="I1155" s="51">
        <v>25</v>
      </c>
      <c r="J1155" s="52">
        <v>1.12394000539346E-2</v>
      </c>
      <c r="K1155" s="52">
        <v>1.1189427660758E-2</v>
      </c>
      <c r="L1155" s="52">
        <v>1.2530132130407301E-2</v>
      </c>
      <c r="M1155" s="52">
        <v>1.10194388925982E-2</v>
      </c>
      <c r="N1155" s="52">
        <v>9.3427879701668201E-3</v>
      </c>
      <c r="O1155" s="52">
        <v>9.1068151542186802E-3</v>
      </c>
      <c r="P1155" s="52">
        <v>9.3368059507621497E-3</v>
      </c>
      <c r="Q1155" s="52">
        <v>9.6910917946870304E-3</v>
      </c>
      <c r="R1155" s="52">
        <v>1.07391742930133E-2</v>
      </c>
      <c r="S1155" s="52">
        <v>9.1903341805258405E-3</v>
      </c>
      <c r="T1155" s="52">
        <v>9.7593329781622707E-3</v>
      </c>
      <c r="U1155" s="52">
        <v>5.8557033817261701E-3</v>
      </c>
      <c r="V1155" s="52">
        <v>6.2110351520285297E-3</v>
      </c>
      <c r="W1155" s="52">
        <v>3.6542643176501301E-3</v>
      </c>
      <c r="X1155" s="52">
        <v>3.6095595493126601E-3</v>
      </c>
      <c r="Y1155" s="52">
        <v>1.38351554989537E-3</v>
      </c>
      <c r="Z1155" s="52">
        <v>1.6032004956817001E-3</v>
      </c>
      <c r="AA1155" s="52">
        <v>1.4556347605379301E-3</v>
      </c>
      <c r="AB1155" s="52">
        <v>1.4808563487154201E-3</v>
      </c>
      <c r="AC1155" s="52">
        <v>1.2612331917732399E-3</v>
      </c>
      <c r="AD1155" s="52">
        <v>1.4594252084762999E-3</v>
      </c>
      <c r="AE1155" s="52">
        <v>1.5174101523959399E-3</v>
      </c>
      <c r="AF1155" s="52">
        <v>1.4641252146443699E-3</v>
      </c>
      <c r="AG1155" s="32">
        <v>1.1552583450464299E-3</v>
      </c>
    </row>
    <row r="1156" spans="1:33" ht="15" customHeight="1" x14ac:dyDescent="0.25">
      <c r="A1156" s="49" t="s">
        <v>10</v>
      </c>
      <c r="B1156" s="49" t="s">
        <v>11</v>
      </c>
      <c r="C1156" s="49" t="s">
        <v>287</v>
      </c>
      <c r="D1156" s="49" t="s">
        <v>288</v>
      </c>
      <c r="E1156" s="49" t="s">
        <v>108</v>
      </c>
      <c r="F1156" s="49" t="s">
        <v>108</v>
      </c>
      <c r="G1156" s="49" t="s">
        <v>292</v>
      </c>
      <c r="H1156" s="50" t="s">
        <v>16</v>
      </c>
      <c r="I1156" s="51">
        <v>25</v>
      </c>
      <c r="J1156" s="52">
        <v>1.53571680637803E-2</v>
      </c>
      <c r="K1156" s="52">
        <v>1.52663957709127E-2</v>
      </c>
      <c r="L1156" s="52">
        <v>1.5175623478045099E-2</v>
      </c>
      <c r="M1156" s="52">
        <v>1.50848511851775E-2</v>
      </c>
      <c r="N1156" s="52">
        <v>1.4994078892309901E-2</v>
      </c>
      <c r="O1156" s="52">
        <v>1.4903306599442201E-2</v>
      </c>
      <c r="P1156" s="52">
        <v>1.4067342796462301E-2</v>
      </c>
      <c r="Q1156" s="52">
        <v>1.26507213518306E-2</v>
      </c>
      <c r="R1156" s="52">
        <v>1.09508520468652E-2</v>
      </c>
      <c r="S1156" s="52">
        <v>7.2572955019233496E-3</v>
      </c>
      <c r="T1156" s="52">
        <v>7.0097190447345201E-3</v>
      </c>
      <c r="U1156" s="52">
        <v>7.9567529188633804E-3</v>
      </c>
      <c r="V1156" s="52">
        <v>8.0886431455980696E-3</v>
      </c>
      <c r="W1156" s="52">
        <v>8.4582546301018892E-3</v>
      </c>
      <c r="X1156" s="52">
        <v>9.2630458865727103E-3</v>
      </c>
      <c r="Y1156" s="52">
        <v>8.7242448448188407E-3</v>
      </c>
      <c r="Z1156" s="52">
        <v>8.5321224280117194E-3</v>
      </c>
      <c r="AA1156" s="52">
        <v>9.9654471638378206E-3</v>
      </c>
      <c r="AB1156" s="52">
        <v>9.6840050598078695E-3</v>
      </c>
      <c r="AC1156" s="52">
        <v>9.6428646937757496E-3</v>
      </c>
      <c r="AD1156" s="52">
        <v>7.6024093225432604E-3</v>
      </c>
      <c r="AE1156" s="52">
        <v>7.23532032916394E-3</v>
      </c>
      <c r="AF1156" s="52">
        <v>8.9777355590965301E-3</v>
      </c>
      <c r="AG1156" s="32">
        <v>8.6107131242318807E-3</v>
      </c>
    </row>
    <row r="1157" spans="1:33" ht="15" customHeight="1" x14ac:dyDescent="0.25">
      <c r="A1157" s="49" t="s">
        <v>10</v>
      </c>
      <c r="B1157" s="49" t="s">
        <v>11</v>
      </c>
      <c r="C1157" s="49" t="s">
        <v>287</v>
      </c>
      <c r="D1157" s="49" t="s">
        <v>288</v>
      </c>
      <c r="E1157" s="49" t="s">
        <v>108</v>
      </c>
      <c r="F1157" s="49" t="s">
        <v>108</v>
      </c>
      <c r="G1157" s="49" t="s">
        <v>293</v>
      </c>
      <c r="H1157" s="50" t="s">
        <v>16</v>
      </c>
      <c r="I1157" s="51">
        <v>25</v>
      </c>
      <c r="J1157" s="52">
        <v>1.35422732102605E-4</v>
      </c>
      <c r="K1157" s="52">
        <v>1.35422732102605E-4</v>
      </c>
      <c r="L1157" s="52">
        <v>1.35422732102605E-4</v>
      </c>
      <c r="M1157" s="52">
        <v>1.35422732102605E-4</v>
      </c>
      <c r="N1157" s="52">
        <v>1.35422732102605E-4</v>
      </c>
      <c r="O1157" s="52">
        <v>1.35422732102605E-4</v>
      </c>
      <c r="P1157" s="52">
        <v>1.35422732102605E-4</v>
      </c>
      <c r="Q1157" s="52">
        <v>1.35422732102605E-4</v>
      </c>
      <c r="R1157" s="52">
        <v>1.35422732102605E-4</v>
      </c>
      <c r="S1157" s="52">
        <v>1.35422732102605E-4</v>
      </c>
      <c r="T1157" s="52">
        <v>1.35422732102605E-4</v>
      </c>
      <c r="U1157" s="52">
        <v>9.5129124060204496E-5</v>
      </c>
      <c r="V1157" s="52">
        <v>1.6033501177078501E-4</v>
      </c>
      <c r="W1157" s="52">
        <v>1.50804060476824E-4</v>
      </c>
      <c r="X1157" s="52">
        <v>1.7921573765374899E-4</v>
      </c>
      <c r="Y1157" s="52">
        <v>1.7459689603709899E-4</v>
      </c>
      <c r="Z1157" s="52">
        <v>1.9596680308520901E-4</v>
      </c>
      <c r="AA1157" s="52">
        <v>1.87532140007032E-4</v>
      </c>
      <c r="AB1157" s="52">
        <v>2.0821615222926901E-4</v>
      </c>
      <c r="AC1157" s="52">
        <v>1.8544150588438601E-4</v>
      </c>
      <c r="AD1157" s="52">
        <v>1.94261212906863E-4</v>
      </c>
      <c r="AE1157" s="52">
        <v>2.13708802443763E-4</v>
      </c>
      <c r="AF1157" s="52">
        <v>1.8465333276516401E-4</v>
      </c>
      <c r="AG1157" s="32">
        <v>1.4208155722430501E-4</v>
      </c>
    </row>
    <row r="1158" spans="1:33" ht="15" customHeight="1" x14ac:dyDescent="0.25">
      <c r="A1158" s="49" t="s">
        <v>10</v>
      </c>
      <c r="B1158" s="49" t="s">
        <v>11</v>
      </c>
      <c r="C1158" s="49" t="s">
        <v>287</v>
      </c>
      <c r="D1158" s="49" t="s">
        <v>288</v>
      </c>
      <c r="E1158" s="49" t="s">
        <v>108</v>
      </c>
      <c r="F1158" s="49" t="s">
        <v>108</v>
      </c>
      <c r="G1158" s="49" t="s">
        <v>294</v>
      </c>
      <c r="H1158" s="50" t="s">
        <v>16</v>
      </c>
      <c r="I1158" s="51">
        <v>25</v>
      </c>
      <c r="J1158" s="52">
        <v>2.3236401604701001E-4</v>
      </c>
      <c r="K1158" s="52">
        <v>4.6472803209401998E-7</v>
      </c>
      <c r="L1158" s="52">
        <v>4.6472803209401998E-7</v>
      </c>
      <c r="M1158" s="52">
        <v>2.3236401604701E-6</v>
      </c>
      <c r="N1158" s="52">
        <v>7.8074309391795398E-5</v>
      </c>
      <c r="O1158" s="52">
        <v>1.9053849315854801E-4</v>
      </c>
      <c r="P1158" s="52">
        <v>1.39418409628206E-5</v>
      </c>
      <c r="Q1158" s="52"/>
      <c r="R1158" s="52"/>
      <c r="S1158" s="52"/>
      <c r="T1158" s="52"/>
      <c r="U1158" s="52"/>
      <c r="V1158" s="52"/>
      <c r="W1158" s="52"/>
      <c r="X1158" s="52"/>
      <c r="Y1158" s="52"/>
      <c r="Z1158" s="52"/>
      <c r="AA1158" s="52"/>
      <c r="AB1158" s="52"/>
      <c r="AC1158" s="52"/>
      <c r="AD1158" s="52"/>
      <c r="AE1158" s="52"/>
      <c r="AF1158" s="52"/>
      <c r="AG1158" s="32"/>
    </row>
    <row r="1159" spans="1:33" ht="15" customHeight="1" x14ac:dyDescent="0.25">
      <c r="A1159" s="49" t="s">
        <v>10</v>
      </c>
      <c r="B1159" s="49" t="s">
        <v>11</v>
      </c>
      <c r="C1159" s="49" t="s">
        <v>287</v>
      </c>
      <c r="D1159" s="49" t="s">
        <v>295</v>
      </c>
      <c r="E1159" s="49" t="s">
        <v>108</v>
      </c>
      <c r="F1159" s="49" t="s">
        <v>108</v>
      </c>
      <c r="G1159" s="49" t="s">
        <v>296</v>
      </c>
      <c r="H1159" s="50" t="s">
        <v>16</v>
      </c>
      <c r="I1159" s="51">
        <v>25</v>
      </c>
      <c r="J1159" s="52">
        <v>3.9223764926639999E-3</v>
      </c>
      <c r="K1159" s="52">
        <v>4.0835668860000002E-3</v>
      </c>
      <c r="L1159" s="52">
        <v>6.9745221201600004E-3</v>
      </c>
      <c r="M1159" s="52">
        <v>7.0096485730319997E-3</v>
      </c>
      <c r="N1159" s="52">
        <v>7.0759883486880004E-3</v>
      </c>
      <c r="O1159" s="52">
        <v>4.1400491630808004E-3</v>
      </c>
      <c r="P1159" s="52">
        <v>4.6210812492800601E-3</v>
      </c>
      <c r="Q1159" s="52">
        <v>4.87071333117013E-3</v>
      </c>
      <c r="R1159" s="52">
        <v>4.9335691217490298E-3</v>
      </c>
      <c r="S1159" s="52">
        <v>4.6912922749542899E-3</v>
      </c>
      <c r="T1159" s="52">
        <v>3.53725779794765E-3</v>
      </c>
      <c r="U1159" s="52">
        <v>3.1162249910511399E-3</v>
      </c>
      <c r="V1159" s="52">
        <v>3.2091794404236198E-3</v>
      </c>
      <c r="W1159" s="52">
        <v>3.2990712844359099E-3</v>
      </c>
      <c r="X1159" s="52">
        <v>3.3860520588161499E-3</v>
      </c>
      <c r="Y1159" s="52">
        <v>3.4428670882735001E-3</v>
      </c>
      <c r="Z1159" s="52">
        <v>3.5344901827630199E-3</v>
      </c>
      <c r="AA1159" s="52">
        <v>3.6803465394831098E-3</v>
      </c>
      <c r="AB1159" s="52">
        <v>3.8522936093600799E-3</v>
      </c>
      <c r="AC1159" s="52">
        <v>3.8530831730696799E-3</v>
      </c>
      <c r="AD1159" s="52">
        <v>3.8764934428205098E-3</v>
      </c>
      <c r="AE1159" s="52">
        <v>3.8963284976501898E-3</v>
      </c>
      <c r="AF1159" s="52">
        <v>3.8963284976501898E-3</v>
      </c>
      <c r="AG1159" s="32">
        <v>4.0604012808355804E-3</v>
      </c>
    </row>
    <row r="1160" spans="1:33" ht="15" customHeight="1" x14ac:dyDescent="0.25">
      <c r="A1160" s="49" t="s">
        <v>10</v>
      </c>
      <c r="B1160" s="49" t="s">
        <v>11</v>
      </c>
      <c r="C1160" s="49" t="s">
        <v>287</v>
      </c>
      <c r="D1160" s="49" t="s">
        <v>295</v>
      </c>
      <c r="E1160" s="49" t="s">
        <v>108</v>
      </c>
      <c r="F1160" s="49" t="s">
        <v>108</v>
      </c>
      <c r="G1160" s="49" t="s">
        <v>297</v>
      </c>
      <c r="H1160" s="50" t="s">
        <v>16</v>
      </c>
      <c r="I1160" s="51">
        <v>25</v>
      </c>
      <c r="J1160" s="52">
        <v>7.5061718927999996E-4</v>
      </c>
      <c r="K1160" s="52">
        <v>7.3939737060000005E-4</v>
      </c>
      <c r="L1160" s="52">
        <v>7.1861068576522396E-4</v>
      </c>
      <c r="M1160" s="52">
        <v>5.1392040610099697E-4</v>
      </c>
      <c r="N1160" s="52">
        <v>4.5450757070789098E-4</v>
      </c>
      <c r="O1160" s="52">
        <v>2.9183158944798298E-4</v>
      </c>
      <c r="P1160" s="52">
        <v>2.9318551277693702E-4</v>
      </c>
      <c r="Q1160" s="52">
        <v>3.5163843558686799E-4</v>
      </c>
      <c r="R1160" s="52">
        <v>3.9988500019169198E-4</v>
      </c>
      <c r="S1160" s="52">
        <v>3.0611390962631302E-4</v>
      </c>
      <c r="T1160" s="52">
        <v>2.5208066397961002E-4</v>
      </c>
      <c r="U1160" s="52">
        <v>2.4628154032248402E-4</v>
      </c>
      <c r="V1160" s="52">
        <v>2.5689347982867301E-4</v>
      </c>
      <c r="W1160" s="52">
        <v>2.9182325773373602E-4</v>
      </c>
      <c r="X1160" s="52">
        <v>3.5655928316601998E-4</v>
      </c>
      <c r="Y1160" s="52">
        <v>2.4961906384365603E-4</v>
      </c>
      <c r="Z1160" s="52">
        <v>2.39355158527582E-4</v>
      </c>
      <c r="AA1160" s="52">
        <v>1.8829476038557599E-4</v>
      </c>
      <c r="AB1160" s="52">
        <v>1.96000698743825E-4</v>
      </c>
      <c r="AC1160" s="52">
        <v>2.4814304793968801E-4</v>
      </c>
      <c r="AD1160" s="52">
        <v>2.3330264298600299E-4</v>
      </c>
      <c r="AE1160" s="52">
        <v>2.2162376587119399E-4</v>
      </c>
      <c r="AF1160" s="52">
        <v>1.9802837399999601E-4</v>
      </c>
      <c r="AG1160" s="32">
        <v>1.34729735680908E-4</v>
      </c>
    </row>
    <row r="1161" spans="1:33" ht="15" customHeight="1" x14ac:dyDescent="0.25">
      <c r="A1161" s="49" t="s">
        <v>10</v>
      </c>
      <c r="B1161" s="49" t="s">
        <v>11</v>
      </c>
      <c r="C1161" s="49" t="s">
        <v>287</v>
      </c>
      <c r="D1161" s="49" t="s">
        <v>295</v>
      </c>
      <c r="E1161" s="49" t="s">
        <v>108</v>
      </c>
      <c r="F1161" s="49" t="s">
        <v>108</v>
      </c>
      <c r="G1161" s="49" t="s">
        <v>298</v>
      </c>
      <c r="H1161" s="50" t="s">
        <v>16</v>
      </c>
      <c r="I1161" s="51">
        <v>25</v>
      </c>
      <c r="J1161" s="52">
        <v>1.8099558746824999E-2</v>
      </c>
      <c r="K1161" s="52">
        <v>1.8856411437245799E-2</v>
      </c>
      <c r="L1161" s="52">
        <v>1.10963387825049E-2</v>
      </c>
      <c r="M1161" s="52">
        <v>1.0153839025013701E-2</v>
      </c>
      <c r="N1161" s="52">
        <v>1.12500443837486E-2</v>
      </c>
      <c r="O1161" s="52">
        <v>5.0800046999179699E-3</v>
      </c>
      <c r="P1161" s="52">
        <v>5.8896356690257504E-3</v>
      </c>
      <c r="Q1161" s="52">
        <v>4.8024250887839497E-3</v>
      </c>
      <c r="R1161" s="52">
        <v>4.1464376192316497E-3</v>
      </c>
      <c r="S1161" s="52">
        <v>3.9959669508986299E-3</v>
      </c>
      <c r="T1161" s="52">
        <v>4.3845871003804901E-3</v>
      </c>
      <c r="U1161" s="52">
        <v>3.7649391674720802E-3</v>
      </c>
      <c r="V1161" s="52">
        <v>3.59006628939002E-3</v>
      </c>
      <c r="W1161" s="52">
        <v>3.81020036793768E-3</v>
      </c>
      <c r="X1161" s="52">
        <v>3.64463692743931E-3</v>
      </c>
      <c r="Y1161" s="52">
        <v>3.4144928499347999E-3</v>
      </c>
      <c r="Z1161" s="52">
        <v>3.2891662421587402E-3</v>
      </c>
      <c r="AA1161" s="52">
        <v>3.3791069736057401E-3</v>
      </c>
      <c r="AB1161" s="52">
        <v>3.24650076332528E-3</v>
      </c>
      <c r="AC1161" s="52">
        <v>3.7055733270818301E-3</v>
      </c>
      <c r="AD1161" s="52">
        <v>5.0025378862345003E-3</v>
      </c>
      <c r="AE1161" s="52">
        <v>5.0383656690291198E-3</v>
      </c>
      <c r="AF1161" s="52">
        <v>3.4967713497171902E-3</v>
      </c>
      <c r="AG1161" s="32">
        <v>3.2304547749113302E-3</v>
      </c>
    </row>
    <row r="1162" spans="1:33" ht="15" customHeight="1" x14ac:dyDescent="0.25">
      <c r="A1162" s="49" t="s">
        <v>10</v>
      </c>
      <c r="B1162" s="49" t="s">
        <v>11</v>
      </c>
      <c r="C1162" s="49" t="s">
        <v>287</v>
      </c>
      <c r="D1162" s="49" t="s">
        <v>295</v>
      </c>
      <c r="E1162" s="49" t="s">
        <v>108</v>
      </c>
      <c r="F1162" s="49" t="s">
        <v>108</v>
      </c>
      <c r="G1162" s="49" t="s">
        <v>299</v>
      </c>
      <c r="H1162" s="50" t="s">
        <v>16</v>
      </c>
      <c r="I1162" s="51">
        <v>25</v>
      </c>
      <c r="J1162" s="52">
        <v>4.1442081431747102E-2</v>
      </c>
      <c r="K1162" s="52">
        <v>4.6529862851291202E-2</v>
      </c>
      <c r="L1162" s="52">
        <v>2.4947804619436902E-2</v>
      </c>
      <c r="M1162" s="52">
        <v>2.8581625909616899E-2</v>
      </c>
      <c r="N1162" s="52">
        <v>2.2619300892743801E-2</v>
      </c>
      <c r="O1162" s="52">
        <v>3.3608275055123503E-2</v>
      </c>
      <c r="P1162" s="52">
        <v>2.6111514801967699E-2</v>
      </c>
      <c r="Q1162" s="52">
        <v>2.45109510959211E-2</v>
      </c>
      <c r="R1162" s="52">
        <v>2.0049751674042701E-2</v>
      </c>
      <c r="S1162" s="52">
        <v>1.8810413157243099E-2</v>
      </c>
      <c r="T1162" s="52">
        <v>2.87726228990983E-2</v>
      </c>
      <c r="U1162" s="52">
        <v>3.0311631713005001E-2</v>
      </c>
      <c r="V1162" s="52">
        <v>2.11316778568457E-2</v>
      </c>
      <c r="W1162" s="52">
        <v>1.9728954397826098E-2</v>
      </c>
      <c r="X1162" s="52">
        <v>2.1340025836212102E-2</v>
      </c>
      <c r="Y1162" s="52">
        <v>2.74705725057241E-2</v>
      </c>
      <c r="Z1162" s="52">
        <v>2.4887334682430401E-2</v>
      </c>
      <c r="AA1162" s="52">
        <v>2.4411326718621802E-2</v>
      </c>
      <c r="AB1162" s="52">
        <v>2.2677639018380501E-2</v>
      </c>
      <c r="AC1162" s="52">
        <v>2.3311963563251999E-2</v>
      </c>
      <c r="AD1162" s="52">
        <v>2.4874049508059801E-2</v>
      </c>
      <c r="AE1162" s="52">
        <v>2.6447035713247701E-2</v>
      </c>
      <c r="AF1162" s="52">
        <v>4.1265780786107702E-2</v>
      </c>
      <c r="AG1162" s="32">
        <v>4.2508844130939402E-2</v>
      </c>
    </row>
    <row r="1163" spans="1:33" ht="15" customHeight="1" x14ac:dyDescent="0.25">
      <c r="A1163" s="49" t="s">
        <v>10</v>
      </c>
      <c r="B1163" s="49" t="s">
        <v>11</v>
      </c>
      <c r="C1163" s="49" t="s">
        <v>287</v>
      </c>
      <c r="D1163" s="49" t="s">
        <v>295</v>
      </c>
      <c r="E1163" s="49" t="s">
        <v>108</v>
      </c>
      <c r="F1163" s="49" t="s">
        <v>108</v>
      </c>
      <c r="G1163" s="49" t="s">
        <v>300</v>
      </c>
      <c r="H1163" s="50" t="s">
        <v>16</v>
      </c>
      <c r="I1163" s="51">
        <v>25</v>
      </c>
      <c r="J1163" s="52">
        <v>3.6127336625523698E-4</v>
      </c>
      <c r="K1163" s="52">
        <v>2.0004308856E-4</v>
      </c>
      <c r="L1163" s="52">
        <v>8.57349803248331E-4</v>
      </c>
      <c r="M1163" s="52">
        <v>9.0597068317703499E-4</v>
      </c>
      <c r="N1163" s="52">
        <v>7.9033072967447503E-4</v>
      </c>
      <c r="O1163" s="52">
        <v>9.8192256346379199E-4</v>
      </c>
      <c r="P1163" s="52">
        <v>8.2084661161960595E-4</v>
      </c>
      <c r="Q1163" s="52">
        <v>8.2472842877030197E-4</v>
      </c>
      <c r="R1163" s="52">
        <v>8.6940373290163395E-4</v>
      </c>
      <c r="S1163" s="52">
        <v>8.5307178537396796E-4</v>
      </c>
      <c r="T1163" s="52">
        <v>8.6719109752526197E-4</v>
      </c>
      <c r="U1163" s="52">
        <v>7.5677600855595599E-4</v>
      </c>
      <c r="V1163" s="52">
        <v>7.3138766975431105E-4</v>
      </c>
      <c r="W1163" s="52">
        <v>7.5270953355278296E-4</v>
      </c>
      <c r="X1163" s="52">
        <v>1.1437470494879E-3</v>
      </c>
      <c r="Y1163" s="52">
        <v>1.57033382610161E-3</v>
      </c>
      <c r="Z1163" s="52">
        <v>1.55508314393726E-3</v>
      </c>
      <c r="AA1163" s="52">
        <v>1.4993790283603899E-3</v>
      </c>
      <c r="AB1163" s="52">
        <v>1.4225660561234901E-3</v>
      </c>
      <c r="AC1163" s="52">
        <v>1.10127497502754E-3</v>
      </c>
      <c r="AD1163" s="52">
        <v>1.1804322394400001E-3</v>
      </c>
      <c r="AE1163" s="52">
        <v>8.5846380940938398E-4</v>
      </c>
      <c r="AF1163" s="52">
        <v>9.4544173111860803E-4</v>
      </c>
      <c r="AG1163" s="32">
        <v>9.0813594156909398E-4</v>
      </c>
    </row>
    <row r="1164" spans="1:33" ht="15" customHeight="1" x14ac:dyDescent="0.25">
      <c r="A1164" s="49" t="s">
        <v>10</v>
      </c>
      <c r="B1164" s="49" t="s">
        <v>11</v>
      </c>
      <c r="C1164" s="49" t="s">
        <v>287</v>
      </c>
      <c r="D1164" s="49" t="s">
        <v>295</v>
      </c>
      <c r="E1164" s="49" t="s">
        <v>108</v>
      </c>
      <c r="F1164" s="49" t="s">
        <v>108</v>
      </c>
      <c r="G1164" s="49" t="s">
        <v>301</v>
      </c>
      <c r="H1164" s="50" t="s">
        <v>16</v>
      </c>
      <c r="I1164" s="51">
        <v>25</v>
      </c>
      <c r="J1164" s="52">
        <v>3.25973269221693E-3</v>
      </c>
      <c r="K1164" s="52">
        <v>3.0353789793599998E-3</v>
      </c>
      <c r="L1164" s="52">
        <v>5.7863211177652796E-4</v>
      </c>
      <c r="M1164" s="52">
        <v>5.5904857897564404E-4</v>
      </c>
      <c r="N1164" s="52">
        <v>5.2471887059575605E-4</v>
      </c>
      <c r="O1164" s="52">
        <v>5.5316856507408305E-4</v>
      </c>
      <c r="P1164" s="52">
        <v>5.6382524613717597E-4</v>
      </c>
      <c r="Q1164" s="52">
        <v>5.6038947635356098E-4</v>
      </c>
      <c r="R1164" s="52">
        <v>5.9529799691302896E-4</v>
      </c>
      <c r="S1164" s="52">
        <v>5.1001699167876901E-4</v>
      </c>
      <c r="T1164" s="52">
        <v>5.3857394821861602E-4</v>
      </c>
      <c r="U1164" s="52">
        <v>5.4502579919892002E-4</v>
      </c>
      <c r="V1164" s="52">
        <v>5.4561659118317898E-4</v>
      </c>
      <c r="W1164" s="52">
        <v>5.7126637937701002E-4</v>
      </c>
      <c r="X1164" s="52">
        <v>5.6862435426575399E-4</v>
      </c>
      <c r="Y1164" s="52">
        <v>5.9101518367600297E-4</v>
      </c>
      <c r="Z1164" s="52">
        <v>5.83566389357818E-4</v>
      </c>
      <c r="AA1164" s="52">
        <v>5.9651492185376197E-4</v>
      </c>
      <c r="AB1164" s="52">
        <v>6.1729633875447004E-4</v>
      </c>
      <c r="AC1164" s="52">
        <v>6.8830874507615604E-4</v>
      </c>
      <c r="AD1164" s="52">
        <v>7.8057554285554701E-4</v>
      </c>
      <c r="AE1164" s="52">
        <v>6.9198514936690003E-4</v>
      </c>
      <c r="AF1164" s="52">
        <v>6.9226674609707602E-4</v>
      </c>
      <c r="AG1164" s="32">
        <v>7.1752663373666299E-4</v>
      </c>
    </row>
    <row r="1165" spans="1:33" ht="15" customHeight="1" x14ac:dyDescent="0.25">
      <c r="A1165" s="49" t="s">
        <v>10</v>
      </c>
      <c r="B1165" s="49" t="s">
        <v>11</v>
      </c>
      <c r="C1165" s="49" t="s">
        <v>287</v>
      </c>
      <c r="D1165" s="49" t="s">
        <v>295</v>
      </c>
      <c r="E1165" s="49" t="s">
        <v>108</v>
      </c>
      <c r="F1165" s="49" t="s">
        <v>108</v>
      </c>
      <c r="G1165" s="49" t="s">
        <v>302</v>
      </c>
      <c r="H1165" s="50" t="s">
        <v>16</v>
      </c>
      <c r="I1165" s="51">
        <v>25</v>
      </c>
      <c r="J1165" s="52">
        <v>3.3968673468372699E-3</v>
      </c>
      <c r="K1165" s="52">
        <v>3.5989943295599998E-3</v>
      </c>
      <c r="L1165" s="52">
        <v>4.0864944243799899E-3</v>
      </c>
      <c r="M1165" s="52">
        <v>4.2279647238974601E-3</v>
      </c>
      <c r="N1165" s="52">
        <v>3.8798675245378901E-3</v>
      </c>
      <c r="O1165" s="52">
        <v>3.8661094067620502E-3</v>
      </c>
      <c r="P1165" s="52">
        <v>4.1762731652175197E-3</v>
      </c>
      <c r="Q1165" s="52">
        <v>3.5225946823405599E-3</v>
      </c>
      <c r="R1165" s="52">
        <v>3.5479015669476598E-3</v>
      </c>
      <c r="S1165" s="52">
        <v>3.6670547426952802E-3</v>
      </c>
      <c r="T1165" s="52">
        <v>3.17413527116395E-3</v>
      </c>
      <c r="U1165" s="52">
        <v>3.24614735454247E-3</v>
      </c>
      <c r="V1165" s="52">
        <v>3.37883174947395E-3</v>
      </c>
      <c r="W1165" s="52">
        <v>3.4235207702163202E-3</v>
      </c>
      <c r="X1165" s="52">
        <v>3.47078075056022E-3</v>
      </c>
      <c r="Y1165" s="52">
        <v>3.5236599641896098E-3</v>
      </c>
      <c r="Z1165" s="52">
        <v>3.1295999618351999E-3</v>
      </c>
      <c r="AA1165" s="52">
        <v>4.0506893368818103E-3</v>
      </c>
      <c r="AB1165" s="52">
        <v>3.5174987532627499E-3</v>
      </c>
      <c r="AC1165" s="52">
        <v>3.3082637629121298E-3</v>
      </c>
      <c r="AD1165" s="52">
        <v>3.0804603631608999E-3</v>
      </c>
      <c r="AE1165" s="52">
        <v>3.14433617069001E-3</v>
      </c>
      <c r="AF1165" s="52">
        <v>3.5563697147548202E-3</v>
      </c>
      <c r="AG1165" s="32">
        <v>4.0450999188765997E-3</v>
      </c>
    </row>
    <row r="1166" spans="1:33" ht="15" customHeight="1" x14ac:dyDescent="0.25">
      <c r="A1166" s="49" t="s">
        <v>10</v>
      </c>
      <c r="B1166" s="49" t="s">
        <v>11</v>
      </c>
      <c r="C1166" s="49" t="s">
        <v>287</v>
      </c>
      <c r="D1166" s="49" t="s">
        <v>295</v>
      </c>
      <c r="E1166" s="49" t="s">
        <v>108</v>
      </c>
      <c r="F1166" s="49" t="s">
        <v>108</v>
      </c>
      <c r="G1166" s="49" t="s">
        <v>303</v>
      </c>
      <c r="H1166" s="50" t="s">
        <v>16</v>
      </c>
      <c r="I1166" s="51">
        <v>25</v>
      </c>
      <c r="J1166" s="52">
        <v>1.4092978287306201E-4</v>
      </c>
      <c r="K1166" s="52">
        <v>1.0863416088E-4</v>
      </c>
      <c r="L1166" s="52">
        <v>1.9369790248969401E-4</v>
      </c>
      <c r="M1166" s="52">
        <v>1.96035764258774E-4</v>
      </c>
      <c r="N1166" s="52">
        <v>2.1605701836334399E-4</v>
      </c>
      <c r="O1166" s="52">
        <v>2.5350505881176102E-4</v>
      </c>
      <c r="P1166" s="52">
        <v>2.6694074267972302E-4</v>
      </c>
      <c r="Q1166" s="52">
        <v>2.6735322047935099E-4</v>
      </c>
      <c r="R1166" s="52">
        <v>2.3974943140228801E-4</v>
      </c>
      <c r="S1166" s="52">
        <v>1.61903043703586E-4</v>
      </c>
      <c r="T1166" s="52">
        <v>2.2823172126926999E-4</v>
      </c>
      <c r="U1166" s="52">
        <v>2.9124645922428099E-4</v>
      </c>
      <c r="V1166" s="52">
        <v>4.6289710620864202E-4</v>
      </c>
      <c r="W1166" s="52">
        <v>4.4440059924798502E-4</v>
      </c>
      <c r="X1166" s="52">
        <v>3.94405598857957E-4</v>
      </c>
      <c r="Y1166" s="52">
        <v>1.16284749573115E-3</v>
      </c>
      <c r="Z1166" s="52">
        <v>1.0500283299648399E-3</v>
      </c>
      <c r="AA1166" s="52">
        <v>1.4301733958443899E-3</v>
      </c>
      <c r="AB1166" s="52">
        <v>1.4541675150484699E-3</v>
      </c>
      <c r="AC1166" s="52">
        <v>9.6493410318409395E-4</v>
      </c>
      <c r="AD1166" s="52">
        <v>7.9379254475807695E-4</v>
      </c>
      <c r="AE1166" s="52">
        <v>9.9794223678444397E-4</v>
      </c>
      <c r="AF1166" s="52">
        <v>1.1020765408866801E-3</v>
      </c>
      <c r="AG1166" s="32">
        <v>9.2978008282052198E-4</v>
      </c>
    </row>
    <row r="1167" spans="1:33" ht="15" customHeight="1" x14ac:dyDescent="0.25">
      <c r="A1167" s="49" t="s">
        <v>10</v>
      </c>
      <c r="B1167" s="49" t="s">
        <v>11</v>
      </c>
      <c r="C1167" s="49" t="s">
        <v>287</v>
      </c>
      <c r="D1167" s="49" t="s">
        <v>295</v>
      </c>
      <c r="E1167" s="49" t="s">
        <v>108</v>
      </c>
      <c r="F1167" s="49" t="s">
        <v>108</v>
      </c>
      <c r="G1167" s="49" t="s">
        <v>304</v>
      </c>
      <c r="H1167" s="50" t="s">
        <v>16</v>
      </c>
      <c r="I1167" s="51">
        <v>25</v>
      </c>
      <c r="J1167" s="52">
        <v>1.00387995882892E-2</v>
      </c>
      <c r="K1167" s="52">
        <v>2.2147904973599999E-2</v>
      </c>
      <c r="L1167" s="52">
        <v>6.4570994197736903E-2</v>
      </c>
      <c r="M1167" s="52">
        <v>7.0454519549759106E-2</v>
      </c>
      <c r="N1167" s="52">
        <v>7.5619566013317596E-2</v>
      </c>
      <c r="O1167" s="52">
        <v>0.34889109464076001</v>
      </c>
      <c r="P1167" s="52">
        <v>0.38871628974363598</v>
      </c>
      <c r="Q1167" s="52">
        <v>0.19009520282716599</v>
      </c>
      <c r="R1167" s="52">
        <v>0.14599481405680401</v>
      </c>
      <c r="S1167" s="52">
        <v>8.9181223473269705E-2</v>
      </c>
      <c r="T1167" s="52">
        <v>0.178992764569124</v>
      </c>
      <c r="U1167" s="52">
        <v>0.27752110765848897</v>
      </c>
      <c r="V1167" s="52">
        <v>0.28311090689038798</v>
      </c>
      <c r="W1167" s="52">
        <v>0.35077889780756499</v>
      </c>
      <c r="X1167" s="52">
        <v>0.32496158786635398</v>
      </c>
      <c r="Y1167" s="52">
        <v>0.337066377784003</v>
      </c>
      <c r="Z1167" s="52">
        <v>0.35228167580402198</v>
      </c>
      <c r="AA1167" s="52">
        <v>0.38639158616145203</v>
      </c>
      <c r="AB1167" s="52">
        <v>0.48550651414968299</v>
      </c>
      <c r="AC1167" s="52">
        <v>0.26911717693074</v>
      </c>
      <c r="AD1167" s="52">
        <v>0.212572174765049</v>
      </c>
      <c r="AE1167" s="52">
        <v>0.21088244322017499</v>
      </c>
      <c r="AF1167" s="52">
        <v>0.20337431640922299</v>
      </c>
      <c r="AG1167" s="32">
        <v>0.21835085179139099</v>
      </c>
    </row>
    <row r="1168" spans="1:33" ht="15" customHeight="1" x14ac:dyDescent="0.25">
      <c r="A1168" s="49" t="s">
        <v>10</v>
      </c>
      <c r="B1168" s="49" t="s">
        <v>11</v>
      </c>
      <c r="C1168" s="49" t="s">
        <v>287</v>
      </c>
      <c r="D1168" s="49" t="s">
        <v>295</v>
      </c>
      <c r="E1168" s="49" t="s">
        <v>108</v>
      </c>
      <c r="F1168" s="49" t="s">
        <v>108</v>
      </c>
      <c r="G1168" s="49" t="s">
        <v>305</v>
      </c>
      <c r="H1168" s="50" t="s">
        <v>16</v>
      </c>
      <c r="I1168" s="51">
        <v>25</v>
      </c>
      <c r="J1168" s="52">
        <v>6.8257452026986798E-2</v>
      </c>
      <c r="K1168" s="52">
        <v>6.9920539962723002E-2</v>
      </c>
      <c r="L1168" s="52">
        <v>7.0738408329986693E-2</v>
      </c>
      <c r="M1168" s="52">
        <v>7.2183665399429803E-2</v>
      </c>
      <c r="N1168" s="52">
        <v>7.3844987891244995E-2</v>
      </c>
      <c r="O1168" s="52">
        <v>7.2509025991191203E-2</v>
      </c>
      <c r="P1168" s="52">
        <v>7.7590506496292497E-2</v>
      </c>
      <c r="Q1168" s="52">
        <v>7.9316671531641E-2</v>
      </c>
      <c r="R1168" s="52">
        <v>8.2548984792885402E-2</v>
      </c>
      <c r="S1168" s="52">
        <v>8.2339142639378707E-2</v>
      </c>
      <c r="T1168" s="52">
        <v>8.1202237686311102E-2</v>
      </c>
      <c r="U1168" s="52">
        <v>8.2580947192057205E-2</v>
      </c>
      <c r="V1168" s="52">
        <v>8.0692894428831596E-2</v>
      </c>
      <c r="W1168" s="52">
        <v>8.6114987254819295E-2</v>
      </c>
      <c r="X1168" s="52">
        <v>8.6976982291137997E-2</v>
      </c>
      <c r="Y1168" s="52">
        <v>8.6265961336997196E-2</v>
      </c>
      <c r="Z1168" s="52">
        <v>7.9177148637800093E-2</v>
      </c>
      <c r="AA1168" s="52">
        <v>8.58481684186614E-2</v>
      </c>
      <c r="AB1168" s="52">
        <v>8.7236876239801406E-2</v>
      </c>
      <c r="AC1168" s="52">
        <v>8.1686440203896801E-2</v>
      </c>
      <c r="AD1168" s="52">
        <v>7.7677178804738595E-2</v>
      </c>
      <c r="AE1168" s="52">
        <v>7.2602853687078195E-2</v>
      </c>
      <c r="AF1168" s="52">
        <v>6.6634705384085502E-2</v>
      </c>
      <c r="AG1168" s="32">
        <v>6.2843275686991495E-2</v>
      </c>
    </row>
    <row r="1169" spans="1:33" ht="15" customHeight="1" x14ac:dyDescent="0.25">
      <c r="A1169" s="49" t="s">
        <v>10</v>
      </c>
      <c r="B1169" s="49" t="s">
        <v>11</v>
      </c>
      <c r="C1169" s="49" t="s">
        <v>287</v>
      </c>
      <c r="D1169" s="49" t="s">
        <v>295</v>
      </c>
      <c r="E1169" s="49" t="s">
        <v>108</v>
      </c>
      <c r="F1169" s="49" t="s">
        <v>108</v>
      </c>
      <c r="G1169" s="49" t="s">
        <v>305</v>
      </c>
      <c r="H1169" s="50" t="s">
        <v>17</v>
      </c>
      <c r="I1169" s="51">
        <v>1</v>
      </c>
      <c r="J1169" s="52">
        <v>6.8879415570232194E-2</v>
      </c>
      <c r="K1169" s="52">
        <v>6.9424488230106302E-2</v>
      </c>
      <c r="L1169" s="52">
        <v>7.0171763926330594E-2</v>
      </c>
      <c r="M1169" s="52">
        <v>7.1071363921437106E-2</v>
      </c>
      <c r="N1169" s="52">
        <v>7.34658538379276E-2</v>
      </c>
      <c r="O1169" s="52">
        <v>7.6250722806596893E-2</v>
      </c>
      <c r="P1169" s="52">
        <v>7.8319076724467099E-2</v>
      </c>
      <c r="Q1169" s="52">
        <v>8.1534999999999996E-2</v>
      </c>
      <c r="R1169" s="52">
        <v>8.9584555751484607E-2</v>
      </c>
      <c r="S1169" s="52">
        <v>9.2846601144246393E-2</v>
      </c>
      <c r="T1169" s="52">
        <v>0.103317758987984</v>
      </c>
      <c r="U1169" s="52">
        <v>0.116698926931598</v>
      </c>
      <c r="V1169" s="52">
        <v>0.14684377620757699</v>
      </c>
      <c r="W1169" s="52">
        <v>0.17531072066080799</v>
      </c>
      <c r="X1169" s="52">
        <v>0.20973493208660399</v>
      </c>
      <c r="Y1169" s="52">
        <v>0.230841826384411</v>
      </c>
      <c r="Z1169" s="52">
        <v>0.17270160117571501</v>
      </c>
      <c r="AA1169" s="52">
        <v>0.189525419424038</v>
      </c>
      <c r="AB1169" s="52">
        <v>0.27266574555701001</v>
      </c>
      <c r="AC1169" s="52">
        <v>0.36171591485382998</v>
      </c>
      <c r="AD1169" s="52">
        <v>0.24462915728196299</v>
      </c>
      <c r="AE1169" s="52">
        <v>0.21217963487518601</v>
      </c>
      <c r="AF1169" s="52">
        <v>0.19632718581863401</v>
      </c>
      <c r="AG1169" s="32">
        <v>0.21073205197248199</v>
      </c>
    </row>
    <row r="1170" spans="1:33" ht="15" customHeight="1" x14ac:dyDescent="0.25">
      <c r="A1170" s="49" t="s">
        <v>10</v>
      </c>
      <c r="B1170" s="49" t="s">
        <v>11</v>
      </c>
      <c r="C1170" s="49" t="s">
        <v>287</v>
      </c>
      <c r="D1170" s="49" t="s">
        <v>295</v>
      </c>
      <c r="E1170" s="49" t="s">
        <v>108</v>
      </c>
      <c r="F1170" s="49" t="s">
        <v>108</v>
      </c>
      <c r="G1170" s="49" t="s">
        <v>306</v>
      </c>
      <c r="H1170" s="50" t="s">
        <v>16</v>
      </c>
      <c r="I1170" s="51">
        <v>25</v>
      </c>
      <c r="J1170" s="52">
        <v>0.77552454557289296</v>
      </c>
      <c r="K1170" s="52">
        <v>0.79442014564744101</v>
      </c>
      <c r="L1170" s="52">
        <v>0.80371256684139103</v>
      </c>
      <c r="M1170" s="52">
        <v>0.82013322566663804</v>
      </c>
      <c r="N1170" s="52">
        <v>0.83900876719733597</v>
      </c>
      <c r="O1170" s="52">
        <v>0.82382989346744195</v>
      </c>
      <c r="P1170" s="52">
        <v>0.88156443735282097</v>
      </c>
      <c r="Q1170" s="52">
        <v>0.90117670407049999</v>
      </c>
      <c r="R1170" s="52">
        <v>0.93790146010277498</v>
      </c>
      <c r="S1170" s="52">
        <v>0.93551728466247397</v>
      </c>
      <c r="T1170" s="52">
        <v>0.92260004748317304</v>
      </c>
      <c r="U1170" s="52">
        <v>0.93826460909760401</v>
      </c>
      <c r="V1170" s="52">
        <v>0.91681301344414701</v>
      </c>
      <c r="W1170" s="52">
        <v>0.97841751156203105</v>
      </c>
      <c r="X1170" s="52">
        <v>0.98821128922256996</v>
      </c>
      <c r="Y1170" s="52">
        <v>0.98013284231343401</v>
      </c>
      <c r="Z1170" s="52">
        <v>0.89959147893200198</v>
      </c>
      <c r="AA1170" s="52">
        <v>0.97538598093033102</v>
      </c>
      <c r="AB1170" s="52">
        <v>0.99116414096913996</v>
      </c>
      <c r="AC1170" s="52">
        <v>0.92810143855864802</v>
      </c>
      <c r="AD1170" s="52">
        <v>0.88254918701202101</v>
      </c>
      <c r="AE1170" s="52">
        <v>0.82489594089602503</v>
      </c>
      <c r="AF1170" s="52">
        <v>0.757087293442262</v>
      </c>
      <c r="AG1170" s="32">
        <v>0.71400999264076304</v>
      </c>
    </row>
    <row r="1171" spans="1:33" ht="15" customHeight="1" x14ac:dyDescent="0.25">
      <c r="A1171" s="49" t="s">
        <v>10</v>
      </c>
      <c r="B1171" s="49" t="s">
        <v>11</v>
      </c>
      <c r="C1171" s="49" t="s">
        <v>287</v>
      </c>
      <c r="D1171" s="49" t="s">
        <v>295</v>
      </c>
      <c r="E1171" s="49" t="s">
        <v>108</v>
      </c>
      <c r="F1171" s="49" t="s">
        <v>108</v>
      </c>
      <c r="G1171" s="49" t="s">
        <v>306</v>
      </c>
      <c r="H1171" s="50" t="s">
        <v>17</v>
      </c>
      <c r="I1171" s="51">
        <v>1</v>
      </c>
      <c r="J1171" s="52">
        <v>6.8761145892427197E-2</v>
      </c>
      <c r="K1171" s="52">
        <v>6.9305282633096293E-2</v>
      </c>
      <c r="L1171" s="52">
        <v>7.0051275216577905E-2</v>
      </c>
      <c r="M1171" s="52">
        <v>7.0949330549891096E-2</v>
      </c>
      <c r="N1171" s="52">
        <v>7.3339708997830599E-2</v>
      </c>
      <c r="O1171" s="52">
        <v>7.6119796196025699E-2</v>
      </c>
      <c r="P1171" s="52">
        <v>7.8184598638474295E-2</v>
      </c>
      <c r="Q1171" s="52">
        <v>8.1394999999999995E-2</v>
      </c>
      <c r="R1171" s="52">
        <v>8.9430734229374906E-2</v>
      </c>
      <c r="S1171" s="52">
        <v>9.2687178513962604E-2</v>
      </c>
      <c r="T1171" s="52">
        <v>0.10314035681396901</v>
      </c>
      <c r="U1171" s="52">
        <v>0.11649854856929399</v>
      </c>
      <c r="V1171" s="52">
        <v>0.146591637510464</v>
      </c>
      <c r="W1171" s="52">
        <v>0.17500970268211799</v>
      </c>
      <c r="X1171" s="52">
        <v>0.209374805877097</v>
      </c>
      <c r="Y1171" s="52">
        <v>0.23044545849707701</v>
      </c>
      <c r="Z1171" s="52">
        <v>0.17240506319614099</v>
      </c>
      <c r="AA1171" s="52">
        <v>0.18919999403960899</v>
      </c>
      <c r="AB1171" s="52">
        <v>0.272197563740882</v>
      </c>
      <c r="AC1171" s="52">
        <v>0.36109482908600599</v>
      </c>
      <c r="AD1171" s="52">
        <v>0.24420911580260499</v>
      </c>
      <c r="AE1171" s="52">
        <v>0.21181531097891401</v>
      </c>
      <c r="AF1171" s="52">
        <v>0.19599008143383501</v>
      </c>
      <c r="AG1171" s="32">
        <v>0.21037021365426101</v>
      </c>
    </row>
    <row r="1172" spans="1:33" ht="15" customHeight="1" x14ac:dyDescent="0.25">
      <c r="A1172" s="49" t="s">
        <v>10</v>
      </c>
      <c r="B1172" s="49" t="s">
        <v>11</v>
      </c>
      <c r="C1172" s="49" t="s">
        <v>287</v>
      </c>
      <c r="D1172" s="49" t="s">
        <v>295</v>
      </c>
      <c r="E1172" s="49" t="s">
        <v>108</v>
      </c>
      <c r="F1172" s="49" t="s">
        <v>108</v>
      </c>
      <c r="G1172" s="49" t="s">
        <v>307</v>
      </c>
      <c r="H1172" s="50" t="s">
        <v>16</v>
      </c>
      <c r="I1172" s="51">
        <v>25</v>
      </c>
      <c r="J1172" s="52">
        <v>8.9517112857449899E-2</v>
      </c>
      <c r="K1172" s="52">
        <v>9.1698190908478E-2</v>
      </c>
      <c r="L1172" s="52">
        <v>9.2770794891790007E-2</v>
      </c>
      <c r="M1172" s="52">
        <v>9.4666195853171001E-2</v>
      </c>
      <c r="N1172" s="52">
        <v>9.68449585900754E-2</v>
      </c>
      <c r="O1172" s="52">
        <v>9.50928941834948E-2</v>
      </c>
      <c r="P1172" s="52">
        <v>0.101757067110405</v>
      </c>
      <c r="Q1172" s="52">
        <v>0.104020868434526</v>
      </c>
      <c r="R1172" s="52">
        <v>0.108259927209868</v>
      </c>
      <c r="S1172" s="52">
        <v>0.10798472702029301</v>
      </c>
      <c r="T1172" s="52">
        <v>0.10649371840556</v>
      </c>
      <c r="U1172" s="52">
        <v>0.108301844709114</v>
      </c>
      <c r="V1172" s="52">
        <v>0.10582573364332599</v>
      </c>
      <c r="W1172" s="52">
        <v>0.11293660697676999</v>
      </c>
      <c r="X1172" s="52">
        <v>0.114067081447428</v>
      </c>
      <c r="Y1172" s="52">
        <v>0.11313460387749701</v>
      </c>
      <c r="Z1172" s="52">
        <v>0.10383788934194001</v>
      </c>
      <c r="AA1172" s="52">
        <v>0.112586683984341</v>
      </c>
      <c r="AB1172" s="52">
        <v>0.114407922707138</v>
      </c>
      <c r="AC1172" s="52">
        <v>0.107128732021296</v>
      </c>
      <c r="AD1172" s="52">
        <v>0.101870734623422</v>
      </c>
      <c r="AE1172" s="52">
        <v>9.52159457213482E-2</v>
      </c>
      <c r="AF1172" s="52">
        <v>8.7388940913466204E-2</v>
      </c>
      <c r="AG1172" s="32">
        <v>8.2416621701321205E-2</v>
      </c>
    </row>
    <row r="1173" spans="1:33" ht="15" customHeight="1" x14ac:dyDescent="0.25">
      <c r="A1173" s="49" t="s">
        <v>10</v>
      </c>
      <c r="B1173" s="49" t="s">
        <v>11</v>
      </c>
      <c r="C1173" s="49" t="s">
        <v>287</v>
      </c>
      <c r="D1173" s="49" t="s">
        <v>295</v>
      </c>
      <c r="E1173" s="49" t="s">
        <v>108</v>
      </c>
      <c r="F1173" s="49" t="s">
        <v>108</v>
      </c>
      <c r="G1173" s="49" t="s">
        <v>307</v>
      </c>
      <c r="H1173" s="50" t="s">
        <v>17</v>
      </c>
      <c r="I1173" s="51">
        <v>1</v>
      </c>
      <c r="J1173" s="52">
        <v>3.48895549524816E-4</v>
      </c>
      <c r="K1173" s="52">
        <v>3.5165651117966402E-4</v>
      </c>
      <c r="L1173" s="52">
        <v>3.5544169377046102E-4</v>
      </c>
      <c r="M1173" s="52">
        <v>3.5999844606063102E-4</v>
      </c>
      <c r="N1173" s="52">
        <v>3.7212727828618499E-4</v>
      </c>
      <c r="O1173" s="52">
        <v>3.8623350118506799E-4</v>
      </c>
      <c r="P1173" s="52">
        <v>3.96710353678849E-4</v>
      </c>
      <c r="Q1173" s="52">
        <v>4.1300000000000001E-4</v>
      </c>
      <c r="R1173" s="52">
        <v>4.5377349022337798E-4</v>
      </c>
      <c r="S1173" s="52">
        <v>4.7029675933738598E-4</v>
      </c>
      <c r="T1173" s="52">
        <v>5.2333641334442304E-4</v>
      </c>
      <c r="U1173" s="52">
        <v>5.9111616879560795E-4</v>
      </c>
      <c r="V1173" s="52">
        <v>7.43809156481624E-4</v>
      </c>
      <c r="W1173" s="52">
        <v>8.8800303713636999E-4</v>
      </c>
      <c r="X1173" s="52">
        <v>1.06237231804461E-3</v>
      </c>
      <c r="Y1173" s="52">
        <v>1.16928526763674E-3</v>
      </c>
      <c r="Z1173" s="52">
        <v>8.7478703974453202E-4</v>
      </c>
      <c r="AA1173" s="52">
        <v>9.6000488406362404E-4</v>
      </c>
      <c r="AB1173" s="52">
        <v>1.38113635757706E-3</v>
      </c>
      <c r="AC1173" s="52">
        <v>1.8322030150810301E-3</v>
      </c>
      <c r="AD1173" s="52">
        <v>1.23912236410684E-3</v>
      </c>
      <c r="AE1173" s="52">
        <v>1.0747554940019801E-3</v>
      </c>
      <c r="AF1173" s="52">
        <v>9.9445793515785808E-4</v>
      </c>
      <c r="AG1173" s="32">
        <v>1.06742303875189E-3</v>
      </c>
    </row>
    <row r="1174" spans="1:33" ht="15" customHeight="1" x14ac:dyDescent="0.25">
      <c r="A1174" s="49" t="s">
        <v>10</v>
      </c>
      <c r="B1174" s="49" t="s">
        <v>11</v>
      </c>
      <c r="C1174" s="49" t="s">
        <v>287</v>
      </c>
      <c r="D1174" s="49" t="s">
        <v>295</v>
      </c>
      <c r="E1174" s="49" t="s">
        <v>108</v>
      </c>
      <c r="F1174" s="49" t="s">
        <v>108</v>
      </c>
      <c r="G1174" s="49" t="s">
        <v>308</v>
      </c>
      <c r="H1174" s="50" t="s">
        <v>16</v>
      </c>
      <c r="I1174" s="51">
        <v>25</v>
      </c>
      <c r="J1174" s="52">
        <v>4.1364246192121899E-3</v>
      </c>
      <c r="K1174" s="52">
        <v>3.9624055632000001E-3</v>
      </c>
      <c r="L1174" s="52">
        <v>3.0083589442304898E-3</v>
      </c>
      <c r="M1174" s="52">
        <v>2.7266476053752699E-3</v>
      </c>
      <c r="N1174" s="52">
        <v>1.15245594893548E-3</v>
      </c>
      <c r="O1174" s="52">
        <v>5.6490178389010399E-3</v>
      </c>
      <c r="P1174" s="52">
        <v>5.7365595707851002E-3</v>
      </c>
      <c r="Q1174" s="52">
        <v>2.9526541428235801E-3</v>
      </c>
      <c r="R1174" s="52">
        <v>3.4863041748626799E-3</v>
      </c>
      <c r="S1174" s="52">
        <v>2.7609363860527799E-3</v>
      </c>
      <c r="T1174" s="52">
        <v>1.0458504760860201E-3</v>
      </c>
      <c r="U1174" s="52">
        <v>1.1160562304973901E-3</v>
      </c>
      <c r="V1174" s="52">
        <v>1.18566230954762E-3</v>
      </c>
      <c r="W1174" s="52">
        <v>1.16377874116718E-3</v>
      </c>
      <c r="X1174" s="52">
        <v>1.3847755301102001E-3</v>
      </c>
      <c r="Y1174" s="52">
        <v>1.3443200310849E-3</v>
      </c>
      <c r="Z1174" s="52">
        <v>5.3565472268431204E-3</v>
      </c>
      <c r="AA1174" s="52">
        <v>5.4248169908036204E-3</v>
      </c>
      <c r="AB1174" s="52">
        <v>1.4525703472460601E-3</v>
      </c>
      <c r="AC1174" s="52">
        <v>2.2251638628133399E-3</v>
      </c>
      <c r="AD1174" s="52">
        <v>2.2434278470531699E-3</v>
      </c>
      <c r="AE1174" s="52">
        <v>4.7120499190618998E-3</v>
      </c>
      <c r="AF1174" s="52">
        <v>3.9597638968524801E-3</v>
      </c>
      <c r="AG1174" s="32">
        <v>4.2459915584391302E-3</v>
      </c>
    </row>
    <row r="1175" spans="1:33" ht="15" customHeight="1" x14ac:dyDescent="0.25">
      <c r="A1175" s="49" t="s">
        <v>10</v>
      </c>
      <c r="B1175" s="49" t="s">
        <v>11</v>
      </c>
      <c r="C1175" s="49" t="s">
        <v>287</v>
      </c>
      <c r="D1175" s="49" t="s">
        <v>295</v>
      </c>
      <c r="E1175" s="49" t="s">
        <v>108</v>
      </c>
      <c r="F1175" s="49" t="s">
        <v>108</v>
      </c>
      <c r="G1175" s="49" t="s">
        <v>309</v>
      </c>
      <c r="H1175" s="50" t="s">
        <v>16</v>
      </c>
      <c r="I1175" s="51">
        <v>25</v>
      </c>
      <c r="J1175" s="52">
        <v>8.1602586239535105E-3</v>
      </c>
      <c r="K1175" s="52">
        <v>5.0132866440430303E-3</v>
      </c>
      <c r="L1175" s="52">
        <v>2.4360235565016601E-3</v>
      </c>
      <c r="M1175" s="52">
        <v>2.3784655269448699E-3</v>
      </c>
      <c r="N1175" s="52">
        <v>2.4489931235133302E-3</v>
      </c>
      <c r="O1175" s="52">
        <v>2.5202465010166399E-3</v>
      </c>
      <c r="P1175" s="52">
        <v>2.4433628225757299E-3</v>
      </c>
      <c r="Q1175" s="52">
        <v>2.43015885099113E-3</v>
      </c>
      <c r="R1175" s="52">
        <v>3.3296610310009399E-3</v>
      </c>
      <c r="S1175" s="52">
        <v>2.4943571682308498E-3</v>
      </c>
      <c r="T1175" s="52">
        <v>1.4687011254778399E-3</v>
      </c>
      <c r="U1175" s="52">
        <v>1.57755145326044E-3</v>
      </c>
      <c r="V1175" s="52">
        <v>2.2180227572542602E-3</v>
      </c>
      <c r="W1175" s="52">
        <v>2.04749111791555E-3</v>
      </c>
      <c r="X1175" s="52">
        <v>2.13475075022437E-3</v>
      </c>
      <c r="Y1175" s="52">
        <v>2.2443844055635501E-3</v>
      </c>
      <c r="Z1175" s="52">
        <v>8.6788880335125097E-3</v>
      </c>
      <c r="AA1175" s="52">
        <v>5.7586979538694601E-3</v>
      </c>
      <c r="AB1175" s="52">
        <v>2.5784759369067698E-3</v>
      </c>
      <c r="AC1175" s="52">
        <v>2.5216477025931899E-3</v>
      </c>
      <c r="AD1175" s="52">
        <v>2.24534462112319E-3</v>
      </c>
      <c r="AE1175" s="52">
        <v>2.65285807587412E-3</v>
      </c>
      <c r="AF1175" s="52">
        <v>2.85100910992445E-3</v>
      </c>
      <c r="AG1175" s="32">
        <v>2.5874296589264499E-3</v>
      </c>
    </row>
    <row r="1176" spans="1:33" ht="15" customHeight="1" x14ac:dyDescent="0.25">
      <c r="A1176" s="49" t="s">
        <v>10</v>
      </c>
      <c r="B1176" s="49" t="s">
        <v>11</v>
      </c>
      <c r="C1176" s="49" t="s">
        <v>287</v>
      </c>
      <c r="D1176" s="49" t="s">
        <v>295</v>
      </c>
      <c r="E1176" s="49" t="s">
        <v>310</v>
      </c>
      <c r="F1176" s="49" t="s">
        <v>311</v>
      </c>
      <c r="G1176" s="49" t="s">
        <v>770</v>
      </c>
      <c r="H1176" s="50" t="s">
        <v>16</v>
      </c>
      <c r="I1176" s="51">
        <v>25</v>
      </c>
      <c r="J1176" s="52">
        <v>2.5735022992499999E-2</v>
      </c>
      <c r="K1176" s="52">
        <v>2.6319453614999998E-2</v>
      </c>
      <c r="L1176" s="52">
        <v>2.6496276772500001E-2</v>
      </c>
      <c r="M1176" s="52">
        <v>2.7040289174999999E-2</v>
      </c>
      <c r="N1176" s="52">
        <v>2.6285101955000001E-2</v>
      </c>
      <c r="O1176" s="52">
        <v>2.7158705957500001E-2</v>
      </c>
      <c r="P1176" s="52">
        <v>2.77870077275E-2</v>
      </c>
      <c r="Q1176" s="52">
        <v>2.7531400292500001E-2</v>
      </c>
      <c r="R1176" s="52">
        <v>2.7166275625E-2</v>
      </c>
      <c r="S1176" s="52">
        <v>2.5225319999999999E-2</v>
      </c>
      <c r="T1176" s="52">
        <v>2.4649246074999999E-2</v>
      </c>
      <c r="U1176" s="52">
        <v>3.8494944939999999E-3</v>
      </c>
      <c r="V1176" s="52">
        <v>5.7097914355000001E-4</v>
      </c>
      <c r="W1176" s="52">
        <v>4.5542283320467E-4</v>
      </c>
      <c r="X1176" s="52">
        <v>4.9067877480926398E-4</v>
      </c>
      <c r="Y1176" s="52">
        <v>4.52457520071784E-4</v>
      </c>
      <c r="Z1176" s="52">
        <v>4.5628363976689E-4</v>
      </c>
      <c r="AA1176" s="52">
        <v>5.0117518647897796E-4</v>
      </c>
      <c r="AB1176" s="52">
        <v>4.8000810531108101E-4</v>
      </c>
      <c r="AC1176" s="52">
        <v>4.1151125242255902E-4</v>
      </c>
      <c r="AD1176" s="52">
        <v>4.4910891464906101E-4</v>
      </c>
      <c r="AE1176" s="52">
        <v>5.1466824833335705E-4</v>
      </c>
      <c r="AF1176" s="52">
        <v>3.7498683337935397E-4</v>
      </c>
      <c r="AG1176" s="32">
        <v>1.4706693534156199E-4</v>
      </c>
    </row>
    <row r="1177" spans="1:33" ht="15" customHeight="1" x14ac:dyDescent="0.25">
      <c r="A1177" s="49" t="s">
        <v>10</v>
      </c>
      <c r="B1177" s="49" t="s">
        <v>11</v>
      </c>
      <c r="C1177" s="49" t="s">
        <v>287</v>
      </c>
      <c r="D1177" s="49" t="s">
        <v>295</v>
      </c>
      <c r="E1177" s="49" t="s">
        <v>310</v>
      </c>
      <c r="F1177" s="49" t="s">
        <v>311</v>
      </c>
      <c r="G1177" s="49" t="s">
        <v>770</v>
      </c>
      <c r="H1177" s="50" t="s">
        <v>17</v>
      </c>
      <c r="I1177" s="51">
        <v>1</v>
      </c>
      <c r="J1177" s="52">
        <v>4.1648727045E-2</v>
      </c>
      <c r="K1177" s="52">
        <v>4.2594550623000001E-2</v>
      </c>
      <c r="L1177" s="52">
        <v>4.2880715489999999E-2</v>
      </c>
      <c r="M1177" s="52">
        <v>4.3761127529E-2</v>
      </c>
      <c r="N1177" s="52">
        <v>4.2538957008999997E-2</v>
      </c>
      <c r="O1177" s="52">
        <v>4.3952769409000003E-2</v>
      </c>
      <c r="P1177" s="52">
        <v>4.4969592629999999E-2</v>
      </c>
      <c r="Q1177" s="52">
        <v>4.4555925842000001E-2</v>
      </c>
      <c r="R1177" s="52">
        <v>4.3965019915999999E-2</v>
      </c>
      <c r="S1177" s="52">
        <v>4.0823840244000001E-2</v>
      </c>
      <c r="T1177" s="52">
        <v>2.8426369055000001E-2</v>
      </c>
      <c r="U1177" s="52">
        <v>0.26829993080467102</v>
      </c>
      <c r="V1177" s="52">
        <v>0.47546361238879697</v>
      </c>
      <c r="W1177" s="52">
        <v>0.384792780104531</v>
      </c>
      <c r="X1177" s="52">
        <v>0.48290286689154499</v>
      </c>
      <c r="Y1177" s="52">
        <v>0.43830228050877801</v>
      </c>
      <c r="Z1177" s="52">
        <v>0.39973102519141301</v>
      </c>
      <c r="AA1177" s="52">
        <v>0.45563335970282298</v>
      </c>
      <c r="AB1177" s="52">
        <v>0.478601559610844</v>
      </c>
      <c r="AC1177" s="52">
        <v>0.40854612068514101</v>
      </c>
      <c r="AD1177" s="52">
        <v>0.44122843653606098</v>
      </c>
      <c r="AE1177" s="52">
        <v>0.46980664291440899</v>
      </c>
      <c r="AF1177" s="52">
        <v>0.30634450079654402</v>
      </c>
      <c r="AG1177" s="32">
        <v>8.2627359431255206E-3</v>
      </c>
    </row>
    <row r="1178" spans="1:33" ht="15" customHeight="1" x14ac:dyDescent="0.25">
      <c r="A1178" s="49" t="s">
        <v>10</v>
      </c>
      <c r="B1178" s="49" t="s">
        <v>11</v>
      </c>
      <c r="C1178" s="49" t="s">
        <v>287</v>
      </c>
      <c r="D1178" s="49" t="s">
        <v>295</v>
      </c>
      <c r="E1178" s="49" t="s">
        <v>310</v>
      </c>
      <c r="F1178" s="49" t="s">
        <v>311</v>
      </c>
      <c r="G1178" s="49" t="s">
        <v>770</v>
      </c>
      <c r="H1178" s="50" t="s">
        <v>18</v>
      </c>
      <c r="I1178" s="51">
        <v>298</v>
      </c>
      <c r="J1178" s="52"/>
      <c r="K1178" s="52"/>
      <c r="L1178" s="52"/>
      <c r="M1178" s="52"/>
      <c r="N1178" s="52"/>
      <c r="O1178" s="52"/>
      <c r="P1178" s="52"/>
      <c r="Q1178" s="52"/>
      <c r="R1178" s="52"/>
      <c r="S1178" s="52"/>
      <c r="T1178" s="52"/>
      <c r="U1178" s="52">
        <v>3.9497672491720001E-4</v>
      </c>
      <c r="V1178" s="52">
        <v>8.1557627822320005E-4</v>
      </c>
      <c r="W1178" s="52">
        <v>6.6017139310312197E-4</v>
      </c>
      <c r="X1178" s="52">
        <v>8.3199641498528495E-4</v>
      </c>
      <c r="Y1178" s="52">
        <v>7.5407157473571999E-4</v>
      </c>
      <c r="Z1178" s="52">
        <v>6.8517062964052302E-4</v>
      </c>
      <c r="AA1178" s="52">
        <v>7.83691419495664E-4</v>
      </c>
      <c r="AB1178" s="52">
        <v>8.2680619137104902E-4</v>
      </c>
      <c r="AC1178" s="52">
        <v>7.0521091148763098E-4</v>
      </c>
      <c r="AD1178" s="52">
        <v>7.6197349508336102E-4</v>
      </c>
      <c r="AE1178" s="52">
        <v>8.0857405489072397E-4</v>
      </c>
      <c r="AF1178" s="52">
        <v>5.2503404250437899E-4</v>
      </c>
      <c r="AG1178" s="32">
        <v>4.8500938542849701E-6</v>
      </c>
    </row>
    <row r="1179" spans="1:33" ht="15" customHeight="1" x14ac:dyDescent="0.25">
      <c r="A1179" s="49" t="s">
        <v>10</v>
      </c>
      <c r="B1179" s="49" t="s">
        <v>11</v>
      </c>
      <c r="C1179" s="49" t="s">
        <v>287</v>
      </c>
      <c r="D1179" s="49" t="s">
        <v>295</v>
      </c>
      <c r="E1179" s="49" t="s">
        <v>310</v>
      </c>
      <c r="F1179" s="49" t="s">
        <v>312</v>
      </c>
      <c r="G1179" s="49" t="s">
        <v>771</v>
      </c>
      <c r="H1179" s="50" t="s">
        <v>16</v>
      </c>
      <c r="I1179" s="51">
        <v>25</v>
      </c>
      <c r="J1179" s="52">
        <v>1.9936028709249998E-3</v>
      </c>
      <c r="K1179" s="52">
        <v>2.03887668205E-3</v>
      </c>
      <c r="L1179" s="52">
        <v>2.052574558075E-3</v>
      </c>
      <c r="M1179" s="52">
        <v>2.0947173099E-3</v>
      </c>
      <c r="N1179" s="52">
        <v>2.0362155781750001E-3</v>
      </c>
      <c r="O1179" s="52">
        <v>2.1038906467500001E-3</v>
      </c>
      <c r="P1179" s="52">
        <v>2.1525630033250001E-3</v>
      </c>
      <c r="Q1179" s="52">
        <v>2.1327619828750001E-3</v>
      </c>
      <c r="R1179" s="52">
        <v>2.1044770427250002E-3</v>
      </c>
      <c r="S1179" s="52">
        <v>1.9541179500000001E-3</v>
      </c>
      <c r="T1179" s="52">
        <v>6.8794644999999998E-4</v>
      </c>
      <c r="U1179" s="52">
        <v>7.7368853810000004E-3</v>
      </c>
      <c r="V1179" s="52">
        <v>6.1441429060018898E-3</v>
      </c>
      <c r="W1179" s="52">
        <v>7.0314235958326204E-3</v>
      </c>
      <c r="X1179" s="52">
        <v>6.4854299010214398E-3</v>
      </c>
      <c r="Y1179" s="52">
        <v>5.1537490505808104E-3</v>
      </c>
      <c r="Z1179" s="52">
        <v>4.9210634012003896E-3</v>
      </c>
      <c r="AA1179" s="52">
        <v>3.6653333859826402E-3</v>
      </c>
      <c r="AB1179" s="52">
        <v>3.89606513981706E-3</v>
      </c>
      <c r="AC1179" s="52">
        <v>6.5846733105382402E-3</v>
      </c>
      <c r="AD1179" s="52">
        <v>5.9049067980243902E-3</v>
      </c>
      <c r="AE1179" s="52">
        <v>5.1165794329009404E-3</v>
      </c>
      <c r="AF1179" s="52">
        <v>5.3317859044425403E-3</v>
      </c>
      <c r="AG1179" s="32">
        <v>5.80496792695054E-3</v>
      </c>
    </row>
    <row r="1180" spans="1:33" ht="15" customHeight="1" x14ac:dyDescent="0.25">
      <c r="A1180" s="49" t="s">
        <v>10</v>
      </c>
      <c r="B1180" s="49" t="s">
        <v>11</v>
      </c>
      <c r="C1180" s="49" t="s">
        <v>287</v>
      </c>
      <c r="D1180" s="49" t="s">
        <v>295</v>
      </c>
      <c r="E1180" s="49" t="s">
        <v>310</v>
      </c>
      <c r="F1180" s="49" t="s">
        <v>312</v>
      </c>
      <c r="G1180" s="49" t="s">
        <v>771</v>
      </c>
      <c r="H1180" s="50" t="s">
        <v>17</v>
      </c>
      <c r="I1180" s="51">
        <v>1</v>
      </c>
      <c r="J1180" s="52">
        <v>4.9612937211999997E-2</v>
      </c>
      <c r="K1180" s="52">
        <v>5.0739624368000003E-2</v>
      </c>
      <c r="L1180" s="52">
        <v>5.1080510645999999E-2</v>
      </c>
      <c r="M1180" s="52">
        <v>5.2129278047000002E-2</v>
      </c>
      <c r="N1180" s="52">
        <v>5.0673399954999997E-2</v>
      </c>
      <c r="O1180" s="52">
        <v>5.2357566334000002E-2</v>
      </c>
      <c r="P1180" s="52">
        <v>5.3568829924E-2</v>
      </c>
      <c r="Q1180" s="52">
        <v>5.3076060377000002E-2</v>
      </c>
      <c r="R1180" s="52">
        <v>5.2372159424000003E-2</v>
      </c>
      <c r="S1180" s="52">
        <v>4.8630312772999999E-2</v>
      </c>
      <c r="T1180" s="52">
        <v>5.3782854694000001E-2</v>
      </c>
      <c r="U1180" s="52">
        <v>0.11509777426987799</v>
      </c>
      <c r="V1180" s="52">
        <v>0.113662622315124</v>
      </c>
      <c r="W1180" s="52">
        <v>0.11766239712483099</v>
      </c>
      <c r="X1180" s="52">
        <v>0.114249378399907</v>
      </c>
      <c r="Y1180" s="52">
        <v>0.110915607838403</v>
      </c>
      <c r="Z1180" s="52">
        <v>0.10201488606503401</v>
      </c>
      <c r="AA1180" s="52">
        <v>8.2738702541471296E-2</v>
      </c>
      <c r="AB1180" s="52">
        <v>8.9381654330269303E-2</v>
      </c>
      <c r="AC1180" s="52">
        <v>0.126588280851826</v>
      </c>
      <c r="AD1180" s="52">
        <v>0.108714878906888</v>
      </c>
      <c r="AE1180" s="52">
        <v>0.101333743463349</v>
      </c>
      <c r="AF1180" s="52">
        <v>0.10409643699116999</v>
      </c>
      <c r="AG1180" s="32">
        <v>0.105356375969802</v>
      </c>
    </row>
    <row r="1181" spans="1:33" ht="15" customHeight="1" x14ac:dyDescent="0.25">
      <c r="A1181" s="49" t="s">
        <v>10</v>
      </c>
      <c r="B1181" s="49" t="s">
        <v>11</v>
      </c>
      <c r="C1181" s="49" t="s">
        <v>287</v>
      </c>
      <c r="D1181" s="49" t="s">
        <v>295</v>
      </c>
      <c r="E1181" s="49" t="s">
        <v>310</v>
      </c>
      <c r="F1181" s="49" t="s">
        <v>312</v>
      </c>
      <c r="G1181" s="49" t="s">
        <v>771</v>
      </c>
      <c r="H1181" s="50" t="s">
        <v>18</v>
      </c>
      <c r="I1181" s="51">
        <v>298</v>
      </c>
      <c r="J1181" s="52">
        <v>4.9644613493539996E-3</v>
      </c>
      <c r="K1181" s="52">
        <v>5.0772020002900001E-3</v>
      </c>
      <c r="L1181" s="52">
        <v>5.1113123926820004E-3</v>
      </c>
      <c r="M1181" s="52">
        <v>5.216256093244E-3</v>
      </c>
      <c r="N1181" s="52">
        <v>5.0705753307819998E-3</v>
      </c>
      <c r="O1181" s="52">
        <v>5.2390994975059996E-3</v>
      </c>
      <c r="P1181" s="52">
        <v>5.3603031916940004E-3</v>
      </c>
      <c r="Q1181" s="52">
        <v>5.3109947751640001E-3</v>
      </c>
      <c r="R1181" s="52">
        <v>5.2405597380339999E-3</v>
      </c>
      <c r="S1181" s="52">
        <v>4.8661361680000003E-3</v>
      </c>
      <c r="T1181" s="52">
        <v>9.6588057999999997E-4</v>
      </c>
      <c r="U1181" s="52">
        <v>3.3596919418340003E-4</v>
      </c>
      <c r="V1181" s="52">
        <v>3.0338320283163398E-4</v>
      </c>
      <c r="W1181" s="52">
        <v>3.1663313084789998E-4</v>
      </c>
      <c r="X1181" s="52">
        <v>2.8272575959421202E-4</v>
      </c>
      <c r="Y1181" s="52">
        <v>3.0307064970753702E-4</v>
      </c>
      <c r="Z1181" s="52">
        <v>2.7044398341764201E-4</v>
      </c>
      <c r="AA1181" s="52">
        <v>2.20929493467852E-4</v>
      </c>
      <c r="AB1181" s="52">
        <v>2.4561648358757801E-4</v>
      </c>
      <c r="AC1181" s="52">
        <v>3.3163396261619499E-4</v>
      </c>
      <c r="AD1181" s="52">
        <v>2.79511976486425E-4</v>
      </c>
      <c r="AE1181" s="52">
        <v>2.5622747488135498E-4</v>
      </c>
      <c r="AF1181" s="52">
        <v>2.6574379075318399E-4</v>
      </c>
      <c r="AG1181" s="32">
        <v>2.6078133038996601E-4</v>
      </c>
    </row>
    <row r="1182" spans="1:33" ht="15" customHeight="1" x14ac:dyDescent="0.25">
      <c r="A1182" s="49" t="s">
        <v>10</v>
      </c>
      <c r="B1182" s="49" t="s">
        <v>11</v>
      </c>
      <c r="C1182" s="49" t="s">
        <v>287</v>
      </c>
      <c r="D1182" s="49" t="s">
        <v>295</v>
      </c>
      <c r="E1182" s="49" t="s">
        <v>310</v>
      </c>
      <c r="F1182" s="49" t="s">
        <v>313</v>
      </c>
      <c r="G1182" s="49" t="s">
        <v>772</v>
      </c>
      <c r="H1182" s="50" t="s">
        <v>16</v>
      </c>
      <c r="I1182" s="51">
        <v>25</v>
      </c>
      <c r="J1182" s="52">
        <v>4.5232040474999999E-2</v>
      </c>
      <c r="K1182" s="52">
        <v>2.0762200655250002E-2</v>
      </c>
      <c r="L1182" s="52">
        <v>1.9246996146250001E-2</v>
      </c>
      <c r="M1182" s="52">
        <v>1.515453931475E-2</v>
      </c>
      <c r="N1182" s="52">
        <v>1.18517235155E-2</v>
      </c>
      <c r="O1182" s="52">
        <v>2.0217489580000001E-2</v>
      </c>
      <c r="P1182" s="52">
        <v>2.0255361983999999E-2</v>
      </c>
      <c r="Q1182" s="52">
        <v>2.0574533218499998E-2</v>
      </c>
      <c r="R1182" s="52">
        <v>1.66450711575E-2</v>
      </c>
      <c r="S1182" s="52">
        <v>8.0668612499999997E-3</v>
      </c>
      <c r="T1182" s="52">
        <v>7.9292867750000006E-3</v>
      </c>
      <c r="U1182" s="52">
        <v>0.1061701662025</v>
      </c>
      <c r="V1182" s="52">
        <v>4.6422443476097301E-2</v>
      </c>
      <c r="W1182" s="52">
        <v>3.5313683556375097E-2</v>
      </c>
      <c r="X1182" s="52">
        <v>4.0511713041627102E-2</v>
      </c>
      <c r="Y1182" s="52">
        <v>3.6644823242945601E-2</v>
      </c>
      <c r="Z1182" s="52">
        <v>3.3883714031907798E-2</v>
      </c>
      <c r="AA1182" s="52">
        <v>5.0032195691549E-2</v>
      </c>
      <c r="AB1182" s="52">
        <v>2.8109344665652701E-2</v>
      </c>
      <c r="AC1182" s="52">
        <v>5.4161825085850199E-2</v>
      </c>
      <c r="AD1182" s="52">
        <v>4.0854168016369402E-2</v>
      </c>
      <c r="AE1182" s="52">
        <v>3.0078267190000001E-2</v>
      </c>
      <c r="AF1182" s="52">
        <v>7.3574305015462999E-2</v>
      </c>
      <c r="AG1182" s="32">
        <v>0.128371930259742</v>
      </c>
    </row>
    <row r="1183" spans="1:33" ht="15" customHeight="1" x14ac:dyDescent="0.25">
      <c r="A1183" s="49" t="s">
        <v>10</v>
      </c>
      <c r="B1183" s="49" t="s">
        <v>11</v>
      </c>
      <c r="C1183" s="49" t="s">
        <v>287</v>
      </c>
      <c r="D1183" s="49" t="s">
        <v>295</v>
      </c>
      <c r="E1183" s="49" t="s">
        <v>310</v>
      </c>
      <c r="F1183" s="49" t="s">
        <v>313</v>
      </c>
      <c r="G1183" s="49" t="s">
        <v>772</v>
      </c>
      <c r="H1183" s="50" t="s">
        <v>17</v>
      </c>
      <c r="I1183" s="51">
        <v>1</v>
      </c>
      <c r="J1183" s="52"/>
      <c r="K1183" s="52"/>
      <c r="L1183" s="52"/>
      <c r="M1183" s="52"/>
      <c r="N1183" s="52"/>
      <c r="O1183" s="52"/>
      <c r="P1183" s="52"/>
      <c r="Q1183" s="52"/>
      <c r="R1183" s="52"/>
      <c r="S1183" s="52"/>
      <c r="T1183" s="52"/>
      <c r="U1183" s="52">
        <v>2.23874878449206E-4</v>
      </c>
      <c r="V1183" s="52">
        <v>1.1016660547932E-5</v>
      </c>
      <c r="W1183" s="52">
        <v>2.1299999999999999E-8</v>
      </c>
      <c r="X1183" s="52">
        <v>2.2609999999999999E-5</v>
      </c>
      <c r="Y1183" s="52">
        <v>6.9790999999999998E-6</v>
      </c>
      <c r="Z1183" s="52">
        <v>7.3080187999999997E-3</v>
      </c>
      <c r="AA1183" s="52">
        <v>1.6800029000000001E-2</v>
      </c>
      <c r="AB1183" s="52">
        <v>1.6758011E-2</v>
      </c>
      <c r="AC1183" s="52">
        <v>1.7997340010000001E-2</v>
      </c>
      <c r="AD1183" s="52">
        <v>3.64343E-3</v>
      </c>
      <c r="AE1183" s="52">
        <v>2.4536000000000002E-4</v>
      </c>
      <c r="AF1183" s="52">
        <v>1.7210000000000001E-4</v>
      </c>
      <c r="AG1183" s="32">
        <v>2.1880000000000001E-5</v>
      </c>
    </row>
    <row r="1184" spans="1:33" ht="15" customHeight="1" x14ac:dyDescent="0.25">
      <c r="A1184" s="49" t="s">
        <v>10</v>
      </c>
      <c r="B1184" s="49" t="s">
        <v>11</v>
      </c>
      <c r="C1184" s="49" t="s">
        <v>287</v>
      </c>
      <c r="D1184" s="49" t="s">
        <v>295</v>
      </c>
      <c r="E1184" s="49" t="s">
        <v>310</v>
      </c>
      <c r="F1184" s="49" t="s">
        <v>313</v>
      </c>
      <c r="G1184" s="49" t="s">
        <v>772</v>
      </c>
      <c r="H1184" s="50" t="s">
        <v>18</v>
      </c>
      <c r="I1184" s="51">
        <v>298</v>
      </c>
      <c r="J1184" s="52"/>
      <c r="K1184" s="52"/>
      <c r="L1184" s="52"/>
      <c r="M1184" s="52"/>
      <c r="N1184" s="52"/>
      <c r="O1184" s="52"/>
      <c r="P1184" s="52"/>
      <c r="Q1184" s="52"/>
      <c r="R1184" s="52"/>
      <c r="S1184" s="52"/>
      <c r="T1184" s="52"/>
      <c r="U1184" s="52">
        <v>1.4779289092618001E-3</v>
      </c>
      <c r="V1184" s="52">
        <v>1.2159129049192399E-4</v>
      </c>
      <c r="W1184" s="52">
        <v>1.03704E-4</v>
      </c>
      <c r="X1184" s="52"/>
      <c r="Y1184" s="52"/>
      <c r="Z1184" s="52"/>
      <c r="AA1184" s="52"/>
      <c r="AB1184" s="52"/>
      <c r="AC1184" s="52">
        <v>4.6845599999999997E-6</v>
      </c>
      <c r="AD1184" s="52">
        <v>8.3082400000000006E-6</v>
      </c>
      <c r="AE1184" s="52">
        <v>1.9176300000000001E-5</v>
      </c>
      <c r="AF1184" s="52">
        <v>5.29844E-5</v>
      </c>
      <c r="AG1184" s="32">
        <v>3.1885999999999999E-5</v>
      </c>
    </row>
    <row r="1185" spans="1:33" ht="15" customHeight="1" x14ac:dyDescent="0.25">
      <c r="A1185" s="49" t="s">
        <v>10</v>
      </c>
      <c r="B1185" s="49" t="s">
        <v>11</v>
      </c>
      <c r="C1185" s="49" t="s">
        <v>287</v>
      </c>
      <c r="D1185" s="49" t="s">
        <v>295</v>
      </c>
      <c r="E1185" s="49" t="s">
        <v>310</v>
      </c>
      <c r="F1185" s="49" t="s">
        <v>313</v>
      </c>
      <c r="G1185" s="49" t="s">
        <v>773</v>
      </c>
      <c r="H1185" s="50" t="s">
        <v>16</v>
      </c>
      <c r="I1185" s="51">
        <v>25</v>
      </c>
      <c r="J1185" s="52">
        <v>1.8382495435750001E-2</v>
      </c>
      <c r="K1185" s="52">
        <v>9.1034202142500006E-3</v>
      </c>
      <c r="L1185" s="52">
        <v>1.536718770375E-2</v>
      </c>
      <c r="M1185" s="52">
        <v>5.6927063697500002E-3</v>
      </c>
      <c r="N1185" s="52">
        <v>2.5248782557500001E-3</v>
      </c>
      <c r="O1185" s="52">
        <v>3.0287832222499998E-3</v>
      </c>
      <c r="P1185" s="52">
        <v>3.2489255905000002E-3</v>
      </c>
      <c r="Q1185" s="52">
        <v>2.8582525800000002E-3</v>
      </c>
      <c r="R1185" s="52">
        <v>2.710412357E-3</v>
      </c>
      <c r="S1185" s="52">
        <v>2.7540160849999998E-2</v>
      </c>
      <c r="T1185" s="52">
        <v>4.45933545E-3</v>
      </c>
      <c r="U1185" s="52">
        <v>1.207681663125E-3</v>
      </c>
      <c r="V1185" s="52">
        <v>1.2942391355829201E-3</v>
      </c>
      <c r="W1185" s="52">
        <v>1.4277072698699999E-3</v>
      </c>
      <c r="X1185" s="52">
        <v>1.3472644297324999E-3</v>
      </c>
      <c r="Y1185" s="52">
        <v>1.3446342216425001E-3</v>
      </c>
      <c r="Z1185" s="52">
        <v>1.347028467825E-3</v>
      </c>
      <c r="AA1185" s="52">
        <v>1.4272842501675E-3</v>
      </c>
      <c r="AB1185" s="52">
        <v>1.4926565333174999E-3</v>
      </c>
      <c r="AC1185" s="52">
        <v>1.4344016756225001E-3</v>
      </c>
      <c r="AD1185" s="52">
        <v>2.2782511798375002E-3</v>
      </c>
      <c r="AE1185" s="52">
        <v>1.3454384490110001E-3</v>
      </c>
      <c r="AF1185" s="52">
        <v>1.6389205366712401E-3</v>
      </c>
      <c r="AG1185" s="32">
        <v>1.37769545656482E-3</v>
      </c>
    </row>
    <row r="1186" spans="1:33" ht="15" customHeight="1" x14ac:dyDescent="0.25">
      <c r="A1186" s="49" t="s">
        <v>10</v>
      </c>
      <c r="B1186" s="49" t="s">
        <v>11</v>
      </c>
      <c r="C1186" s="49" t="s">
        <v>287</v>
      </c>
      <c r="D1186" s="49" t="s">
        <v>295</v>
      </c>
      <c r="E1186" s="49" t="s">
        <v>310</v>
      </c>
      <c r="F1186" s="49" t="s">
        <v>313</v>
      </c>
      <c r="G1186" s="49" t="s">
        <v>774</v>
      </c>
      <c r="H1186" s="50" t="s">
        <v>17</v>
      </c>
      <c r="I1186" s="51">
        <v>1</v>
      </c>
      <c r="J1186" s="52">
        <v>0.29421577619</v>
      </c>
      <c r="K1186" s="52">
        <v>0.30089728216</v>
      </c>
      <c r="L1186" s="52">
        <v>0.30291881378000002</v>
      </c>
      <c r="M1186" s="52">
        <v>0.30913823822999997</v>
      </c>
      <c r="N1186" s="52">
        <v>0.30050455662999997</v>
      </c>
      <c r="O1186" s="52">
        <v>0.31049203866000002</v>
      </c>
      <c r="P1186" s="52">
        <v>0.31767510173000002</v>
      </c>
      <c r="Q1186" s="52">
        <v>0.31475286848</v>
      </c>
      <c r="R1186" s="52">
        <v>0.31057857893000002</v>
      </c>
      <c r="S1186" s="52">
        <v>0.28838859425000002</v>
      </c>
      <c r="T1186" s="52">
        <v>0.36482694625000001</v>
      </c>
      <c r="U1186" s="52">
        <v>0.28673749474399401</v>
      </c>
      <c r="V1186" s="52">
        <v>0.30977457701724198</v>
      </c>
      <c r="W1186" s="52">
        <v>0.30728208911914301</v>
      </c>
      <c r="X1186" s="52">
        <v>0.27523724999999999</v>
      </c>
      <c r="Y1186" s="52">
        <v>0.24071672703397901</v>
      </c>
      <c r="Z1186" s="52">
        <v>0.22054455841134701</v>
      </c>
      <c r="AA1186" s="52">
        <v>0.194802334880016</v>
      </c>
      <c r="AB1186" s="52">
        <v>0.167293817573651</v>
      </c>
      <c r="AC1186" s="52">
        <v>0.15211867054370601</v>
      </c>
      <c r="AD1186" s="52">
        <v>0.148016085364157</v>
      </c>
      <c r="AE1186" s="52">
        <v>0.15883678393268599</v>
      </c>
      <c r="AF1186" s="52">
        <v>0.151918101849467</v>
      </c>
      <c r="AG1186" s="32">
        <v>0.14773834144086501</v>
      </c>
    </row>
    <row r="1187" spans="1:33" ht="15" customHeight="1" x14ac:dyDescent="0.25">
      <c r="A1187" s="49" t="s">
        <v>10</v>
      </c>
      <c r="B1187" s="49" t="s">
        <v>11</v>
      </c>
      <c r="C1187" s="49" t="s">
        <v>287</v>
      </c>
      <c r="D1187" s="49" t="s">
        <v>295</v>
      </c>
      <c r="E1187" s="49" t="s">
        <v>314</v>
      </c>
      <c r="F1187" s="49" t="s">
        <v>108</v>
      </c>
      <c r="G1187" s="49" t="s">
        <v>315</v>
      </c>
      <c r="H1187" s="50" t="s">
        <v>16</v>
      </c>
      <c r="I1187" s="51">
        <v>25</v>
      </c>
      <c r="J1187" s="52">
        <v>4.4116831537500101</v>
      </c>
      <c r="K1187" s="52">
        <v>4.4766583781901597</v>
      </c>
      <c r="L1187" s="52">
        <v>4.8168123640534199</v>
      </c>
      <c r="M1187" s="52">
        <v>4.5783496189582404</v>
      </c>
      <c r="N1187" s="52">
        <v>4.6610002944388098</v>
      </c>
      <c r="O1187" s="52">
        <v>4.7122154968249301</v>
      </c>
      <c r="P1187" s="52">
        <v>4.8672197375264403</v>
      </c>
      <c r="Q1187" s="52">
        <v>4.8407416985590404</v>
      </c>
      <c r="R1187" s="52">
        <v>4.9239238102433402</v>
      </c>
      <c r="S1187" s="52">
        <v>4.9663733820233498</v>
      </c>
      <c r="T1187" s="52">
        <v>4.9403304938206496</v>
      </c>
      <c r="U1187" s="52">
        <v>4.9357922291347904</v>
      </c>
      <c r="V1187" s="52">
        <v>4.8418763117297301</v>
      </c>
      <c r="W1187" s="52">
        <v>4.8504078442076803</v>
      </c>
      <c r="X1187" s="52">
        <v>4.8709243678640304</v>
      </c>
      <c r="Y1187" s="52">
        <v>4.9396039271471599</v>
      </c>
      <c r="Z1187" s="52">
        <v>4.9514282175425599</v>
      </c>
      <c r="AA1187" s="52">
        <v>4.9866167374418504</v>
      </c>
      <c r="AB1187" s="52">
        <v>4.99549933254427</v>
      </c>
      <c r="AC1187" s="52">
        <v>5.0414685967911002</v>
      </c>
      <c r="AD1187" s="52">
        <v>5.07319303404143</v>
      </c>
      <c r="AE1187" s="52">
        <v>5.1037827417838297</v>
      </c>
      <c r="AF1187" s="52">
        <v>5.14425273949238</v>
      </c>
      <c r="AG1187" s="32">
        <v>5.1920470345891898</v>
      </c>
    </row>
    <row r="1188" spans="1:33" ht="15" customHeight="1" x14ac:dyDescent="0.25">
      <c r="A1188" s="49" t="s">
        <v>10</v>
      </c>
      <c r="B1188" s="49" t="s">
        <v>11</v>
      </c>
      <c r="C1188" s="49" t="s">
        <v>287</v>
      </c>
      <c r="D1188" s="49" t="s">
        <v>295</v>
      </c>
      <c r="E1188" s="49" t="s">
        <v>314</v>
      </c>
      <c r="F1188" s="49" t="s">
        <v>108</v>
      </c>
      <c r="G1188" s="49" t="s">
        <v>315</v>
      </c>
      <c r="H1188" s="50" t="s">
        <v>17</v>
      </c>
      <c r="I1188" s="51">
        <v>1</v>
      </c>
      <c r="J1188" s="52">
        <v>4.2082620743587101E-3</v>
      </c>
      <c r="K1188" s="52">
        <v>4.2741803004886997E-3</v>
      </c>
      <c r="L1188" s="52">
        <v>4.65860095800798E-3</v>
      </c>
      <c r="M1188" s="52">
        <v>4.37173343703013E-3</v>
      </c>
      <c r="N1188" s="52">
        <v>4.4546095458710497E-3</v>
      </c>
      <c r="O1188" s="52">
        <v>4.5004006551446398E-3</v>
      </c>
      <c r="P1188" s="52">
        <v>4.66659264115465E-3</v>
      </c>
      <c r="Q1188" s="52">
        <v>4.6262222689517404E-3</v>
      </c>
      <c r="R1188" s="52">
        <v>4.7165867473484904E-3</v>
      </c>
      <c r="S1188" s="52">
        <v>4.7631856346234897E-3</v>
      </c>
      <c r="T1188" s="52">
        <v>4.7149235133965703E-3</v>
      </c>
      <c r="U1188" s="52">
        <v>4.7089396535268998E-3</v>
      </c>
      <c r="V1188" s="52">
        <v>4.5989454403491496E-3</v>
      </c>
      <c r="W1188" s="52">
        <v>4.6026873379116703E-3</v>
      </c>
      <c r="X1188" s="52">
        <v>4.6224166489596402E-3</v>
      </c>
      <c r="Y1188" s="52">
        <v>4.6914214564516398E-3</v>
      </c>
      <c r="Z1188" s="52">
        <v>4.6998116203124402E-3</v>
      </c>
      <c r="AA1188" s="52">
        <v>4.7396928408053596E-3</v>
      </c>
      <c r="AB1188" s="52">
        <v>4.7437137128307199E-3</v>
      </c>
      <c r="AC1188" s="52">
        <v>4.7912305576173703E-3</v>
      </c>
      <c r="AD1188" s="52">
        <v>4.81642940737403E-3</v>
      </c>
      <c r="AE1188" s="52">
        <v>4.8460369908297496E-3</v>
      </c>
      <c r="AF1188" s="52">
        <v>4.8845821547201197E-3</v>
      </c>
      <c r="AG1188" s="32">
        <v>4.9309014738346101E-3</v>
      </c>
    </row>
    <row r="1189" spans="1:33" ht="15" customHeight="1" x14ac:dyDescent="0.25">
      <c r="A1189" s="49" t="s">
        <v>10</v>
      </c>
      <c r="B1189" s="49" t="s">
        <v>11</v>
      </c>
      <c r="C1189" s="49" t="s">
        <v>287</v>
      </c>
      <c r="D1189" s="49" t="s">
        <v>316</v>
      </c>
      <c r="E1189" s="49" t="s">
        <v>108</v>
      </c>
      <c r="F1189" s="49" t="s">
        <v>108</v>
      </c>
      <c r="G1189" s="49" t="s">
        <v>775</v>
      </c>
      <c r="H1189" s="50" t="s">
        <v>17</v>
      </c>
      <c r="I1189" s="51">
        <v>1</v>
      </c>
      <c r="J1189" s="52"/>
      <c r="K1189" s="52"/>
      <c r="L1189" s="52"/>
      <c r="M1189" s="52"/>
      <c r="N1189" s="52"/>
      <c r="O1189" s="52"/>
      <c r="P1189" s="52"/>
      <c r="Q1189" s="52"/>
      <c r="R1189" s="52"/>
      <c r="S1189" s="52"/>
      <c r="T1189" s="52"/>
      <c r="U1189" s="52"/>
      <c r="V1189" s="52"/>
      <c r="W1189" s="52"/>
      <c r="X1189" s="52"/>
      <c r="Y1189" s="52"/>
      <c r="Z1189" s="52"/>
      <c r="AA1189" s="52"/>
      <c r="AB1189" s="52">
        <v>2.9706647949508799E-3</v>
      </c>
      <c r="AC1189" s="52">
        <v>3.1786930226305101E-3</v>
      </c>
      <c r="AD1189" s="52">
        <v>5.3086741164808798E-3</v>
      </c>
      <c r="AE1189" s="52">
        <v>3.52021248289537E-3</v>
      </c>
      <c r="AF1189" s="52"/>
      <c r="AG1189" s="32"/>
    </row>
    <row r="1190" spans="1:33" ht="15" customHeight="1" x14ac:dyDescent="0.25">
      <c r="A1190" s="49" t="s">
        <v>10</v>
      </c>
      <c r="B1190" s="49" t="s">
        <v>11</v>
      </c>
      <c r="C1190" s="49" t="s">
        <v>287</v>
      </c>
      <c r="D1190" s="49" t="s">
        <v>316</v>
      </c>
      <c r="E1190" s="49" t="s">
        <v>108</v>
      </c>
      <c r="F1190" s="49" t="s">
        <v>108</v>
      </c>
      <c r="G1190" s="49" t="s">
        <v>776</v>
      </c>
      <c r="H1190" s="50" t="s">
        <v>17</v>
      </c>
      <c r="I1190" s="51">
        <v>1</v>
      </c>
      <c r="J1190" s="52">
        <v>7.6080011941693795E-2</v>
      </c>
      <c r="K1190" s="52">
        <v>7.2751583074566195E-2</v>
      </c>
      <c r="L1190" s="52">
        <v>7.4658373506643394E-2</v>
      </c>
      <c r="M1190" s="52">
        <v>6.9913170148379694E-2</v>
      </c>
      <c r="N1190" s="52">
        <v>8.0202469096890106E-2</v>
      </c>
      <c r="O1190" s="52">
        <v>8.0923650833400002E-2</v>
      </c>
      <c r="P1190" s="52">
        <v>7.9200221883204205E-2</v>
      </c>
      <c r="Q1190" s="52">
        <v>7.6064033916821497E-2</v>
      </c>
      <c r="R1190" s="52">
        <v>6.1020734825417498E-2</v>
      </c>
      <c r="S1190" s="52">
        <v>6.9578611536911306E-2</v>
      </c>
      <c r="T1190" s="52">
        <v>6.4052254134791597E-2</v>
      </c>
      <c r="U1190" s="52">
        <v>3.61454915274129E-2</v>
      </c>
      <c r="V1190" s="52">
        <v>3.6273240538596901E-2</v>
      </c>
      <c r="W1190" s="52">
        <v>3.6825861450984099E-2</v>
      </c>
      <c r="X1190" s="52">
        <v>3.5769522041265503E-2</v>
      </c>
      <c r="Y1190" s="52">
        <v>3.3813489594771998E-2</v>
      </c>
      <c r="Z1190" s="52">
        <v>3.5455681710124198E-2</v>
      </c>
      <c r="AA1190" s="52">
        <v>3.4694860515593999E-2</v>
      </c>
      <c r="AB1190" s="52">
        <v>3.5049520407415199E-2</v>
      </c>
      <c r="AC1190" s="52">
        <v>3.3218809075990001E-2</v>
      </c>
      <c r="AD1190" s="52">
        <v>3.3411535015551698E-2</v>
      </c>
      <c r="AE1190" s="52">
        <v>3.1618739830131901E-2</v>
      </c>
      <c r="AF1190" s="52">
        <v>2.7612730393664599E-2</v>
      </c>
      <c r="AG1190" s="32">
        <v>1.16458319278785E-2</v>
      </c>
    </row>
    <row r="1191" spans="1:33" ht="15" customHeight="1" x14ac:dyDescent="0.25">
      <c r="A1191" s="49" t="s">
        <v>10</v>
      </c>
      <c r="B1191" s="49" t="s">
        <v>11</v>
      </c>
      <c r="C1191" s="49" t="s">
        <v>287</v>
      </c>
      <c r="D1191" s="49" t="s">
        <v>316</v>
      </c>
      <c r="E1191" s="49" t="s">
        <v>108</v>
      </c>
      <c r="F1191" s="49" t="s">
        <v>108</v>
      </c>
      <c r="G1191" s="49" t="s">
        <v>777</v>
      </c>
      <c r="H1191" s="50" t="s">
        <v>17</v>
      </c>
      <c r="I1191" s="51">
        <v>1</v>
      </c>
      <c r="J1191" s="52"/>
      <c r="K1191" s="52"/>
      <c r="L1191" s="52"/>
      <c r="M1191" s="52"/>
      <c r="N1191" s="52"/>
      <c r="O1191" s="52"/>
      <c r="P1191" s="52"/>
      <c r="Q1191" s="52"/>
      <c r="R1191" s="52"/>
      <c r="S1191" s="52">
        <v>4.4630905628741599E-3</v>
      </c>
      <c r="T1191" s="52">
        <v>1.25261232140892E-3</v>
      </c>
      <c r="U1191" s="52"/>
      <c r="V1191" s="52"/>
      <c r="W1191" s="52"/>
      <c r="X1191" s="52"/>
      <c r="Y1191" s="52"/>
      <c r="Z1191" s="52"/>
      <c r="AA1191" s="52"/>
      <c r="AB1191" s="52"/>
      <c r="AC1191" s="52"/>
      <c r="AD1191" s="52"/>
      <c r="AE1191" s="52"/>
      <c r="AF1191" s="52"/>
      <c r="AG1191" s="32"/>
    </row>
    <row r="1192" spans="1:33" ht="15" customHeight="1" x14ac:dyDescent="0.25">
      <c r="A1192" s="49" t="s">
        <v>10</v>
      </c>
      <c r="B1192" s="49" t="s">
        <v>11</v>
      </c>
      <c r="C1192" s="49" t="s">
        <v>287</v>
      </c>
      <c r="D1192" s="49" t="s">
        <v>316</v>
      </c>
      <c r="E1192" s="49" t="s">
        <v>108</v>
      </c>
      <c r="F1192" s="49" t="s">
        <v>108</v>
      </c>
      <c r="G1192" s="49" t="s">
        <v>317</v>
      </c>
      <c r="H1192" s="50" t="s">
        <v>16</v>
      </c>
      <c r="I1192" s="51">
        <v>25</v>
      </c>
      <c r="J1192" s="52"/>
      <c r="K1192" s="52"/>
      <c r="L1192" s="52"/>
      <c r="M1192" s="52"/>
      <c r="N1192" s="52"/>
      <c r="O1192" s="52"/>
      <c r="P1192" s="52"/>
      <c r="Q1192" s="52"/>
      <c r="R1192" s="52"/>
      <c r="S1192" s="52">
        <v>2.4325000000000001E-7</v>
      </c>
      <c r="T1192" s="52">
        <v>2.5549999999999998E-7</v>
      </c>
      <c r="U1192" s="52">
        <v>8.0968518140994802E-2</v>
      </c>
      <c r="V1192" s="52">
        <v>0.10640125</v>
      </c>
      <c r="W1192" s="52">
        <v>8.7776750000000001E-2</v>
      </c>
      <c r="X1192" s="52">
        <v>8.6525500000000005E-2</v>
      </c>
      <c r="Y1192" s="52">
        <v>8.4970500000000004E-2</v>
      </c>
      <c r="Z1192" s="52">
        <v>8.6902750000000001E-2</v>
      </c>
      <c r="AA1192" s="52">
        <v>7.6610024999999998E-2</v>
      </c>
      <c r="AB1192" s="52">
        <v>8.2742350000000006E-2</v>
      </c>
      <c r="AC1192" s="52">
        <v>7.6473888875000007E-2</v>
      </c>
      <c r="AD1192" s="52">
        <v>9.7526832049999998E-2</v>
      </c>
      <c r="AE1192" s="52">
        <v>8.6614316750000003E-2</v>
      </c>
      <c r="AF1192" s="52">
        <v>8.8420907500000007E-2</v>
      </c>
      <c r="AG1192" s="32">
        <v>0.105263224275</v>
      </c>
    </row>
    <row r="1193" spans="1:33" ht="15" customHeight="1" x14ac:dyDescent="0.25">
      <c r="A1193" s="49" t="s">
        <v>10</v>
      </c>
      <c r="B1193" s="49" t="s">
        <v>11</v>
      </c>
      <c r="C1193" s="49" t="s">
        <v>287</v>
      </c>
      <c r="D1193" s="49" t="s">
        <v>316</v>
      </c>
      <c r="E1193" s="49" t="s">
        <v>108</v>
      </c>
      <c r="F1193" s="49" t="s">
        <v>108</v>
      </c>
      <c r="G1193" s="49" t="s">
        <v>317</v>
      </c>
      <c r="H1193" s="50" t="s">
        <v>17</v>
      </c>
      <c r="I1193" s="51">
        <v>1</v>
      </c>
      <c r="J1193" s="52">
        <v>1.0501488116073801</v>
      </c>
      <c r="K1193" s="52">
        <v>1.0392834111639799</v>
      </c>
      <c r="L1193" s="52">
        <v>1.0143448531647601</v>
      </c>
      <c r="M1193" s="52">
        <v>1.01792597157833</v>
      </c>
      <c r="N1193" s="52">
        <v>1.0282362820647699</v>
      </c>
      <c r="O1193" s="52">
        <v>1.0307351928864601</v>
      </c>
      <c r="P1193" s="52">
        <v>1.0109690012644199</v>
      </c>
      <c r="Q1193" s="52">
        <v>1.0251197051201699</v>
      </c>
      <c r="R1193" s="52">
        <v>1.0186785072100599</v>
      </c>
      <c r="S1193" s="52">
        <v>1.2273256298999999</v>
      </c>
      <c r="T1193" s="52">
        <v>1.0242412434999999</v>
      </c>
      <c r="U1193" s="52">
        <v>0.98926937007138505</v>
      </c>
      <c r="V1193" s="52">
        <v>0.78004119743</v>
      </c>
      <c r="W1193" s="52">
        <v>0.74838530012000004</v>
      </c>
      <c r="X1193" s="52">
        <v>0.7583771467</v>
      </c>
      <c r="Y1193" s="52">
        <v>1.01108496709</v>
      </c>
      <c r="Z1193" s="52">
        <v>1.3077594588300001</v>
      </c>
      <c r="AA1193" s="52">
        <v>0.76017986151000005</v>
      </c>
      <c r="AB1193" s="52">
        <v>0.72422036015000002</v>
      </c>
      <c r="AC1193" s="52">
        <v>0.65212686194000002</v>
      </c>
      <c r="AD1193" s="52">
        <v>0.68272562932000003</v>
      </c>
      <c r="AE1193" s="52">
        <v>0.66317002022000004</v>
      </c>
      <c r="AF1193" s="52">
        <v>0.58641954782000005</v>
      </c>
      <c r="AG1193" s="32">
        <v>0.60979231978600001</v>
      </c>
    </row>
    <row r="1194" spans="1:33" ht="15" customHeight="1" x14ac:dyDescent="0.25">
      <c r="A1194" s="49" t="s">
        <v>10</v>
      </c>
      <c r="B1194" s="49" t="s">
        <v>11</v>
      </c>
      <c r="C1194" s="49" t="s">
        <v>287</v>
      </c>
      <c r="D1194" s="49" t="s">
        <v>316</v>
      </c>
      <c r="E1194" s="49" t="s">
        <v>108</v>
      </c>
      <c r="F1194" s="49" t="s">
        <v>108</v>
      </c>
      <c r="G1194" s="49" t="s">
        <v>317</v>
      </c>
      <c r="H1194" s="50" t="s">
        <v>18</v>
      </c>
      <c r="I1194" s="51">
        <v>298</v>
      </c>
      <c r="J1194" s="52"/>
      <c r="K1194" s="52"/>
      <c r="L1194" s="52"/>
      <c r="M1194" s="52"/>
      <c r="N1194" s="52"/>
      <c r="O1194" s="52"/>
      <c r="P1194" s="52"/>
      <c r="Q1194" s="52"/>
      <c r="R1194" s="52"/>
      <c r="S1194" s="52">
        <v>9.65818E-7</v>
      </c>
      <c r="T1194" s="52">
        <v>1.0149879999999999E-6</v>
      </c>
      <c r="U1194" s="52"/>
      <c r="V1194" s="52"/>
      <c r="W1194" s="52">
        <v>4.4700000000000002E-5</v>
      </c>
      <c r="X1194" s="52">
        <v>6.5560000000000002E-5</v>
      </c>
      <c r="Y1194" s="52"/>
      <c r="Z1194" s="52"/>
      <c r="AA1194" s="52"/>
      <c r="AB1194" s="52"/>
      <c r="AC1194" s="52"/>
      <c r="AD1194" s="52"/>
      <c r="AE1194" s="52"/>
      <c r="AF1194" s="52"/>
      <c r="AG1194" s="32"/>
    </row>
    <row r="1195" spans="1:33" ht="15" customHeight="1" x14ac:dyDescent="0.25">
      <c r="A1195" s="49" t="s">
        <v>10</v>
      </c>
      <c r="B1195" s="49" t="s">
        <v>11</v>
      </c>
      <c r="C1195" s="49" t="s">
        <v>287</v>
      </c>
      <c r="D1195" s="49" t="s">
        <v>316</v>
      </c>
      <c r="E1195" s="49" t="s">
        <v>108</v>
      </c>
      <c r="F1195" s="49" t="s">
        <v>108</v>
      </c>
      <c r="G1195" s="49" t="s">
        <v>318</v>
      </c>
      <c r="H1195" s="50" t="s">
        <v>16</v>
      </c>
      <c r="I1195" s="51">
        <v>25</v>
      </c>
      <c r="J1195" s="52"/>
      <c r="K1195" s="52"/>
      <c r="L1195" s="52"/>
      <c r="M1195" s="52"/>
      <c r="N1195" s="52"/>
      <c r="O1195" s="52"/>
      <c r="P1195" s="52"/>
      <c r="Q1195" s="52"/>
      <c r="R1195" s="52"/>
      <c r="S1195" s="52"/>
      <c r="T1195" s="52"/>
      <c r="U1195" s="52">
        <v>4.7716250000000002E-2</v>
      </c>
      <c r="V1195" s="52">
        <v>4.5061749999999998E-2</v>
      </c>
      <c r="W1195" s="52">
        <v>4.5021499999999999E-2</v>
      </c>
      <c r="X1195" s="52">
        <v>4.343375E-2</v>
      </c>
      <c r="Y1195" s="52">
        <v>4.2144500000000001E-2</v>
      </c>
      <c r="Z1195" s="52">
        <v>4.0198999999999999E-2</v>
      </c>
      <c r="AA1195" s="52">
        <v>3.8875E-2</v>
      </c>
      <c r="AB1195" s="52">
        <v>3.863975E-2</v>
      </c>
      <c r="AC1195" s="52">
        <v>3.4959499999999998E-2</v>
      </c>
      <c r="AD1195" s="52">
        <v>3.8648250000000002E-2</v>
      </c>
      <c r="AE1195" s="52">
        <v>3.8425000000000001E-2</v>
      </c>
      <c r="AF1195" s="52">
        <v>3.9024999999999997E-2</v>
      </c>
      <c r="AG1195" s="32">
        <v>2.6775E-2</v>
      </c>
    </row>
    <row r="1196" spans="1:33" ht="15" customHeight="1" x14ac:dyDescent="0.25">
      <c r="A1196" s="49" t="s">
        <v>10</v>
      </c>
      <c r="B1196" s="49" t="s">
        <v>11</v>
      </c>
      <c r="C1196" s="49" t="s">
        <v>287</v>
      </c>
      <c r="D1196" s="49" t="s">
        <v>316</v>
      </c>
      <c r="E1196" s="49" t="s">
        <v>108</v>
      </c>
      <c r="F1196" s="49" t="s">
        <v>108</v>
      </c>
      <c r="G1196" s="49" t="s">
        <v>318</v>
      </c>
      <c r="H1196" s="50" t="s">
        <v>17</v>
      </c>
      <c r="I1196" s="51">
        <v>1</v>
      </c>
      <c r="J1196" s="52"/>
      <c r="K1196" s="52"/>
      <c r="L1196" s="52">
        <v>1.6227195453985401E-2</v>
      </c>
      <c r="M1196" s="52">
        <v>1.4393566577881E-2</v>
      </c>
      <c r="N1196" s="52">
        <v>1.443049186705E-2</v>
      </c>
      <c r="O1196" s="52">
        <v>1.2896515578589399E-2</v>
      </c>
      <c r="P1196" s="52">
        <v>1.3314095257025701E-2</v>
      </c>
      <c r="Q1196" s="52">
        <v>1.33608870702031E-2</v>
      </c>
      <c r="R1196" s="52">
        <v>1.2919519177140199E-2</v>
      </c>
      <c r="S1196" s="52">
        <v>1.3184E-2</v>
      </c>
      <c r="T1196" s="52">
        <v>1.2821000000000001E-2</v>
      </c>
      <c r="U1196" s="52">
        <v>1.296272E-2</v>
      </c>
      <c r="V1196" s="52">
        <v>1.2312999999999999E-2</v>
      </c>
      <c r="W1196" s="52">
        <v>1.2449E-2</v>
      </c>
      <c r="X1196" s="52">
        <v>1.2463999999999999E-2</v>
      </c>
      <c r="Y1196" s="52">
        <v>1.216299E-2</v>
      </c>
      <c r="Z1196" s="52">
        <v>1.2241139999999999E-2</v>
      </c>
      <c r="AA1196" s="52">
        <v>1.1415E-2</v>
      </c>
      <c r="AB1196" s="52">
        <v>1.1858809999999999E-2</v>
      </c>
      <c r="AC1196" s="52">
        <v>9.6242900000000006E-3</v>
      </c>
      <c r="AD1196" s="52">
        <v>1.1066350000000001E-2</v>
      </c>
      <c r="AE1196" s="52">
        <v>1.2087000000000001E-2</v>
      </c>
      <c r="AF1196" s="52">
        <v>1.1727E-2</v>
      </c>
      <c r="AG1196" s="32">
        <v>7.0679999999999996E-3</v>
      </c>
    </row>
    <row r="1197" spans="1:33" ht="15" customHeight="1" x14ac:dyDescent="0.25">
      <c r="A1197" s="49" t="s">
        <v>10</v>
      </c>
      <c r="B1197" s="49" t="s">
        <v>11</v>
      </c>
      <c r="C1197" s="49" t="s">
        <v>287</v>
      </c>
      <c r="D1197" s="49" t="s">
        <v>319</v>
      </c>
      <c r="E1197" s="49" t="s">
        <v>108</v>
      </c>
      <c r="F1197" s="49" t="s">
        <v>108</v>
      </c>
      <c r="G1197" s="49" t="s">
        <v>320</v>
      </c>
      <c r="H1197" s="50" t="s">
        <v>17</v>
      </c>
      <c r="I1197" s="51">
        <v>1</v>
      </c>
      <c r="J1197" s="52">
        <v>1.7673333333333299E-5</v>
      </c>
      <c r="K1197" s="52">
        <v>1.7673333333333299E-5</v>
      </c>
      <c r="L1197" s="52">
        <v>1.7673333333333299E-5</v>
      </c>
      <c r="M1197" s="52">
        <v>1.7673333333333299E-5</v>
      </c>
      <c r="N1197" s="52">
        <v>1.7673333333333299E-5</v>
      </c>
      <c r="O1197" s="52">
        <v>1.7673333333333299E-5</v>
      </c>
      <c r="P1197" s="52">
        <v>1.7673333333333299E-5</v>
      </c>
      <c r="Q1197" s="52">
        <v>1.7673333333333299E-5</v>
      </c>
      <c r="R1197" s="52">
        <v>1.7673333333333299E-5</v>
      </c>
      <c r="S1197" s="52">
        <v>1.7673333333333299E-5</v>
      </c>
      <c r="T1197" s="52">
        <v>1.7673333333333299E-5</v>
      </c>
      <c r="U1197" s="52">
        <v>1.7673333333333299E-5</v>
      </c>
      <c r="V1197" s="52"/>
      <c r="W1197" s="52">
        <v>5.3019999999999997E-5</v>
      </c>
      <c r="X1197" s="52"/>
      <c r="Y1197" s="52"/>
      <c r="Z1197" s="52"/>
      <c r="AA1197" s="52">
        <v>8.3219999999999995E-3</v>
      </c>
      <c r="AB1197" s="52"/>
      <c r="AC1197" s="52"/>
      <c r="AD1197" s="52"/>
      <c r="AE1197" s="52"/>
      <c r="AF1197" s="52"/>
      <c r="AG1197" s="32"/>
    </row>
    <row r="1198" spans="1:33" ht="15" customHeight="1" x14ac:dyDescent="0.25">
      <c r="A1198" s="49" t="s">
        <v>10</v>
      </c>
      <c r="B1198" s="49" t="s">
        <v>11</v>
      </c>
      <c r="C1198" s="49" t="s">
        <v>287</v>
      </c>
      <c r="D1198" s="49" t="s">
        <v>319</v>
      </c>
      <c r="E1198" s="49" t="s">
        <v>108</v>
      </c>
      <c r="F1198" s="49" t="s">
        <v>108</v>
      </c>
      <c r="G1198" s="49" t="s">
        <v>321</v>
      </c>
      <c r="H1198" s="50" t="s">
        <v>17</v>
      </c>
      <c r="I1198" s="51">
        <v>1</v>
      </c>
      <c r="J1198" s="52">
        <v>2.2674485333333298E-3</v>
      </c>
      <c r="K1198" s="52">
        <v>2.2674485333333298E-3</v>
      </c>
      <c r="L1198" s="52">
        <v>2.2674485333333298E-3</v>
      </c>
      <c r="M1198" s="52">
        <v>2.2674485333333298E-3</v>
      </c>
      <c r="N1198" s="52">
        <v>2.2674485333333298E-3</v>
      </c>
      <c r="O1198" s="52">
        <v>2.2674485333333298E-3</v>
      </c>
      <c r="P1198" s="52">
        <v>2.2674485333333298E-3</v>
      </c>
      <c r="Q1198" s="52">
        <v>2.2674485333333298E-3</v>
      </c>
      <c r="R1198" s="52">
        <v>2.2674485333333298E-3</v>
      </c>
      <c r="S1198" s="52">
        <v>2.2674485333333298E-3</v>
      </c>
      <c r="T1198" s="52">
        <v>2.2674485333333298E-3</v>
      </c>
      <c r="U1198" s="52">
        <v>5.3212299999999997E-3</v>
      </c>
      <c r="V1198" s="52">
        <v>8.0372289999999997E-4</v>
      </c>
      <c r="W1198" s="52">
        <v>6.7739269999999999E-4</v>
      </c>
      <c r="X1198" s="52">
        <v>1.1286075E-3</v>
      </c>
      <c r="Y1198" s="52">
        <v>5.9940999999999998E-4</v>
      </c>
      <c r="Z1198" s="52">
        <v>7.5834999999999997E-4</v>
      </c>
      <c r="AA1198" s="52">
        <v>7.5558000000000005E-4</v>
      </c>
      <c r="AB1198" s="52">
        <v>6.6045999999999998E-4</v>
      </c>
      <c r="AC1198" s="52">
        <v>2.4486000000000001E-4</v>
      </c>
      <c r="AD1198" s="52"/>
      <c r="AE1198" s="52"/>
      <c r="AF1198" s="52"/>
      <c r="AG1198" s="32"/>
    </row>
    <row r="1199" spans="1:33" ht="15" customHeight="1" x14ac:dyDescent="0.25">
      <c r="A1199" s="49" t="s">
        <v>10</v>
      </c>
      <c r="B1199" s="49" t="s">
        <v>11</v>
      </c>
      <c r="C1199" s="49" t="s">
        <v>287</v>
      </c>
      <c r="D1199" s="49" t="s">
        <v>319</v>
      </c>
      <c r="E1199" s="49" t="s">
        <v>108</v>
      </c>
      <c r="F1199" s="49" t="s">
        <v>108</v>
      </c>
      <c r="G1199" s="49" t="s">
        <v>322</v>
      </c>
      <c r="H1199" s="50" t="s">
        <v>17</v>
      </c>
      <c r="I1199" s="51">
        <v>1</v>
      </c>
      <c r="J1199" s="52">
        <v>1.5938903616896899E-2</v>
      </c>
      <c r="K1199" s="52">
        <v>1.5938903616896899E-2</v>
      </c>
      <c r="L1199" s="52">
        <v>1.5938903616896899E-2</v>
      </c>
      <c r="M1199" s="52">
        <v>1.5938903616896899E-2</v>
      </c>
      <c r="N1199" s="52">
        <v>1.5938903616896899E-2</v>
      </c>
      <c r="O1199" s="52">
        <v>1.5938903616896899E-2</v>
      </c>
      <c r="P1199" s="52">
        <v>1.5938903616896899E-2</v>
      </c>
      <c r="Q1199" s="52">
        <v>1.5938903616896899E-2</v>
      </c>
      <c r="R1199" s="52">
        <v>1.5938903616896899E-2</v>
      </c>
      <c r="S1199" s="52">
        <v>1.5938903616896899E-2</v>
      </c>
      <c r="T1199" s="52">
        <v>1.5938903616896899E-2</v>
      </c>
      <c r="U1199" s="52">
        <v>3.13738639090584E-2</v>
      </c>
      <c r="V1199" s="52">
        <v>1.29881369416322E-2</v>
      </c>
      <c r="W1199" s="52">
        <v>3.4547100000000002E-3</v>
      </c>
      <c r="X1199" s="52">
        <v>2.79204E-3</v>
      </c>
      <c r="Y1199" s="52">
        <v>1.92983E-3</v>
      </c>
      <c r="Z1199" s="52">
        <v>7.5575999999999996E-4</v>
      </c>
      <c r="AA1199" s="52">
        <v>2.6094999999999997E-4</v>
      </c>
      <c r="AB1199" s="52">
        <v>4.4571716E-4</v>
      </c>
      <c r="AC1199" s="52">
        <v>4.9166800000000001E-4</v>
      </c>
      <c r="AD1199" s="52">
        <v>1.4666460000000001E-4</v>
      </c>
      <c r="AE1199" s="52">
        <v>8.1813100000000004E-5</v>
      </c>
      <c r="AF1199" s="52">
        <v>1.2683666667000001E-4</v>
      </c>
      <c r="AG1199" s="32">
        <v>7.3640000000000006E-5</v>
      </c>
    </row>
    <row r="1200" spans="1:33" ht="15" customHeight="1" x14ac:dyDescent="0.25">
      <c r="A1200" s="49" t="s">
        <v>10</v>
      </c>
      <c r="B1200" s="49" t="s">
        <v>11</v>
      </c>
      <c r="C1200" s="49" t="s">
        <v>287</v>
      </c>
      <c r="D1200" s="49" t="s">
        <v>319</v>
      </c>
      <c r="E1200" s="49" t="s">
        <v>108</v>
      </c>
      <c r="F1200" s="49" t="s">
        <v>108</v>
      </c>
      <c r="G1200" s="49" t="s">
        <v>323</v>
      </c>
      <c r="H1200" s="50" t="s">
        <v>17</v>
      </c>
      <c r="I1200" s="51">
        <v>1</v>
      </c>
      <c r="J1200" s="52">
        <v>2.4325E-4</v>
      </c>
      <c r="K1200" s="52">
        <v>2.4325E-4</v>
      </c>
      <c r="L1200" s="52">
        <v>2.4325E-4</v>
      </c>
      <c r="M1200" s="52">
        <v>2.4325E-4</v>
      </c>
      <c r="N1200" s="52">
        <v>2.4325E-4</v>
      </c>
      <c r="O1200" s="52">
        <v>2.4325E-4</v>
      </c>
      <c r="P1200" s="52">
        <v>2.4325E-4</v>
      </c>
      <c r="Q1200" s="52">
        <v>2.4325E-4</v>
      </c>
      <c r="R1200" s="52">
        <v>2.4325E-4</v>
      </c>
      <c r="S1200" s="52">
        <v>2.4325E-4</v>
      </c>
      <c r="T1200" s="52">
        <v>2.4325E-4</v>
      </c>
      <c r="U1200" s="52">
        <v>2.4325E-4</v>
      </c>
      <c r="V1200" s="52">
        <v>3.9564999999999999E-4</v>
      </c>
      <c r="W1200" s="52">
        <v>1.004E-5</v>
      </c>
      <c r="X1200" s="52">
        <v>3.2405999999999998E-4</v>
      </c>
      <c r="Y1200" s="52">
        <v>4.5800000000000002E-4</v>
      </c>
      <c r="Z1200" s="52">
        <v>3.5639999999999999E-4</v>
      </c>
      <c r="AA1200" s="52">
        <v>4.102E-4</v>
      </c>
      <c r="AB1200" s="52">
        <v>4.8999999999999998E-4</v>
      </c>
      <c r="AC1200" s="52">
        <v>3.8705E-4</v>
      </c>
      <c r="AD1200" s="52">
        <v>4.5331000000000001E-4</v>
      </c>
      <c r="AE1200" s="52">
        <v>6.1240600000000002E-4</v>
      </c>
      <c r="AF1200" s="52">
        <v>4.7737300000000001E-4</v>
      </c>
      <c r="AG1200" s="32">
        <v>4.459E-4</v>
      </c>
    </row>
    <row r="1201" spans="1:33" ht="15" customHeight="1" x14ac:dyDescent="0.25">
      <c r="A1201" s="49" t="s">
        <v>10</v>
      </c>
      <c r="B1201" s="49" t="s">
        <v>11</v>
      </c>
      <c r="C1201" s="49" t="s">
        <v>287</v>
      </c>
      <c r="D1201" s="49" t="s">
        <v>319</v>
      </c>
      <c r="E1201" s="49" t="s">
        <v>108</v>
      </c>
      <c r="F1201" s="49" t="s">
        <v>108</v>
      </c>
      <c r="G1201" s="49" t="s">
        <v>324</v>
      </c>
      <c r="H1201" s="50" t="s">
        <v>17</v>
      </c>
      <c r="I1201" s="51">
        <v>1</v>
      </c>
      <c r="J1201" s="52">
        <v>4.34967666666667E-3</v>
      </c>
      <c r="K1201" s="52">
        <v>4.34967666666667E-3</v>
      </c>
      <c r="L1201" s="52">
        <v>4.34967666666667E-3</v>
      </c>
      <c r="M1201" s="52">
        <v>4.34967666666667E-3</v>
      </c>
      <c r="N1201" s="52">
        <v>4.34967666666667E-3</v>
      </c>
      <c r="O1201" s="52">
        <v>4.34967666666667E-3</v>
      </c>
      <c r="P1201" s="52">
        <v>4.34967666666667E-3</v>
      </c>
      <c r="Q1201" s="52">
        <v>4.34967666666667E-3</v>
      </c>
      <c r="R1201" s="52">
        <v>4.34967666666667E-3</v>
      </c>
      <c r="S1201" s="52">
        <v>4.34967666666667E-3</v>
      </c>
      <c r="T1201" s="52">
        <v>4.34967666666667E-3</v>
      </c>
      <c r="U1201" s="52">
        <v>1.1100699999999999E-3</v>
      </c>
      <c r="V1201" s="52">
        <v>5.8999400000000002E-3</v>
      </c>
      <c r="W1201" s="52">
        <v>6.03902E-3</v>
      </c>
      <c r="X1201" s="52">
        <v>4.8737010000000002E-3</v>
      </c>
      <c r="Y1201" s="52">
        <v>4.9400579999999998E-3</v>
      </c>
      <c r="Z1201" s="52">
        <v>1.2544049999999999E-2</v>
      </c>
      <c r="AA1201" s="52">
        <v>1.467369E-2</v>
      </c>
      <c r="AB1201" s="52">
        <v>4.5521299999999997E-3</v>
      </c>
      <c r="AC1201" s="52">
        <v>4.9379000000000003E-4</v>
      </c>
      <c r="AD1201" s="52">
        <v>6.5952999999999997E-4</v>
      </c>
      <c r="AE1201" s="52">
        <v>6.935E-4</v>
      </c>
      <c r="AF1201" s="52">
        <v>5.2039000000000002E-4</v>
      </c>
      <c r="AG1201" s="32">
        <v>1.7525399999999999E-3</v>
      </c>
    </row>
    <row r="1202" spans="1:33" ht="15" customHeight="1" x14ac:dyDescent="0.25">
      <c r="A1202" s="49" t="s">
        <v>10</v>
      </c>
      <c r="B1202" s="49" t="s">
        <v>325</v>
      </c>
      <c r="C1202" s="49" t="s">
        <v>326</v>
      </c>
      <c r="D1202" s="49" t="s">
        <v>327</v>
      </c>
      <c r="E1202" s="49" t="s">
        <v>108</v>
      </c>
      <c r="F1202" s="49" t="s">
        <v>108</v>
      </c>
      <c r="G1202" s="49" t="s">
        <v>328</v>
      </c>
      <c r="H1202" s="50" t="s">
        <v>17</v>
      </c>
      <c r="I1202" s="51">
        <v>1</v>
      </c>
      <c r="J1202" s="52">
        <v>5.5234835999999996</v>
      </c>
      <c r="K1202" s="52">
        <v>5.2789896000000001</v>
      </c>
      <c r="L1202" s="52">
        <v>5.8194774000000002</v>
      </c>
      <c r="M1202" s="52">
        <v>5.8694166000000001</v>
      </c>
      <c r="N1202" s="52">
        <v>6.0306785999999999</v>
      </c>
      <c r="O1202" s="52">
        <v>5.9646131999999996</v>
      </c>
      <c r="P1202" s="52">
        <v>5.8106340000000003</v>
      </c>
      <c r="Q1202" s="52">
        <v>5.6587356</v>
      </c>
      <c r="R1202" s="52">
        <v>5.2847970000000002</v>
      </c>
      <c r="S1202" s="52">
        <v>3.6011500000000001</v>
      </c>
      <c r="T1202" s="52">
        <v>3.4580341818</v>
      </c>
      <c r="U1202" s="52">
        <v>3.6977354138263401</v>
      </c>
      <c r="V1202" s="52">
        <v>4.2224038905923997</v>
      </c>
      <c r="W1202" s="52">
        <v>4.4686772879488403</v>
      </c>
      <c r="X1202" s="52">
        <v>4.7802741478726301</v>
      </c>
      <c r="Y1202" s="52">
        <v>4.6929892787807299</v>
      </c>
      <c r="Z1202" s="52">
        <v>4.6736450025619201</v>
      </c>
      <c r="AA1202" s="52">
        <v>4.8527491499591804</v>
      </c>
      <c r="AB1202" s="52">
        <v>4.96392839118207</v>
      </c>
      <c r="AC1202" s="52">
        <v>4.9175483351174796</v>
      </c>
      <c r="AD1202" s="52">
        <v>4.7223279132381597</v>
      </c>
      <c r="AE1202" s="52">
        <v>4.6569169505579202</v>
      </c>
      <c r="AF1202" s="52">
        <v>4.5931380615077604</v>
      </c>
      <c r="AG1202" s="32">
        <v>4.2998392681000004</v>
      </c>
    </row>
    <row r="1203" spans="1:33" ht="15" customHeight="1" x14ac:dyDescent="0.25">
      <c r="A1203" s="49" t="s">
        <v>10</v>
      </c>
      <c r="B1203" s="49" t="s">
        <v>325</v>
      </c>
      <c r="C1203" s="49" t="s">
        <v>326</v>
      </c>
      <c r="D1203" s="49" t="s">
        <v>329</v>
      </c>
      <c r="E1203" s="49" t="s">
        <v>108</v>
      </c>
      <c r="F1203" s="49" t="s">
        <v>108</v>
      </c>
      <c r="G1203" s="49" t="s">
        <v>330</v>
      </c>
      <c r="H1203" s="50" t="s">
        <v>17</v>
      </c>
      <c r="I1203" s="51">
        <v>1</v>
      </c>
      <c r="J1203" s="52">
        <v>7.1999999999999995E-2</v>
      </c>
      <c r="K1203" s="52">
        <v>6.8000000000000005E-2</v>
      </c>
      <c r="L1203" s="52">
        <v>5.8999999999999997E-2</v>
      </c>
      <c r="M1203" s="52">
        <v>5.8000000000000003E-2</v>
      </c>
      <c r="N1203" s="52">
        <v>7.5999999999999998E-2</v>
      </c>
      <c r="O1203" s="52">
        <v>7.1999999999999995E-2</v>
      </c>
      <c r="P1203" s="52">
        <v>6.6000000000000003E-2</v>
      </c>
      <c r="Q1203" s="52">
        <v>5.4999999969999998E-2</v>
      </c>
      <c r="R1203" s="52">
        <v>4.3999999999999997E-2</v>
      </c>
      <c r="S1203" s="52">
        <v>2.9000000000000001E-2</v>
      </c>
      <c r="T1203" s="52">
        <v>3.2000000000000001E-2</v>
      </c>
      <c r="U1203" s="52">
        <v>3.8793500000000002E-2</v>
      </c>
      <c r="V1203" s="52">
        <v>3.8109200000000003E-2</v>
      </c>
      <c r="W1203" s="52">
        <v>4.29101E-2</v>
      </c>
      <c r="X1203" s="52">
        <v>5.3069999999999999E-2</v>
      </c>
      <c r="Y1203" s="52">
        <v>5.8561229999999999E-2</v>
      </c>
      <c r="Z1203" s="52">
        <v>5.5839920996512103E-2</v>
      </c>
      <c r="AA1203" s="52">
        <v>7.2547130000000001E-2</v>
      </c>
      <c r="AB1203" s="52">
        <v>5.8561740000000001E-2</v>
      </c>
      <c r="AC1203" s="52">
        <v>5.8443929999999998E-2</v>
      </c>
      <c r="AD1203" s="52">
        <v>4.4542989999999998E-2</v>
      </c>
      <c r="AE1203" s="52">
        <v>4.429657E-2</v>
      </c>
      <c r="AF1203" s="52">
        <v>3.9407400000000002E-2</v>
      </c>
      <c r="AG1203" s="32">
        <v>1.70542E-3</v>
      </c>
    </row>
    <row r="1204" spans="1:33" ht="15" customHeight="1" x14ac:dyDescent="0.25">
      <c r="A1204" s="49" t="s">
        <v>10</v>
      </c>
      <c r="B1204" s="49" t="s">
        <v>325</v>
      </c>
      <c r="C1204" s="49" t="s">
        <v>326</v>
      </c>
      <c r="D1204" s="49" t="s">
        <v>778</v>
      </c>
      <c r="E1204" s="49" t="s">
        <v>108</v>
      </c>
      <c r="F1204" s="49" t="s">
        <v>108</v>
      </c>
      <c r="G1204" s="49" t="s">
        <v>779</v>
      </c>
      <c r="H1204" s="50" t="s">
        <v>17</v>
      </c>
      <c r="I1204" s="51">
        <v>1</v>
      </c>
      <c r="J1204" s="52">
        <v>0.115969970998239</v>
      </c>
      <c r="K1204" s="52">
        <v>0.108276631398847</v>
      </c>
      <c r="L1204" s="52">
        <v>0.105522225863263</v>
      </c>
      <c r="M1204" s="52">
        <v>0.10400255384363</v>
      </c>
      <c r="N1204" s="52">
        <v>0.10656700037675999</v>
      </c>
      <c r="O1204" s="52">
        <v>0.107421815887804</v>
      </c>
      <c r="P1204" s="52">
        <v>0.107801733892712</v>
      </c>
      <c r="Q1204" s="52">
        <v>0.103907574342403</v>
      </c>
      <c r="R1204" s="52">
        <v>0.100868230303137</v>
      </c>
      <c r="S1204" s="52">
        <v>8.6241387114169593E-2</v>
      </c>
      <c r="T1204" s="52">
        <v>8.8330936141164898E-2</v>
      </c>
      <c r="U1204" s="52">
        <v>0.107556311936805</v>
      </c>
      <c r="V1204" s="52">
        <v>0.105543607275193</v>
      </c>
      <c r="W1204" s="52">
        <v>0.103639463316425</v>
      </c>
      <c r="X1204" s="52">
        <v>9.4214533024687797E-2</v>
      </c>
      <c r="Y1204" s="52">
        <v>9.1157085067002402E-2</v>
      </c>
      <c r="Z1204" s="52">
        <v>8.9911051512743298E-2</v>
      </c>
      <c r="AA1204" s="52">
        <v>9.4979501227059004E-2</v>
      </c>
      <c r="AB1204" s="52">
        <v>9.6068856369705399E-2</v>
      </c>
      <c r="AC1204" s="52">
        <v>9.0773947558699095E-2</v>
      </c>
      <c r="AD1204" s="52">
        <v>9.71510732825457E-2</v>
      </c>
      <c r="AE1204" s="52">
        <v>0.102453893587259</v>
      </c>
      <c r="AF1204" s="52">
        <v>9.7605751037800795E-2</v>
      </c>
      <c r="AG1204" s="32">
        <v>8.9363574354085901E-2</v>
      </c>
    </row>
    <row r="1205" spans="1:33" ht="15" customHeight="1" x14ac:dyDescent="0.25">
      <c r="A1205" s="49" t="s">
        <v>10</v>
      </c>
      <c r="B1205" s="49" t="s">
        <v>325</v>
      </c>
      <c r="C1205" s="49" t="s">
        <v>326</v>
      </c>
      <c r="D1205" s="49" t="s">
        <v>778</v>
      </c>
      <c r="E1205" s="49" t="s">
        <v>108</v>
      </c>
      <c r="F1205" s="49" t="s">
        <v>108</v>
      </c>
      <c r="G1205" s="49" t="s">
        <v>780</v>
      </c>
      <c r="H1205" s="50" t="s">
        <v>17</v>
      </c>
      <c r="I1205" s="51">
        <v>1</v>
      </c>
      <c r="J1205" s="52">
        <v>0.15849444904443299</v>
      </c>
      <c r="K1205" s="52">
        <v>0.15427112969434001</v>
      </c>
      <c r="L1205" s="52">
        <v>0.159771147234505</v>
      </c>
      <c r="M1205" s="52">
        <v>0.156903945876778</v>
      </c>
      <c r="N1205" s="52">
        <v>0.15807007778887899</v>
      </c>
      <c r="O1205" s="52">
        <v>0.15410291702258</v>
      </c>
      <c r="P1205" s="52">
        <v>0.15272402149594799</v>
      </c>
      <c r="Q1205" s="52">
        <v>0.14600907025138299</v>
      </c>
      <c r="R1205" s="52">
        <v>0.137790077532606</v>
      </c>
      <c r="S1205" s="52">
        <v>0.11885149275479701</v>
      </c>
      <c r="T1205" s="52">
        <v>0.125798008966192</v>
      </c>
      <c r="U1205" s="52">
        <v>0.12452640516206</v>
      </c>
      <c r="V1205" s="52">
        <v>0.121759987041191</v>
      </c>
      <c r="W1205" s="52">
        <v>0.12284508508494101</v>
      </c>
      <c r="X1205" s="52">
        <v>0.121404416044056</v>
      </c>
      <c r="Y1205" s="52">
        <v>0.120351496368512</v>
      </c>
      <c r="Z1205" s="52">
        <v>0.12618290661322701</v>
      </c>
      <c r="AA1205" s="52">
        <v>0.11850165684809499</v>
      </c>
      <c r="AB1205" s="52">
        <v>0.114314294879394</v>
      </c>
      <c r="AC1205" s="52">
        <v>0.11092987331960801</v>
      </c>
      <c r="AD1205" s="52">
        <v>0.105377611348524</v>
      </c>
      <c r="AE1205" s="52">
        <v>0.111749066358725</v>
      </c>
      <c r="AF1205" s="52">
        <v>0.109422730170721</v>
      </c>
      <c r="AG1205" s="32">
        <v>9.8805204208190597E-2</v>
      </c>
    </row>
    <row r="1206" spans="1:33" ht="15" customHeight="1" x14ac:dyDescent="0.25">
      <c r="A1206" s="49" t="s">
        <v>10</v>
      </c>
      <c r="B1206" s="49" t="s">
        <v>325</v>
      </c>
      <c r="C1206" s="49" t="s">
        <v>331</v>
      </c>
      <c r="D1206" s="49" t="s">
        <v>332</v>
      </c>
      <c r="E1206" s="49" t="s">
        <v>108</v>
      </c>
      <c r="F1206" s="49" t="s">
        <v>108</v>
      </c>
      <c r="G1206" s="49" t="s">
        <v>333</v>
      </c>
      <c r="H1206" s="50" t="s">
        <v>18</v>
      </c>
      <c r="I1206" s="51">
        <v>298</v>
      </c>
      <c r="J1206" s="52">
        <v>6.2903625616000006E-2</v>
      </c>
      <c r="K1206" s="52">
        <v>5.0322900612000003E-2</v>
      </c>
      <c r="L1206" s="52">
        <v>5.4516475513999997E-2</v>
      </c>
      <c r="M1206" s="52">
        <v>5.1720759012000003E-2</v>
      </c>
      <c r="N1206" s="52">
        <v>5.1720759012000003E-2</v>
      </c>
      <c r="O1206" s="52">
        <v>5.3118617411999997E-2</v>
      </c>
      <c r="P1206" s="52">
        <v>5.1720759012000003E-2</v>
      </c>
      <c r="Q1206" s="52">
        <v>6.1505767513999998E-2</v>
      </c>
      <c r="R1206" s="52">
        <v>5.3118617411999997E-2</v>
      </c>
      <c r="S1206" s="52">
        <v>4.4731467310000002E-2</v>
      </c>
      <c r="T1206" s="52">
        <v>5.4516475513999997E-2</v>
      </c>
      <c r="U1206" s="52">
        <v>2.9910319599999999E-2</v>
      </c>
      <c r="V1206" s="52">
        <v>4.88538518E-2</v>
      </c>
      <c r="W1206" s="52">
        <v>5.03229005822E-2</v>
      </c>
      <c r="X1206" s="52">
        <v>1.342788E-2</v>
      </c>
      <c r="Y1206" s="52">
        <v>3.3003499999999998E-2</v>
      </c>
      <c r="Z1206" s="52">
        <v>9.3869999999999994E-5</v>
      </c>
      <c r="AA1206" s="52">
        <v>2.9799999999999999E-5</v>
      </c>
      <c r="AB1206" s="52">
        <v>2.7806379999999999E-6</v>
      </c>
      <c r="AC1206" s="52">
        <v>2.4614799999999998E-3</v>
      </c>
      <c r="AD1206" s="52">
        <v>2.4704200000000001E-3</v>
      </c>
      <c r="AE1206" s="52">
        <v>8.4334000000000004E-4</v>
      </c>
      <c r="AF1206" s="52">
        <v>1.2903400000000001E-3</v>
      </c>
      <c r="AG1206" s="32">
        <v>3.42166878E-3</v>
      </c>
    </row>
    <row r="1207" spans="1:33" ht="15" customHeight="1" x14ac:dyDescent="0.25">
      <c r="A1207" s="49" t="s">
        <v>10</v>
      </c>
      <c r="B1207" s="49" t="s">
        <v>325</v>
      </c>
      <c r="C1207" s="49" t="s">
        <v>334</v>
      </c>
      <c r="D1207" s="49" t="s">
        <v>335</v>
      </c>
      <c r="E1207" s="49" t="s">
        <v>108</v>
      </c>
      <c r="F1207" s="49" t="s">
        <v>108</v>
      </c>
      <c r="G1207" s="49" t="s">
        <v>336</v>
      </c>
      <c r="H1207" s="50" t="s">
        <v>17</v>
      </c>
      <c r="I1207" s="51">
        <v>1</v>
      </c>
      <c r="J1207" s="52">
        <v>7.1577556764000003E-2</v>
      </c>
      <c r="K1207" s="52">
        <v>6.8185230023000004E-2</v>
      </c>
      <c r="L1207" s="52">
        <v>6.8145562931000006E-2</v>
      </c>
      <c r="M1207" s="52">
        <v>7.0019611191000003E-2</v>
      </c>
      <c r="N1207" s="52">
        <v>6.6668908737000002E-2</v>
      </c>
      <c r="O1207" s="52">
        <v>6.7339793815999999E-2</v>
      </c>
      <c r="P1207" s="52">
        <v>6.8028106128000004E-2</v>
      </c>
      <c r="Q1207" s="52">
        <v>6.8195196316000004E-2</v>
      </c>
      <c r="R1207" s="52">
        <v>6.6296459936999994E-2</v>
      </c>
      <c r="S1207" s="52">
        <v>6.3452863972000006E-2</v>
      </c>
      <c r="T1207" s="52">
        <v>6.5373328898999994E-2</v>
      </c>
      <c r="U1207" s="52">
        <v>6.6544500000000006E-2</v>
      </c>
      <c r="V1207" s="52">
        <v>5.9970999999999997E-2</v>
      </c>
      <c r="W1207" s="52">
        <v>6.575947E-2</v>
      </c>
      <c r="X1207" s="52">
        <v>6.2909999999999994E-2</v>
      </c>
      <c r="Y1207" s="52">
        <v>4.7302039999999997E-2</v>
      </c>
      <c r="Z1207" s="52"/>
      <c r="AA1207" s="52"/>
      <c r="AB1207" s="52"/>
      <c r="AC1207" s="52"/>
      <c r="AD1207" s="52"/>
      <c r="AE1207" s="52"/>
      <c r="AF1207" s="52"/>
      <c r="AG1207" s="32"/>
    </row>
    <row r="1208" spans="1:33" ht="15" customHeight="1" x14ac:dyDescent="0.25">
      <c r="A1208" s="49" t="s">
        <v>10</v>
      </c>
      <c r="B1208" s="49" t="s">
        <v>325</v>
      </c>
      <c r="C1208" s="49" t="s">
        <v>337</v>
      </c>
      <c r="D1208" s="49" t="s">
        <v>338</v>
      </c>
      <c r="E1208" s="49" t="s">
        <v>108</v>
      </c>
      <c r="F1208" s="49" t="s">
        <v>108</v>
      </c>
      <c r="G1208" s="49" t="s">
        <v>339</v>
      </c>
      <c r="H1208" s="50" t="s">
        <v>17</v>
      </c>
      <c r="I1208" s="51">
        <v>1</v>
      </c>
      <c r="J1208" s="52">
        <v>0.89956566699999996</v>
      </c>
      <c r="K1208" s="52">
        <v>0.82414002580000001</v>
      </c>
      <c r="L1208" s="52">
        <v>0.81440768500000005</v>
      </c>
      <c r="M1208" s="52">
        <v>0.75290469800000004</v>
      </c>
      <c r="N1208" s="52">
        <v>0.76277221019999997</v>
      </c>
      <c r="O1208" s="52">
        <v>0.75878465390000005</v>
      </c>
      <c r="P1208" s="52">
        <v>0.73931997230000002</v>
      </c>
      <c r="Q1208" s="52">
        <v>0.76344806720000002</v>
      </c>
      <c r="R1208" s="52">
        <v>0.70877123590000002</v>
      </c>
      <c r="S1208" s="52">
        <v>0.6372655653</v>
      </c>
      <c r="T1208" s="52">
        <v>0.92011171979999995</v>
      </c>
      <c r="U1208" s="52">
        <v>0.81190701409999999</v>
      </c>
      <c r="V1208" s="52">
        <v>0.7840617057</v>
      </c>
      <c r="W1208" s="52">
        <v>0.84313160750000005</v>
      </c>
      <c r="X1208" s="52">
        <v>0.86651625970000001</v>
      </c>
      <c r="Y1208" s="52">
        <v>0.95458042679999999</v>
      </c>
      <c r="Z1208" s="52">
        <v>0.95262044150000003</v>
      </c>
      <c r="AA1208" s="52">
        <v>0.94227982939999999</v>
      </c>
      <c r="AB1208" s="52">
        <v>0.93930605860000005</v>
      </c>
      <c r="AC1208" s="52">
        <v>0.92166619090000002</v>
      </c>
      <c r="AD1208" s="52">
        <v>0.82562691119999998</v>
      </c>
      <c r="AE1208" s="52">
        <v>0.84657847819999998</v>
      </c>
      <c r="AF1208" s="52">
        <v>0.85178257710000005</v>
      </c>
      <c r="AG1208" s="32">
        <v>0.61982845470000003</v>
      </c>
    </row>
    <row r="1209" spans="1:33" ht="15" customHeight="1" x14ac:dyDescent="0.25">
      <c r="A1209" s="49" t="s">
        <v>10</v>
      </c>
      <c r="B1209" s="49" t="s">
        <v>325</v>
      </c>
      <c r="C1209" s="49" t="s">
        <v>337</v>
      </c>
      <c r="D1209" s="49" t="s">
        <v>338</v>
      </c>
      <c r="E1209" s="49" t="s">
        <v>108</v>
      </c>
      <c r="F1209" s="49" t="s">
        <v>108</v>
      </c>
      <c r="G1209" s="49" t="s">
        <v>340</v>
      </c>
      <c r="H1209" s="50" t="s">
        <v>17</v>
      </c>
      <c r="I1209" s="51">
        <v>1</v>
      </c>
      <c r="J1209" s="52">
        <v>1.1993758322000001</v>
      </c>
      <c r="K1209" s="52">
        <v>1.0988758963</v>
      </c>
      <c r="L1209" s="52">
        <v>1.0858994419000001</v>
      </c>
      <c r="M1209" s="52">
        <v>1.0039179878</v>
      </c>
      <c r="N1209" s="52">
        <v>1.0170296136000001</v>
      </c>
      <c r="O1209" s="52">
        <v>1.0117579290000001</v>
      </c>
      <c r="P1209" s="52">
        <v>0.98573743449999995</v>
      </c>
      <c r="Q1209" s="52">
        <v>1.0179082277</v>
      </c>
      <c r="R1209" s="52">
        <v>0.94505084309999998</v>
      </c>
      <c r="S1209" s="52">
        <v>0.84961983470000002</v>
      </c>
      <c r="T1209" s="52">
        <v>1.0448073362999999</v>
      </c>
      <c r="U1209" s="52">
        <v>0.9787085217</v>
      </c>
      <c r="V1209" s="52">
        <v>0.89314502549999997</v>
      </c>
      <c r="W1209" s="52">
        <v>0.93315575989999999</v>
      </c>
      <c r="X1209" s="52">
        <v>0.95525628380000005</v>
      </c>
      <c r="Y1209" s="52">
        <v>1.0537286486999999</v>
      </c>
      <c r="Z1209" s="52">
        <v>0.98431813479999997</v>
      </c>
      <c r="AA1209" s="52">
        <v>0.91504279229999996</v>
      </c>
      <c r="AB1209" s="52">
        <v>0.87956029979999995</v>
      </c>
      <c r="AC1209" s="52">
        <v>0.86104181800000001</v>
      </c>
      <c r="AD1209" s="52">
        <v>0.70816296460000006</v>
      </c>
      <c r="AE1209" s="52">
        <v>0.77155835120000005</v>
      </c>
      <c r="AF1209" s="52">
        <v>0.79744367429999996</v>
      </c>
      <c r="AG1209" s="32">
        <v>0.5766411924</v>
      </c>
    </row>
    <row r="1210" spans="1:33" ht="15" customHeight="1" x14ac:dyDescent="0.25">
      <c r="A1210" s="49" t="s">
        <v>10</v>
      </c>
      <c r="B1210" s="49" t="s">
        <v>325</v>
      </c>
      <c r="C1210" s="49" t="s">
        <v>337</v>
      </c>
      <c r="D1210" s="49" t="s">
        <v>341</v>
      </c>
      <c r="E1210" s="49" t="s">
        <v>108</v>
      </c>
      <c r="F1210" s="49" t="s">
        <v>108</v>
      </c>
      <c r="G1210" s="49" t="s">
        <v>342</v>
      </c>
      <c r="H1210" s="50" t="s">
        <v>17</v>
      </c>
      <c r="I1210" s="51">
        <v>1</v>
      </c>
      <c r="J1210" s="52">
        <v>0.41219115094724301</v>
      </c>
      <c r="K1210" s="52">
        <v>0.38106400169598798</v>
      </c>
      <c r="L1210" s="52">
        <v>0.33336619049003402</v>
      </c>
      <c r="M1210" s="52">
        <v>0.34274909726178299</v>
      </c>
      <c r="N1210" s="52">
        <v>0.31872926112108502</v>
      </c>
      <c r="O1210" s="52">
        <v>0.34608734034310301</v>
      </c>
      <c r="P1210" s="52">
        <v>0.340172359039217</v>
      </c>
      <c r="Q1210" s="52">
        <v>0.337591867434964</v>
      </c>
      <c r="R1210" s="52">
        <v>0.33252898989596202</v>
      </c>
      <c r="S1210" s="52">
        <v>0.32409493429775998</v>
      </c>
      <c r="T1210" s="52">
        <v>0.31840130177923798</v>
      </c>
      <c r="U1210" s="52">
        <v>0.30945820057353002</v>
      </c>
      <c r="V1210" s="52">
        <v>0.30005033719621699</v>
      </c>
      <c r="W1210" s="52">
        <v>0.29047289309384</v>
      </c>
      <c r="X1210" s="52">
        <v>0.285813674471325</v>
      </c>
      <c r="Y1210" s="52">
        <v>0.31507589210131098</v>
      </c>
      <c r="Z1210" s="52">
        <v>0.31890669470194699</v>
      </c>
      <c r="AA1210" s="52">
        <v>0.32142834104122597</v>
      </c>
      <c r="AB1210" s="52">
        <v>0.32362729709125798</v>
      </c>
      <c r="AC1210" s="52">
        <v>0.33189451091273098</v>
      </c>
      <c r="AD1210" s="52">
        <v>0.333443223664253</v>
      </c>
      <c r="AE1210" s="52">
        <v>0.33853389009127</v>
      </c>
      <c r="AF1210" s="52">
        <v>0.33365370134290601</v>
      </c>
      <c r="AG1210" s="32">
        <v>0.34714391787677701</v>
      </c>
    </row>
    <row r="1211" spans="1:33" ht="15" customHeight="1" x14ac:dyDescent="0.25">
      <c r="A1211" s="49" t="s">
        <v>10</v>
      </c>
      <c r="B1211" s="49" t="s">
        <v>325</v>
      </c>
      <c r="C1211" s="49" t="s">
        <v>343</v>
      </c>
      <c r="D1211" s="49" t="s">
        <v>108</v>
      </c>
      <c r="E1211" s="49" t="s">
        <v>108</v>
      </c>
      <c r="F1211" s="49" t="s">
        <v>108</v>
      </c>
      <c r="G1211" s="49" t="s">
        <v>344</v>
      </c>
      <c r="H1211" s="50" t="s">
        <v>345</v>
      </c>
      <c r="I1211" s="51">
        <v>12200</v>
      </c>
      <c r="J1211" s="52">
        <v>0.25867299046895997</v>
      </c>
      <c r="K1211" s="52">
        <v>0.1802772120276</v>
      </c>
      <c r="L1211" s="52">
        <v>0.1873063693773</v>
      </c>
      <c r="M1211" s="52">
        <v>0.1662188973282</v>
      </c>
      <c r="N1211" s="52">
        <v>0.15149901487824</v>
      </c>
      <c r="O1211" s="52">
        <v>0.13512521305187999</v>
      </c>
      <c r="P1211" s="52">
        <v>0.1451314252791</v>
      </c>
      <c r="Q1211" s="52">
        <v>0.13537330095833999</v>
      </c>
      <c r="R1211" s="52">
        <v>0.11569166037917999</v>
      </c>
      <c r="S1211" s="52">
        <v>7.8726562316640006E-2</v>
      </c>
      <c r="T1211" s="52">
        <v>0.10014481824102001</v>
      </c>
      <c r="U1211" s="52">
        <v>0.13173467833026001</v>
      </c>
      <c r="V1211" s="52">
        <v>0.11759366766204001</v>
      </c>
      <c r="W1211" s="52">
        <v>0.10444500861966</v>
      </c>
      <c r="X1211" s="52">
        <v>9.4521492361260007E-2</v>
      </c>
      <c r="Y1211" s="52">
        <v>9.0882869733179994E-2</v>
      </c>
      <c r="Z1211" s="52">
        <v>8.31094486641E-2</v>
      </c>
      <c r="AA1211" s="52">
        <v>8.1290137350059993E-2</v>
      </c>
      <c r="AB1211" s="52">
        <v>8.1951705100619998E-2</v>
      </c>
      <c r="AC1211" s="52">
        <v>7.0291573497000007E-2</v>
      </c>
      <c r="AD1211" s="52">
        <v>6.2931632272020005E-2</v>
      </c>
      <c r="AE1211" s="52">
        <v>6.5247119398979994E-2</v>
      </c>
      <c r="AF1211" s="52">
        <v>6.8058782338859994E-2</v>
      </c>
      <c r="AG1211" s="32">
        <v>5.4827427327660001E-2</v>
      </c>
    </row>
    <row r="1212" spans="1:33" ht="15" customHeight="1" x14ac:dyDescent="0.25">
      <c r="A1212" s="49" t="s">
        <v>10</v>
      </c>
      <c r="B1212" s="49" t="s">
        <v>325</v>
      </c>
      <c r="C1212" s="49" t="s">
        <v>343</v>
      </c>
      <c r="D1212" s="49" t="s">
        <v>108</v>
      </c>
      <c r="E1212" s="49" t="s">
        <v>108</v>
      </c>
      <c r="F1212" s="49" t="s">
        <v>108</v>
      </c>
      <c r="G1212" s="49" t="s">
        <v>344</v>
      </c>
      <c r="H1212" s="50" t="s">
        <v>346</v>
      </c>
      <c r="I1212" s="51">
        <v>8830</v>
      </c>
      <c r="J1212" s="52">
        <v>3.7546297421968799E-2</v>
      </c>
      <c r="K1212" s="52">
        <v>2.9741729980323602E-2</v>
      </c>
      <c r="L1212" s="52">
        <v>2.1304359773139599E-2</v>
      </c>
      <c r="M1212" s="52">
        <v>3.01635984906828E-2</v>
      </c>
      <c r="N1212" s="52">
        <v>1.6452871904008799E-2</v>
      </c>
      <c r="O1212" s="52">
        <v>1.53982006281108E-2</v>
      </c>
      <c r="P1212" s="52">
        <v>1.7718477435086401E-2</v>
      </c>
      <c r="Q1212" s="52">
        <v>2.0882491262780401E-2</v>
      </c>
      <c r="R1212" s="52">
        <v>3.10073355114012E-2</v>
      </c>
      <c r="S1212" s="52">
        <v>1.62419376488292E-2</v>
      </c>
      <c r="T1212" s="52">
        <v>2.1515294028319198E-2</v>
      </c>
      <c r="U1212" s="52">
        <v>3.9655639973764797E-2</v>
      </c>
      <c r="V1212" s="52">
        <v>2.4257439345654001E-2</v>
      </c>
      <c r="W1212" s="52">
        <v>2.3835570835294799E-2</v>
      </c>
      <c r="X1212" s="52">
        <v>3.2694809552838003E-2</v>
      </c>
      <c r="Y1212" s="52">
        <v>3.2905743808017598E-2</v>
      </c>
      <c r="Z1212" s="52">
        <v>2.9952664235503201E-2</v>
      </c>
      <c r="AA1212" s="52">
        <v>2.5312110621552E-2</v>
      </c>
      <c r="AB1212" s="52">
        <v>2.5733979131911201E-2</v>
      </c>
      <c r="AC1212" s="52">
        <v>2.2569965304217201E-2</v>
      </c>
      <c r="AD1212" s="52">
        <v>2.02496884972416E-2</v>
      </c>
      <c r="AE1212" s="52">
        <v>2.36246365801152E-2</v>
      </c>
      <c r="AF1212" s="52">
        <v>2.8687058704425599E-2</v>
      </c>
      <c r="AG1212" s="32">
        <v>2.5101176366372401E-2</v>
      </c>
    </row>
    <row r="1213" spans="1:33" ht="15" customHeight="1" x14ac:dyDescent="0.25">
      <c r="A1213" s="49" t="s">
        <v>10</v>
      </c>
      <c r="B1213" s="49" t="s">
        <v>325</v>
      </c>
      <c r="C1213" s="49" t="s">
        <v>343</v>
      </c>
      <c r="D1213" s="49" t="s">
        <v>108</v>
      </c>
      <c r="E1213" s="49" t="s">
        <v>108</v>
      </c>
      <c r="F1213" s="49" t="s">
        <v>108</v>
      </c>
      <c r="G1213" s="49" t="s">
        <v>344</v>
      </c>
      <c r="H1213" s="50" t="s">
        <v>347</v>
      </c>
      <c r="I1213" s="51">
        <v>10300</v>
      </c>
      <c r="J1213" s="52">
        <v>5.4946451070000001E-5</v>
      </c>
      <c r="K1213" s="52">
        <v>5.4946451070000001E-5</v>
      </c>
      <c r="L1213" s="52">
        <v>2.9671083577800001E-3</v>
      </c>
      <c r="M1213" s="52">
        <v>4.5056089877400004E-3</v>
      </c>
      <c r="N1213" s="52">
        <v>4.2308767323899999E-3</v>
      </c>
      <c r="O1213" s="52">
        <v>5.9891631666300002E-3</v>
      </c>
      <c r="P1213" s="52">
        <v>5.87927026449E-3</v>
      </c>
      <c r="Q1213" s="52">
        <v>2.9671083577800001E-3</v>
      </c>
      <c r="R1213" s="52">
        <v>2.9671083577800001E-3</v>
      </c>
      <c r="S1213" s="52">
        <v>1.5385006299599999E-3</v>
      </c>
      <c r="T1213" s="52">
        <v>1.59344708103E-3</v>
      </c>
      <c r="U1213" s="52">
        <v>2.5275367492200002E-3</v>
      </c>
      <c r="V1213" s="52">
        <v>2.7473225535000001E-3</v>
      </c>
      <c r="W1213" s="52">
        <v>2.7473225535000001E-3</v>
      </c>
      <c r="X1213" s="52">
        <v>3.2967870642000002E-3</v>
      </c>
      <c r="Y1213" s="52">
        <v>3.18689416206E-3</v>
      </c>
      <c r="Z1213" s="52">
        <v>2.9671083577800001E-3</v>
      </c>
      <c r="AA1213" s="52">
        <v>3.0770012599199998E-3</v>
      </c>
      <c r="AB1213" s="52">
        <v>3.2967870642000002E-3</v>
      </c>
      <c r="AC1213" s="52">
        <v>3.1319477109899999E-3</v>
      </c>
      <c r="AD1213" s="52">
        <v>3.18689416206E-3</v>
      </c>
      <c r="AE1213" s="52">
        <v>3.46162641741E-3</v>
      </c>
      <c r="AF1213" s="52">
        <v>3.2418406131300001E-3</v>
      </c>
      <c r="AG1213" s="32">
        <v>2.63742965136E-3</v>
      </c>
    </row>
    <row r="1214" spans="1:33" ht="15" customHeight="1" x14ac:dyDescent="0.25">
      <c r="A1214" s="49" t="s">
        <v>10</v>
      </c>
      <c r="B1214" s="49" t="s">
        <v>325</v>
      </c>
      <c r="C1214" s="49" t="s">
        <v>343</v>
      </c>
      <c r="D1214" s="49" t="s">
        <v>108</v>
      </c>
      <c r="E1214" s="49" t="s">
        <v>108</v>
      </c>
      <c r="F1214" s="49" t="s">
        <v>108</v>
      </c>
      <c r="G1214" s="49" t="s">
        <v>344</v>
      </c>
      <c r="H1214" s="50" t="s">
        <v>348</v>
      </c>
      <c r="I1214" s="51">
        <v>7390</v>
      </c>
      <c r="J1214" s="52">
        <v>0.135407388534867</v>
      </c>
      <c r="K1214" s="52">
        <v>9.5958376784817306E-2</v>
      </c>
      <c r="L1214" s="52">
        <v>8.2075453194960901E-2</v>
      </c>
      <c r="M1214" s="52">
        <v>7.4254087792224893E-2</v>
      </c>
      <c r="N1214" s="52">
        <v>7.5329525535101097E-2</v>
      </c>
      <c r="O1214" s="52">
        <v>7.1027774563596296E-2</v>
      </c>
      <c r="P1214" s="52">
        <v>7.5378409068868196E-2</v>
      </c>
      <c r="Q1214" s="52">
        <v>7.7284866885785106E-2</v>
      </c>
      <c r="R1214" s="52">
        <v>7.3423067718184201E-2</v>
      </c>
      <c r="S1214" s="52">
        <v>5.48473248866862E-2</v>
      </c>
      <c r="T1214" s="52">
        <v>7.5182874933799798E-2</v>
      </c>
      <c r="U1214" s="52">
        <v>0.10050454542515801</v>
      </c>
      <c r="V1214" s="52">
        <v>9.1607742279545407E-2</v>
      </c>
      <c r="W1214" s="52">
        <v>8.5741718227493394E-2</v>
      </c>
      <c r="X1214" s="52">
        <v>9.8793621743309107E-2</v>
      </c>
      <c r="Y1214" s="52">
        <v>0.10167775023556801</v>
      </c>
      <c r="Z1214" s="52">
        <v>0.101873284370636</v>
      </c>
      <c r="AA1214" s="52">
        <v>0.10754377428762001</v>
      </c>
      <c r="AB1214" s="52">
        <v>0.115707324426726</v>
      </c>
      <c r="AC1214" s="52">
        <v>0.109547999172071</v>
      </c>
      <c r="AD1214" s="52">
        <v>0.11140557345522099</v>
      </c>
      <c r="AE1214" s="52">
        <v>0.116587228034533</v>
      </c>
      <c r="AF1214" s="52">
        <v>0.122648786221654</v>
      </c>
      <c r="AG1214" s="32">
        <v>0.108912513233099</v>
      </c>
    </row>
    <row r="1215" spans="1:33" ht="15" customHeight="1" x14ac:dyDescent="0.25">
      <c r="A1215" s="49" t="s">
        <v>10</v>
      </c>
      <c r="B1215" s="49" t="s">
        <v>325</v>
      </c>
      <c r="C1215" s="49" t="s">
        <v>343</v>
      </c>
      <c r="D1215" s="49" t="s">
        <v>108</v>
      </c>
      <c r="E1215" s="49" t="s">
        <v>108</v>
      </c>
      <c r="F1215" s="49" t="s">
        <v>108</v>
      </c>
      <c r="G1215" s="49" t="s">
        <v>344</v>
      </c>
      <c r="H1215" s="50" t="s">
        <v>349</v>
      </c>
      <c r="I1215" s="51">
        <v>14800</v>
      </c>
      <c r="J1215" s="52">
        <v>2.9141141879808E-2</v>
      </c>
      <c r="K1215" s="52">
        <v>1.9253968742016001E-2</v>
      </c>
      <c r="L1215" s="52">
        <v>1.8473402441664E-2</v>
      </c>
      <c r="M1215" s="52">
        <v>1.9253968742016001E-2</v>
      </c>
      <c r="N1215" s="52">
        <v>1.9123874358624001E-2</v>
      </c>
      <c r="O1215" s="52">
        <v>1.8343308058272001E-2</v>
      </c>
      <c r="P1215" s="52">
        <v>2.1855856409856E-2</v>
      </c>
      <c r="Q1215" s="52">
        <v>2.1205384492895999E-2</v>
      </c>
      <c r="R1215" s="52">
        <v>2.0034535042368001E-2</v>
      </c>
      <c r="S1215" s="52">
        <v>1.5481231623647999E-2</v>
      </c>
      <c r="T1215" s="52">
        <v>2.0294723809151999E-2</v>
      </c>
      <c r="U1215" s="52">
        <v>2.5628593528224001E-2</v>
      </c>
      <c r="V1215" s="52">
        <v>2.7840198045887998E-2</v>
      </c>
      <c r="W1215" s="52">
        <v>2.4197555310912E-2</v>
      </c>
      <c r="X1215" s="52">
        <v>2.7189726128928001E-2</v>
      </c>
      <c r="Y1215" s="52">
        <v>2.8620764346239998E-2</v>
      </c>
      <c r="Z1215" s="52">
        <v>2.992170818016E-2</v>
      </c>
      <c r="AA1215" s="52">
        <v>3.3304162148352003E-2</v>
      </c>
      <c r="AB1215" s="52">
        <v>3.4475011598880001E-2</v>
      </c>
      <c r="AC1215" s="52">
        <v>3.3434256531743999E-2</v>
      </c>
      <c r="AD1215" s="52">
        <v>3.4605105982271997E-2</v>
      </c>
      <c r="AE1215" s="52">
        <v>3.9548692551167997E-2</v>
      </c>
      <c r="AF1215" s="52">
        <v>3.4084728448703999E-2</v>
      </c>
      <c r="AG1215" s="32">
        <v>2.8880953113024001E-2</v>
      </c>
    </row>
    <row r="1216" spans="1:33" ht="15" customHeight="1" x14ac:dyDescent="0.25">
      <c r="A1216" s="49" t="s">
        <v>10</v>
      </c>
      <c r="B1216" s="49" t="s">
        <v>325</v>
      </c>
      <c r="C1216" s="49" t="s">
        <v>343</v>
      </c>
      <c r="D1216" s="49" t="s">
        <v>108</v>
      </c>
      <c r="E1216" s="49" t="s">
        <v>108</v>
      </c>
      <c r="F1216" s="49" t="s">
        <v>108</v>
      </c>
      <c r="G1216" s="49" t="s">
        <v>344</v>
      </c>
      <c r="H1216" s="50" t="s">
        <v>350</v>
      </c>
      <c r="I1216" s="51">
        <v>17200</v>
      </c>
      <c r="J1216" s="52">
        <v>3.5030739739474299E-3</v>
      </c>
      <c r="K1216" s="52">
        <v>3.8718186027840002E-3</v>
      </c>
      <c r="L1216" s="52">
        <v>9.6795465069600007E-3</v>
      </c>
      <c r="M1216" s="52">
        <v>9.0957008446354293E-3</v>
      </c>
      <c r="N1216" s="52">
        <v>9.1878870018445701E-3</v>
      </c>
      <c r="O1216" s="52">
        <v>8.0509243962651397E-3</v>
      </c>
      <c r="P1216" s="52">
        <v>1.15539983702126E-2</v>
      </c>
      <c r="Q1216" s="52">
        <v>9.0342434064959991E-3</v>
      </c>
      <c r="R1216" s="52">
        <v>9.2493444399840002E-3</v>
      </c>
      <c r="S1216" s="52">
        <v>7.4056212958011399E-3</v>
      </c>
      <c r="T1216" s="52">
        <v>8.4503977441714295E-3</v>
      </c>
      <c r="U1216" s="52">
        <v>1.01712060120754E-2</v>
      </c>
      <c r="V1216" s="52">
        <v>1.02326634502149E-2</v>
      </c>
      <c r="W1216" s="52">
        <v>8.94205724928686E-3</v>
      </c>
      <c r="X1216" s="52">
        <v>9.2493444399840002E-3</v>
      </c>
      <c r="Y1216" s="52">
        <v>1.02019347311451E-2</v>
      </c>
      <c r="Z1216" s="52">
        <v>1.01404772930057E-2</v>
      </c>
      <c r="AA1216" s="52">
        <v>1.00175624167269E-2</v>
      </c>
      <c r="AB1216" s="52">
        <v>1.0478493202772599E-2</v>
      </c>
      <c r="AC1216" s="52">
        <v>1.02941208883543E-2</v>
      </c>
      <c r="AD1216" s="52">
        <v>1.1123796303236601E-2</v>
      </c>
      <c r="AE1216" s="52">
        <v>1.2076386594397699E-2</v>
      </c>
      <c r="AF1216" s="52">
        <v>1.1799828122770299E-2</v>
      </c>
      <c r="AG1216" s="32">
        <v>9.7102752260297097E-3</v>
      </c>
    </row>
    <row r="1217" spans="1:33" ht="15" customHeight="1" x14ac:dyDescent="0.25">
      <c r="A1217" s="49" t="s">
        <v>10</v>
      </c>
      <c r="B1217" s="49" t="s">
        <v>325</v>
      </c>
      <c r="C1217" s="49" t="s">
        <v>343</v>
      </c>
      <c r="D1217" s="49" t="s">
        <v>108</v>
      </c>
      <c r="E1217" s="49" t="s">
        <v>108</v>
      </c>
      <c r="F1217" s="49" t="s">
        <v>108</v>
      </c>
      <c r="G1217" s="49" t="s">
        <v>344</v>
      </c>
      <c r="H1217" s="50" t="s">
        <v>351</v>
      </c>
      <c r="I1217" s="51">
        <v>22800</v>
      </c>
      <c r="J1217" s="52">
        <v>4.9522102710294801E-2</v>
      </c>
      <c r="K1217" s="52">
        <v>3.3648200712864E-2</v>
      </c>
      <c r="L1217" s="52">
        <v>2.9847407276859399E-2</v>
      </c>
      <c r="M1217" s="52">
        <v>3.5883961557572501E-2</v>
      </c>
      <c r="N1217" s="52">
        <v>3.4318928966276599E-2</v>
      </c>
      <c r="O1217" s="52">
        <v>3.7337206106633103E-2</v>
      </c>
      <c r="P1217" s="52">
        <v>3.6219325684278797E-2</v>
      </c>
      <c r="Q1217" s="52">
        <v>2.8953102938975999E-2</v>
      </c>
      <c r="R1217" s="52">
        <v>2.6493766009796599E-2</v>
      </c>
      <c r="S1217" s="52">
        <v>2.0345423686848E-2</v>
      </c>
      <c r="T1217" s="52">
        <v>2.61584018830903E-2</v>
      </c>
      <c r="U1217" s="52">
        <v>3.2083168121568001E-2</v>
      </c>
      <c r="V1217" s="52">
        <v>3.2194956163803398E-2</v>
      </c>
      <c r="W1217" s="52">
        <v>3.32010485439223E-2</v>
      </c>
      <c r="X1217" s="52">
        <v>3.5548597430866302E-2</v>
      </c>
      <c r="Y1217" s="52">
        <v>3.6331113726514298E-2</v>
      </c>
      <c r="Z1217" s="52">
        <v>3.9796543035812502E-2</v>
      </c>
      <c r="AA1217" s="52">
        <v>3.3424624628393101E-2</v>
      </c>
      <c r="AB1217" s="52">
        <v>3.7337206106633103E-2</v>
      </c>
      <c r="AC1217" s="52">
        <v>3.7225418064397699E-2</v>
      </c>
      <c r="AD1217" s="52">
        <v>3.6219325684278797E-2</v>
      </c>
      <c r="AE1217" s="52">
        <v>4.2926608218404501E-2</v>
      </c>
      <c r="AF1217" s="52">
        <v>3.5660385473101699E-2</v>
      </c>
      <c r="AG1217" s="32">
        <v>3.3648200712864E-2</v>
      </c>
    </row>
    <row r="1218" spans="1:33" ht="15" customHeight="1" x14ac:dyDescent="0.25">
      <c r="A1218" s="49" t="s">
        <v>10</v>
      </c>
      <c r="B1218" s="49" t="s">
        <v>325</v>
      </c>
      <c r="C1218" s="49" t="s">
        <v>352</v>
      </c>
      <c r="D1218" s="49" t="s">
        <v>108</v>
      </c>
      <c r="E1218" s="49" t="s">
        <v>108</v>
      </c>
      <c r="F1218" s="49" t="s">
        <v>108</v>
      </c>
      <c r="G1218" s="49" t="s">
        <v>353</v>
      </c>
      <c r="H1218" s="50" t="s">
        <v>354</v>
      </c>
      <c r="I1218" s="51">
        <v>1430</v>
      </c>
      <c r="J1218" s="52">
        <v>0.35939152871929297</v>
      </c>
      <c r="K1218" s="52">
        <v>0.32158536182703701</v>
      </c>
      <c r="L1218" s="52">
        <v>0.28322831813551202</v>
      </c>
      <c r="M1218" s="52">
        <v>0.25845547710536398</v>
      </c>
      <c r="N1218" s="52">
        <v>0.23342226178702499</v>
      </c>
      <c r="O1218" s="52">
        <v>0.18167847908118201</v>
      </c>
      <c r="P1218" s="52">
        <v>0.18257355073075601</v>
      </c>
      <c r="Q1218" s="52">
        <v>0.156758311723358</v>
      </c>
      <c r="R1218" s="52">
        <v>0.15374541341651099</v>
      </c>
      <c r="S1218" s="52">
        <v>0.14436769745938599</v>
      </c>
      <c r="T1218" s="52">
        <v>0.13387337651515799</v>
      </c>
      <c r="U1218" s="52">
        <v>0.118795932833216</v>
      </c>
      <c r="V1218" s="52">
        <v>9.9210565853014604E-2</v>
      </c>
      <c r="W1218" s="52">
        <v>9.2811319472584794E-2</v>
      </c>
      <c r="X1218" s="52">
        <v>9.3503736367809204E-2</v>
      </c>
      <c r="Y1218" s="52">
        <v>8.4516322988937104E-2</v>
      </c>
      <c r="Z1218" s="52">
        <v>4.2572545996088298E-2</v>
      </c>
      <c r="AA1218" s="52">
        <v>4.28901381965862E-2</v>
      </c>
      <c r="AB1218" s="52">
        <v>4.32100995909106E-2</v>
      </c>
      <c r="AC1218" s="52">
        <v>4.35324513957226E-2</v>
      </c>
      <c r="AD1218" s="52">
        <v>4.38572006832426E-2</v>
      </c>
      <c r="AE1218" s="52">
        <v>4.4184368670131799E-2</v>
      </c>
      <c r="AF1218" s="52">
        <v>4.4513990717492E-2</v>
      </c>
      <c r="AG1218" s="32">
        <v>4.4846080969764099E-2</v>
      </c>
    </row>
    <row r="1219" spans="1:33" ht="15" customHeight="1" x14ac:dyDescent="0.25">
      <c r="A1219" s="49" t="s">
        <v>10</v>
      </c>
      <c r="B1219" s="49" t="s">
        <v>325</v>
      </c>
      <c r="C1219" s="49" t="s">
        <v>352</v>
      </c>
      <c r="D1219" s="49" t="s">
        <v>108</v>
      </c>
      <c r="E1219" s="49" t="s">
        <v>108</v>
      </c>
      <c r="F1219" s="49" t="s">
        <v>108</v>
      </c>
      <c r="G1219" s="49" t="s">
        <v>353</v>
      </c>
      <c r="H1219" s="50" t="s">
        <v>355</v>
      </c>
      <c r="I1219" s="51">
        <v>124</v>
      </c>
      <c r="J1219" s="52">
        <v>1.0262604935342199E-2</v>
      </c>
      <c r="K1219" s="52">
        <v>1.2401939498902901E-2</v>
      </c>
      <c r="L1219" s="52">
        <v>1.45709258966634E-2</v>
      </c>
      <c r="M1219" s="52">
        <v>1.59915865566196E-2</v>
      </c>
      <c r="N1219" s="52">
        <v>1.7425679081822E-2</v>
      </c>
      <c r="O1219" s="52">
        <v>2.0228470672177201E-2</v>
      </c>
      <c r="P1219" s="52">
        <v>2.0334086746234901E-2</v>
      </c>
      <c r="Q1219" s="52">
        <v>2.1808425165902898E-2</v>
      </c>
      <c r="R1219" s="52">
        <v>2.51006284844634E-2</v>
      </c>
      <c r="S1219" s="52">
        <v>2.6836181432476802E-2</v>
      </c>
      <c r="T1219" s="52">
        <v>2.8628948850903699E-2</v>
      </c>
      <c r="U1219" s="52">
        <v>2.9756388003501801E-2</v>
      </c>
      <c r="V1219" s="52">
        <v>3.1118383742822199E-2</v>
      </c>
      <c r="W1219" s="52">
        <v>3.1716336089824097E-2</v>
      </c>
      <c r="X1219" s="52">
        <v>3.1952955147585602E-2</v>
      </c>
      <c r="Y1219" s="52">
        <v>3.1938362882950301E-2</v>
      </c>
      <c r="Z1219" s="52">
        <v>3.2176621276624698E-2</v>
      </c>
      <c r="AA1219" s="52">
        <v>3.2416659632723201E-2</v>
      </c>
      <c r="AB1219" s="52">
        <v>3.2658488641710899E-2</v>
      </c>
      <c r="AC1219" s="52">
        <v>3.2902124339285202E-2</v>
      </c>
      <c r="AD1219" s="52">
        <v>3.3147572070678803E-2</v>
      </c>
      <c r="AE1219" s="52">
        <v>3.3394847871589001E-2</v>
      </c>
      <c r="AF1219" s="52">
        <v>3.3643978468178397E-2</v>
      </c>
      <c r="AG1219" s="32">
        <v>3.3894974550911998E-2</v>
      </c>
    </row>
    <row r="1220" spans="1:33" ht="15" customHeight="1" x14ac:dyDescent="0.25">
      <c r="A1220" s="49" t="s">
        <v>10</v>
      </c>
      <c r="B1220" s="49" t="s">
        <v>325</v>
      </c>
      <c r="C1220" s="49" t="s">
        <v>352</v>
      </c>
      <c r="D1220" s="49" t="s">
        <v>108</v>
      </c>
      <c r="E1220" s="49" t="s">
        <v>108</v>
      </c>
      <c r="F1220" s="49" t="s">
        <v>108</v>
      </c>
      <c r="G1220" s="49" t="s">
        <v>353</v>
      </c>
      <c r="H1220" s="50" t="s">
        <v>356</v>
      </c>
      <c r="I1220" s="51">
        <v>1640</v>
      </c>
      <c r="J1220" s="52">
        <v>1.52323620993895E-3</v>
      </c>
      <c r="K1220" s="52">
        <v>1.5339740281359001E-3</v>
      </c>
      <c r="L1220" s="52">
        <v>1.54478754092236E-3</v>
      </c>
      <c r="M1220" s="52">
        <v>1.4748870129654001E-3</v>
      </c>
      <c r="N1220" s="52">
        <v>1.40421550195005E-3</v>
      </c>
      <c r="O1220" s="52">
        <v>1.33277131079626E-3</v>
      </c>
      <c r="P1220" s="52">
        <v>1.26055289220963E-3</v>
      </c>
      <c r="Q1220" s="52">
        <v>1.18756343748485E-3</v>
      </c>
      <c r="R1220" s="52">
        <v>1.31243879868264E-3</v>
      </c>
      <c r="S1220" s="52">
        <v>1.3623854617493599E-3</v>
      </c>
      <c r="T1220" s="52">
        <v>1.4123321248160901E-3</v>
      </c>
      <c r="U1220" s="52">
        <v>1.4264550544053601E-3</v>
      </c>
      <c r="V1220" s="52">
        <v>1.44072014166715E-3</v>
      </c>
      <c r="W1220" s="52">
        <v>1.4514675518280901E-3</v>
      </c>
      <c r="X1220" s="52">
        <v>1.4622961949447601E-3</v>
      </c>
      <c r="Y1220" s="52">
        <v>4.23548350348544E-4</v>
      </c>
      <c r="Z1220" s="52">
        <v>4.26707997258667E-4</v>
      </c>
      <c r="AA1220" s="52">
        <v>4.2989124901513599E-4</v>
      </c>
      <c r="AB1220" s="52">
        <v>4.3309824738880202E-4</v>
      </c>
      <c r="AC1220" s="52">
        <v>4.3632920503593599E-4</v>
      </c>
      <c r="AD1220" s="52">
        <v>4.3958419284196502E-4</v>
      </c>
      <c r="AE1220" s="52">
        <v>4.4286342346316101E-4</v>
      </c>
      <c r="AF1220" s="52">
        <v>4.4616725132664599E-4</v>
      </c>
      <c r="AG1220" s="32">
        <v>4.4949581820327001E-4</v>
      </c>
    </row>
    <row r="1221" spans="1:33" ht="15" customHeight="1" x14ac:dyDescent="0.25">
      <c r="A1221" s="49" t="s">
        <v>10</v>
      </c>
      <c r="B1221" s="49" t="s">
        <v>325</v>
      </c>
      <c r="C1221" s="49" t="s">
        <v>352</v>
      </c>
      <c r="D1221" s="49" t="s">
        <v>108</v>
      </c>
      <c r="E1221" s="49" t="s">
        <v>108</v>
      </c>
      <c r="F1221" s="49" t="s">
        <v>108</v>
      </c>
      <c r="G1221" s="49" t="s">
        <v>781</v>
      </c>
      <c r="H1221" s="50" t="s">
        <v>348</v>
      </c>
      <c r="I1221" s="51">
        <v>7390</v>
      </c>
      <c r="J1221" s="52">
        <v>1.22537728856643E-3</v>
      </c>
      <c r="K1221" s="52">
        <v>1.08839974212379E-3</v>
      </c>
      <c r="L1221" s="52">
        <v>9.2627995976434299E-4</v>
      </c>
      <c r="M1221" s="52">
        <v>7.8739737749552899E-4</v>
      </c>
      <c r="N1221" s="52">
        <v>6.7333952517249502E-4</v>
      </c>
      <c r="O1221" s="52">
        <v>6.6759036088803205E-4</v>
      </c>
      <c r="P1221" s="52">
        <v>5.6186114070021795E-4</v>
      </c>
      <c r="Q1221" s="52">
        <v>5.2428307547566202E-4</v>
      </c>
      <c r="R1221" s="52">
        <v>5.6467444740799296E-4</v>
      </c>
      <c r="S1221" s="52">
        <v>4.8392093340050699E-4</v>
      </c>
      <c r="T1221" s="52">
        <v>4.8605766277306898E-4</v>
      </c>
      <c r="U1221" s="52">
        <v>4.6429402291112701E-4</v>
      </c>
      <c r="V1221" s="52">
        <v>4.1659357771338498E-4</v>
      </c>
      <c r="W1221" s="52">
        <v>3.8389797128486901E-4</v>
      </c>
      <c r="X1221" s="52">
        <v>3.52552301560867E-4</v>
      </c>
      <c r="Y1221" s="52">
        <v>3.1140363498142901E-4</v>
      </c>
      <c r="Z1221" s="52">
        <v>2.8331776473698099E-4</v>
      </c>
      <c r="AA1221" s="52">
        <v>2.4666379205989098E-4</v>
      </c>
      <c r="AB1221" s="52">
        <v>2.1255978921261301E-4</v>
      </c>
      <c r="AC1221" s="52">
        <v>1.6374163718440999E-4</v>
      </c>
      <c r="AD1221" s="52">
        <v>1.4392030792057499E-4</v>
      </c>
      <c r="AE1221" s="52">
        <v>1.30732279078453E-4</v>
      </c>
      <c r="AF1221" s="52">
        <v>1.18305299176999E-4</v>
      </c>
      <c r="AG1221" s="32">
        <v>9.9454991130290104E-5</v>
      </c>
    </row>
    <row r="1222" spans="1:33" ht="15" customHeight="1" x14ac:dyDescent="0.25">
      <c r="A1222" s="49" t="s">
        <v>10</v>
      </c>
      <c r="B1222" s="49" t="s">
        <v>325</v>
      </c>
      <c r="C1222" s="49" t="s">
        <v>352</v>
      </c>
      <c r="D1222" s="49" t="s">
        <v>108</v>
      </c>
      <c r="E1222" s="49" t="s">
        <v>108</v>
      </c>
      <c r="F1222" s="49" t="s">
        <v>108</v>
      </c>
      <c r="G1222" s="49" t="s">
        <v>781</v>
      </c>
      <c r="H1222" s="50" t="s">
        <v>357</v>
      </c>
      <c r="I1222" s="51">
        <v>3500</v>
      </c>
      <c r="J1222" s="52">
        <v>1.427101480728E-3</v>
      </c>
      <c r="K1222" s="52">
        <v>1.60167079778026E-3</v>
      </c>
      <c r="L1222" s="52">
        <v>1.84432313658858E-3</v>
      </c>
      <c r="M1222" s="52">
        <v>2.0554052447762398E-3</v>
      </c>
      <c r="N1222" s="52">
        <v>2.2658850911188798E-3</v>
      </c>
      <c r="O1222" s="52">
        <v>2.4726855773496799E-3</v>
      </c>
      <c r="P1222" s="52">
        <v>2.6767005707957802E-3</v>
      </c>
      <c r="Q1222" s="52">
        <v>2.8668203598098399E-3</v>
      </c>
      <c r="R1222" s="52">
        <v>3.0502291585474202E-3</v>
      </c>
      <c r="S1222" s="52">
        <v>3.25729368998611E-3</v>
      </c>
      <c r="T1222" s="52">
        <v>3.4395069824505599E-3</v>
      </c>
      <c r="U1222" s="52">
        <v>3.3695779303449802E-3</v>
      </c>
      <c r="V1222" s="52">
        <v>3.2986784263714401E-3</v>
      </c>
      <c r="W1222" s="52">
        <v>3.23168727409696E-3</v>
      </c>
      <c r="X1222" s="52">
        <v>3.1613620906766099E-3</v>
      </c>
      <c r="Y1222" s="52">
        <v>3.0971809433201301E-3</v>
      </c>
      <c r="Z1222" s="52">
        <v>3.02657152075824E-3</v>
      </c>
      <c r="AA1222" s="52">
        <v>2.9579628216979698E-3</v>
      </c>
      <c r="AB1222" s="52">
        <v>2.8888222220457599E-3</v>
      </c>
      <c r="AC1222" s="52">
        <v>2.82037710654862E-3</v>
      </c>
      <c r="AD1222" s="52">
        <v>2.7530087468343001E-3</v>
      </c>
      <c r="AE1222" s="52">
        <v>2.6842626274205298E-3</v>
      </c>
      <c r="AF1222" s="52">
        <v>2.6159438827660299E-3</v>
      </c>
      <c r="AG1222" s="32">
        <v>2.5503005168052198E-3</v>
      </c>
    </row>
    <row r="1223" spans="1:33" ht="15" customHeight="1" x14ac:dyDescent="0.25">
      <c r="A1223" s="49" t="s">
        <v>10</v>
      </c>
      <c r="B1223" s="49" t="s">
        <v>325</v>
      </c>
      <c r="C1223" s="49" t="s">
        <v>352</v>
      </c>
      <c r="D1223" s="49" t="s">
        <v>108</v>
      </c>
      <c r="E1223" s="49" t="s">
        <v>108</v>
      </c>
      <c r="F1223" s="49" t="s">
        <v>108</v>
      </c>
      <c r="G1223" s="49" t="s">
        <v>781</v>
      </c>
      <c r="H1223" s="50" t="s">
        <v>358</v>
      </c>
      <c r="I1223" s="51">
        <v>3220</v>
      </c>
      <c r="J1223" s="52">
        <v>1.1781388704100599E-2</v>
      </c>
      <c r="K1223" s="52">
        <v>1.32957086224931E-2</v>
      </c>
      <c r="L1223" s="52">
        <v>1.52874691368336E-2</v>
      </c>
      <c r="M1223" s="52">
        <v>1.70347130033312E-2</v>
      </c>
      <c r="N1223" s="52">
        <v>1.8784690935395799E-2</v>
      </c>
      <c r="O1223" s="52">
        <v>2.0444002210210602E-2</v>
      </c>
      <c r="P1223" s="52">
        <v>2.2191882650459599E-2</v>
      </c>
      <c r="Q1223" s="52">
        <v>2.3709582555802598E-2</v>
      </c>
      <c r="R1223" s="52">
        <v>2.5269197010146401E-2</v>
      </c>
      <c r="S1223" s="52">
        <v>2.6976781327061099E-2</v>
      </c>
      <c r="T1223" s="52">
        <v>2.8410598502363101E-2</v>
      </c>
      <c r="U1223" s="52">
        <v>2.7846554197492001E-2</v>
      </c>
      <c r="V1223" s="52">
        <v>2.72790224079003E-2</v>
      </c>
      <c r="W1223" s="52">
        <v>2.67098073434438E-2</v>
      </c>
      <c r="X1223" s="52">
        <v>2.61453550144281E-2</v>
      </c>
      <c r="Y1223" s="52">
        <v>2.5576815199551298E-2</v>
      </c>
      <c r="Z1223" s="52">
        <v>2.50097184253921E-2</v>
      </c>
      <c r="AA1223" s="52">
        <v>2.44403430490438E-2</v>
      </c>
      <c r="AB1223" s="52">
        <v>2.38751527244675E-2</v>
      </c>
      <c r="AC1223" s="52">
        <v>2.33076617139212E-2</v>
      </c>
      <c r="AD1223" s="52">
        <v>2.2739170623576999E-2</v>
      </c>
      <c r="AE1223" s="52">
        <v>2.2172082145441401E-2</v>
      </c>
      <c r="AF1223" s="52">
        <v>2.1605245118611401E-2</v>
      </c>
      <c r="AG1223" s="32">
        <v>2.1039104490378699E-2</v>
      </c>
    </row>
    <row r="1224" spans="1:33" ht="15" customHeight="1" x14ac:dyDescent="0.25">
      <c r="A1224" s="49" t="s">
        <v>10</v>
      </c>
      <c r="B1224" s="49" t="s">
        <v>325</v>
      </c>
      <c r="C1224" s="49" t="s">
        <v>352</v>
      </c>
      <c r="D1224" s="49" t="s">
        <v>108</v>
      </c>
      <c r="E1224" s="49" t="s">
        <v>108</v>
      </c>
      <c r="F1224" s="49" t="s">
        <v>108</v>
      </c>
      <c r="G1224" s="49" t="s">
        <v>781</v>
      </c>
      <c r="H1224" s="50" t="s">
        <v>359</v>
      </c>
      <c r="I1224" s="51">
        <v>9810</v>
      </c>
      <c r="J1224" s="52">
        <v>6.6666026314007995E-4</v>
      </c>
      <c r="K1224" s="52">
        <v>7.7400938552829102E-4</v>
      </c>
      <c r="L1224" s="52">
        <v>9.0338579600224896E-4</v>
      </c>
      <c r="M1224" s="52">
        <v>1.02093799753189E-3</v>
      </c>
      <c r="N1224" s="52">
        <v>1.12905817111752E-3</v>
      </c>
      <c r="O1224" s="52">
        <v>1.22705429296976E-3</v>
      </c>
      <c r="P1224" s="52">
        <v>1.33814902971587E-3</v>
      </c>
      <c r="Q1224" s="52">
        <v>1.45520962381079E-3</v>
      </c>
      <c r="R1224" s="52">
        <v>1.5599536895680201E-3</v>
      </c>
      <c r="S1224" s="52">
        <v>1.6741080685310299E-3</v>
      </c>
      <c r="T1224" s="52">
        <v>1.8028394444852601E-3</v>
      </c>
      <c r="U1224" s="52">
        <v>1.7946259337382701E-3</v>
      </c>
      <c r="V1224" s="52">
        <v>1.79729969437714E-3</v>
      </c>
      <c r="W1224" s="52">
        <v>1.7918646021877799E-3</v>
      </c>
      <c r="X1224" s="52">
        <v>1.79400937756379E-3</v>
      </c>
      <c r="Y1224" s="52">
        <v>1.80115067861244E-3</v>
      </c>
      <c r="Z1224" s="52">
        <v>1.7969017095023901E-3</v>
      </c>
      <c r="AA1224" s="52">
        <v>1.7943639329620501E-3</v>
      </c>
      <c r="AB1224" s="52">
        <v>1.7911448120118E-3</v>
      </c>
      <c r="AC1224" s="52">
        <v>1.7960968402699999E-3</v>
      </c>
      <c r="AD1224" s="52">
        <v>1.79374559689099E-3</v>
      </c>
      <c r="AE1224" s="52">
        <v>1.7966817142854E-3</v>
      </c>
      <c r="AF1224" s="52">
        <v>1.7962214330304301E-3</v>
      </c>
      <c r="AG1224" s="32">
        <v>1.79174712901366E-3</v>
      </c>
    </row>
    <row r="1225" spans="1:33" ht="15" customHeight="1" x14ac:dyDescent="0.25">
      <c r="A1225" s="49" t="s">
        <v>10</v>
      </c>
      <c r="B1225" s="49" t="s">
        <v>325</v>
      </c>
      <c r="C1225" s="49" t="s">
        <v>352</v>
      </c>
      <c r="D1225" s="49" t="s">
        <v>108</v>
      </c>
      <c r="E1225" s="49" t="s">
        <v>108</v>
      </c>
      <c r="F1225" s="49" t="s">
        <v>108</v>
      </c>
      <c r="G1225" s="49" t="s">
        <v>360</v>
      </c>
      <c r="H1225" s="50" t="s">
        <v>354</v>
      </c>
      <c r="I1225" s="51">
        <v>1430</v>
      </c>
      <c r="J1225" s="52"/>
      <c r="K1225" s="52"/>
      <c r="L1225" s="52"/>
      <c r="M1225" s="52"/>
      <c r="N1225" s="52"/>
      <c r="O1225" s="52"/>
      <c r="P1225" s="52"/>
      <c r="Q1225" s="52"/>
      <c r="R1225" s="52"/>
      <c r="S1225" s="52">
        <v>1.06563869888604E-3</v>
      </c>
      <c r="T1225" s="52">
        <v>3.66965186100221E-3</v>
      </c>
      <c r="U1225" s="52">
        <v>7.1194606264323298E-3</v>
      </c>
      <c r="V1225" s="52">
        <v>1.1014353002850299E-2</v>
      </c>
      <c r="W1225" s="52">
        <v>1.5311845152130601E-2</v>
      </c>
      <c r="X1225" s="52">
        <v>2.0009473641255101E-2</v>
      </c>
      <c r="Y1225" s="52">
        <v>2.31079244094229E-2</v>
      </c>
      <c r="Z1225" s="52">
        <v>2.6420596956754E-2</v>
      </c>
      <c r="AA1225" s="52">
        <v>2.98624043096558E-2</v>
      </c>
      <c r="AB1225" s="52">
        <v>3.03339409644795E-2</v>
      </c>
      <c r="AC1225" s="52">
        <v>3.0107661805883298E-2</v>
      </c>
      <c r="AD1225" s="52">
        <v>3.1380039729218899E-2</v>
      </c>
      <c r="AE1225" s="52">
        <v>2.99039072268194E-2</v>
      </c>
      <c r="AF1225" s="52">
        <v>2.9894716693782498E-2</v>
      </c>
      <c r="AG1225" s="32">
        <v>2.8766266018240502E-2</v>
      </c>
    </row>
    <row r="1226" spans="1:33" ht="15" customHeight="1" x14ac:dyDescent="0.25">
      <c r="A1226" s="49" t="s">
        <v>10</v>
      </c>
      <c r="B1226" s="49" t="s">
        <v>325</v>
      </c>
      <c r="C1226" s="49" t="s">
        <v>352</v>
      </c>
      <c r="D1226" s="49" t="s">
        <v>108</v>
      </c>
      <c r="E1226" s="49" t="s">
        <v>108</v>
      </c>
      <c r="F1226" s="49" t="s">
        <v>108</v>
      </c>
      <c r="G1226" s="49" t="s">
        <v>360</v>
      </c>
      <c r="H1226" s="50" t="s">
        <v>361</v>
      </c>
      <c r="I1226" s="51">
        <v>1030</v>
      </c>
      <c r="J1226" s="52"/>
      <c r="K1226" s="52">
        <v>5.3640589808612695E-4</v>
      </c>
      <c r="L1226" s="52">
        <v>5.5890939795480204E-4</v>
      </c>
      <c r="M1226" s="52">
        <v>1.4428370982212701E-3</v>
      </c>
      <c r="N1226" s="52">
        <v>2.40374413741969E-3</v>
      </c>
      <c r="O1226" s="52">
        <v>3.4061700972473599E-3</v>
      </c>
      <c r="P1226" s="52">
        <v>3.8568628537621499E-3</v>
      </c>
      <c r="Q1226" s="52">
        <v>3.59130059484329E-3</v>
      </c>
      <c r="R1226" s="52">
        <v>4.8518803643984197E-3</v>
      </c>
      <c r="S1226" s="52">
        <v>5.5822395923846198E-3</v>
      </c>
      <c r="T1226" s="52">
        <v>6.9203148636217196E-3</v>
      </c>
      <c r="U1226" s="52">
        <v>8.2440624137440702E-3</v>
      </c>
      <c r="V1226" s="52">
        <v>9.5499416877202897E-3</v>
      </c>
      <c r="W1226" s="52">
        <v>1.1229335389382001E-2</v>
      </c>
      <c r="X1226" s="52">
        <v>1.4513204217668E-2</v>
      </c>
      <c r="Y1226" s="52">
        <v>2.8723373882045902E-2</v>
      </c>
      <c r="Z1226" s="52">
        <v>4.9489057452447603E-2</v>
      </c>
      <c r="AA1226" s="52">
        <v>6.6483242143938096E-2</v>
      </c>
      <c r="AB1226" s="52">
        <v>8.52079191543023E-2</v>
      </c>
      <c r="AC1226" s="52">
        <v>8.8416497441462003E-2</v>
      </c>
      <c r="AD1226" s="52">
        <v>9.8098420038187306E-2</v>
      </c>
      <c r="AE1226" s="52">
        <v>9.8237236795852806E-2</v>
      </c>
      <c r="AF1226" s="52">
        <v>0.1000044807248</v>
      </c>
      <c r="AG1226" s="32">
        <v>0.10462944712354801</v>
      </c>
    </row>
    <row r="1227" spans="1:33" ht="15" customHeight="1" x14ac:dyDescent="0.25">
      <c r="A1227" s="49" t="s">
        <v>10</v>
      </c>
      <c r="B1227" s="49" t="s">
        <v>325</v>
      </c>
      <c r="C1227" s="49" t="s">
        <v>352</v>
      </c>
      <c r="D1227" s="49" t="s">
        <v>108</v>
      </c>
      <c r="E1227" s="49" t="s">
        <v>108</v>
      </c>
      <c r="F1227" s="49" t="s">
        <v>108</v>
      </c>
      <c r="G1227" s="49" t="s">
        <v>782</v>
      </c>
      <c r="H1227" s="50" t="s">
        <v>357</v>
      </c>
      <c r="I1227" s="51">
        <v>3500</v>
      </c>
      <c r="J1227" s="52">
        <v>0.16966098067891999</v>
      </c>
      <c r="K1227" s="52">
        <v>0.238141937378017</v>
      </c>
      <c r="L1227" s="52">
        <v>0.33596079152789499</v>
      </c>
      <c r="M1227" s="52">
        <v>0.45718260775055403</v>
      </c>
      <c r="N1227" s="52">
        <v>0.60103088635495505</v>
      </c>
      <c r="O1227" s="52">
        <v>0.771332742406862</v>
      </c>
      <c r="P1227" s="52">
        <v>0.969444350721413</v>
      </c>
      <c r="Q1227" s="52">
        <v>1.1979130719478199</v>
      </c>
      <c r="R1227" s="52">
        <v>1.45810283408244</v>
      </c>
      <c r="S1227" s="52">
        <v>1.70026861598143</v>
      </c>
      <c r="T1227" s="52">
        <v>2.0428347385100198</v>
      </c>
      <c r="U1227" s="52">
        <v>2.35528003091938</v>
      </c>
      <c r="V1227" s="52">
        <v>2.6796671234604998</v>
      </c>
      <c r="W1227" s="52">
        <v>3.00409794350522</v>
      </c>
      <c r="X1227" s="52">
        <v>3.2990259323102502</v>
      </c>
      <c r="Y1227" s="52">
        <v>3.5592768858595898</v>
      </c>
      <c r="Z1227" s="52">
        <v>3.7833714371324998</v>
      </c>
      <c r="AA1227" s="52">
        <v>3.9663878314576202</v>
      </c>
      <c r="AB1227" s="52">
        <v>4.1069830909673302</v>
      </c>
      <c r="AC1227" s="52">
        <v>4.1972062615748698</v>
      </c>
      <c r="AD1227" s="52">
        <v>4.3373189308870996</v>
      </c>
      <c r="AE1227" s="52">
        <v>4.3956456337194698</v>
      </c>
      <c r="AF1227" s="52">
        <v>4.4712859596729801</v>
      </c>
      <c r="AG1227" s="32">
        <v>4.5356796365436098</v>
      </c>
    </row>
    <row r="1228" spans="1:33" ht="15" customHeight="1" x14ac:dyDescent="0.25">
      <c r="A1228" s="49" t="s">
        <v>10</v>
      </c>
      <c r="B1228" s="49" t="s">
        <v>325</v>
      </c>
      <c r="C1228" s="49" t="s">
        <v>352</v>
      </c>
      <c r="D1228" s="49" t="s">
        <v>108</v>
      </c>
      <c r="E1228" s="49" t="s">
        <v>108</v>
      </c>
      <c r="F1228" s="49" t="s">
        <v>108</v>
      </c>
      <c r="G1228" s="49" t="s">
        <v>782</v>
      </c>
      <c r="H1228" s="50" t="s">
        <v>354</v>
      </c>
      <c r="I1228" s="51">
        <v>1430</v>
      </c>
      <c r="J1228" s="52">
        <v>0.22925468181487499</v>
      </c>
      <c r="K1228" s="52">
        <v>0.27405042184213002</v>
      </c>
      <c r="L1228" s="52">
        <v>0.32276521319021501</v>
      </c>
      <c r="M1228" s="52">
        <v>0.38025033018898702</v>
      </c>
      <c r="N1228" s="52">
        <v>0.44826026049998002</v>
      </c>
      <c r="O1228" s="52">
        <v>0.52318375316928101</v>
      </c>
      <c r="P1228" s="52">
        <v>0.60935043170793002</v>
      </c>
      <c r="Q1228" s="52">
        <v>0.70441256264311003</v>
      </c>
      <c r="R1228" s="52">
        <v>0.80613472139633602</v>
      </c>
      <c r="S1228" s="52">
        <v>0.897769658103448</v>
      </c>
      <c r="T1228" s="52">
        <v>1.0097509859031499</v>
      </c>
      <c r="U1228" s="52">
        <v>1.11900386591984</v>
      </c>
      <c r="V1228" s="52">
        <v>1.23144909514567</v>
      </c>
      <c r="W1228" s="52">
        <v>1.3399514140339699</v>
      </c>
      <c r="X1228" s="52">
        <v>1.44554076115325</v>
      </c>
      <c r="Y1228" s="52">
        <v>1.54871971314018</v>
      </c>
      <c r="Z1228" s="52">
        <v>1.63317718584905</v>
      </c>
      <c r="AA1228" s="52">
        <v>1.74899638777572</v>
      </c>
      <c r="AB1228" s="52">
        <v>1.8809461841896</v>
      </c>
      <c r="AC1228" s="52">
        <v>1.9978109624293401</v>
      </c>
      <c r="AD1228" s="52">
        <v>2.0562405319468899</v>
      </c>
      <c r="AE1228" s="52">
        <v>2.2086818389895702</v>
      </c>
      <c r="AF1228" s="52">
        <v>2.2965279471949098</v>
      </c>
      <c r="AG1228" s="32">
        <v>2.3795430080447502</v>
      </c>
    </row>
    <row r="1229" spans="1:33" ht="15" customHeight="1" x14ac:dyDescent="0.25">
      <c r="A1229" s="49" t="s">
        <v>10</v>
      </c>
      <c r="B1229" s="49" t="s">
        <v>325</v>
      </c>
      <c r="C1229" s="49" t="s">
        <v>352</v>
      </c>
      <c r="D1229" s="49" t="s">
        <v>108</v>
      </c>
      <c r="E1229" s="49" t="s">
        <v>108</v>
      </c>
      <c r="F1229" s="49" t="s">
        <v>108</v>
      </c>
      <c r="G1229" s="49" t="s">
        <v>782</v>
      </c>
      <c r="H1229" s="50" t="s">
        <v>362</v>
      </c>
      <c r="I1229" s="51">
        <v>4470</v>
      </c>
      <c r="J1229" s="52">
        <v>0.222378048225717</v>
      </c>
      <c r="K1229" s="52">
        <v>0.28373171506535899</v>
      </c>
      <c r="L1229" s="52">
        <v>0.36389140060554298</v>
      </c>
      <c r="M1229" s="52">
        <v>0.45411892204224802</v>
      </c>
      <c r="N1229" s="52">
        <v>0.55037811214542298</v>
      </c>
      <c r="O1229" s="52">
        <v>0.66137943939149002</v>
      </c>
      <c r="P1229" s="52">
        <v>0.78707974543464898</v>
      </c>
      <c r="Q1229" s="52">
        <v>0.93077121305059496</v>
      </c>
      <c r="R1229" s="52">
        <v>1.0880999098700099</v>
      </c>
      <c r="S1229" s="52">
        <v>1.25667524652219</v>
      </c>
      <c r="T1229" s="52">
        <v>1.52406098934734</v>
      </c>
      <c r="U1229" s="52">
        <v>1.73619545550706</v>
      </c>
      <c r="V1229" s="52">
        <v>1.97570755431777</v>
      </c>
      <c r="W1229" s="52">
        <v>2.2067604997410402</v>
      </c>
      <c r="X1229" s="52">
        <v>2.4067180542697599</v>
      </c>
      <c r="Y1229" s="52">
        <v>2.5634729808782701</v>
      </c>
      <c r="Z1229" s="52">
        <v>2.6777469954524999</v>
      </c>
      <c r="AA1229" s="52">
        <v>2.6194382260363298</v>
      </c>
      <c r="AB1229" s="52">
        <v>2.4517068736498899</v>
      </c>
      <c r="AC1229" s="52">
        <v>2.2588547136188502</v>
      </c>
      <c r="AD1229" s="52">
        <v>2.2558279490535602</v>
      </c>
      <c r="AE1229" s="52">
        <v>1.9427192412619201</v>
      </c>
      <c r="AF1229" s="52">
        <v>1.7974857708504399</v>
      </c>
      <c r="AG1229" s="32">
        <v>1.65511795817473</v>
      </c>
    </row>
    <row r="1230" spans="1:33" ht="15" customHeight="1" x14ac:dyDescent="0.25">
      <c r="A1230" s="49" t="s">
        <v>10</v>
      </c>
      <c r="B1230" s="49" t="s">
        <v>325</v>
      </c>
      <c r="C1230" s="49" t="s">
        <v>352</v>
      </c>
      <c r="D1230" s="49" t="s">
        <v>108</v>
      </c>
      <c r="E1230" s="49" t="s">
        <v>108</v>
      </c>
      <c r="F1230" s="49" t="s">
        <v>108</v>
      </c>
      <c r="G1230" s="49" t="s">
        <v>782</v>
      </c>
      <c r="H1230" s="50" t="s">
        <v>355</v>
      </c>
      <c r="I1230" s="51">
        <v>124</v>
      </c>
      <c r="J1230" s="52">
        <v>1.36086531170988E-4</v>
      </c>
      <c r="K1230" s="52">
        <v>1.32469146749537E-4</v>
      </c>
      <c r="L1230" s="52">
        <v>1.23709502581023E-4</v>
      </c>
      <c r="M1230" s="52">
        <v>1.19710662861017E-4</v>
      </c>
      <c r="N1230" s="52">
        <v>1.10402245992801E-4</v>
      </c>
      <c r="O1230" s="52">
        <v>1.0044549249319499E-4</v>
      </c>
      <c r="P1230" s="52">
        <v>9.6105971167986906E-5</v>
      </c>
      <c r="Q1230" s="52">
        <v>8.5538704521105998E-5</v>
      </c>
      <c r="R1230" s="52">
        <v>8.07806363353676E-5</v>
      </c>
      <c r="S1230" s="52">
        <v>7.58207378045083E-5</v>
      </c>
      <c r="T1230" s="52">
        <v>7.0349169396261599E-5</v>
      </c>
      <c r="U1230" s="52">
        <v>6.4956896306601197E-5</v>
      </c>
      <c r="V1230" s="52">
        <v>5.9387802088318099E-5</v>
      </c>
      <c r="W1230" s="52">
        <v>5.3612136921516599E-5</v>
      </c>
      <c r="X1230" s="52">
        <v>4.7632941098161999E-5</v>
      </c>
      <c r="Y1230" s="52">
        <v>4.14525229880794E-5</v>
      </c>
      <c r="Z1230" s="52">
        <v>3.509668003161E-5</v>
      </c>
      <c r="AA1230" s="52">
        <v>2.8541236277460799E-5</v>
      </c>
      <c r="AB1230" s="52">
        <v>2.85379820390241E-5</v>
      </c>
      <c r="AC1230" s="52">
        <v>2.20737583041688E-5</v>
      </c>
      <c r="AD1230" s="52">
        <v>2.19569885720273E-5</v>
      </c>
      <c r="AE1230" s="52">
        <v>1.5218721927709499E-5</v>
      </c>
      <c r="AF1230" s="52">
        <v>1.4992805714020501E-5</v>
      </c>
      <c r="AG1230" s="32">
        <v>1.51662374801192E-5</v>
      </c>
    </row>
    <row r="1231" spans="1:33" ht="15" customHeight="1" x14ac:dyDescent="0.25">
      <c r="A1231" s="49" t="s">
        <v>10</v>
      </c>
      <c r="B1231" s="49" t="s">
        <v>325</v>
      </c>
      <c r="C1231" s="49" t="s">
        <v>352</v>
      </c>
      <c r="D1231" s="49" t="s">
        <v>108</v>
      </c>
      <c r="E1231" s="49" t="s">
        <v>108</v>
      </c>
      <c r="F1231" s="49" t="s">
        <v>108</v>
      </c>
      <c r="G1231" s="49" t="s">
        <v>782</v>
      </c>
      <c r="H1231" s="50" t="s">
        <v>359</v>
      </c>
      <c r="I1231" s="51">
        <v>9810</v>
      </c>
      <c r="J1231" s="52">
        <v>4.9206587557502499E-2</v>
      </c>
      <c r="K1231" s="52">
        <v>5.3349608946731401E-2</v>
      </c>
      <c r="L1231" s="52">
        <v>6.2535230455904506E-2</v>
      </c>
      <c r="M1231" s="52">
        <v>6.3731842065271799E-2</v>
      </c>
      <c r="N1231" s="52">
        <v>6.8182480176670598E-2</v>
      </c>
      <c r="O1231" s="52">
        <v>7.1072088740014402E-2</v>
      </c>
      <c r="P1231" s="52">
        <v>7.2321831997622696E-2</v>
      </c>
      <c r="Q1231" s="52">
        <v>7.1850040640959706E-2</v>
      </c>
      <c r="R1231" s="52">
        <v>7.4803679915744797E-2</v>
      </c>
      <c r="S1231" s="52">
        <v>7.2404817005708E-2</v>
      </c>
      <c r="T1231" s="52">
        <v>7.5313126319429505E-2</v>
      </c>
      <c r="U1231" s="52">
        <v>7.2737606760677503E-2</v>
      </c>
      <c r="V1231" s="52">
        <v>7.1850516896786301E-2</v>
      </c>
      <c r="W1231" s="52">
        <v>6.88653316695053E-2</v>
      </c>
      <c r="X1231" s="52">
        <v>6.5860445211981103E-2</v>
      </c>
      <c r="Y1231" s="52">
        <v>6.4698703066993601E-2</v>
      </c>
      <c r="Z1231" s="52">
        <v>6.3618184811423104E-2</v>
      </c>
      <c r="AA1231" s="52">
        <v>6.2354314915155203E-2</v>
      </c>
      <c r="AB1231" s="52">
        <v>5.88489897990436E-2</v>
      </c>
      <c r="AC1231" s="52">
        <v>5.5336575666345297E-2</v>
      </c>
      <c r="AD1231" s="52">
        <v>5.36899571215122E-2</v>
      </c>
      <c r="AE1231" s="52">
        <v>4.98387400757445E-2</v>
      </c>
      <c r="AF1231" s="52">
        <v>4.5991175466748802E-2</v>
      </c>
      <c r="AG1231" s="32">
        <v>4.4090791371178203E-2</v>
      </c>
    </row>
    <row r="1232" spans="1:33" ht="15" customHeight="1" x14ac:dyDescent="0.25">
      <c r="A1232" s="49" t="s">
        <v>10</v>
      </c>
      <c r="B1232" s="49" t="s">
        <v>325</v>
      </c>
      <c r="C1232" s="49" t="s">
        <v>352</v>
      </c>
      <c r="D1232" s="49" t="s">
        <v>108</v>
      </c>
      <c r="E1232" s="49" t="s">
        <v>108</v>
      </c>
      <c r="F1232" s="49" t="s">
        <v>108</v>
      </c>
      <c r="G1232" s="49" t="s">
        <v>782</v>
      </c>
      <c r="H1232" s="50" t="s">
        <v>363</v>
      </c>
      <c r="I1232" s="51">
        <v>675</v>
      </c>
      <c r="J1232" s="52">
        <v>2.43713323954495E-3</v>
      </c>
      <c r="K1232" s="52">
        <v>7.2795481509568402E-3</v>
      </c>
      <c r="L1232" s="52">
        <v>1.50690387686939E-2</v>
      </c>
      <c r="M1232" s="52">
        <v>2.5841181507358899E-2</v>
      </c>
      <c r="N1232" s="52">
        <v>4.0302358499346998E-2</v>
      </c>
      <c r="O1232" s="52">
        <v>5.7518070981496999E-2</v>
      </c>
      <c r="P1232" s="52">
        <v>7.8088446953169299E-2</v>
      </c>
      <c r="Q1232" s="52">
        <v>0.101806401625659</v>
      </c>
      <c r="R1232" s="52">
        <v>0.129517766225202</v>
      </c>
      <c r="S1232" s="52">
        <v>0.15232736398918401</v>
      </c>
      <c r="T1232" s="52">
        <v>0.179955693382985</v>
      </c>
      <c r="U1232" s="52">
        <v>0.209184145126668</v>
      </c>
      <c r="V1232" s="52">
        <v>0.237145727524048</v>
      </c>
      <c r="W1232" s="52">
        <v>0.26607192167445898</v>
      </c>
      <c r="X1232" s="52">
        <v>0.29371245129194501</v>
      </c>
      <c r="Y1232" s="52">
        <v>0.320697089995782</v>
      </c>
      <c r="Z1232" s="52">
        <v>0.34681474902807402</v>
      </c>
      <c r="AA1232" s="52">
        <v>0.380022062435244</v>
      </c>
      <c r="AB1232" s="52">
        <v>0.41838369584767499</v>
      </c>
      <c r="AC1232" s="52">
        <v>0.45239478035493502</v>
      </c>
      <c r="AD1232" s="52">
        <v>0.475295112030652</v>
      </c>
      <c r="AE1232" s="52">
        <v>0.51633582456254001</v>
      </c>
      <c r="AF1232" s="52">
        <v>0.54363807243624396</v>
      </c>
      <c r="AG1232" s="32">
        <v>0.56948824983582602</v>
      </c>
    </row>
    <row r="1233" spans="1:33" ht="15" customHeight="1" x14ac:dyDescent="0.25">
      <c r="A1233" s="49" t="s">
        <v>10</v>
      </c>
      <c r="B1233" s="49" t="s">
        <v>325</v>
      </c>
      <c r="C1233" s="49" t="s">
        <v>352</v>
      </c>
      <c r="D1233" s="49" t="s">
        <v>108</v>
      </c>
      <c r="E1233" s="49" t="s">
        <v>108</v>
      </c>
      <c r="F1233" s="49" t="s">
        <v>108</v>
      </c>
      <c r="G1233" s="49" t="s">
        <v>364</v>
      </c>
      <c r="H1233" s="50" t="s">
        <v>354</v>
      </c>
      <c r="I1233" s="51">
        <v>1430</v>
      </c>
      <c r="J1233" s="52">
        <v>4.9007935734449101E-2</v>
      </c>
      <c r="K1233" s="52">
        <v>4.3852549340050603E-2</v>
      </c>
      <c r="L1233" s="52">
        <v>3.8622043382115202E-2</v>
      </c>
      <c r="M1233" s="52">
        <v>3.5243928696185998E-2</v>
      </c>
      <c r="N1233" s="52">
        <v>3.1830308425503398E-2</v>
      </c>
      <c r="O1233" s="52">
        <v>2.4774338056524799E-2</v>
      </c>
      <c r="P1233" s="52">
        <v>2.4896393281466801E-2</v>
      </c>
      <c r="Q1233" s="52">
        <v>2.13761334168216E-2</v>
      </c>
      <c r="R1233" s="52">
        <v>2.0965283647706001E-2</v>
      </c>
      <c r="S1233" s="52">
        <v>1.9686504199007099E-2</v>
      </c>
      <c r="T1233" s="52">
        <v>1.82554604338852E-2</v>
      </c>
      <c r="U1233" s="52">
        <v>1.61994453863476E-2</v>
      </c>
      <c r="V1233" s="52">
        <v>1.35287135254111E-2</v>
      </c>
      <c r="W1233" s="52">
        <v>1.2656089018988801E-2</v>
      </c>
      <c r="X1233" s="52">
        <v>1.27505095047013E-2</v>
      </c>
      <c r="Y1233" s="52">
        <v>1.15249531348551E-2</v>
      </c>
      <c r="Z1233" s="52">
        <v>5.8053471812847604E-3</v>
      </c>
      <c r="AA1233" s="52">
        <v>5.8486552086253899E-3</v>
      </c>
      <c r="AB1233" s="52">
        <v>5.8922863078514397E-3</v>
      </c>
      <c r="AC1233" s="52">
        <v>5.93624337214399E-3</v>
      </c>
      <c r="AD1233" s="52">
        <v>5.9805273658967203E-3</v>
      </c>
      <c r="AE1233" s="52">
        <v>6.0251411822907002E-3</v>
      </c>
      <c r="AF1233" s="52">
        <v>6.0700896432943699E-3</v>
      </c>
      <c r="AG1233" s="32">
        <v>6.1153746776951004E-3</v>
      </c>
    </row>
    <row r="1234" spans="1:33" ht="15" customHeight="1" x14ac:dyDescent="0.25">
      <c r="A1234" s="49" t="s">
        <v>10</v>
      </c>
      <c r="B1234" s="49" t="s">
        <v>325</v>
      </c>
      <c r="C1234" s="49" t="s">
        <v>352</v>
      </c>
      <c r="D1234" s="49" t="s">
        <v>108</v>
      </c>
      <c r="E1234" s="49" t="s">
        <v>108</v>
      </c>
      <c r="F1234" s="49" t="s">
        <v>108</v>
      </c>
      <c r="G1234" s="49" t="s">
        <v>364</v>
      </c>
      <c r="H1234" s="50" t="s">
        <v>355</v>
      </c>
      <c r="I1234" s="51">
        <v>124</v>
      </c>
      <c r="J1234" s="52">
        <v>3.1577245954898998E-3</v>
      </c>
      <c r="K1234" s="52">
        <v>3.81598138427782E-3</v>
      </c>
      <c r="L1234" s="52">
        <v>4.4833618143579603E-3</v>
      </c>
      <c r="M1234" s="52">
        <v>4.9204881712675798E-3</v>
      </c>
      <c r="N1234" s="52">
        <v>5.3617474097913701E-3</v>
      </c>
      <c r="O1234" s="52">
        <v>6.2241448222083596E-3</v>
      </c>
      <c r="P1234" s="52">
        <v>6.2566420757645801E-3</v>
      </c>
      <c r="Q1234" s="52">
        <v>6.7102846664316602E-3</v>
      </c>
      <c r="R1234" s="52">
        <v>7.7232703029118102E-3</v>
      </c>
      <c r="S1234" s="52">
        <v>8.2572865946082506E-3</v>
      </c>
      <c r="T1234" s="52">
        <v>8.8089073387396192E-3</v>
      </c>
      <c r="U1234" s="52">
        <v>9.1558116933851599E-3</v>
      </c>
      <c r="V1234" s="52">
        <v>9.5748873054837501E-3</v>
      </c>
      <c r="W1234" s="52">
        <v>9.7588726430227896E-3</v>
      </c>
      <c r="X1234" s="52">
        <v>9.8316785069494199E-3</v>
      </c>
      <c r="Y1234" s="52">
        <v>9.8271885793693101E-3</v>
      </c>
      <c r="Z1234" s="52">
        <v>9.9004988543460494E-3</v>
      </c>
      <c r="AA1234" s="52">
        <v>9.9743568100686807E-3</v>
      </c>
      <c r="AB1234" s="52">
        <v>1.0048765735911E-2</v>
      </c>
      <c r="AC1234" s="52">
        <v>1.01237305659339E-2</v>
      </c>
      <c r="AD1234" s="52">
        <v>1.01992529448242E-2</v>
      </c>
      <c r="AE1234" s="52">
        <v>1.02753378066428E-2</v>
      </c>
      <c r="AF1234" s="52">
        <v>1.0351993374824099E-2</v>
      </c>
      <c r="AG1234" s="32">
        <v>1.04292229387422E-2</v>
      </c>
    </row>
    <row r="1235" spans="1:33" ht="15" customHeight="1" x14ac:dyDescent="0.25">
      <c r="A1235" s="49" t="s">
        <v>10</v>
      </c>
      <c r="B1235" s="49" t="s">
        <v>325</v>
      </c>
      <c r="C1235" s="49" t="s">
        <v>352</v>
      </c>
      <c r="D1235" s="49" t="s">
        <v>108</v>
      </c>
      <c r="E1235" s="49" t="s">
        <v>108</v>
      </c>
      <c r="F1235" s="49" t="s">
        <v>108</v>
      </c>
      <c r="G1235" s="49" t="s">
        <v>364</v>
      </c>
      <c r="H1235" s="50" t="s">
        <v>356</v>
      </c>
      <c r="I1235" s="51">
        <v>1640</v>
      </c>
      <c r="J1235" s="52">
        <v>4.6868806459660002E-4</v>
      </c>
      <c r="K1235" s="52">
        <v>4.7199200865719997E-4</v>
      </c>
      <c r="L1235" s="52">
        <v>4.75319243360725E-4</v>
      </c>
      <c r="M1235" s="52">
        <v>4.5381138860473702E-4</v>
      </c>
      <c r="N1235" s="52">
        <v>4.3206630829232298E-4</v>
      </c>
      <c r="O1235" s="52">
        <v>4.1008348024500202E-4</v>
      </c>
      <c r="P1235" s="52">
        <v>3.8786242837219302E-4</v>
      </c>
      <c r="Q1235" s="52">
        <v>3.6540413461072301E-4</v>
      </c>
      <c r="R1235" s="52">
        <v>4.0382732267158102E-4</v>
      </c>
      <c r="S1235" s="52">
        <v>4.1919552669211199E-4</v>
      </c>
      <c r="T1235" s="52">
        <v>4.3456373071264301E-4</v>
      </c>
      <c r="U1235" s="52">
        <v>4.3890924750934101E-4</v>
      </c>
      <c r="V1235" s="52">
        <v>4.4329850512835501E-4</v>
      </c>
      <c r="W1235" s="52">
        <v>4.4660540056249001E-4</v>
      </c>
      <c r="X1235" s="52">
        <v>4.49937290752234E-4</v>
      </c>
      <c r="Y1235" s="52">
        <v>1.3032256933801401E-4</v>
      </c>
      <c r="Z1235" s="52">
        <v>1.31294768387282E-4</v>
      </c>
      <c r="AA1235" s="52">
        <v>1.32274230466196E-4</v>
      </c>
      <c r="AB1235" s="52">
        <v>4.3309824738880202E-4</v>
      </c>
      <c r="AC1235" s="52">
        <v>1.3425514001105701E-4</v>
      </c>
      <c r="AD1235" s="52">
        <v>1.3525667472060501E-4</v>
      </c>
      <c r="AE1235" s="52">
        <v>1.3626566875789601E-4</v>
      </c>
      <c r="AF1235" s="52">
        <v>1.37282231177429E-4</v>
      </c>
      <c r="AG1235" s="32">
        <v>1.38306405601006E-4</v>
      </c>
    </row>
    <row r="1236" spans="1:33" ht="15" customHeight="1" x14ac:dyDescent="0.25">
      <c r="A1236" s="49" t="s">
        <v>10</v>
      </c>
      <c r="B1236" s="49" t="s">
        <v>325</v>
      </c>
      <c r="C1236" s="49" t="s">
        <v>352</v>
      </c>
      <c r="D1236" s="49" t="s">
        <v>108</v>
      </c>
      <c r="E1236" s="49" t="s">
        <v>108</v>
      </c>
      <c r="F1236" s="49" t="s">
        <v>108</v>
      </c>
      <c r="G1236" s="49" t="s">
        <v>783</v>
      </c>
      <c r="H1236" s="50" t="s">
        <v>348</v>
      </c>
      <c r="I1236" s="51">
        <v>7390</v>
      </c>
      <c r="J1236" s="52">
        <v>3.0634432214160702E-4</v>
      </c>
      <c r="K1236" s="52">
        <v>2.7209993553094702E-4</v>
      </c>
      <c r="L1236" s="52">
        <v>2.3156998994108599E-4</v>
      </c>
      <c r="M1236" s="52">
        <v>1.96849344373882E-4</v>
      </c>
      <c r="N1236" s="52">
        <v>1.68334881293124E-4</v>
      </c>
      <c r="O1236" s="52">
        <v>1.6689759022200801E-4</v>
      </c>
      <c r="P1236" s="52">
        <v>1.40465285175054E-4</v>
      </c>
      <c r="Q1236" s="52">
        <v>1.3107076886891599E-4</v>
      </c>
      <c r="R1236" s="52">
        <v>1.41168611851998E-4</v>
      </c>
      <c r="S1236" s="52">
        <v>1.2098023335012701E-4</v>
      </c>
      <c r="T1236" s="52">
        <v>1.21514415693267E-4</v>
      </c>
      <c r="U1236" s="52">
        <v>1.16073505727782E-4</v>
      </c>
      <c r="V1236" s="52">
        <v>1.04148394428346E-4</v>
      </c>
      <c r="W1236" s="52">
        <v>9.5974492821217306E-5</v>
      </c>
      <c r="X1236" s="52">
        <v>8.8138075390216899E-5</v>
      </c>
      <c r="Y1236" s="52">
        <v>7.7850908745357307E-5</v>
      </c>
      <c r="Z1236" s="52">
        <v>7.0829441184245206E-5</v>
      </c>
      <c r="AA1236" s="52">
        <v>6.1665948014972703E-5</v>
      </c>
      <c r="AB1236" s="52">
        <v>5.3139947303153103E-5</v>
      </c>
      <c r="AC1236" s="52">
        <v>4.0935409296102402E-5</v>
      </c>
      <c r="AD1236" s="52">
        <v>3.5980076980143801E-5</v>
      </c>
      <c r="AE1236" s="52">
        <v>3.2683069769613303E-5</v>
      </c>
      <c r="AF1236" s="52">
        <v>2.95763247942498E-5</v>
      </c>
      <c r="AG1236" s="32">
        <v>2.4863747782572499E-5</v>
      </c>
    </row>
    <row r="1237" spans="1:33" ht="15" customHeight="1" x14ac:dyDescent="0.25">
      <c r="A1237" s="49" t="s">
        <v>10</v>
      </c>
      <c r="B1237" s="49" t="s">
        <v>325</v>
      </c>
      <c r="C1237" s="49" t="s">
        <v>352</v>
      </c>
      <c r="D1237" s="49" t="s">
        <v>108</v>
      </c>
      <c r="E1237" s="49" t="s">
        <v>108</v>
      </c>
      <c r="F1237" s="49" t="s">
        <v>108</v>
      </c>
      <c r="G1237" s="49" t="s">
        <v>783</v>
      </c>
      <c r="H1237" s="50" t="s">
        <v>357</v>
      </c>
      <c r="I1237" s="51">
        <v>3500</v>
      </c>
      <c r="J1237" s="52">
        <v>3.56775370182E-4</v>
      </c>
      <c r="K1237" s="52">
        <v>4.0041769944506401E-4</v>
      </c>
      <c r="L1237" s="52">
        <v>4.6108078414714402E-4</v>
      </c>
      <c r="M1237" s="52">
        <v>5.1385131119405995E-4</v>
      </c>
      <c r="N1237" s="52">
        <v>5.6647127277971996E-4</v>
      </c>
      <c r="O1237" s="52">
        <v>6.1817139433741996E-4</v>
      </c>
      <c r="P1237" s="52">
        <v>6.6917514269894396E-4</v>
      </c>
      <c r="Q1237" s="52">
        <v>7.1670508995245997E-4</v>
      </c>
      <c r="R1237" s="52">
        <v>7.6255728963685603E-4</v>
      </c>
      <c r="S1237" s="52">
        <v>8.1432342249652804E-4</v>
      </c>
      <c r="T1237" s="52">
        <v>8.5987674561263997E-4</v>
      </c>
      <c r="U1237" s="52">
        <v>8.4239448258624397E-4</v>
      </c>
      <c r="V1237" s="52">
        <v>8.2466960659286002E-4</v>
      </c>
      <c r="W1237" s="52">
        <v>8.0792181852424E-4</v>
      </c>
      <c r="X1237" s="52">
        <v>7.9034052266915204E-4</v>
      </c>
      <c r="Y1237" s="52">
        <v>7.7429523583003197E-4</v>
      </c>
      <c r="Z1237" s="52">
        <v>7.5664288018955999E-4</v>
      </c>
      <c r="AA1237" s="52">
        <v>7.3949070542449202E-4</v>
      </c>
      <c r="AB1237" s="52">
        <v>7.2220555551143998E-4</v>
      </c>
      <c r="AC1237" s="52">
        <v>7.0509427663715597E-4</v>
      </c>
      <c r="AD1237" s="52">
        <v>6.8825218670857599E-4</v>
      </c>
      <c r="AE1237" s="52">
        <v>6.7106565685513201E-4</v>
      </c>
      <c r="AF1237" s="52">
        <v>6.5398597069150802E-4</v>
      </c>
      <c r="AG1237" s="32">
        <v>6.3757512920130399E-4</v>
      </c>
    </row>
    <row r="1238" spans="1:33" ht="15" customHeight="1" x14ac:dyDescent="0.25">
      <c r="A1238" s="49" t="s">
        <v>10</v>
      </c>
      <c r="B1238" s="49" t="s">
        <v>325</v>
      </c>
      <c r="C1238" s="49" t="s">
        <v>352</v>
      </c>
      <c r="D1238" s="49" t="s">
        <v>108</v>
      </c>
      <c r="E1238" s="49" t="s">
        <v>108</v>
      </c>
      <c r="F1238" s="49" t="s">
        <v>108</v>
      </c>
      <c r="G1238" s="49" t="s">
        <v>783</v>
      </c>
      <c r="H1238" s="50" t="s">
        <v>358</v>
      </c>
      <c r="I1238" s="51">
        <v>3220</v>
      </c>
      <c r="J1238" s="52">
        <v>2.9453471760251598E-3</v>
      </c>
      <c r="K1238" s="52">
        <v>3.3239271556232798E-3</v>
      </c>
      <c r="L1238" s="52">
        <v>3.8218672842084099E-3</v>
      </c>
      <c r="M1238" s="52">
        <v>4.2586782508328E-3</v>
      </c>
      <c r="N1238" s="52">
        <v>4.6961727338489401E-3</v>
      </c>
      <c r="O1238" s="52">
        <v>5.1110005525526504E-3</v>
      </c>
      <c r="P1238" s="52">
        <v>5.5479706626148902E-3</v>
      </c>
      <c r="Q1238" s="52">
        <v>5.92739563895066E-3</v>
      </c>
      <c r="R1238" s="52">
        <v>6.3172992525366099E-3</v>
      </c>
      <c r="S1238" s="52">
        <v>6.7441953317652703E-3</v>
      </c>
      <c r="T1238" s="52">
        <v>7.1026496255907701E-3</v>
      </c>
      <c r="U1238" s="52">
        <v>6.9616385493730002E-3</v>
      </c>
      <c r="V1238" s="52">
        <v>6.8197556019750603E-3</v>
      </c>
      <c r="W1238" s="52">
        <v>6.6774518358609604E-3</v>
      </c>
      <c r="X1238" s="52">
        <v>6.5363387536070301E-3</v>
      </c>
      <c r="Y1238" s="52">
        <v>6.3942037998878203E-3</v>
      </c>
      <c r="Z1238" s="52">
        <v>6.2524296063480199E-3</v>
      </c>
      <c r="AA1238" s="52">
        <v>6.11008576226095E-3</v>
      </c>
      <c r="AB1238" s="52">
        <v>5.9687881811168802E-3</v>
      </c>
      <c r="AC1238" s="52">
        <v>5.8269154284802897E-3</v>
      </c>
      <c r="AD1238" s="52">
        <v>5.6847926558942601E-3</v>
      </c>
      <c r="AE1238" s="52">
        <v>5.5430205363603503E-3</v>
      </c>
      <c r="AF1238" s="52">
        <v>5.4013112796528397E-3</v>
      </c>
      <c r="AG1238" s="32">
        <v>5.2597761225946704E-3</v>
      </c>
    </row>
    <row r="1239" spans="1:33" ht="15" customHeight="1" x14ac:dyDescent="0.25">
      <c r="A1239" s="49" t="s">
        <v>10</v>
      </c>
      <c r="B1239" s="49" t="s">
        <v>325</v>
      </c>
      <c r="C1239" s="49" t="s">
        <v>352</v>
      </c>
      <c r="D1239" s="49" t="s">
        <v>108</v>
      </c>
      <c r="E1239" s="49" t="s">
        <v>108</v>
      </c>
      <c r="F1239" s="49" t="s">
        <v>108</v>
      </c>
      <c r="G1239" s="49" t="s">
        <v>783</v>
      </c>
      <c r="H1239" s="50" t="s">
        <v>359</v>
      </c>
      <c r="I1239" s="51">
        <v>9810</v>
      </c>
      <c r="J1239" s="52">
        <v>1.6666506578501999E-4</v>
      </c>
      <c r="K1239" s="52">
        <v>1.93502346382073E-4</v>
      </c>
      <c r="L1239" s="52">
        <v>2.25846449000562E-4</v>
      </c>
      <c r="M1239" s="52">
        <v>2.5523449938297401E-4</v>
      </c>
      <c r="N1239" s="52">
        <v>2.8226454277937999E-4</v>
      </c>
      <c r="O1239" s="52">
        <v>3.0676357324244E-4</v>
      </c>
      <c r="P1239" s="52">
        <v>3.3453725742896799E-4</v>
      </c>
      <c r="Q1239" s="52">
        <v>3.6380240595269598E-4</v>
      </c>
      <c r="R1239" s="52">
        <v>3.8998842239200502E-4</v>
      </c>
      <c r="S1239" s="52">
        <v>4.1852701713275699E-4</v>
      </c>
      <c r="T1239" s="52">
        <v>4.50709861121316E-4</v>
      </c>
      <c r="U1239" s="52">
        <v>4.4865648343456801E-4</v>
      </c>
      <c r="V1239" s="52">
        <v>4.4932492359428501E-4</v>
      </c>
      <c r="W1239" s="52">
        <v>4.47966150546946E-4</v>
      </c>
      <c r="X1239" s="52">
        <v>4.4850234439094798E-4</v>
      </c>
      <c r="Y1239" s="52">
        <v>4.5028766965310901E-4</v>
      </c>
      <c r="Z1239" s="52">
        <v>4.49225427375598E-4</v>
      </c>
      <c r="AA1239" s="52">
        <v>4.4859098324051203E-4</v>
      </c>
      <c r="AB1239" s="52">
        <v>4.4778620300294999E-4</v>
      </c>
      <c r="AC1239" s="52">
        <v>4.4902421006749998E-4</v>
      </c>
      <c r="AD1239" s="52">
        <v>4.4843639922274701E-4</v>
      </c>
      <c r="AE1239" s="52">
        <v>4.4917042857135E-4</v>
      </c>
      <c r="AF1239" s="52">
        <v>4.49055358257608E-4</v>
      </c>
      <c r="AG1239" s="32">
        <v>4.47936782253415E-4</v>
      </c>
    </row>
    <row r="1240" spans="1:33" ht="15" customHeight="1" x14ac:dyDescent="0.25">
      <c r="A1240" s="49" t="s">
        <v>10</v>
      </c>
      <c r="B1240" s="49" t="s">
        <v>325</v>
      </c>
      <c r="C1240" s="49" t="s">
        <v>352</v>
      </c>
      <c r="D1240" s="49" t="s">
        <v>108</v>
      </c>
      <c r="E1240" s="49" t="s">
        <v>108</v>
      </c>
      <c r="F1240" s="49" t="s">
        <v>108</v>
      </c>
      <c r="G1240" s="49" t="s">
        <v>365</v>
      </c>
      <c r="H1240" s="50" t="s">
        <v>354</v>
      </c>
      <c r="I1240" s="51">
        <v>1430</v>
      </c>
      <c r="J1240" s="52"/>
      <c r="K1240" s="52"/>
      <c r="L1240" s="52"/>
      <c r="M1240" s="52"/>
      <c r="N1240" s="52"/>
      <c r="O1240" s="52"/>
      <c r="P1240" s="52"/>
      <c r="Q1240" s="52"/>
      <c r="R1240" s="52"/>
      <c r="S1240" s="52">
        <v>6.1032034572563896E-3</v>
      </c>
      <c r="T1240" s="52">
        <v>2.1017097022103599E-2</v>
      </c>
      <c r="U1240" s="52">
        <v>4.07750926786579E-2</v>
      </c>
      <c r="V1240" s="52">
        <v>6.3082203561779099E-2</v>
      </c>
      <c r="W1240" s="52">
        <v>8.76951131440208E-2</v>
      </c>
      <c r="X1240" s="52">
        <v>0.114599712672643</v>
      </c>
      <c r="Y1240" s="52">
        <v>0.132345385253968</v>
      </c>
      <c r="Z1240" s="52">
        <v>0.151317964388682</v>
      </c>
      <c r="AA1240" s="52">
        <v>0.171030133773483</v>
      </c>
      <c r="AB1240" s="52">
        <v>0.173730752796564</v>
      </c>
      <c r="AC1240" s="52">
        <v>0.172434790342786</v>
      </c>
      <c r="AD1240" s="52">
        <v>0.17972204572188999</v>
      </c>
      <c r="AE1240" s="52">
        <v>0.17126783229905701</v>
      </c>
      <c r="AF1240" s="52">
        <v>0.17121519560984499</v>
      </c>
      <c r="AG1240" s="32">
        <v>0.164752250831741</v>
      </c>
    </row>
    <row r="1241" spans="1:33" ht="15" customHeight="1" x14ac:dyDescent="0.25">
      <c r="A1241" s="49" t="s">
        <v>10</v>
      </c>
      <c r="B1241" s="49" t="s">
        <v>325</v>
      </c>
      <c r="C1241" s="49" t="s">
        <v>352</v>
      </c>
      <c r="D1241" s="49" t="s">
        <v>108</v>
      </c>
      <c r="E1241" s="49" t="s">
        <v>108</v>
      </c>
      <c r="F1241" s="49" t="s">
        <v>108</v>
      </c>
      <c r="G1241" s="49" t="s">
        <v>365</v>
      </c>
      <c r="H1241" s="50" t="s">
        <v>361</v>
      </c>
      <c r="I1241" s="51">
        <v>1030</v>
      </c>
      <c r="J1241" s="52"/>
      <c r="K1241" s="52">
        <v>2.1791489609748901E-3</v>
      </c>
      <c r="L1241" s="52">
        <v>2.27056942919138E-3</v>
      </c>
      <c r="M1241" s="52">
        <v>5.8615257115239199E-3</v>
      </c>
      <c r="N1241" s="52">
        <v>9.7652105582675102E-3</v>
      </c>
      <c r="O1241" s="52">
        <v>1.38375660200674E-2</v>
      </c>
      <c r="P1241" s="52">
        <v>1.56685053434087E-2</v>
      </c>
      <c r="Q1241" s="52">
        <v>1.45896586665509E-2</v>
      </c>
      <c r="R1241" s="52">
        <v>1.9710763980368601E-2</v>
      </c>
      <c r="S1241" s="52">
        <v>2.2677848344062501E-2</v>
      </c>
      <c r="T1241" s="52">
        <v>2.8113779133463301E-2</v>
      </c>
      <c r="U1241" s="52">
        <v>3.34915035558353E-2</v>
      </c>
      <c r="V1241" s="52">
        <v>3.8796638106363697E-2</v>
      </c>
      <c r="W1241" s="52">
        <v>4.5619175019364397E-2</v>
      </c>
      <c r="X1241" s="52">
        <v>5.8959892134276402E-2</v>
      </c>
      <c r="Y1241" s="52">
        <v>0.116688706395811</v>
      </c>
      <c r="Z1241" s="52">
        <v>0.201049295900569</v>
      </c>
      <c r="AA1241" s="52">
        <v>0.27008817120974798</v>
      </c>
      <c r="AB1241" s="52">
        <v>0.34615717156435299</v>
      </c>
      <c r="AC1241" s="52">
        <v>0.35919202085593899</v>
      </c>
      <c r="AD1241" s="52">
        <v>0.398524831405136</v>
      </c>
      <c r="AE1241" s="52">
        <v>0.399088774483152</v>
      </c>
      <c r="AF1241" s="52">
        <v>0.406268202944502</v>
      </c>
      <c r="AG1241" s="32">
        <v>0.425057128939415</v>
      </c>
    </row>
    <row r="1242" spans="1:33" ht="15" customHeight="1" x14ac:dyDescent="0.25">
      <c r="A1242" s="49" t="s">
        <v>10</v>
      </c>
      <c r="B1242" s="49" t="s">
        <v>325</v>
      </c>
      <c r="C1242" s="49" t="s">
        <v>352</v>
      </c>
      <c r="D1242" s="49" t="s">
        <v>108</v>
      </c>
      <c r="E1242" s="49" t="s">
        <v>108</v>
      </c>
      <c r="F1242" s="49" t="s">
        <v>108</v>
      </c>
      <c r="G1242" s="49" t="s">
        <v>784</v>
      </c>
      <c r="H1242" s="50" t="s">
        <v>357</v>
      </c>
      <c r="I1242" s="51">
        <v>3500</v>
      </c>
      <c r="J1242" s="52">
        <v>3.38340408262107E-2</v>
      </c>
      <c r="K1242" s="52">
        <v>4.1214565793932997E-2</v>
      </c>
      <c r="L1242" s="52">
        <v>5.1626855878765997E-2</v>
      </c>
      <c r="M1242" s="52">
        <v>6.4048134188653197E-2</v>
      </c>
      <c r="N1242" s="52">
        <v>7.7955905181287297E-2</v>
      </c>
      <c r="O1242" s="52">
        <v>9.4091767698588305E-2</v>
      </c>
      <c r="P1242" s="52">
        <v>0.109845482149516</v>
      </c>
      <c r="Q1242" s="52">
        <v>0.130243120141426</v>
      </c>
      <c r="R1242" s="52">
        <v>0.15196052136798199</v>
      </c>
      <c r="S1242" s="52">
        <v>0.17261171121737601</v>
      </c>
      <c r="T1242" s="52">
        <v>0.22705974530143599</v>
      </c>
      <c r="U1242" s="52">
        <v>0.27621582175095499</v>
      </c>
      <c r="V1242" s="52">
        <v>0.32556564595064102</v>
      </c>
      <c r="W1242" s="52">
        <v>0.374536271001497</v>
      </c>
      <c r="X1242" s="52">
        <v>0.41697693397646202</v>
      </c>
      <c r="Y1242" s="52">
        <v>0.45214955586125899</v>
      </c>
      <c r="Z1242" s="52">
        <v>0.48537141912748399</v>
      </c>
      <c r="AA1242" s="52">
        <v>0.50988067063641795</v>
      </c>
      <c r="AB1242" s="52">
        <v>0.53136820104160298</v>
      </c>
      <c r="AC1242" s="52">
        <v>0.54256723011269004</v>
      </c>
      <c r="AD1242" s="52">
        <v>0.55944296456977105</v>
      </c>
      <c r="AE1242" s="52">
        <v>0.57508251824099399</v>
      </c>
      <c r="AF1242" s="52">
        <v>0.58700769739737402</v>
      </c>
      <c r="AG1242" s="32">
        <v>0.59909212706793102</v>
      </c>
    </row>
    <row r="1243" spans="1:33" ht="15" customHeight="1" x14ac:dyDescent="0.25">
      <c r="A1243" s="49" t="s">
        <v>10</v>
      </c>
      <c r="B1243" s="49" t="s">
        <v>325</v>
      </c>
      <c r="C1243" s="49" t="s">
        <v>352</v>
      </c>
      <c r="D1243" s="49" t="s">
        <v>108</v>
      </c>
      <c r="E1243" s="49" t="s">
        <v>108</v>
      </c>
      <c r="F1243" s="49" t="s">
        <v>108</v>
      </c>
      <c r="G1243" s="49" t="s">
        <v>784</v>
      </c>
      <c r="H1243" s="50" t="s">
        <v>354</v>
      </c>
      <c r="I1243" s="51">
        <v>1430</v>
      </c>
      <c r="J1243" s="52">
        <v>0.47938268725406602</v>
      </c>
      <c r="K1243" s="52">
        <v>0.53968429306861299</v>
      </c>
      <c r="L1243" s="52">
        <v>0.59911476204857395</v>
      </c>
      <c r="M1243" s="52">
        <v>0.67193972181776696</v>
      </c>
      <c r="N1243" s="52">
        <v>0.74471714851191095</v>
      </c>
      <c r="O1243" s="52">
        <v>0.83217149115098199</v>
      </c>
      <c r="P1243" s="52">
        <v>0.89485034370318395</v>
      </c>
      <c r="Q1243" s="52">
        <v>0.94394556585054201</v>
      </c>
      <c r="R1243" s="52">
        <v>0.96859175456180702</v>
      </c>
      <c r="S1243" s="52">
        <v>0.98193047403377198</v>
      </c>
      <c r="T1243" s="52">
        <v>1.0007963838283001</v>
      </c>
      <c r="U1243" s="52">
        <v>1.00924713248043</v>
      </c>
      <c r="V1243" s="52">
        <v>1.01460851952233</v>
      </c>
      <c r="W1243" s="52">
        <v>1.02473462903984</v>
      </c>
      <c r="X1243" s="52">
        <v>1.03053172995818</v>
      </c>
      <c r="Y1243" s="52">
        <v>1.0250584304253401</v>
      </c>
      <c r="Z1243" s="52">
        <v>1.0142961386790501</v>
      </c>
      <c r="AA1243" s="52">
        <v>1.0163078455752601</v>
      </c>
      <c r="AB1243" s="52">
        <v>1.0119860951244399</v>
      </c>
      <c r="AC1243" s="52">
        <v>1.0019764382119301</v>
      </c>
      <c r="AD1243" s="52">
        <v>0.99550360502573298</v>
      </c>
      <c r="AE1243" s="52">
        <v>0.96836778179190197</v>
      </c>
      <c r="AF1243" s="52">
        <v>0.94666027816971898</v>
      </c>
      <c r="AG1243" s="32">
        <v>0.92412308852841996</v>
      </c>
    </row>
    <row r="1244" spans="1:33" ht="15" customHeight="1" x14ac:dyDescent="0.25">
      <c r="A1244" s="49" t="s">
        <v>10</v>
      </c>
      <c r="B1244" s="49" t="s">
        <v>325</v>
      </c>
      <c r="C1244" s="49" t="s">
        <v>352</v>
      </c>
      <c r="D1244" s="49" t="s">
        <v>108</v>
      </c>
      <c r="E1244" s="49" t="s">
        <v>108</v>
      </c>
      <c r="F1244" s="49" t="s">
        <v>108</v>
      </c>
      <c r="G1244" s="49" t="s">
        <v>784</v>
      </c>
      <c r="H1244" s="50" t="s">
        <v>362</v>
      </c>
      <c r="I1244" s="51">
        <v>4470</v>
      </c>
      <c r="J1244" s="52">
        <v>4.7787496421618697E-2</v>
      </c>
      <c r="K1244" s="52">
        <v>5.8028153246972997E-2</v>
      </c>
      <c r="L1244" s="52">
        <v>7.1532750467742504E-2</v>
      </c>
      <c r="M1244" s="52">
        <v>8.7987416445116498E-2</v>
      </c>
      <c r="N1244" s="52">
        <v>0.105947631603047</v>
      </c>
      <c r="O1244" s="52">
        <v>0.12585889965682501</v>
      </c>
      <c r="P1244" s="52">
        <v>0.14519511212970401</v>
      </c>
      <c r="Q1244" s="52">
        <v>0.170399905498264</v>
      </c>
      <c r="R1244" s="52">
        <v>0.19629655200659199</v>
      </c>
      <c r="S1244" s="52">
        <v>0.22058038554230899</v>
      </c>
      <c r="T1244" s="52">
        <v>0.26937425003070897</v>
      </c>
      <c r="U1244" s="52">
        <v>0.31070809122232601</v>
      </c>
      <c r="V1244" s="52">
        <v>0.35182515182722002</v>
      </c>
      <c r="W1244" s="52">
        <v>0.391281639528475</v>
      </c>
      <c r="X1244" s="52">
        <v>0.42188010570379098</v>
      </c>
      <c r="Y1244" s="52">
        <v>0.44147323183800202</v>
      </c>
      <c r="Z1244" s="52">
        <v>0.458592393461564</v>
      </c>
      <c r="AA1244" s="52">
        <v>0.427300750236976</v>
      </c>
      <c r="AB1244" s="52">
        <v>0.39646696601827103</v>
      </c>
      <c r="AC1244" s="52">
        <v>0.35800918179619801</v>
      </c>
      <c r="AD1244" s="52">
        <v>0.32761004995501403</v>
      </c>
      <c r="AE1244" s="52">
        <v>0.301517840920347</v>
      </c>
      <c r="AF1244" s="52">
        <v>0.27605126087894899</v>
      </c>
      <c r="AG1244" s="32">
        <v>0.25200336092410403</v>
      </c>
    </row>
    <row r="1245" spans="1:33" ht="15" customHeight="1" x14ac:dyDescent="0.25">
      <c r="A1245" s="49" t="s">
        <v>10</v>
      </c>
      <c r="B1245" s="49" t="s">
        <v>325</v>
      </c>
      <c r="C1245" s="49" t="s">
        <v>352</v>
      </c>
      <c r="D1245" s="49" t="s">
        <v>108</v>
      </c>
      <c r="E1245" s="49" t="s">
        <v>108</v>
      </c>
      <c r="F1245" s="49" t="s">
        <v>108</v>
      </c>
      <c r="G1245" s="49" t="s">
        <v>784</v>
      </c>
      <c r="H1245" s="50" t="s">
        <v>355</v>
      </c>
      <c r="I1245" s="51">
        <v>124</v>
      </c>
      <c r="J1245" s="52">
        <v>4.3214124454367402E-5</v>
      </c>
      <c r="K1245" s="52">
        <v>4.25247064444724E-5</v>
      </c>
      <c r="L1245" s="52">
        <v>4.0661886361380203E-5</v>
      </c>
      <c r="M1245" s="52">
        <v>3.9856896602594198E-5</v>
      </c>
      <c r="N1245" s="52">
        <v>3.7846287473739498E-5</v>
      </c>
      <c r="O1245" s="52">
        <v>3.5276621298249399E-5</v>
      </c>
      <c r="P1245" s="52">
        <v>3.4394693434257799E-5</v>
      </c>
      <c r="Q1245" s="52">
        <v>3.2042963985632403E-5</v>
      </c>
      <c r="R1245" s="52">
        <v>3.1052986572754698E-5</v>
      </c>
      <c r="S1245" s="52">
        <v>3.0397791955218199E-5</v>
      </c>
      <c r="T1245" s="52">
        <v>2.8432329480306301E-5</v>
      </c>
      <c r="U1245" s="52">
        <v>2.6881249879709402E-5</v>
      </c>
      <c r="V1245" s="52">
        <v>2.5277631430915599E-5</v>
      </c>
      <c r="W1245" s="52">
        <v>2.3212794549010499E-5</v>
      </c>
      <c r="X1245" s="52">
        <v>2.14860274582379E-5</v>
      </c>
      <c r="Y1245" s="52">
        <v>1.92941337187327E-5</v>
      </c>
      <c r="Z1245" s="52">
        <v>1.7044020069834901E-5</v>
      </c>
      <c r="AA1245" s="52">
        <v>1.5140535094601501E-5</v>
      </c>
      <c r="AB1245" s="52">
        <v>1.4777769767887899E-5</v>
      </c>
      <c r="AC1245" s="52">
        <v>1.2479035576849599E-5</v>
      </c>
      <c r="AD1245" s="52">
        <v>1.2069954714342601E-5</v>
      </c>
      <c r="AE1245" s="52">
        <v>1.01033273060111E-5</v>
      </c>
      <c r="AF1245" s="52">
        <v>9.6515172530762402E-6</v>
      </c>
      <c r="AG1245" s="32">
        <v>9.31228062742771E-6</v>
      </c>
    </row>
    <row r="1246" spans="1:33" ht="15" customHeight="1" x14ac:dyDescent="0.25">
      <c r="A1246" s="49" t="s">
        <v>10</v>
      </c>
      <c r="B1246" s="49" t="s">
        <v>325</v>
      </c>
      <c r="C1246" s="49" t="s">
        <v>352</v>
      </c>
      <c r="D1246" s="49" t="s">
        <v>108</v>
      </c>
      <c r="E1246" s="49" t="s">
        <v>108</v>
      </c>
      <c r="F1246" s="49" t="s">
        <v>108</v>
      </c>
      <c r="G1246" s="49" t="s">
        <v>784</v>
      </c>
      <c r="H1246" s="50" t="s">
        <v>359</v>
      </c>
      <c r="I1246" s="51">
        <v>9810</v>
      </c>
      <c r="J1246" s="52">
        <v>1.46980716080852E-2</v>
      </c>
      <c r="K1246" s="52">
        <v>1.5935597477595102E-2</v>
      </c>
      <c r="L1246" s="52">
        <v>1.8679354551763699E-2</v>
      </c>
      <c r="M1246" s="52">
        <v>1.90367839935228E-2</v>
      </c>
      <c r="N1246" s="52">
        <v>2.0366195377447101E-2</v>
      </c>
      <c r="O1246" s="52">
        <v>2.1229325208056302E-2</v>
      </c>
      <c r="P1246" s="52">
        <v>2.1602625142146999E-2</v>
      </c>
      <c r="Q1246" s="52">
        <v>2.14617004511958E-2</v>
      </c>
      <c r="R1246" s="52">
        <v>2.2343956338469199E-2</v>
      </c>
      <c r="S1246" s="52">
        <v>2.1627412871834902E-2</v>
      </c>
      <c r="T1246" s="52">
        <v>2.2496128640868501E-2</v>
      </c>
      <c r="U1246" s="52">
        <v>2.17268176038387E-2</v>
      </c>
      <c r="V1246" s="52">
        <v>2.1461842709429701E-2</v>
      </c>
      <c r="W1246" s="52">
        <v>2.0570164005176899E-2</v>
      </c>
      <c r="X1246" s="52">
        <v>1.96726005178645E-2</v>
      </c>
      <c r="Y1246" s="52">
        <v>1.9325586630400699E-2</v>
      </c>
      <c r="Z1246" s="52">
        <v>1.90028344241913E-2</v>
      </c>
      <c r="AA1246" s="52">
        <v>1.8625314844786599E-2</v>
      </c>
      <c r="AB1246" s="52">
        <v>1.75782696802338E-2</v>
      </c>
      <c r="AC1246" s="52">
        <v>1.6529107017220001E-2</v>
      </c>
      <c r="AD1246" s="52">
        <v>1.60372599194127E-2</v>
      </c>
      <c r="AE1246" s="52">
        <v>1.4886896386261299E-2</v>
      </c>
      <c r="AF1246" s="52">
        <v>1.37376238407172E-2</v>
      </c>
      <c r="AG1246" s="32">
        <v>1.3169976643339E-2</v>
      </c>
    </row>
    <row r="1247" spans="1:33" ht="15" customHeight="1" x14ac:dyDescent="0.25">
      <c r="A1247" s="49" t="s">
        <v>10</v>
      </c>
      <c r="B1247" s="49" t="s">
        <v>325</v>
      </c>
      <c r="C1247" s="49" t="s">
        <v>352</v>
      </c>
      <c r="D1247" s="49" t="s">
        <v>108</v>
      </c>
      <c r="E1247" s="49" t="s">
        <v>108</v>
      </c>
      <c r="F1247" s="49" t="s">
        <v>108</v>
      </c>
      <c r="G1247" s="49" t="s">
        <v>784</v>
      </c>
      <c r="H1247" s="50" t="s">
        <v>363</v>
      </c>
      <c r="I1247" s="51">
        <v>675</v>
      </c>
      <c r="J1247" s="52">
        <v>1.5910069260718199E-5</v>
      </c>
      <c r="K1247" s="52">
        <v>6.8343095031072305E-5</v>
      </c>
      <c r="L1247" s="52">
        <v>2.1564827998551801E-4</v>
      </c>
      <c r="M1247" s="52">
        <v>3.7530672057602398E-4</v>
      </c>
      <c r="N1247" s="52">
        <v>6.5160838366948E-4</v>
      </c>
      <c r="O1247" s="52">
        <v>1.06492650113582E-3</v>
      </c>
      <c r="P1247" s="52">
        <v>1.50396709212603E-3</v>
      </c>
      <c r="Q1247" s="52">
        <v>2.0362477930156598E-3</v>
      </c>
      <c r="R1247" s="52">
        <v>2.7092494350638898E-3</v>
      </c>
      <c r="S1247" s="52">
        <v>3.4340873645704699E-3</v>
      </c>
      <c r="T1247" s="52">
        <v>7.0443523285515196E-3</v>
      </c>
      <c r="U1247" s="52">
        <v>1.0647708569416501E-2</v>
      </c>
      <c r="V1247" s="52">
        <v>1.4308122000746999E-2</v>
      </c>
      <c r="W1247" s="52">
        <v>1.8106228633185398E-2</v>
      </c>
      <c r="X1247" s="52">
        <v>2.18666634003199E-2</v>
      </c>
      <c r="Y1247" s="52">
        <v>2.5796358456473999E-2</v>
      </c>
      <c r="Z1247" s="52">
        <v>2.9696624931807001E-2</v>
      </c>
      <c r="AA1247" s="52">
        <v>3.5983012518544799E-2</v>
      </c>
      <c r="AB1247" s="52">
        <v>4.18863188211617E-2</v>
      </c>
      <c r="AC1247" s="52">
        <v>4.7344608089946498E-2</v>
      </c>
      <c r="AD1247" s="52">
        <v>5.29171309816234E-2</v>
      </c>
      <c r="AE1247" s="52">
        <v>5.7870727303548301E-2</v>
      </c>
      <c r="AF1247" s="52">
        <v>6.2270436532520602E-2</v>
      </c>
      <c r="AG1247" s="32">
        <v>6.6762197076427401E-2</v>
      </c>
    </row>
    <row r="1248" spans="1:33" ht="15" customHeight="1" x14ac:dyDescent="0.25">
      <c r="A1248" s="49" t="s">
        <v>10</v>
      </c>
      <c r="B1248" s="49" t="s">
        <v>325</v>
      </c>
      <c r="C1248" s="49" t="s">
        <v>352</v>
      </c>
      <c r="D1248" s="49" t="s">
        <v>108</v>
      </c>
      <c r="E1248" s="49" t="s">
        <v>108</v>
      </c>
      <c r="F1248" s="49" t="s">
        <v>108</v>
      </c>
      <c r="G1248" s="49" t="s">
        <v>366</v>
      </c>
      <c r="H1248" s="50" t="s">
        <v>348</v>
      </c>
      <c r="I1248" s="51">
        <v>7390</v>
      </c>
      <c r="J1248" s="52">
        <v>8.2809505955910704E-4</v>
      </c>
      <c r="K1248" s="52">
        <v>9.7155781295006703E-4</v>
      </c>
      <c r="L1248" s="52">
        <v>1.17691217421632E-3</v>
      </c>
      <c r="M1248" s="52">
        <v>1.32929881639724E-3</v>
      </c>
      <c r="N1248" s="52">
        <v>1.5634810907373901E-3</v>
      </c>
      <c r="O1248" s="52">
        <v>1.6177703546820701E-3</v>
      </c>
      <c r="P1248" s="52">
        <v>2.5210322712432998E-3</v>
      </c>
      <c r="Q1248" s="52">
        <v>2.1513580445409299E-3</v>
      </c>
      <c r="R1248" s="52">
        <v>1.80040165295478E-3</v>
      </c>
      <c r="S1248" s="52">
        <v>1.7370717483940199E-3</v>
      </c>
      <c r="T1248" s="52">
        <v>1.6941062048465201E-3</v>
      </c>
      <c r="U1248" s="52">
        <v>1.8917938963841901E-3</v>
      </c>
      <c r="V1248" s="52">
        <v>1.8511375785909101E-3</v>
      </c>
      <c r="W1248" s="52">
        <v>1.81122675623636E-3</v>
      </c>
      <c r="X1248" s="52">
        <v>1.7744856303155299E-3</v>
      </c>
      <c r="Y1248" s="52">
        <v>1.8869749924151501E-3</v>
      </c>
      <c r="Z1248" s="52">
        <v>1.9262073602876999E-3</v>
      </c>
      <c r="AA1248" s="52">
        <v>1.8947986720643799E-3</v>
      </c>
      <c r="AB1248" s="52">
        <v>2.05297007727779E-3</v>
      </c>
      <c r="AC1248" s="52">
        <v>2.0031147346081801E-3</v>
      </c>
      <c r="AD1248" s="52">
        <v>1.9531377126021199E-3</v>
      </c>
      <c r="AE1248" s="52">
        <v>1.9816234151124501E-3</v>
      </c>
      <c r="AF1248" s="52">
        <v>2.0384640902674999E-3</v>
      </c>
      <c r="AG1248" s="32">
        <v>2.0537159079213E-3</v>
      </c>
    </row>
    <row r="1249" spans="1:33" ht="15" customHeight="1" x14ac:dyDescent="0.25">
      <c r="A1249" s="49" t="s">
        <v>10</v>
      </c>
      <c r="B1249" s="49" t="s">
        <v>325</v>
      </c>
      <c r="C1249" s="49" t="s">
        <v>352</v>
      </c>
      <c r="D1249" s="49" t="s">
        <v>108</v>
      </c>
      <c r="E1249" s="49" t="s">
        <v>108</v>
      </c>
      <c r="F1249" s="49" t="s">
        <v>108</v>
      </c>
      <c r="G1249" s="49" t="s">
        <v>366</v>
      </c>
      <c r="H1249" s="50" t="s">
        <v>361</v>
      </c>
      <c r="I1249" s="51">
        <v>1030</v>
      </c>
      <c r="J1249" s="52">
        <v>0.144785280696061</v>
      </c>
      <c r="K1249" s="52">
        <v>0.155386802174697</v>
      </c>
      <c r="L1249" s="52">
        <v>0.16580165242300901</v>
      </c>
      <c r="M1249" s="52">
        <v>0.167557531203197</v>
      </c>
      <c r="N1249" s="52">
        <v>0.16918483215108901</v>
      </c>
      <c r="O1249" s="52">
        <v>0.17086938647109801</v>
      </c>
      <c r="P1249" s="52">
        <v>0.17256917908535799</v>
      </c>
      <c r="Q1249" s="52">
        <v>0.17429909452414699</v>
      </c>
      <c r="R1249" s="52">
        <v>0.176073109781412</v>
      </c>
      <c r="S1249" s="52">
        <v>0.17781160708000099</v>
      </c>
      <c r="T1249" s="52">
        <v>0.17958639237658899</v>
      </c>
      <c r="U1249" s="52">
        <v>0.181407419043801</v>
      </c>
      <c r="V1249" s="52">
        <v>0.18321721856383999</v>
      </c>
      <c r="W1249" s="52">
        <v>0.18456835683598199</v>
      </c>
      <c r="X1249" s="52">
        <v>0.18595630917351699</v>
      </c>
      <c r="Y1249" s="52">
        <v>0.187345039492779</v>
      </c>
      <c r="Z1249" s="52">
        <v>0.188734436740287</v>
      </c>
      <c r="AA1249" s="52">
        <v>0.19014650814654099</v>
      </c>
      <c r="AB1249" s="52">
        <v>0.19155632671356701</v>
      </c>
      <c r="AC1249" s="52">
        <v>0.192995878647059</v>
      </c>
      <c r="AD1249" s="52">
        <v>0.19444183907186999</v>
      </c>
      <c r="AE1249" s="52">
        <v>0.195890446465976</v>
      </c>
      <c r="AF1249" s="52">
        <v>0.19733892865043501</v>
      </c>
      <c r="AG1249" s="32">
        <v>0.19881542135400701</v>
      </c>
    </row>
    <row r="1250" spans="1:33" ht="15" customHeight="1" x14ac:dyDescent="0.25">
      <c r="A1250" s="49" t="s">
        <v>10</v>
      </c>
      <c r="B1250" s="49" t="s">
        <v>325</v>
      </c>
      <c r="C1250" s="49" t="s">
        <v>352</v>
      </c>
      <c r="D1250" s="49" t="s">
        <v>108</v>
      </c>
      <c r="E1250" s="49" t="s">
        <v>108</v>
      </c>
      <c r="F1250" s="49" t="s">
        <v>108</v>
      </c>
      <c r="G1250" s="49" t="s">
        <v>366</v>
      </c>
      <c r="H1250" s="50" t="s">
        <v>367</v>
      </c>
      <c r="I1250" s="51">
        <v>794</v>
      </c>
      <c r="J1250" s="52">
        <v>3.95433755699853E-4</v>
      </c>
      <c r="K1250" s="52">
        <v>4.34944126907055E-4</v>
      </c>
      <c r="L1250" s="52">
        <v>3.8907807487363703E-4</v>
      </c>
      <c r="M1250" s="52">
        <v>4.4632242059345598E-4</v>
      </c>
      <c r="N1250" s="52">
        <v>4.2889608823153401E-4</v>
      </c>
      <c r="O1250" s="52">
        <v>4.17161459794609E-4</v>
      </c>
      <c r="P1250" s="52">
        <v>3.7244072829903499E-4</v>
      </c>
      <c r="Q1250" s="52">
        <v>3.6323141621922401E-4</v>
      </c>
      <c r="R1250" s="52">
        <v>3.5463933326357799E-4</v>
      </c>
      <c r="S1250" s="52">
        <v>3.4660843972401001E-4</v>
      </c>
      <c r="T1250" s="52">
        <v>3.1203255209313001E-4</v>
      </c>
      <c r="U1250" s="52">
        <v>3.3029595058317899E-4</v>
      </c>
      <c r="V1250" s="52">
        <v>3.2319759956385901E-4</v>
      </c>
      <c r="W1250" s="52">
        <v>3.4055474665634902E-4</v>
      </c>
      <c r="X1250" s="52">
        <v>3.3364652007082901E-4</v>
      </c>
      <c r="Y1250" s="52">
        <v>3.3790215245323201E-4</v>
      </c>
      <c r="Z1250" s="52">
        <v>3.3113042361427502E-4</v>
      </c>
      <c r="AA1250" s="52">
        <v>3.4608920805852402E-4</v>
      </c>
      <c r="AB1250" s="52">
        <v>3.4089051670679801E-4</v>
      </c>
      <c r="AC1250" s="52">
        <v>3.5217758379899202E-4</v>
      </c>
      <c r="AD1250" s="52">
        <v>3.4339087450497598E-4</v>
      </c>
      <c r="AE1250" s="52">
        <v>3.5485092277836802E-4</v>
      </c>
      <c r="AF1250" s="52">
        <v>3.441706043765E-4</v>
      </c>
      <c r="AG1250" s="32">
        <v>3.4674569379054002E-4</v>
      </c>
    </row>
    <row r="1251" spans="1:33" ht="15" customHeight="1" x14ac:dyDescent="0.25">
      <c r="A1251" s="49" t="s">
        <v>10</v>
      </c>
      <c r="B1251" s="49" t="s">
        <v>325</v>
      </c>
      <c r="C1251" s="49" t="s">
        <v>352</v>
      </c>
      <c r="D1251" s="49" t="s">
        <v>108</v>
      </c>
      <c r="E1251" s="49" t="s">
        <v>108</v>
      </c>
      <c r="F1251" s="49" t="s">
        <v>108</v>
      </c>
      <c r="G1251" s="49" t="s">
        <v>366</v>
      </c>
      <c r="H1251" s="50" t="s">
        <v>356</v>
      </c>
      <c r="I1251" s="51">
        <v>1640</v>
      </c>
      <c r="J1251" s="52">
        <v>8.1676493620624607E-3</v>
      </c>
      <c r="K1251" s="52">
        <v>8.2650339883799107E-3</v>
      </c>
      <c r="L1251" s="52">
        <v>8.4381920016675504E-3</v>
      </c>
      <c r="M1251" s="52">
        <v>8.6656252340915792E-3</v>
      </c>
      <c r="N1251" s="52">
        <v>8.8588108904246402E-3</v>
      </c>
      <c r="O1251" s="52">
        <v>8.4728259550223301E-3</v>
      </c>
      <c r="P1251" s="52">
        <v>8.0423999722003797E-3</v>
      </c>
      <c r="Q1251" s="52">
        <v>7.6389222041615603E-3</v>
      </c>
      <c r="R1251" s="52">
        <v>7.2584528525529201E-3</v>
      </c>
      <c r="S1251" s="52">
        <v>6.93888471077014E-3</v>
      </c>
      <c r="T1251" s="52">
        <v>6.6061299756744601E-3</v>
      </c>
      <c r="U1251" s="52">
        <v>6.6647975767743202E-3</v>
      </c>
      <c r="V1251" s="52">
        <v>6.7269688326195998E-3</v>
      </c>
      <c r="W1251" s="52">
        <v>6.7829094017376503E-3</v>
      </c>
      <c r="X1251" s="52">
        <v>6.8422148898296398E-3</v>
      </c>
      <c r="Y1251" s="52">
        <v>6.8862813134717496E-3</v>
      </c>
      <c r="Z1251" s="52">
        <v>6.9677097638985996E-3</v>
      </c>
      <c r="AA1251" s="52">
        <v>7.02229310290922E-3</v>
      </c>
      <c r="AB1251" s="52">
        <v>7.0410635692588E-3</v>
      </c>
      <c r="AC1251" s="52">
        <v>7.1125481239673301E-3</v>
      </c>
      <c r="AD1251" s="52">
        <v>7.1715161084694402E-3</v>
      </c>
      <c r="AE1251" s="52">
        <v>7.2194733080122898E-3</v>
      </c>
      <c r="AF1251" s="52">
        <v>7.2703774338749999E-3</v>
      </c>
      <c r="AG1251" s="32">
        <v>7.3247745024449997E-3</v>
      </c>
    </row>
    <row r="1252" spans="1:33" ht="15" customHeight="1" x14ac:dyDescent="0.25">
      <c r="A1252" s="49" t="s">
        <v>10</v>
      </c>
      <c r="B1252" s="49" t="s">
        <v>325</v>
      </c>
      <c r="C1252" s="49" t="s">
        <v>352</v>
      </c>
      <c r="D1252" s="49" t="s">
        <v>108</v>
      </c>
      <c r="E1252" s="49" t="s">
        <v>108</v>
      </c>
      <c r="F1252" s="49" t="s">
        <v>108</v>
      </c>
      <c r="G1252" s="49" t="s">
        <v>366</v>
      </c>
      <c r="H1252" s="50" t="s">
        <v>368</v>
      </c>
      <c r="I1252" s="51">
        <v>9300</v>
      </c>
      <c r="J1252" s="52">
        <v>1.2737050758222599E-3</v>
      </c>
      <c r="K1252" s="52">
        <v>8.15109396520714E-4</v>
      </c>
      <c r="L1252" s="52">
        <v>3.0761179030468402E-3</v>
      </c>
      <c r="M1252" s="52">
        <v>4.18216474711513E-4</v>
      </c>
      <c r="N1252" s="52">
        <v>2.63738683978656E-3</v>
      </c>
      <c r="O1252" s="52">
        <v>1.6287160269061801E-3</v>
      </c>
      <c r="P1252" s="52">
        <v>1.9828822837077201E-3</v>
      </c>
      <c r="Q1252" s="52">
        <v>2.70739239705391E-3</v>
      </c>
      <c r="R1252" s="52">
        <v>2.2657287378183501E-3</v>
      </c>
      <c r="S1252" s="52">
        <v>2.1860307523765298E-3</v>
      </c>
      <c r="T1252" s="52">
        <v>2.74109200358893E-3</v>
      </c>
      <c r="U1252" s="52">
        <v>1.78555648542331E-3</v>
      </c>
      <c r="V1252" s="52">
        <v>2.62077495480482E-3</v>
      </c>
      <c r="W1252" s="52">
        <v>2.27935166887667E-3</v>
      </c>
      <c r="X1252" s="52">
        <v>2.2331145280017101E-3</v>
      </c>
      <c r="Y1252" s="52">
        <v>2.3746775953265601E-3</v>
      </c>
      <c r="Z1252" s="52">
        <v>2.4240498580075198E-3</v>
      </c>
      <c r="AA1252" s="52">
        <v>2.3845233626791202E-3</v>
      </c>
      <c r="AB1252" s="52">
        <v>2.5835753340572799E-3</v>
      </c>
      <c r="AC1252" s="52">
        <v>2.2916677367272801E-3</v>
      </c>
      <c r="AD1252" s="52">
        <v>2.4579405584843799E-3</v>
      </c>
      <c r="AE1252" s="52">
        <v>2.4937886008859502E-3</v>
      </c>
      <c r="AF1252" s="52">
        <v>2.7485573225625999E-3</v>
      </c>
      <c r="AG1252" s="32">
        <v>2.7691220679975999E-3</v>
      </c>
    </row>
    <row r="1253" spans="1:33" ht="15" customHeight="1" x14ac:dyDescent="0.25">
      <c r="A1253" s="49" t="s">
        <v>10</v>
      </c>
      <c r="B1253" s="49" t="s">
        <v>325</v>
      </c>
      <c r="C1253" s="49" t="s">
        <v>352</v>
      </c>
      <c r="D1253" s="49" t="s">
        <v>108</v>
      </c>
      <c r="E1253" s="49" t="s">
        <v>108</v>
      </c>
      <c r="F1253" s="49" t="s">
        <v>108</v>
      </c>
      <c r="G1253" s="49" t="s">
        <v>369</v>
      </c>
      <c r="H1253" s="50" t="s">
        <v>354</v>
      </c>
      <c r="I1253" s="51">
        <v>1430</v>
      </c>
      <c r="J1253" s="52">
        <v>0.753805693853972</v>
      </c>
      <c r="K1253" s="52">
        <v>0.69514885351427302</v>
      </c>
      <c r="L1253" s="52">
        <v>0.63533862365319904</v>
      </c>
      <c r="M1253" s="52">
        <v>0.59163772035312701</v>
      </c>
      <c r="N1253" s="52">
        <v>0.54748204249483301</v>
      </c>
      <c r="O1253" s="52">
        <v>0.44332700407832898</v>
      </c>
      <c r="P1253" s="52">
        <v>0.44687759002601601</v>
      </c>
      <c r="Q1253" s="52">
        <v>0.39570168239437098</v>
      </c>
      <c r="R1253" s="52">
        <v>0.39750538814182401</v>
      </c>
      <c r="S1253" s="52">
        <v>0.38618378323270902</v>
      </c>
      <c r="T1253" s="52">
        <v>0.37246576454677099</v>
      </c>
      <c r="U1253" s="52">
        <v>0.34355035460426397</v>
      </c>
      <c r="V1253" s="52">
        <v>0.31080331299235198</v>
      </c>
      <c r="W1253" s="52">
        <v>0.298126893739735</v>
      </c>
      <c r="X1253" s="52">
        <v>0.31399425255296198</v>
      </c>
      <c r="Y1253" s="52">
        <v>0.29652626372594798</v>
      </c>
      <c r="Z1253" s="52">
        <v>0.21165512019751601</v>
      </c>
      <c r="AA1253" s="52">
        <v>0.21323410789035499</v>
      </c>
      <c r="AB1253" s="52">
        <v>0.21482436316908199</v>
      </c>
      <c r="AC1253" s="52">
        <v>0.21642709697825099</v>
      </c>
      <c r="AD1253" s="52">
        <v>0.21804174001034901</v>
      </c>
      <c r="AE1253" s="52">
        <v>0.21966833566309099</v>
      </c>
      <c r="AF1253" s="52">
        <v>0.221306956266003</v>
      </c>
      <c r="AG1253" s="32">
        <v>0.222958214524316</v>
      </c>
    </row>
    <row r="1254" spans="1:33" ht="15" customHeight="1" x14ac:dyDescent="0.25">
      <c r="A1254" s="49" t="s">
        <v>10</v>
      </c>
      <c r="B1254" s="49" t="s">
        <v>325</v>
      </c>
      <c r="C1254" s="49" t="s">
        <v>352</v>
      </c>
      <c r="D1254" s="49" t="s">
        <v>108</v>
      </c>
      <c r="E1254" s="49" t="s">
        <v>108</v>
      </c>
      <c r="F1254" s="49" t="s">
        <v>108</v>
      </c>
      <c r="G1254" s="49" t="s">
        <v>369</v>
      </c>
      <c r="H1254" s="50" t="s">
        <v>355</v>
      </c>
      <c r="I1254" s="51">
        <v>124</v>
      </c>
      <c r="J1254" s="52">
        <v>6.5522785356415397E-2</v>
      </c>
      <c r="K1254" s="52">
        <v>7.9181613723764796E-2</v>
      </c>
      <c r="L1254" s="52">
        <v>9.3029757647927702E-2</v>
      </c>
      <c r="M1254" s="52">
        <v>0.102100129553802</v>
      </c>
      <c r="N1254" s="52">
        <v>0.11125625875317099</v>
      </c>
      <c r="O1254" s="52">
        <v>0.129151005060824</v>
      </c>
      <c r="P1254" s="52">
        <v>0.129825323072115</v>
      </c>
      <c r="Q1254" s="52">
        <v>0.13923840682845701</v>
      </c>
      <c r="R1254" s="52">
        <v>0.16025785878542001</v>
      </c>
      <c r="S1254" s="52">
        <v>0.171338696838121</v>
      </c>
      <c r="T1254" s="52">
        <v>0.18278482727884701</v>
      </c>
      <c r="U1254" s="52">
        <v>0.18998309263774199</v>
      </c>
      <c r="V1254" s="52">
        <v>0.198678911588788</v>
      </c>
      <c r="W1254" s="52">
        <v>0.20249660734272301</v>
      </c>
      <c r="X1254" s="52">
        <v>0.20400732901919999</v>
      </c>
      <c r="Y1254" s="52">
        <v>0.20391416302191301</v>
      </c>
      <c r="Z1254" s="52">
        <v>0.205435351227681</v>
      </c>
      <c r="AA1254" s="52">
        <v>0.20696790380892499</v>
      </c>
      <c r="AB1254" s="52">
        <v>0.208511889020154</v>
      </c>
      <c r="AC1254" s="52">
        <v>0.210067409243129</v>
      </c>
      <c r="AD1254" s="52">
        <v>0.211634498605103</v>
      </c>
      <c r="AE1254" s="52">
        <v>0.21321325948783701</v>
      </c>
      <c r="AF1254" s="52">
        <v>0.2148038625276</v>
      </c>
      <c r="AG1254" s="32">
        <v>0.2164063759789</v>
      </c>
    </row>
    <row r="1255" spans="1:33" ht="15" customHeight="1" x14ac:dyDescent="0.25">
      <c r="A1255" s="49" t="s">
        <v>10</v>
      </c>
      <c r="B1255" s="49" t="s">
        <v>325</v>
      </c>
      <c r="C1255" s="49" t="s">
        <v>352</v>
      </c>
      <c r="D1255" s="49" t="s">
        <v>108</v>
      </c>
      <c r="E1255" s="49" t="s">
        <v>108</v>
      </c>
      <c r="F1255" s="49" t="s">
        <v>108</v>
      </c>
      <c r="G1255" s="49" t="s">
        <v>369</v>
      </c>
      <c r="H1255" s="50" t="s">
        <v>358</v>
      </c>
      <c r="I1255" s="51">
        <v>3220</v>
      </c>
      <c r="J1255" s="52">
        <v>4.6466115588234798E-3</v>
      </c>
      <c r="K1255" s="52">
        <v>9.1726927035337795E-3</v>
      </c>
      <c r="L1255" s="52">
        <v>1.4101561858278299E-2</v>
      </c>
      <c r="M1255" s="52">
        <v>1.5937010332554999E-2</v>
      </c>
      <c r="N1255" s="52">
        <v>1.7550927227022398E-2</v>
      </c>
      <c r="O1255" s="52">
        <v>1.80965850315104E-2</v>
      </c>
      <c r="P1255" s="52">
        <v>1.83721868212064E-2</v>
      </c>
      <c r="Q1255" s="52">
        <v>1.8938919154555998E-2</v>
      </c>
      <c r="R1255" s="52">
        <v>2.0869278227937198E-2</v>
      </c>
      <c r="S1255" s="52">
        <v>2.28368029026359E-2</v>
      </c>
      <c r="T1255" s="52">
        <v>2.4546185411868301E-2</v>
      </c>
      <c r="U1255" s="52">
        <v>3.9730296552819802E-2</v>
      </c>
      <c r="V1255" s="52">
        <v>4.2847302477729797E-2</v>
      </c>
      <c r="W1255" s="52">
        <v>5.6995687209820699E-2</v>
      </c>
      <c r="X1255" s="52">
        <v>3.0707994105941602E-2</v>
      </c>
      <c r="Y1255" s="52">
        <v>3.0937011094332001E-2</v>
      </c>
      <c r="Z1255" s="52">
        <v>3.1167926820508798E-2</v>
      </c>
      <c r="AA1255" s="52">
        <v>3.1400449170966398E-2</v>
      </c>
      <c r="AB1255" s="52">
        <v>3.1634578145704799E-2</v>
      </c>
      <c r="AC1255" s="52">
        <v>3.1870605858229602E-2</v>
      </c>
      <c r="AD1255" s="52">
        <v>3.2108386251788003E-2</v>
      </c>
      <c r="AE1255" s="52">
        <v>3.2347919326380002E-2</v>
      </c>
      <c r="AF1255" s="52">
        <v>3.25892050820056E-2</v>
      </c>
      <c r="AG1255" s="32">
        <v>3.2832389575417599E-2</v>
      </c>
    </row>
    <row r="1256" spans="1:33" ht="15" customHeight="1" x14ac:dyDescent="0.25">
      <c r="A1256" s="49" t="s">
        <v>10</v>
      </c>
      <c r="B1256" s="49" t="s">
        <v>325</v>
      </c>
      <c r="C1256" s="49" t="s">
        <v>352</v>
      </c>
      <c r="D1256" s="49" t="s">
        <v>108</v>
      </c>
      <c r="E1256" s="49" t="s">
        <v>108</v>
      </c>
      <c r="F1256" s="49" t="s">
        <v>108</v>
      </c>
      <c r="G1256" s="49" t="s">
        <v>369</v>
      </c>
      <c r="H1256" s="50" t="s">
        <v>356</v>
      </c>
      <c r="I1256" s="51">
        <v>1640</v>
      </c>
      <c r="J1256" s="52">
        <v>9.7252773403794495E-3</v>
      </c>
      <c r="K1256" s="52">
        <v>9.7938341796369004E-3</v>
      </c>
      <c r="L1256" s="52">
        <v>9.8628742997350499E-3</v>
      </c>
      <c r="M1256" s="52">
        <v>9.4165863135482995E-3</v>
      </c>
      <c r="N1256" s="52">
        <v>8.9653758970656902E-3</v>
      </c>
      <c r="O1256" s="52">
        <v>8.5092322150837896E-3</v>
      </c>
      <c r="P1256" s="52">
        <v>8.04814538872301E-3</v>
      </c>
      <c r="Q1256" s="52">
        <v>7.5821357931725097E-3</v>
      </c>
      <c r="R1256" s="52">
        <v>8.3794169454353001E-3</v>
      </c>
      <c r="S1256" s="52">
        <v>8.6983071788613205E-3</v>
      </c>
      <c r="T1256" s="52">
        <v>9.0171974122873495E-3</v>
      </c>
      <c r="U1256" s="52">
        <v>9.1073668858188198E-3</v>
      </c>
      <c r="V1256" s="52">
        <v>9.1984439814133696E-3</v>
      </c>
      <c r="W1256" s="52">
        <v>9.2670620616716604E-3</v>
      </c>
      <c r="X1256" s="52">
        <v>9.3361987831088507E-3</v>
      </c>
      <c r="Y1256" s="52">
        <v>2.7041933137637798E-3</v>
      </c>
      <c r="Z1256" s="52">
        <v>2.7243664440361002E-3</v>
      </c>
      <c r="AA1256" s="52">
        <v>2.7446902821735598E-3</v>
      </c>
      <c r="AB1256" s="52">
        <v>2.7651657333284999E-3</v>
      </c>
      <c r="AC1256" s="52">
        <v>2.7857941552294398E-3</v>
      </c>
      <c r="AD1256" s="52">
        <v>2.8065760004525402E-3</v>
      </c>
      <c r="AE1256" s="52">
        <v>2.82751262672633E-3</v>
      </c>
      <c r="AF1256" s="52">
        <v>2.8486062969316599E-3</v>
      </c>
      <c r="AG1256" s="32">
        <v>2.86985791622087E-3</v>
      </c>
    </row>
    <row r="1257" spans="1:33" ht="15" customHeight="1" x14ac:dyDescent="0.25">
      <c r="A1257" s="49" t="s">
        <v>10</v>
      </c>
      <c r="B1257" s="49" t="s">
        <v>325</v>
      </c>
      <c r="C1257" s="49" t="s">
        <v>352</v>
      </c>
      <c r="D1257" s="49" t="s">
        <v>108</v>
      </c>
      <c r="E1257" s="49" t="s">
        <v>108</v>
      </c>
      <c r="F1257" s="49" t="s">
        <v>108</v>
      </c>
      <c r="G1257" s="49" t="s">
        <v>370</v>
      </c>
      <c r="H1257" s="50" t="s">
        <v>354</v>
      </c>
      <c r="I1257" s="51">
        <v>1430</v>
      </c>
      <c r="J1257" s="52"/>
      <c r="K1257" s="52"/>
      <c r="L1257" s="52"/>
      <c r="M1257" s="52"/>
      <c r="N1257" s="52"/>
      <c r="O1257" s="52"/>
      <c r="P1257" s="52"/>
      <c r="Q1257" s="52"/>
      <c r="R1257" s="52"/>
      <c r="S1257" s="52">
        <v>2.51878237918518E-3</v>
      </c>
      <c r="T1257" s="52">
        <v>8.6737225805506805E-3</v>
      </c>
      <c r="U1257" s="52">
        <v>1.6827816026112798E-2</v>
      </c>
      <c r="V1257" s="52">
        <v>2.6033925279464399E-2</v>
      </c>
      <c r="W1257" s="52">
        <v>3.6191633995945098E-2</v>
      </c>
      <c r="X1257" s="52">
        <v>4.7295119515693797E-2</v>
      </c>
      <c r="Y1257" s="52">
        <v>5.4618730422272402E-2</v>
      </c>
      <c r="Z1257" s="52">
        <v>6.2448683715964098E-2</v>
      </c>
      <c r="AA1257" s="52">
        <v>7.0583864731913706E-2</v>
      </c>
      <c r="AB1257" s="52">
        <v>7.1698405916042401E-2</v>
      </c>
      <c r="AC1257" s="52">
        <v>7.1163564268451496E-2</v>
      </c>
      <c r="AD1257" s="52">
        <v>7.41710029963355E-2</v>
      </c>
      <c r="AE1257" s="52">
        <v>7.0681962536118595E-2</v>
      </c>
      <c r="AF1257" s="52">
        <v>7.0660239458031293E-2</v>
      </c>
      <c r="AG1257" s="32">
        <v>6.7992992406750302E-2</v>
      </c>
    </row>
    <row r="1258" spans="1:33" ht="15" customHeight="1" x14ac:dyDescent="0.25">
      <c r="A1258" s="49" t="s">
        <v>10</v>
      </c>
      <c r="B1258" s="49" t="s">
        <v>325</v>
      </c>
      <c r="C1258" s="49" t="s">
        <v>352</v>
      </c>
      <c r="D1258" s="49" t="s">
        <v>108</v>
      </c>
      <c r="E1258" s="49" t="s">
        <v>108</v>
      </c>
      <c r="F1258" s="49" t="s">
        <v>108</v>
      </c>
      <c r="G1258" s="49" t="s">
        <v>370</v>
      </c>
      <c r="H1258" s="50" t="s">
        <v>361</v>
      </c>
      <c r="I1258" s="51">
        <v>1030</v>
      </c>
      <c r="J1258" s="52"/>
      <c r="K1258" s="52">
        <v>6.3698200397727502E-4</v>
      </c>
      <c r="L1258" s="52">
        <v>6.6370491007132796E-4</v>
      </c>
      <c r="M1258" s="52">
        <v>1.71336905413776E-3</v>
      </c>
      <c r="N1258" s="52">
        <v>2.8544461631858902E-3</v>
      </c>
      <c r="O1258" s="52">
        <v>4.0448269904812401E-3</v>
      </c>
      <c r="P1258" s="52">
        <v>4.5800246388425503E-3</v>
      </c>
      <c r="Q1258" s="52">
        <v>4.2646694563764102E-3</v>
      </c>
      <c r="R1258" s="52">
        <v>5.7616079327231298E-3</v>
      </c>
      <c r="S1258" s="52">
        <v>6.6289095159567397E-3</v>
      </c>
      <c r="T1258" s="52">
        <v>8.2178739005507994E-3</v>
      </c>
      <c r="U1258" s="52">
        <v>9.7898241163210803E-3</v>
      </c>
      <c r="V1258" s="52">
        <v>1.13405557541678E-2</v>
      </c>
      <c r="W1258" s="52">
        <v>1.3334835774891101E-2</v>
      </c>
      <c r="X1258" s="52">
        <v>1.7234430008480801E-2</v>
      </c>
      <c r="Y1258" s="52">
        <v>3.4109006484929399E-2</v>
      </c>
      <c r="Z1258" s="52">
        <v>5.8768255724781601E-2</v>
      </c>
      <c r="AA1258" s="52">
        <v>7.89488500459265E-2</v>
      </c>
      <c r="AB1258" s="52">
        <v>0.101184403995734</v>
      </c>
      <c r="AC1258" s="52">
        <v>0.104994590711736</v>
      </c>
      <c r="AD1258" s="52">
        <v>0.11649187379534701</v>
      </c>
      <c r="AE1258" s="52">
        <v>0.116656718695075</v>
      </c>
      <c r="AF1258" s="52">
        <v>0.11875532086070099</v>
      </c>
      <c r="AG1258" s="32">
        <v>0.124247468459214</v>
      </c>
    </row>
    <row r="1259" spans="1:33" ht="15" customHeight="1" x14ac:dyDescent="0.25">
      <c r="A1259" s="49" t="s">
        <v>10</v>
      </c>
      <c r="B1259" s="49" t="s">
        <v>325</v>
      </c>
      <c r="C1259" s="49" t="s">
        <v>352</v>
      </c>
      <c r="D1259" s="49" t="s">
        <v>108</v>
      </c>
      <c r="E1259" s="49" t="s">
        <v>108</v>
      </c>
      <c r="F1259" s="49" t="s">
        <v>108</v>
      </c>
      <c r="G1259" s="49" t="s">
        <v>785</v>
      </c>
      <c r="H1259" s="50" t="s">
        <v>357</v>
      </c>
      <c r="I1259" s="51">
        <v>3500</v>
      </c>
      <c r="J1259" s="52"/>
      <c r="K1259" s="52">
        <v>3.61956600131415E-3</v>
      </c>
      <c r="L1259" s="52">
        <v>1.48495022326155E-2</v>
      </c>
      <c r="M1259" s="52">
        <v>2.71827677250208E-2</v>
      </c>
      <c r="N1259" s="52">
        <v>4.8983716061933497E-2</v>
      </c>
      <c r="O1259" s="52">
        <v>8.08788884199102E-2</v>
      </c>
      <c r="P1259" s="52">
        <v>0.115487756690691</v>
      </c>
      <c r="Q1259" s="52">
        <v>0.157437749878961</v>
      </c>
      <c r="R1259" s="52">
        <v>0.21150165930584999</v>
      </c>
      <c r="S1259" s="52">
        <v>0.26912533266184702</v>
      </c>
      <c r="T1259" s="52">
        <v>0.52744026249325904</v>
      </c>
      <c r="U1259" s="52">
        <v>0.77892439274960601</v>
      </c>
      <c r="V1259" s="52">
        <v>1.03599631673885</v>
      </c>
      <c r="W1259" s="52">
        <v>1.3017905042648199</v>
      </c>
      <c r="X1259" s="52">
        <v>1.56545277196161</v>
      </c>
      <c r="Y1259" s="52">
        <v>1.8399546318753299</v>
      </c>
      <c r="Z1259" s="52">
        <v>2.1174974924310499</v>
      </c>
      <c r="AA1259" s="52">
        <v>2.3880757196325799</v>
      </c>
      <c r="AB1259" s="52">
        <v>2.6440502209593002</v>
      </c>
      <c r="AC1259" s="52">
        <v>2.9039707845527198</v>
      </c>
      <c r="AD1259" s="52">
        <v>3.18359464775962</v>
      </c>
      <c r="AE1259" s="52">
        <v>3.4261215939959602</v>
      </c>
      <c r="AF1259" s="52">
        <v>3.64400876242322</v>
      </c>
      <c r="AG1259" s="32">
        <v>3.8949813328162599</v>
      </c>
    </row>
    <row r="1260" spans="1:33" ht="15" customHeight="1" x14ac:dyDescent="0.25">
      <c r="A1260" s="49" t="s">
        <v>10</v>
      </c>
      <c r="B1260" s="49" t="s">
        <v>325</v>
      </c>
      <c r="C1260" s="49" t="s">
        <v>352</v>
      </c>
      <c r="D1260" s="49" t="s">
        <v>108</v>
      </c>
      <c r="E1260" s="49" t="s">
        <v>108</v>
      </c>
      <c r="F1260" s="49" t="s">
        <v>108</v>
      </c>
      <c r="G1260" s="49" t="s">
        <v>785</v>
      </c>
      <c r="H1260" s="50" t="s">
        <v>354</v>
      </c>
      <c r="I1260" s="51">
        <v>1430</v>
      </c>
      <c r="J1260" s="52">
        <v>3.2425495415646498E-3</v>
      </c>
      <c r="K1260" s="52">
        <v>4.03485584161614E-3</v>
      </c>
      <c r="L1260" s="52">
        <v>4.9443782010196299E-3</v>
      </c>
      <c r="M1260" s="52">
        <v>6.2074927978863501E-3</v>
      </c>
      <c r="N1260" s="52">
        <v>7.5194793372298802E-3</v>
      </c>
      <c r="O1260" s="52">
        <v>9.1566183750965407E-3</v>
      </c>
      <c r="P1260" s="52">
        <v>1.0883948024891199E-2</v>
      </c>
      <c r="Q1260" s="52">
        <v>1.27978547904354E-2</v>
      </c>
      <c r="R1260" s="52">
        <v>1.52257731830972E-2</v>
      </c>
      <c r="S1260" s="52">
        <v>1.7821875180942099E-2</v>
      </c>
      <c r="T1260" s="52">
        <v>2.46647552491304E-2</v>
      </c>
      <c r="U1260" s="52">
        <v>3.3751110187483599E-2</v>
      </c>
      <c r="V1260" s="52">
        <v>4.0965010828535597E-2</v>
      </c>
      <c r="W1260" s="52">
        <v>5.0289320639045801E-2</v>
      </c>
      <c r="X1260" s="52">
        <v>6.0119267038519497E-2</v>
      </c>
      <c r="Y1260" s="52">
        <v>6.7933409080834103E-2</v>
      </c>
      <c r="Z1260" s="52">
        <v>7.7781843167796599E-2</v>
      </c>
      <c r="AA1260" s="52">
        <v>8.5681744814701602E-2</v>
      </c>
      <c r="AB1260" s="52">
        <v>9.5692879061374303E-2</v>
      </c>
      <c r="AC1260" s="52">
        <v>0.10347726079818501</v>
      </c>
      <c r="AD1260" s="52">
        <v>0.11358952815845701</v>
      </c>
      <c r="AE1260" s="52">
        <v>0.120534711311946</v>
      </c>
      <c r="AF1260" s="52">
        <v>0.12751864765412499</v>
      </c>
      <c r="AG1260" s="32">
        <v>0.13417897998401601</v>
      </c>
    </row>
    <row r="1261" spans="1:33" ht="15" customHeight="1" x14ac:dyDescent="0.25">
      <c r="A1261" s="49" t="s">
        <v>10</v>
      </c>
      <c r="B1261" s="49" t="s">
        <v>325</v>
      </c>
      <c r="C1261" s="49" t="s">
        <v>352</v>
      </c>
      <c r="D1261" s="49" t="s">
        <v>108</v>
      </c>
      <c r="E1261" s="49" t="s">
        <v>108</v>
      </c>
      <c r="F1261" s="49" t="s">
        <v>108</v>
      </c>
      <c r="G1261" s="49" t="s">
        <v>785</v>
      </c>
      <c r="H1261" s="50" t="s">
        <v>363</v>
      </c>
      <c r="I1261" s="51">
        <v>675</v>
      </c>
      <c r="J1261" s="52"/>
      <c r="K1261" s="52">
        <v>6.9805915739629999E-4</v>
      </c>
      <c r="L1261" s="52">
        <v>2.8638325734329901E-3</v>
      </c>
      <c r="M1261" s="52">
        <v>5.2396661534744003E-3</v>
      </c>
      <c r="N1261" s="52">
        <v>9.4414045396140796E-3</v>
      </c>
      <c r="O1261" s="52">
        <v>1.55844208628278E-2</v>
      </c>
      <c r="P1261" s="52">
        <v>2.2248044000999501E-2</v>
      </c>
      <c r="Q1261" s="52">
        <v>3.0324699392028202E-2</v>
      </c>
      <c r="R1261" s="52">
        <v>4.0729369890214299E-2</v>
      </c>
      <c r="S1261" s="52">
        <v>5.1817781453561799E-2</v>
      </c>
      <c r="T1261" s="52">
        <v>0.101536052460106</v>
      </c>
      <c r="U1261" s="52">
        <v>0.149893967864868</v>
      </c>
      <c r="V1261" s="52">
        <v>0.19935939999425201</v>
      </c>
      <c r="W1261" s="52">
        <v>0.250466107036796</v>
      </c>
      <c r="X1261" s="52">
        <v>0.30115355740334199</v>
      </c>
      <c r="Y1261" s="52">
        <v>0.35396613670052202</v>
      </c>
      <c r="Z1261" s="52">
        <v>0.40732630924775298</v>
      </c>
      <c r="AA1261" s="52">
        <v>0.45937637099801498</v>
      </c>
      <c r="AB1261" s="52">
        <v>0.508570547889858</v>
      </c>
      <c r="AC1261" s="52">
        <v>0.55856544979879497</v>
      </c>
      <c r="AD1261" s="52">
        <v>0.61232301610636697</v>
      </c>
      <c r="AE1261" s="52">
        <v>0.65896707551988198</v>
      </c>
      <c r="AF1261" s="52">
        <v>0.70086087395960195</v>
      </c>
      <c r="AG1261" s="32">
        <v>0.74913700716304998</v>
      </c>
    </row>
    <row r="1262" spans="1:33" ht="15" customHeight="1" x14ac:dyDescent="0.25">
      <c r="A1262" s="49" t="s">
        <v>10</v>
      </c>
      <c r="B1262" s="49" t="s">
        <v>325</v>
      </c>
      <c r="C1262" s="49" t="s">
        <v>352</v>
      </c>
      <c r="D1262" s="49" t="s">
        <v>108</v>
      </c>
      <c r="E1262" s="49" t="s">
        <v>108</v>
      </c>
      <c r="F1262" s="49" t="s">
        <v>108</v>
      </c>
      <c r="G1262" s="49" t="s">
        <v>371</v>
      </c>
      <c r="H1262" s="50" t="s">
        <v>354</v>
      </c>
      <c r="I1262" s="51">
        <v>1430</v>
      </c>
      <c r="J1262" s="52">
        <v>0.49007935734449098</v>
      </c>
      <c r="K1262" s="52">
        <v>0.43852549340050601</v>
      </c>
      <c r="L1262" s="52">
        <v>0.38622043382115201</v>
      </c>
      <c r="M1262" s="52">
        <v>0.35243928696186</v>
      </c>
      <c r="N1262" s="52">
        <v>0.31830308425503401</v>
      </c>
      <c r="O1262" s="52">
        <v>0.247743380565248</v>
      </c>
      <c r="P1262" s="52">
        <v>0.248963932814668</v>
      </c>
      <c r="Q1262" s="52">
        <v>0.21376133416821599</v>
      </c>
      <c r="R1262" s="52">
        <v>0.20965283647706001</v>
      </c>
      <c r="S1262" s="52">
        <v>0.19686504199007099</v>
      </c>
      <c r="T1262" s="52">
        <v>0.18255460433885201</v>
      </c>
      <c r="U1262" s="52">
        <v>0.161994453863476</v>
      </c>
      <c r="V1262" s="52">
        <v>0.13528713525411101</v>
      </c>
      <c r="W1262" s="52">
        <v>0.126560890189888</v>
      </c>
      <c r="X1262" s="52">
        <v>0.12750509504701299</v>
      </c>
      <c r="Y1262" s="52">
        <v>0.115249531348551</v>
      </c>
      <c r="Z1262" s="52">
        <v>5.8053471812847597E-2</v>
      </c>
      <c r="AA1262" s="52">
        <v>5.8486552086253897E-2</v>
      </c>
      <c r="AB1262" s="52">
        <v>5.8922863078514402E-2</v>
      </c>
      <c r="AC1262" s="52">
        <v>5.93624337214399E-2</v>
      </c>
      <c r="AD1262" s="52">
        <v>5.9805273658967199E-2</v>
      </c>
      <c r="AE1262" s="52">
        <v>6.0251411822906997E-2</v>
      </c>
      <c r="AF1262" s="52">
        <v>6.0700896432943699E-2</v>
      </c>
      <c r="AG1262" s="32">
        <v>6.1153746776950998E-2</v>
      </c>
    </row>
    <row r="1263" spans="1:33" ht="15" customHeight="1" x14ac:dyDescent="0.25">
      <c r="A1263" s="49" t="s">
        <v>10</v>
      </c>
      <c r="B1263" s="49" t="s">
        <v>325</v>
      </c>
      <c r="C1263" s="49" t="s">
        <v>352</v>
      </c>
      <c r="D1263" s="49" t="s">
        <v>108</v>
      </c>
      <c r="E1263" s="49" t="s">
        <v>108</v>
      </c>
      <c r="F1263" s="49" t="s">
        <v>108</v>
      </c>
      <c r="G1263" s="49" t="s">
        <v>786</v>
      </c>
      <c r="H1263" s="50" t="s">
        <v>357</v>
      </c>
      <c r="I1263" s="51">
        <v>3500</v>
      </c>
      <c r="J1263" s="52">
        <v>1.0552289330987201E-2</v>
      </c>
      <c r="K1263" s="52">
        <v>1.3297847519651801E-2</v>
      </c>
      <c r="L1263" s="52">
        <v>1.52811075092296E-2</v>
      </c>
      <c r="M1263" s="52">
        <v>2.70654676068324E-2</v>
      </c>
      <c r="N1263" s="52">
        <v>4.1427179475139103E-2</v>
      </c>
      <c r="O1263" s="52">
        <v>5.7101961490245899E-2</v>
      </c>
      <c r="P1263" s="52">
        <v>6.7801187806486099E-2</v>
      </c>
      <c r="Q1263" s="52">
        <v>8.9613398467683195E-2</v>
      </c>
      <c r="R1263" s="52">
        <v>0.11159105505675</v>
      </c>
      <c r="S1263" s="52">
        <v>0.12820896970780701</v>
      </c>
      <c r="T1263" s="52">
        <v>0.140031436967299</v>
      </c>
      <c r="U1263" s="52">
        <v>0.14127240779438399</v>
      </c>
      <c r="V1263" s="52">
        <v>0.142473461075969</v>
      </c>
      <c r="W1263" s="52">
        <v>0.14369329231861</v>
      </c>
      <c r="X1263" s="52">
        <v>0.14488855200667</v>
      </c>
      <c r="Y1263" s="52">
        <v>0.14624251267031799</v>
      </c>
      <c r="Z1263" s="52">
        <v>0.14860518320773</v>
      </c>
      <c r="AA1263" s="52">
        <v>0.15094244954720801</v>
      </c>
      <c r="AB1263" s="52">
        <v>0.15337384528457801</v>
      </c>
      <c r="AC1263" s="52">
        <v>0.15589603219512099</v>
      </c>
      <c r="AD1263" s="52">
        <v>0.15858741582984301</v>
      </c>
      <c r="AE1263" s="52">
        <v>0.16119070435934399</v>
      </c>
      <c r="AF1263" s="52">
        <v>0.16391608086169601</v>
      </c>
      <c r="AG1263" s="32">
        <v>0.16659186126224801</v>
      </c>
    </row>
    <row r="1264" spans="1:33" ht="15" customHeight="1" x14ac:dyDescent="0.25">
      <c r="A1264" s="49" t="s">
        <v>10</v>
      </c>
      <c r="B1264" s="49" t="s">
        <v>325</v>
      </c>
      <c r="C1264" s="49" t="s">
        <v>352</v>
      </c>
      <c r="D1264" s="49" t="s">
        <v>108</v>
      </c>
      <c r="E1264" s="49" t="s">
        <v>108</v>
      </c>
      <c r="F1264" s="49" t="s">
        <v>108</v>
      </c>
      <c r="G1264" s="49" t="s">
        <v>786</v>
      </c>
      <c r="H1264" s="50" t="s">
        <v>354</v>
      </c>
      <c r="I1264" s="51">
        <v>1430</v>
      </c>
      <c r="J1264" s="52">
        <v>2.3673023331951399</v>
      </c>
      <c r="K1264" s="52">
        <v>2.6511611260136201</v>
      </c>
      <c r="L1264" s="52">
        <v>2.9275698046283498</v>
      </c>
      <c r="M1264" s="52">
        <v>3.2681519930812</v>
      </c>
      <c r="N1264" s="52">
        <v>3.6030770539141499</v>
      </c>
      <c r="O1264" s="52">
        <v>4.0207822512444196</v>
      </c>
      <c r="P1264" s="52">
        <v>4.3000849816386504</v>
      </c>
      <c r="Q1264" s="52">
        <v>4.5027942866499799</v>
      </c>
      <c r="R1264" s="52">
        <v>4.5667585379177797</v>
      </c>
      <c r="S1264" s="52">
        <v>4.5619576186380497</v>
      </c>
      <c r="T1264" s="52">
        <v>4.5592705920115399</v>
      </c>
      <c r="U1264" s="52">
        <v>4.5007994680052104</v>
      </c>
      <c r="V1264" s="52">
        <v>4.4419052178499401</v>
      </c>
      <c r="W1264" s="52">
        <v>4.4152166182569799</v>
      </c>
      <c r="X1264" s="52">
        <v>4.3646308475988098</v>
      </c>
      <c r="Y1264" s="52">
        <v>4.2550043103902597</v>
      </c>
      <c r="Z1264" s="52">
        <v>4.1221088099232501</v>
      </c>
      <c r="AA1264" s="52">
        <v>4.0146449621262397</v>
      </c>
      <c r="AB1264" s="52">
        <v>3.88307054890327</v>
      </c>
      <c r="AC1264" s="52">
        <v>3.7346273066374001</v>
      </c>
      <c r="AD1264" s="52">
        <v>3.5939727410917701</v>
      </c>
      <c r="AE1264" s="52">
        <v>3.38505562842749</v>
      </c>
      <c r="AF1264" s="52">
        <v>3.2065578384765598</v>
      </c>
      <c r="AG1264" s="32">
        <v>3.0417166089632901</v>
      </c>
    </row>
    <row r="1265" spans="1:33" ht="15" customHeight="1" x14ac:dyDescent="0.25">
      <c r="A1265" s="49" t="s">
        <v>10</v>
      </c>
      <c r="B1265" s="49" t="s">
        <v>325</v>
      </c>
      <c r="C1265" s="49" t="s">
        <v>352</v>
      </c>
      <c r="D1265" s="49" t="s">
        <v>108</v>
      </c>
      <c r="E1265" s="49" t="s">
        <v>108</v>
      </c>
      <c r="F1265" s="49" t="s">
        <v>108</v>
      </c>
      <c r="G1265" s="49" t="s">
        <v>786</v>
      </c>
      <c r="H1265" s="50" t="s">
        <v>362</v>
      </c>
      <c r="I1265" s="51">
        <v>4470</v>
      </c>
      <c r="J1265" s="52">
        <v>1.5849307930642001E-2</v>
      </c>
      <c r="K1265" s="52">
        <v>1.99747062362353E-2</v>
      </c>
      <c r="L1265" s="52">
        <v>2.2899271190763602E-2</v>
      </c>
      <c r="M1265" s="52">
        <v>4.0670689817795397E-2</v>
      </c>
      <c r="N1265" s="52">
        <v>6.2350526676724E-2</v>
      </c>
      <c r="O1265" s="52">
        <v>8.5993298273121604E-2</v>
      </c>
      <c r="P1265" s="52">
        <v>0.102135684368013</v>
      </c>
      <c r="Q1265" s="52">
        <v>0.13505146369451901</v>
      </c>
      <c r="R1265" s="52">
        <v>0.16821909093308099</v>
      </c>
      <c r="S1265" s="52">
        <v>0.19330948310184201</v>
      </c>
      <c r="T1265" s="52">
        <v>0.21114264110967201</v>
      </c>
      <c r="U1265" s="52">
        <v>0.21284156557796999</v>
      </c>
      <c r="V1265" s="52">
        <v>0.21452033280644001</v>
      </c>
      <c r="W1265" s="52">
        <v>0.21619744933909199</v>
      </c>
      <c r="X1265" s="52">
        <v>0.21787360778569401</v>
      </c>
      <c r="Y1265" s="52">
        <v>0.21971778945310499</v>
      </c>
      <c r="Z1265" s="52">
        <v>0.22304507109180599</v>
      </c>
      <c r="AA1265" s="52">
        <v>0.226363482851477</v>
      </c>
      <c r="AB1265" s="52">
        <v>0.22984398249645999</v>
      </c>
      <c r="AC1265" s="52">
        <v>0.23338010407594201</v>
      </c>
      <c r="AD1265" s="52">
        <v>0.237137311318801</v>
      </c>
      <c r="AE1265" s="52">
        <v>0.24077813275278401</v>
      </c>
      <c r="AF1265" s="52">
        <v>0.244589093083276</v>
      </c>
      <c r="AG1265" s="32">
        <v>0.24834215349146399</v>
      </c>
    </row>
    <row r="1266" spans="1:33" ht="15" customHeight="1" x14ac:dyDescent="0.25">
      <c r="A1266" s="49" t="s">
        <v>10</v>
      </c>
      <c r="B1266" s="49" t="s">
        <v>325</v>
      </c>
      <c r="C1266" s="49" t="s">
        <v>352</v>
      </c>
      <c r="D1266" s="49" t="s">
        <v>108</v>
      </c>
      <c r="E1266" s="49" t="s">
        <v>108</v>
      </c>
      <c r="F1266" s="49" t="s">
        <v>108</v>
      </c>
      <c r="G1266" s="49" t="s">
        <v>786</v>
      </c>
      <c r="H1266" s="50" t="s">
        <v>363</v>
      </c>
      <c r="I1266" s="51">
        <v>675</v>
      </c>
      <c r="J1266" s="52">
        <v>3.21319365990989E-6</v>
      </c>
      <c r="K1266" s="52">
        <v>3.2740085619882498E-6</v>
      </c>
      <c r="L1266" s="52">
        <v>1.01030551793288E-5</v>
      </c>
      <c r="M1266" s="52">
        <v>1.0480155457964299E-5</v>
      </c>
      <c r="N1266" s="52">
        <v>1.0857076165038601E-5</v>
      </c>
      <c r="O1266" s="52">
        <v>1.12341764436741E-5</v>
      </c>
      <c r="P1266" s="52">
        <v>1.16112767223096E-5</v>
      </c>
      <c r="Q1266" s="52">
        <v>1.19881974293838E-5</v>
      </c>
      <c r="R1266" s="52">
        <v>1.20582303382733E-5</v>
      </c>
      <c r="S1266" s="52">
        <v>1.1769479267775199E-5</v>
      </c>
      <c r="T1266" s="52">
        <v>1.19881974293838E-5</v>
      </c>
      <c r="U1266" s="52">
        <v>2.3719607526172999E-5</v>
      </c>
      <c r="V1266" s="52">
        <v>3.1287591118077799E-5</v>
      </c>
      <c r="W1266" s="52">
        <v>4.25595374468025E-5</v>
      </c>
      <c r="X1266" s="52">
        <v>4.9759159909386299E-5</v>
      </c>
      <c r="Y1266" s="52">
        <v>6.4372633707131095E-5</v>
      </c>
      <c r="Z1266" s="52">
        <v>8.3866742825412698E-5</v>
      </c>
      <c r="AA1266" s="52">
        <v>9.9782888585688402E-5</v>
      </c>
      <c r="AB1266" s="52">
        <v>1.12044453788489E-4</v>
      </c>
      <c r="AC1266" s="52">
        <v>1.3613739059051101E-4</v>
      </c>
      <c r="AD1266" s="52">
        <v>1.6054769019845799E-4</v>
      </c>
      <c r="AE1266" s="52">
        <v>1.8528313404665101E-4</v>
      </c>
      <c r="AF1266" s="52">
        <v>2.1034168699072799E-4</v>
      </c>
      <c r="AG1266" s="32">
        <v>2.3572903546346301E-4</v>
      </c>
    </row>
    <row r="1267" spans="1:33" ht="15" customHeight="1" x14ac:dyDescent="0.25">
      <c r="A1267" s="49" t="s">
        <v>10</v>
      </c>
      <c r="B1267" s="49" t="s">
        <v>325</v>
      </c>
      <c r="C1267" s="49" t="s">
        <v>372</v>
      </c>
      <c r="D1267" s="49" t="s">
        <v>373</v>
      </c>
      <c r="E1267" s="49" t="s">
        <v>374</v>
      </c>
      <c r="F1267" s="49" t="s">
        <v>108</v>
      </c>
      <c r="G1267" s="49" t="s">
        <v>375</v>
      </c>
      <c r="H1267" s="50" t="s">
        <v>351</v>
      </c>
      <c r="I1267" s="51">
        <v>22800</v>
      </c>
      <c r="J1267" s="52">
        <v>0.555973696338112</v>
      </c>
      <c r="K1267" s="52">
        <v>0.54761318962626004</v>
      </c>
      <c r="L1267" s="52">
        <v>0.50999090942292902</v>
      </c>
      <c r="M1267" s="52">
        <v>0.49745014935515303</v>
      </c>
      <c r="N1267" s="52">
        <v>0.48490938928737498</v>
      </c>
      <c r="O1267" s="52">
        <v>0.46818837586367301</v>
      </c>
      <c r="P1267" s="52">
        <v>0.43056609566034199</v>
      </c>
      <c r="Q1267" s="52">
        <v>0.405484575524788</v>
      </c>
      <c r="R1267" s="52">
        <v>0.38876356210108598</v>
      </c>
      <c r="S1267" s="52">
        <v>0.35950178860960602</v>
      </c>
      <c r="T1267" s="52">
        <v>0.30097824162664699</v>
      </c>
      <c r="U1267" s="52">
        <v>0.24491209779265999</v>
      </c>
      <c r="V1267" s="52">
        <v>0.23827444128776201</v>
      </c>
      <c r="W1267" s="52">
        <v>0.18607284363012</v>
      </c>
      <c r="X1267" s="52">
        <v>0.20395003914658699</v>
      </c>
      <c r="Y1267" s="52">
        <v>0.18004961387795501</v>
      </c>
      <c r="Z1267" s="52">
        <v>0.238993228223462</v>
      </c>
      <c r="AA1267" s="52">
        <v>0.16324236563682201</v>
      </c>
      <c r="AB1267" s="52">
        <v>0.244726512197673</v>
      </c>
      <c r="AC1267" s="52">
        <v>0.20912020707290599</v>
      </c>
      <c r="AD1267" s="52">
        <v>0.27680909038879697</v>
      </c>
      <c r="AE1267" s="52">
        <v>0.19357518564201801</v>
      </c>
      <c r="AF1267" s="52">
        <v>0.12170323382650899</v>
      </c>
      <c r="AG1267" s="32">
        <v>0.105879549281496</v>
      </c>
    </row>
    <row r="1268" spans="1:33" ht="15" customHeight="1" x14ac:dyDescent="0.25">
      <c r="A1268" s="49" t="s">
        <v>10</v>
      </c>
      <c r="B1268" s="49" t="s">
        <v>325</v>
      </c>
      <c r="C1268" s="49" t="s">
        <v>372</v>
      </c>
      <c r="D1268" s="49" t="s">
        <v>376</v>
      </c>
      <c r="E1268" s="49" t="s">
        <v>108</v>
      </c>
      <c r="F1268" s="49" t="s">
        <v>108</v>
      </c>
      <c r="G1268" s="49" t="s">
        <v>377</v>
      </c>
      <c r="H1268" s="50" t="s">
        <v>17</v>
      </c>
      <c r="I1268" s="51">
        <v>1</v>
      </c>
      <c r="J1268" s="52">
        <v>0.73912806458229996</v>
      </c>
      <c r="K1268" s="52">
        <v>0.73912806458229996</v>
      </c>
      <c r="L1268" s="52">
        <v>0.73912806458229996</v>
      </c>
      <c r="M1268" s="52">
        <v>0.73912806458229996</v>
      </c>
      <c r="N1268" s="52">
        <v>0.73912806458229996</v>
      </c>
      <c r="O1268" s="52">
        <v>0.73912806458229996</v>
      </c>
      <c r="P1268" s="52">
        <v>0.73912806458229996</v>
      </c>
      <c r="Q1268" s="52">
        <v>0.73912806458229996</v>
      </c>
      <c r="R1268" s="52">
        <v>0.73912806458229996</v>
      </c>
      <c r="S1268" s="52">
        <v>0.73912806458229996</v>
      </c>
      <c r="T1268" s="52">
        <v>0.73912806458229996</v>
      </c>
      <c r="U1268" s="52">
        <v>0.73789499999999997</v>
      </c>
      <c r="V1268" s="52">
        <v>0.77063199999999998</v>
      </c>
      <c r="W1268" s="52">
        <v>0.71246200000000004</v>
      </c>
      <c r="X1268" s="52">
        <v>0.75392199999999998</v>
      </c>
      <c r="Y1268" s="52">
        <v>0.70273065660310297</v>
      </c>
      <c r="Z1268" s="52">
        <v>0.647261429421773</v>
      </c>
      <c r="AA1268" s="52">
        <v>0.65408808470327096</v>
      </c>
      <c r="AB1268" s="52">
        <v>0.69478793826928498</v>
      </c>
      <c r="AC1268" s="52">
        <v>0.67349942019326303</v>
      </c>
      <c r="AD1268" s="52">
        <v>0.53560269432276997</v>
      </c>
      <c r="AE1268" s="52">
        <v>0.53486980043883203</v>
      </c>
      <c r="AF1268" s="52">
        <v>0.55004879757991798</v>
      </c>
      <c r="AG1268" s="32">
        <v>0.56315552157027304</v>
      </c>
    </row>
    <row r="1269" spans="1:33" ht="15" customHeight="1" x14ac:dyDescent="0.25">
      <c r="A1269" s="49" t="s">
        <v>10</v>
      </c>
      <c r="B1269" s="49" t="s">
        <v>325</v>
      </c>
      <c r="C1269" s="49" t="s">
        <v>372</v>
      </c>
      <c r="D1269" s="49" t="s">
        <v>376</v>
      </c>
      <c r="E1269" s="49" t="s">
        <v>108</v>
      </c>
      <c r="F1269" s="49" t="s">
        <v>108</v>
      </c>
      <c r="G1269" s="49" t="s">
        <v>378</v>
      </c>
      <c r="H1269" s="50" t="s">
        <v>17</v>
      </c>
      <c r="I1269" s="51">
        <v>1</v>
      </c>
      <c r="J1269" s="52">
        <v>0.11938340355376401</v>
      </c>
      <c r="K1269" s="52">
        <v>0.115057611086276</v>
      </c>
      <c r="L1269" s="52">
        <v>0.1645092513319</v>
      </c>
      <c r="M1269" s="52">
        <v>9.2085318016251097E-2</v>
      </c>
      <c r="N1269" s="52">
        <v>0.12845591972657999</v>
      </c>
      <c r="O1269" s="52">
        <v>0.115328955255382</v>
      </c>
      <c r="P1269" s="52">
        <v>0.146494737896494</v>
      </c>
      <c r="Q1269" s="52">
        <v>0.153837523603992</v>
      </c>
      <c r="R1269" s="52">
        <v>0.16044482758620701</v>
      </c>
      <c r="S1269" s="52">
        <v>0.15693750659796399</v>
      </c>
      <c r="T1269" s="52">
        <v>0.144600218118726</v>
      </c>
      <c r="U1269" s="52">
        <v>0.134390286425903</v>
      </c>
      <c r="V1269" s="52">
        <v>0.12165616087751401</v>
      </c>
      <c r="W1269" s="52">
        <v>0.17486770031469401</v>
      </c>
      <c r="X1269" s="52">
        <v>0.218695206432482</v>
      </c>
      <c r="Y1269" s="52">
        <v>0.19363941499085899</v>
      </c>
      <c r="Z1269" s="52">
        <v>0.171964918841502</v>
      </c>
      <c r="AA1269" s="52">
        <v>0.17111860347534799</v>
      </c>
      <c r="AB1269" s="52">
        <v>0.11367460301198599</v>
      </c>
      <c r="AC1269" s="52">
        <v>0.128103068355922</v>
      </c>
      <c r="AD1269" s="52">
        <v>0.119385900147131</v>
      </c>
      <c r="AE1269" s="52">
        <v>0.112631355612682</v>
      </c>
      <c r="AF1269" s="52">
        <v>0.14062903321033199</v>
      </c>
      <c r="AG1269" s="32">
        <v>9.0333824521934794E-2</v>
      </c>
    </row>
    <row r="1270" spans="1:33" ht="15" customHeight="1" x14ac:dyDescent="0.25">
      <c r="A1270" s="49" t="s">
        <v>10</v>
      </c>
      <c r="B1270" s="49" t="s">
        <v>325</v>
      </c>
      <c r="C1270" s="49" t="s">
        <v>372</v>
      </c>
      <c r="D1270" s="49" t="s">
        <v>376</v>
      </c>
      <c r="E1270" s="49" t="s">
        <v>108</v>
      </c>
      <c r="F1270" s="49" t="s">
        <v>108</v>
      </c>
      <c r="G1270" s="49" t="s">
        <v>379</v>
      </c>
      <c r="H1270" s="50" t="s">
        <v>17</v>
      </c>
      <c r="I1270" s="51">
        <v>1</v>
      </c>
      <c r="J1270" s="52">
        <v>0.16114435623665899</v>
      </c>
      <c r="K1270" s="52">
        <v>0.166230911084322</v>
      </c>
      <c r="L1270" s="52">
        <v>0.16420643460252901</v>
      </c>
      <c r="M1270" s="52">
        <v>0.16039632402693901</v>
      </c>
      <c r="N1270" s="52">
        <v>0.158931357058883</v>
      </c>
      <c r="O1270" s="52">
        <v>0.15885231839966901</v>
      </c>
      <c r="P1270" s="52">
        <v>0.154992200033017</v>
      </c>
      <c r="Q1270" s="52">
        <v>0.153108131942916</v>
      </c>
      <c r="R1270" s="52">
        <v>0.14870264936639199</v>
      </c>
      <c r="S1270" s="52">
        <v>0.13274257439744699</v>
      </c>
      <c r="T1270" s="52">
        <v>0.138728640963514</v>
      </c>
      <c r="U1270" s="52">
        <v>0.133715248768776</v>
      </c>
      <c r="V1270" s="52">
        <v>0.133080646993367</v>
      </c>
      <c r="W1270" s="52">
        <v>0.13462613012997199</v>
      </c>
      <c r="X1270" s="52">
        <v>0.13873351111424501</v>
      </c>
      <c r="Y1270" s="52">
        <v>0.13052346384400901</v>
      </c>
      <c r="Z1270" s="52">
        <v>0.13110956989932099</v>
      </c>
      <c r="AA1270" s="52">
        <v>0.128042044475696</v>
      </c>
      <c r="AB1270" s="52">
        <v>0.12915509807426301</v>
      </c>
      <c r="AC1270" s="52">
        <v>0.12477112327885601</v>
      </c>
      <c r="AD1270" s="52">
        <v>0.114282761603328</v>
      </c>
      <c r="AE1270" s="52">
        <v>0.11567008623096101</v>
      </c>
      <c r="AF1270" s="52">
        <v>0.116279887928086</v>
      </c>
      <c r="AG1270" s="32">
        <v>0.116059966699182</v>
      </c>
    </row>
    <row r="1271" spans="1:33" ht="15" customHeight="1" x14ac:dyDescent="0.25">
      <c r="A1271" s="49" t="s">
        <v>10</v>
      </c>
      <c r="B1271" s="49" t="s">
        <v>325</v>
      </c>
      <c r="C1271" s="49" t="s">
        <v>380</v>
      </c>
      <c r="D1271" s="49" t="s">
        <v>381</v>
      </c>
      <c r="E1271" s="49" t="s">
        <v>108</v>
      </c>
      <c r="F1271" s="49" t="s">
        <v>108</v>
      </c>
      <c r="G1271" s="49" t="s">
        <v>787</v>
      </c>
      <c r="H1271" s="50" t="s">
        <v>17</v>
      </c>
      <c r="I1271" s="51">
        <v>1</v>
      </c>
      <c r="J1271" s="52">
        <v>2.0199281796283599</v>
      </c>
      <c r="K1271" s="52">
        <v>1.9467167878206599</v>
      </c>
      <c r="L1271" s="52">
        <v>1.8077844330658901</v>
      </c>
      <c r="M1271" s="52">
        <v>1.9437941385863999</v>
      </c>
      <c r="N1271" s="52">
        <v>2.3983142868156802</v>
      </c>
      <c r="O1271" s="52">
        <v>2.2885657166228102</v>
      </c>
      <c r="P1271" s="52">
        <v>2.1908054054650798</v>
      </c>
      <c r="Q1271" s="52">
        <v>2.12464564302863</v>
      </c>
      <c r="R1271" s="52">
        <v>2.3854807486424199</v>
      </c>
      <c r="S1271" s="52">
        <v>2.3921754608457499</v>
      </c>
      <c r="T1271" s="52">
        <v>2.5772242353912498</v>
      </c>
      <c r="U1271" s="52">
        <v>2.7164473647729999</v>
      </c>
      <c r="V1271" s="52">
        <v>2.9385696088512101</v>
      </c>
      <c r="W1271" s="52">
        <v>2.9862551668297899</v>
      </c>
      <c r="X1271" s="52">
        <v>3.0271032417111901</v>
      </c>
      <c r="Y1271" s="52">
        <v>2.80429791331149</v>
      </c>
      <c r="Z1271" s="52">
        <v>2.9947145859801201</v>
      </c>
      <c r="AA1271" s="52">
        <v>2.9972674361387002</v>
      </c>
      <c r="AB1271" s="52">
        <v>3.0980478824158699</v>
      </c>
      <c r="AC1271" s="52">
        <v>2.7695201098109901</v>
      </c>
      <c r="AD1271" s="52">
        <v>2.5444568893338699</v>
      </c>
      <c r="AE1271" s="52">
        <v>2.5203111876847002</v>
      </c>
      <c r="AF1271" s="52">
        <v>2.5739464450922802</v>
      </c>
      <c r="AG1271" s="32">
        <v>2.5798957894699099</v>
      </c>
    </row>
    <row r="1272" spans="1:33" ht="15" customHeight="1" x14ac:dyDescent="0.25">
      <c r="A1272" s="49" t="s">
        <v>10</v>
      </c>
      <c r="B1272" s="49" t="s">
        <v>325</v>
      </c>
      <c r="C1272" s="49" t="s">
        <v>380</v>
      </c>
      <c r="D1272" s="49" t="s">
        <v>381</v>
      </c>
      <c r="E1272" s="49" t="s">
        <v>108</v>
      </c>
      <c r="F1272" s="49" t="s">
        <v>108</v>
      </c>
      <c r="G1272" s="49" t="s">
        <v>788</v>
      </c>
      <c r="H1272" s="50" t="s">
        <v>17</v>
      </c>
      <c r="I1272" s="51">
        <v>1</v>
      </c>
      <c r="J1272" s="52">
        <v>1.6544798493021099E-3</v>
      </c>
      <c r="K1272" s="52">
        <v>1.68440777088572E-3</v>
      </c>
      <c r="L1272" s="52">
        <v>1.68900666989731E-3</v>
      </c>
      <c r="M1272" s="52">
        <v>1.73313553982023E-3</v>
      </c>
      <c r="N1272" s="52">
        <v>1.7169589661619E-3</v>
      </c>
      <c r="O1272" s="52">
        <v>1.76872647174586E-3</v>
      </c>
      <c r="P1272" s="52">
        <v>1.81205674689502E-3</v>
      </c>
      <c r="Q1272" s="52">
        <v>1.79491357416612E-3</v>
      </c>
      <c r="R1272" s="52">
        <v>1.78811530064963E-3</v>
      </c>
      <c r="S1272" s="52">
        <v>1.6984228605247201E-3</v>
      </c>
      <c r="T1272" s="52"/>
      <c r="U1272" s="52"/>
      <c r="V1272" s="52"/>
      <c r="W1272" s="52"/>
      <c r="X1272" s="52"/>
      <c r="Y1272" s="52"/>
      <c r="Z1272" s="52"/>
      <c r="AA1272" s="52"/>
      <c r="AB1272" s="52"/>
      <c r="AC1272" s="52"/>
      <c r="AD1272" s="52"/>
      <c r="AE1272" s="52"/>
      <c r="AF1272" s="52"/>
      <c r="AG1272" s="32"/>
    </row>
    <row r="1273" spans="1:33" ht="15" customHeight="1" x14ac:dyDescent="0.25">
      <c r="A1273" s="49" t="s">
        <v>10</v>
      </c>
      <c r="B1273" s="49" t="s">
        <v>325</v>
      </c>
      <c r="C1273" s="49" t="s">
        <v>380</v>
      </c>
      <c r="D1273" s="49" t="s">
        <v>381</v>
      </c>
      <c r="E1273" s="49" t="s">
        <v>108</v>
      </c>
      <c r="F1273" s="49" t="s">
        <v>108</v>
      </c>
      <c r="G1273" s="49" t="s">
        <v>789</v>
      </c>
      <c r="H1273" s="50" t="s">
        <v>17</v>
      </c>
      <c r="I1273" s="51">
        <v>1</v>
      </c>
      <c r="J1273" s="52">
        <v>1.01419053712187</v>
      </c>
      <c r="K1273" s="52">
        <v>1.01600640010058</v>
      </c>
      <c r="L1273" s="52">
        <v>1.09483043583986</v>
      </c>
      <c r="M1273" s="52">
        <v>1.0421598024594101</v>
      </c>
      <c r="N1273" s="52">
        <v>0.91330527680150897</v>
      </c>
      <c r="O1273" s="52">
        <v>0.96741136588880605</v>
      </c>
      <c r="P1273" s="52">
        <v>1.08967647136693</v>
      </c>
      <c r="Q1273" s="52">
        <v>1.15095563996318</v>
      </c>
      <c r="R1273" s="52">
        <v>1.0761386429341</v>
      </c>
      <c r="S1273" s="52">
        <v>1.5983838546374201</v>
      </c>
      <c r="T1273" s="52">
        <v>1.72202820196694</v>
      </c>
      <c r="U1273" s="52">
        <v>2.5911660051199501</v>
      </c>
      <c r="V1273" s="52">
        <v>2.0150276950956698</v>
      </c>
      <c r="W1273" s="52">
        <v>1.9050507818357001</v>
      </c>
      <c r="X1273" s="52">
        <v>1.9849461585809201</v>
      </c>
      <c r="Y1273" s="52">
        <v>1.80319402929767</v>
      </c>
      <c r="Z1273" s="52">
        <v>1.9734134950656099</v>
      </c>
      <c r="AA1273" s="52">
        <v>2.0448419237872399</v>
      </c>
      <c r="AB1273" s="52">
        <v>2.0231595944551501</v>
      </c>
      <c r="AC1273" s="52">
        <v>2.2487668109173602</v>
      </c>
      <c r="AD1273" s="52">
        <v>1.87545160058435</v>
      </c>
      <c r="AE1273" s="52">
        <v>1.9747801962187701</v>
      </c>
      <c r="AF1273" s="52">
        <v>2.0756175541267998</v>
      </c>
      <c r="AG1273" s="32">
        <v>2.07112751866029</v>
      </c>
    </row>
    <row r="1274" spans="1:33" ht="15" customHeight="1" x14ac:dyDescent="0.25">
      <c r="A1274" s="49" t="s">
        <v>10</v>
      </c>
      <c r="B1274" s="49" t="s">
        <v>382</v>
      </c>
      <c r="C1274" s="49" t="s">
        <v>383</v>
      </c>
      <c r="D1274" s="49" t="s">
        <v>384</v>
      </c>
      <c r="E1274" s="49" t="s">
        <v>385</v>
      </c>
      <c r="F1274" s="49" t="s">
        <v>386</v>
      </c>
      <c r="G1274" s="49" t="s">
        <v>387</v>
      </c>
      <c r="H1274" s="50" t="s">
        <v>16</v>
      </c>
      <c r="I1274" s="51">
        <v>25</v>
      </c>
      <c r="J1274" s="52">
        <v>0.2269621054198</v>
      </c>
      <c r="K1274" s="52">
        <v>0.22686157356909101</v>
      </c>
      <c r="L1274" s="52">
        <v>0.23477741226606899</v>
      </c>
      <c r="M1274" s="52">
        <v>0.243690222160066</v>
      </c>
      <c r="N1274" s="52">
        <v>0.24348981624954499</v>
      </c>
      <c r="O1274" s="52">
        <v>0.24935915031842201</v>
      </c>
      <c r="P1274" s="52">
        <v>0.253821005086309</v>
      </c>
      <c r="Q1274" s="52">
        <v>0.26734468857412702</v>
      </c>
      <c r="R1274" s="52">
        <v>0.27328898744718699</v>
      </c>
      <c r="S1274" s="52">
        <v>0.27265205644734303</v>
      </c>
      <c r="T1274" s="52">
        <v>0.26110813066255401</v>
      </c>
      <c r="U1274" s="52">
        <v>0.26045921263746802</v>
      </c>
      <c r="V1274" s="52">
        <v>0.26738178575573102</v>
      </c>
      <c r="W1274" s="52">
        <v>0.26730268139958901</v>
      </c>
      <c r="X1274" s="52">
        <v>0.26631281250301098</v>
      </c>
      <c r="Y1274" s="52">
        <v>0.26538022661878502</v>
      </c>
      <c r="Z1274" s="52">
        <v>0.26310016459775498</v>
      </c>
      <c r="AA1274" s="52">
        <v>0.26136123335640099</v>
      </c>
      <c r="AB1274" s="52">
        <v>0.25927325655853201</v>
      </c>
      <c r="AC1274" s="52">
        <v>0.26000418063362601</v>
      </c>
      <c r="AD1274" s="52">
        <v>0.25842397266642902</v>
      </c>
      <c r="AE1274" s="52">
        <v>0.25829495208597397</v>
      </c>
      <c r="AF1274" s="52">
        <v>0.25901899258365102</v>
      </c>
      <c r="AG1274" s="32">
        <v>0.25302030737499998</v>
      </c>
    </row>
    <row r="1275" spans="1:33" ht="15" customHeight="1" x14ac:dyDescent="0.25">
      <c r="A1275" s="49" t="s">
        <v>10</v>
      </c>
      <c r="B1275" s="49" t="s">
        <v>382</v>
      </c>
      <c r="C1275" s="49" t="s">
        <v>383</v>
      </c>
      <c r="D1275" s="49" t="s">
        <v>384</v>
      </c>
      <c r="E1275" s="49" t="s">
        <v>385</v>
      </c>
      <c r="F1275" s="49" t="s">
        <v>386</v>
      </c>
      <c r="G1275" s="49" t="s">
        <v>388</v>
      </c>
      <c r="H1275" s="50" t="s">
        <v>16</v>
      </c>
      <c r="I1275" s="51">
        <v>25</v>
      </c>
      <c r="J1275" s="52">
        <v>5.0559060026592899</v>
      </c>
      <c r="K1275" s="52">
        <v>5.0907042297951497</v>
      </c>
      <c r="L1275" s="52">
        <v>5.5090096269210402</v>
      </c>
      <c r="M1275" s="52">
        <v>5.5923699785837098</v>
      </c>
      <c r="N1275" s="52">
        <v>5.5616741469439797</v>
      </c>
      <c r="O1275" s="52">
        <v>5.6988186277750499</v>
      </c>
      <c r="P1275" s="52">
        <v>5.8321424617410296</v>
      </c>
      <c r="Q1275" s="52">
        <v>6.4070936347775298</v>
      </c>
      <c r="R1275" s="52">
        <v>6.4150195998096899</v>
      </c>
      <c r="S1275" s="52">
        <v>6.22719571810598</v>
      </c>
      <c r="T1275" s="52">
        <v>6.4291147273462403</v>
      </c>
      <c r="U1275" s="52">
        <v>6.4149726733752397</v>
      </c>
      <c r="V1275" s="52">
        <v>6.43492525264862</v>
      </c>
      <c r="W1275" s="52">
        <v>6.43492525264862</v>
      </c>
      <c r="X1275" s="52">
        <v>6.43492525264862</v>
      </c>
      <c r="Y1275" s="52">
        <v>6.4349252526486103</v>
      </c>
      <c r="Z1275" s="52">
        <v>6.3987739871842999</v>
      </c>
      <c r="AA1275" s="52">
        <v>6.3445470889878202</v>
      </c>
      <c r="AB1275" s="52">
        <v>6.2903201907913404</v>
      </c>
      <c r="AC1275" s="52">
        <v>6.2541689253270301</v>
      </c>
      <c r="AD1275" s="52">
        <v>6.2360932925948704</v>
      </c>
      <c r="AE1275" s="52">
        <v>6.2180176598627099</v>
      </c>
      <c r="AF1275" s="52">
        <v>6.2180176598627099</v>
      </c>
      <c r="AG1275" s="32">
        <v>6.2324781660484296</v>
      </c>
    </row>
    <row r="1276" spans="1:33" ht="15" customHeight="1" x14ac:dyDescent="0.25">
      <c r="A1276" s="49" t="s">
        <v>10</v>
      </c>
      <c r="B1276" s="49" t="s">
        <v>382</v>
      </c>
      <c r="C1276" s="49" t="s">
        <v>383</v>
      </c>
      <c r="D1276" s="49" t="s">
        <v>384</v>
      </c>
      <c r="E1276" s="49" t="s">
        <v>385</v>
      </c>
      <c r="F1276" s="49" t="s">
        <v>386</v>
      </c>
      <c r="G1276" s="49" t="s">
        <v>389</v>
      </c>
      <c r="H1276" s="50" t="s">
        <v>16</v>
      </c>
      <c r="I1276" s="51">
        <v>25</v>
      </c>
      <c r="J1276" s="52">
        <v>0.23509874899250399</v>
      </c>
      <c r="K1276" s="52">
        <v>0.24139271387922501</v>
      </c>
      <c r="L1276" s="52">
        <v>0.249763828227451</v>
      </c>
      <c r="M1276" s="52">
        <v>0.24885008253257901</v>
      </c>
      <c r="N1276" s="52">
        <v>0.23288230946983601</v>
      </c>
      <c r="O1276" s="52">
        <v>0.24571363108493299</v>
      </c>
      <c r="P1276" s="52">
        <v>0.248164640194693</v>
      </c>
      <c r="Q1276" s="52">
        <v>0.260660617940148</v>
      </c>
      <c r="R1276" s="52">
        <v>0.25842942893433701</v>
      </c>
      <c r="S1276" s="52">
        <v>0.25742709794194901</v>
      </c>
      <c r="T1276" s="52">
        <v>0.24605244419380801</v>
      </c>
      <c r="U1276" s="52">
        <v>0.24636516007564499</v>
      </c>
      <c r="V1276" s="52">
        <v>0.26688775291758099</v>
      </c>
      <c r="W1276" s="52">
        <v>0.24991718113828101</v>
      </c>
      <c r="X1276" s="52">
        <v>0.24743284320252601</v>
      </c>
      <c r="Y1276" s="52">
        <v>0.25182814258502501</v>
      </c>
      <c r="Z1276" s="52">
        <v>0.252515801323626</v>
      </c>
      <c r="AA1276" s="52">
        <v>0.24626561896350099</v>
      </c>
      <c r="AB1276" s="52">
        <v>0.24919351920528801</v>
      </c>
      <c r="AC1276" s="52">
        <v>0.244670733242591</v>
      </c>
      <c r="AD1276" s="52">
        <v>0.24094122488483799</v>
      </c>
      <c r="AE1276" s="52">
        <v>0.234754034920796</v>
      </c>
      <c r="AF1276" s="52">
        <v>0.24009607982397799</v>
      </c>
      <c r="AG1276" s="32">
        <v>0.23178092195</v>
      </c>
    </row>
    <row r="1277" spans="1:33" ht="15" customHeight="1" x14ac:dyDescent="0.25">
      <c r="A1277" s="49" t="s">
        <v>10</v>
      </c>
      <c r="B1277" s="49" t="s">
        <v>382</v>
      </c>
      <c r="C1277" s="49" t="s">
        <v>383</v>
      </c>
      <c r="D1277" s="49" t="s">
        <v>384</v>
      </c>
      <c r="E1277" s="49" t="s">
        <v>385</v>
      </c>
      <c r="F1277" s="49" t="s">
        <v>386</v>
      </c>
      <c r="G1277" s="49" t="s">
        <v>390</v>
      </c>
      <c r="H1277" s="50" t="s">
        <v>16</v>
      </c>
      <c r="I1277" s="51">
        <v>25</v>
      </c>
      <c r="J1277" s="52">
        <v>0.835612077140795</v>
      </c>
      <c r="K1277" s="52">
        <v>0.86468735161059196</v>
      </c>
      <c r="L1277" s="52">
        <v>0.88661678104701402</v>
      </c>
      <c r="M1277" s="52">
        <v>0.90413041311447795</v>
      </c>
      <c r="N1277" s="52">
        <v>0.82245433899359699</v>
      </c>
      <c r="O1277" s="52">
        <v>0.85694943991012196</v>
      </c>
      <c r="P1277" s="52">
        <v>0.88510793586063796</v>
      </c>
      <c r="Q1277" s="52">
        <v>0.92134321532763996</v>
      </c>
      <c r="R1277" s="52">
        <v>0.92649598255037602</v>
      </c>
      <c r="S1277" s="52">
        <v>0.90492035045431396</v>
      </c>
      <c r="T1277" s="52">
        <v>0.87799269698489601</v>
      </c>
      <c r="U1277" s="52">
        <v>0.87750699987855596</v>
      </c>
      <c r="V1277" s="52">
        <v>0.96593341062406002</v>
      </c>
      <c r="W1277" s="52">
        <v>0.89755962345819296</v>
      </c>
      <c r="X1277" s="52">
        <v>0.86719347515548395</v>
      </c>
      <c r="Y1277" s="52">
        <v>0.88907331438023096</v>
      </c>
      <c r="Z1277" s="52">
        <v>0.908710999486674</v>
      </c>
      <c r="AA1277" s="52">
        <v>0.877551992642159</v>
      </c>
      <c r="AB1277" s="52">
        <v>0.89785498756524795</v>
      </c>
      <c r="AC1277" s="52">
        <v>0.87742716621982597</v>
      </c>
      <c r="AD1277" s="52">
        <v>0.87209108685015801</v>
      </c>
      <c r="AE1277" s="52">
        <v>0.85971039807734795</v>
      </c>
      <c r="AF1277" s="52">
        <v>0.87282225300295402</v>
      </c>
      <c r="AG1277" s="32">
        <v>0.84271141044999998</v>
      </c>
    </row>
    <row r="1278" spans="1:33" ht="15" customHeight="1" x14ac:dyDescent="0.25">
      <c r="A1278" s="49" t="s">
        <v>10</v>
      </c>
      <c r="B1278" s="49" t="s">
        <v>382</v>
      </c>
      <c r="C1278" s="49" t="s">
        <v>383</v>
      </c>
      <c r="D1278" s="49" t="s">
        <v>384</v>
      </c>
      <c r="E1278" s="49" t="s">
        <v>385</v>
      </c>
      <c r="F1278" s="49" t="s">
        <v>391</v>
      </c>
      <c r="G1278" s="49" t="s">
        <v>392</v>
      </c>
      <c r="H1278" s="50" t="s">
        <v>16</v>
      </c>
      <c r="I1278" s="51">
        <v>25</v>
      </c>
      <c r="J1278" s="52">
        <v>0.10380328936027</v>
      </c>
      <c r="K1278" s="52">
        <v>0.103488340139054</v>
      </c>
      <c r="L1278" s="52">
        <v>0.101302105620778</v>
      </c>
      <c r="M1278" s="52">
        <v>9.6383616591130497E-2</v>
      </c>
      <c r="N1278" s="52">
        <v>9.4199462423518607E-2</v>
      </c>
      <c r="O1278" s="52">
        <v>9.3239739462571497E-2</v>
      </c>
      <c r="P1278" s="52">
        <v>8.7164155967490706E-2</v>
      </c>
      <c r="Q1278" s="52">
        <v>9.5696968671464502E-2</v>
      </c>
      <c r="R1278" s="52">
        <v>8.7732115106115505E-2</v>
      </c>
      <c r="S1278" s="52">
        <v>8.7782384962862003E-2</v>
      </c>
      <c r="T1278" s="52">
        <v>8.6180296042171603E-2</v>
      </c>
      <c r="U1278" s="52">
        <v>8.4949943264757202E-2</v>
      </c>
      <c r="V1278" s="52">
        <v>8.5349032127603502E-2</v>
      </c>
      <c r="W1278" s="52">
        <v>8.1785422313665604E-2</v>
      </c>
      <c r="X1278" s="52">
        <v>8.1940845504293994E-2</v>
      </c>
      <c r="Y1278" s="52">
        <v>8.0952358660672005E-2</v>
      </c>
      <c r="Z1278" s="52">
        <v>8.2981188165198894E-2</v>
      </c>
      <c r="AA1278" s="52">
        <v>8.9830423157116507E-2</v>
      </c>
      <c r="AB1278" s="52">
        <v>9.2680553121642001E-2</v>
      </c>
      <c r="AC1278" s="52">
        <v>8.4778440199219499E-2</v>
      </c>
      <c r="AD1278" s="52">
        <v>8.8781984479249801E-2</v>
      </c>
      <c r="AE1278" s="52">
        <v>8.9587536583713198E-2</v>
      </c>
      <c r="AF1278" s="52">
        <v>9.2772402410458102E-2</v>
      </c>
      <c r="AG1278" s="32">
        <v>9.0699948726184101E-2</v>
      </c>
    </row>
    <row r="1279" spans="1:33" ht="15" customHeight="1" x14ac:dyDescent="0.25">
      <c r="A1279" s="49" t="s">
        <v>10</v>
      </c>
      <c r="B1279" s="49" t="s">
        <v>382</v>
      </c>
      <c r="C1279" s="49" t="s">
        <v>383</v>
      </c>
      <c r="D1279" s="49" t="s">
        <v>384</v>
      </c>
      <c r="E1279" s="49" t="s">
        <v>385</v>
      </c>
      <c r="F1279" s="49" t="s">
        <v>391</v>
      </c>
      <c r="G1279" s="49" t="s">
        <v>393</v>
      </c>
      <c r="H1279" s="50" t="s">
        <v>16</v>
      </c>
      <c r="I1279" s="51">
        <v>25</v>
      </c>
      <c r="J1279" s="52">
        <v>1.70451604027626</v>
      </c>
      <c r="K1279" s="52">
        <v>1.6829398878677</v>
      </c>
      <c r="L1279" s="52">
        <v>1.6430244647260801</v>
      </c>
      <c r="M1279" s="52">
        <v>1.6249125000683899</v>
      </c>
      <c r="N1279" s="52">
        <v>1.59240362572676</v>
      </c>
      <c r="O1279" s="52">
        <v>1.59544020142047</v>
      </c>
      <c r="P1279" s="52">
        <v>1.5168252445751</v>
      </c>
      <c r="Q1279" s="52">
        <v>1.6702908542581001</v>
      </c>
      <c r="R1279" s="52">
        <v>1.5629150136272201</v>
      </c>
      <c r="S1279" s="52">
        <v>1.55098436466824</v>
      </c>
      <c r="T1279" s="52">
        <v>1.50326176883229</v>
      </c>
      <c r="U1279" s="52">
        <v>1.47940047091432</v>
      </c>
      <c r="V1279" s="52">
        <v>1.50326176883229</v>
      </c>
      <c r="W1279" s="52">
        <v>1.4555391729963501</v>
      </c>
      <c r="X1279" s="52">
        <v>1.4316778750783701</v>
      </c>
      <c r="Y1279" s="52">
        <v>1.4078165771604001</v>
      </c>
      <c r="Z1279" s="52">
        <v>1.4316778750783701</v>
      </c>
      <c r="AA1279" s="52">
        <v>1.5629150136272201</v>
      </c>
      <c r="AB1279" s="52">
        <v>1.5987069605041799</v>
      </c>
      <c r="AC1279" s="52">
        <v>1.50326176883229</v>
      </c>
      <c r="AD1279" s="52">
        <v>1.5629150136272201</v>
      </c>
      <c r="AE1279" s="52">
        <v>1.5748456625862099</v>
      </c>
      <c r="AF1279" s="52">
        <v>1.6225682584221599</v>
      </c>
      <c r="AG1279" s="32">
        <v>1.56530114341902</v>
      </c>
    </row>
    <row r="1280" spans="1:33" ht="15" customHeight="1" x14ac:dyDescent="0.25">
      <c r="A1280" s="49" t="s">
        <v>10</v>
      </c>
      <c r="B1280" s="49" t="s">
        <v>382</v>
      </c>
      <c r="C1280" s="49" t="s">
        <v>383</v>
      </c>
      <c r="D1280" s="49" t="s">
        <v>384</v>
      </c>
      <c r="E1280" s="49" t="s">
        <v>385</v>
      </c>
      <c r="F1280" s="49" t="s">
        <v>391</v>
      </c>
      <c r="G1280" s="49" t="s">
        <v>394</v>
      </c>
      <c r="H1280" s="50" t="s">
        <v>16</v>
      </c>
      <c r="I1280" s="51">
        <v>25</v>
      </c>
      <c r="J1280" s="52">
        <v>4.6236487412111699E-2</v>
      </c>
      <c r="K1280" s="52">
        <v>4.4079859065240402E-2</v>
      </c>
      <c r="L1280" s="52">
        <v>4.2975355035707999E-2</v>
      </c>
      <c r="M1280" s="52">
        <v>4.1680881211023799E-2</v>
      </c>
      <c r="N1280" s="52">
        <v>4.1580572515793397E-2</v>
      </c>
      <c r="O1280" s="52">
        <v>4.3908296082897397E-2</v>
      </c>
      <c r="P1280" s="52">
        <v>3.9939598271147E-2</v>
      </c>
      <c r="Q1280" s="52">
        <v>4.4290522624308902E-2</v>
      </c>
      <c r="R1280" s="52">
        <v>3.9253995138130097E-2</v>
      </c>
      <c r="S1280" s="52">
        <v>4.0953615766186599E-2</v>
      </c>
      <c r="T1280" s="52">
        <v>4.18580156485229E-2</v>
      </c>
      <c r="U1280" s="52">
        <v>4.0393810934103803E-2</v>
      </c>
      <c r="V1280" s="52">
        <v>4.2092101918897E-2</v>
      </c>
      <c r="W1280" s="52">
        <v>4.1855334815126301E-2</v>
      </c>
      <c r="X1280" s="52">
        <v>4.1993460072236401E-2</v>
      </c>
      <c r="Y1280" s="52">
        <v>4.8363482994702403E-2</v>
      </c>
      <c r="Z1280" s="52">
        <v>4.3888560460060101E-2</v>
      </c>
      <c r="AA1280" s="52">
        <v>4.6255767779713498E-2</v>
      </c>
      <c r="AB1280" s="52">
        <v>4.4471875038139E-2</v>
      </c>
      <c r="AC1280" s="52">
        <v>4.1267012443281598E-2</v>
      </c>
      <c r="AD1280" s="52">
        <v>4.3209660331724201E-2</v>
      </c>
      <c r="AE1280" s="52">
        <v>4.3561852808433298E-2</v>
      </c>
      <c r="AF1280" s="52">
        <v>3.9887193101825202E-2</v>
      </c>
      <c r="AG1280" s="32">
        <v>3.67337798849919E-2</v>
      </c>
    </row>
    <row r="1281" spans="1:33" ht="15" customHeight="1" x14ac:dyDescent="0.25">
      <c r="A1281" s="49" t="s">
        <v>10</v>
      </c>
      <c r="B1281" s="49" t="s">
        <v>382</v>
      </c>
      <c r="C1281" s="49" t="s">
        <v>383</v>
      </c>
      <c r="D1281" s="49" t="s">
        <v>384</v>
      </c>
      <c r="E1281" s="49" t="s">
        <v>385</v>
      </c>
      <c r="F1281" s="49" t="s">
        <v>391</v>
      </c>
      <c r="G1281" s="49" t="s">
        <v>395</v>
      </c>
      <c r="H1281" s="50" t="s">
        <v>16</v>
      </c>
      <c r="I1281" s="51">
        <v>25</v>
      </c>
      <c r="J1281" s="52">
        <v>0.12699240142095</v>
      </c>
      <c r="K1281" s="52">
        <v>0.122413621397669</v>
      </c>
      <c r="L1281" s="52">
        <v>0.118340081678457</v>
      </c>
      <c r="M1281" s="52">
        <v>0.116775099818686</v>
      </c>
      <c r="N1281" s="52">
        <v>0.113375932614128</v>
      </c>
      <c r="O1281" s="52">
        <v>0.118541021767295</v>
      </c>
      <c r="P1281" s="52">
        <v>0.11042101162330201</v>
      </c>
      <c r="Q1281" s="52">
        <v>0.123779127622539</v>
      </c>
      <c r="R1281" s="52">
        <v>0.10891538635477201</v>
      </c>
      <c r="S1281" s="52">
        <v>0.113586417699541</v>
      </c>
      <c r="T1281" s="52">
        <v>0.118590389159288</v>
      </c>
      <c r="U1281" s="52">
        <v>0.109171741948994</v>
      </c>
      <c r="V1281" s="52">
        <v>0.114036453135985</v>
      </c>
      <c r="W1281" s="52">
        <v>0.113633356812056</v>
      </c>
      <c r="X1281" s="52">
        <v>0.109012732507103</v>
      </c>
      <c r="Y1281" s="52">
        <v>0.12908519837097299</v>
      </c>
      <c r="Z1281" s="52">
        <v>0.11946919936848301</v>
      </c>
      <c r="AA1281" s="52">
        <v>0.129530303786589</v>
      </c>
      <c r="AB1281" s="52">
        <v>0.124338083565707</v>
      </c>
      <c r="AC1281" s="52">
        <v>0.114484712466563</v>
      </c>
      <c r="AD1281" s="52">
        <v>0.118532413521812</v>
      </c>
      <c r="AE1281" s="52">
        <v>0.123670968535477</v>
      </c>
      <c r="AF1281" s="52">
        <v>0.113618418516557</v>
      </c>
      <c r="AG1281" s="32">
        <v>0.10584376814827499</v>
      </c>
    </row>
    <row r="1282" spans="1:33" ht="15" customHeight="1" x14ac:dyDescent="0.25">
      <c r="A1282" s="49" t="s">
        <v>10</v>
      </c>
      <c r="B1282" s="49" t="s">
        <v>382</v>
      </c>
      <c r="C1282" s="49" t="s">
        <v>383</v>
      </c>
      <c r="D1282" s="49" t="s">
        <v>384</v>
      </c>
      <c r="E1282" s="49" t="s">
        <v>385</v>
      </c>
      <c r="F1282" s="49" t="s">
        <v>391</v>
      </c>
      <c r="G1282" s="49" t="s">
        <v>396</v>
      </c>
      <c r="H1282" s="50" t="s">
        <v>16</v>
      </c>
      <c r="I1282" s="51">
        <v>25</v>
      </c>
      <c r="J1282" s="52">
        <v>0.15508671399223101</v>
      </c>
      <c r="K1282" s="52">
        <v>0.15508671399223101</v>
      </c>
      <c r="L1282" s="52">
        <v>0.144348602314821</v>
      </c>
      <c r="M1282" s="52">
        <v>0.147055199711318</v>
      </c>
      <c r="N1282" s="52">
        <v>0.14831820486264299</v>
      </c>
      <c r="O1282" s="52">
        <v>0.16008935425162299</v>
      </c>
      <c r="P1282" s="52">
        <v>0.17287972675021401</v>
      </c>
      <c r="Q1282" s="52">
        <v>0.172708905573422</v>
      </c>
      <c r="R1282" s="52">
        <v>0.172708905573422</v>
      </c>
      <c r="S1282" s="52">
        <v>0.16037255517532001</v>
      </c>
      <c r="T1282" s="52">
        <v>0.172708905573422</v>
      </c>
      <c r="U1282" s="52">
        <v>0.172708905573422</v>
      </c>
      <c r="V1282" s="52">
        <v>0.172708905573422</v>
      </c>
      <c r="W1282" s="52">
        <v>0.172708905573422</v>
      </c>
      <c r="X1282" s="52">
        <v>0.172708905573422</v>
      </c>
      <c r="Y1282" s="52">
        <v>0.172708905573422</v>
      </c>
      <c r="Z1282" s="52">
        <v>0.172708905573422</v>
      </c>
      <c r="AA1282" s="52">
        <v>0.172708905573422</v>
      </c>
      <c r="AB1282" s="52">
        <v>0.172708905573422</v>
      </c>
      <c r="AC1282" s="52">
        <v>0.14803620477721899</v>
      </c>
      <c r="AD1282" s="52">
        <v>0.14803620477721899</v>
      </c>
      <c r="AE1282" s="52">
        <v>0.14803620477721899</v>
      </c>
      <c r="AF1282" s="52">
        <v>0.14803620477721899</v>
      </c>
      <c r="AG1282" s="32">
        <v>0.14310166461797799</v>
      </c>
    </row>
    <row r="1283" spans="1:33" ht="15" customHeight="1" x14ac:dyDescent="0.25">
      <c r="A1283" s="49" t="s">
        <v>10</v>
      </c>
      <c r="B1283" s="49" t="s">
        <v>382</v>
      </c>
      <c r="C1283" s="49" t="s">
        <v>383</v>
      </c>
      <c r="D1283" s="49" t="s">
        <v>384</v>
      </c>
      <c r="E1283" s="49" t="s">
        <v>385</v>
      </c>
      <c r="F1283" s="49" t="s">
        <v>391</v>
      </c>
      <c r="G1283" s="49" t="s">
        <v>397</v>
      </c>
      <c r="H1283" s="50" t="s">
        <v>16</v>
      </c>
      <c r="I1283" s="51">
        <v>25</v>
      </c>
      <c r="J1283" s="52">
        <v>0.129428278874619</v>
      </c>
      <c r="K1283" s="52">
        <v>0.134050017176783</v>
      </c>
      <c r="L1283" s="52">
        <v>0.145734316377826</v>
      </c>
      <c r="M1283" s="52">
        <v>0.16116252852108001</v>
      </c>
      <c r="N1283" s="52">
        <v>0.154331392300458</v>
      </c>
      <c r="O1283" s="52">
        <v>0.161384750339789</v>
      </c>
      <c r="P1283" s="52">
        <v>0.17093440809909699</v>
      </c>
      <c r="Q1283" s="52">
        <v>0.17798762698113199</v>
      </c>
      <c r="R1283" s="52">
        <v>0.176950696499761</v>
      </c>
      <c r="S1283" s="52">
        <v>0.16531757282444501</v>
      </c>
      <c r="T1283" s="52">
        <v>0.16155914891422499</v>
      </c>
      <c r="U1283" s="52">
        <v>0.164115807636665</v>
      </c>
      <c r="V1283" s="52">
        <v>0.170444206987689</v>
      </c>
      <c r="W1283" s="52">
        <v>0.16633065894475499</v>
      </c>
      <c r="X1283" s="52">
        <v>0.17765504663538201</v>
      </c>
      <c r="Y1283" s="52">
        <v>0.151594271508665</v>
      </c>
      <c r="Z1283" s="52">
        <v>0.15401138948593099</v>
      </c>
      <c r="AA1283" s="52">
        <v>0.16226022151376501</v>
      </c>
      <c r="AB1283" s="52">
        <v>0.178512006278222</v>
      </c>
      <c r="AC1283" s="52">
        <v>0.195372209662104</v>
      </c>
      <c r="AD1283" s="52">
        <v>0.19882105401460801</v>
      </c>
      <c r="AE1283" s="52">
        <v>0.21133921111086601</v>
      </c>
      <c r="AF1283" s="52">
        <v>0.21360435273296299</v>
      </c>
      <c r="AG1283" s="32">
        <v>0.20640935388406401</v>
      </c>
    </row>
    <row r="1284" spans="1:33" ht="15" customHeight="1" x14ac:dyDescent="0.25">
      <c r="A1284" s="49" t="s">
        <v>10</v>
      </c>
      <c r="B1284" s="49" t="s">
        <v>382</v>
      </c>
      <c r="C1284" s="49" t="s">
        <v>383</v>
      </c>
      <c r="D1284" s="49" t="s">
        <v>384</v>
      </c>
      <c r="E1284" s="49" t="s">
        <v>385</v>
      </c>
      <c r="F1284" s="49" t="s">
        <v>391</v>
      </c>
      <c r="G1284" s="49" t="s">
        <v>398</v>
      </c>
      <c r="H1284" s="50" t="s">
        <v>16</v>
      </c>
      <c r="I1284" s="51">
        <v>25</v>
      </c>
      <c r="J1284" s="52">
        <v>0.13311436733660201</v>
      </c>
      <c r="K1284" s="52">
        <v>0.12886427657263899</v>
      </c>
      <c r="L1284" s="52">
        <v>0.13051207334454401</v>
      </c>
      <c r="M1284" s="52">
        <v>0.125168036170308</v>
      </c>
      <c r="N1284" s="52">
        <v>0.12138909738513</v>
      </c>
      <c r="O1284" s="52">
        <v>0.14011559227752399</v>
      </c>
      <c r="P1284" s="52">
        <v>0.13127036071779499</v>
      </c>
      <c r="Q1284" s="52">
        <v>0.129946056189151</v>
      </c>
      <c r="R1284" s="52">
        <v>0.136428356535301</v>
      </c>
      <c r="S1284" s="52">
        <v>0.14385495885930499</v>
      </c>
      <c r="T1284" s="52">
        <v>0.17340264163973201</v>
      </c>
      <c r="U1284" s="52">
        <v>0.16005755324736101</v>
      </c>
      <c r="V1284" s="52">
        <v>0.16038957827428199</v>
      </c>
      <c r="W1284" s="52">
        <v>0.16470699368990999</v>
      </c>
      <c r="X1284" s="52">
        <v>0.16808905448355599</v>
      </c>
      <c r="Y1284" s="52">
        <v>0.110725564549268</v>
      </c>
      <c r="Z1284" s="52">
        <v>0.10893037168096401</v>
      </c>
      <c r="AA1284" s="52">
        <v>0.12013345850073601</v>
      </c>
      <c r="AB1284" s="52">
        <v>0.13148575959379</v>
      </c>
      <c r="AC1284" s="52">
        <v>0.15354205765874199</v>
      </c>
      <c r="AD1284" s="52">
        <v>0.15047523227114301</v>
      </c>
      <c r="AE1284" s="52">
        <v>0.155286903731152</v>
      </c>
      <c r="AF1284" s="52">
        <v>0.15762316470403101</v>
      </c>
      <c r="AG1284" s="32">
        <v>0.151200018248802</v>
      </c>
    </row>
    <row r="1285" spans="1:33" ht="15" customHeight="1" x14ac:dyDescent="0.25">
      <c r="A1285" s="49" t="s">
        <v>10</v>
      </c>
      <c r="B1285" s="49" t="s">
        <v>382</v>
      </c>
      <c r="C1285" s="49" t="s">
        <v>383</v>
      </c>
      <c r="D1285" s="49" t="s">
        <v>384</v>
      </c>
      <c r="E1285" s="49" t="s">
        <v>385</v>
      </c>
      <c r="F1285" s="49" t="s">
        <v>391</v>
      </c>
      <c r="G1285" s="49" t="s">
        <v>399</v>
      </c>
      <c r="H1285" s="50" t="s">
        <v>16</v>
      </c>
      <c r="I1285" s="51">
        <v>25</v>
      </c>
      <c r="J1285" s="52">
        <v>0.222973451631411</v>
      </c>
      <c r="K1285" s="52">
        <v>0.227164247969983</v>
      </c>
      <c r="L1285" s="52">
        <v>0.25420872796949301</v>
      </c>
      <c r="M1285" s="52">
        <v>0.28400005068421802</v>
      </c>
      <c r="N1285" s="52">
        <v>0.26662632808182302</v>
      </c>
      <c r="O1285" s="52">
        <v>0.28082975457245901</v>
      </c>
      <c r="P1285" s="52">
        <v>0.30203064058027701</v>
      </c>
      <c r="Q1285" s="52">
        <v>0.31935250325619002</v>
      </c>
      <c r="R1285" s="52">
        <v>0.31919592763237298</v>
      </c>
      <c r="S1285" s="52">
        <v>0.301605261721893</v>
      </c>
      <c r="T1285" s="52">
        <v>0.29186918037951998</v>
      </c>
      <c r="U1285" s="52">
        <v>0.28986395419104899</v>
      </c>
      <c r="V1285" s="52">
        <v>0.30071012125999302</v>
      </c>
      <c r="W1285" s="52">
        <v>0.29921976944128897</v>
      </c>
      <c r="X1285" s="52">
        <v>0.33413224590667101</v>
      </c>
      <c r="Y1285" s="52">
        <v>0.29077534125813098</v>
      </c>
      <c r="Z1285" s="52">
        <v>0.304883387546872</v>
      </c>
      <c r="AA1285" s="52">
        <v>0.31543604259553798</v>
      </c>
      <c r="AB1285" s="52">
        <v>0.32827181413932699</v>
      </c>
      <c r="AC1285" s="52">
        <v>0.35565855604945101</v>
      </c>
      <c r="AD1285" s="52">
        <v>0.35717070736566098</v>
      </c>
      <c r="AE1285" s="52">
        <v>0.37799888035478801</v>
      </c>
      <c r="AF1285" s="52">
        <v>0.37540956843262602</v>
      </c>
      <c r="AG1285" s="32">
        <v>0.36276436070076401</v>
      </c>
    </row>
    <row r="1286" spans="1:33" ht="15" customHeight="1" x14ac:dyDescent="0.25">
      <c r="A1286" s="49" t="s">
        <v>10</v>
      </c>
      <c r="B1286" s="49" t="s">
        <v>382</v>
      </c>
      <c r="C1286" s="49" t="s">
        <v>383</v>
      </c>
      <c r="D1286" s="49" t="s">
        <v>384</v>
      </c>
      <c r="E1286" s="49" t="s">
        <v>385</v>
      </c>
      <c r="F1286" s="49" t="s">
        <v>391</v>
      </c>
      <c r="G1286" s="49" t="s">
        <v>400</v>
      </c>
      <c r="H1286" s="50" t="s">
        <v>16</v>
      </c>
      <c r="I1286" s="51">
        <v>25</v>
      </c>
      <c r="J1286" s="52">
        <v>0.478867850220418</v>
      </c>
      <c r="K1286" s="52">
        <v>0.461467675020445</v>
      </c>
      <c r="L1286" s="52">
        <v>0.46862572723509099</v>
      </c>
      <c r="M1286" s="52">
        <v>0.42831703281186401</v>
      </c>
      <c r="N1286" s="52">
        <v>0.43657547737518998</v>
      </c>
      <c r="O1286" s="52">
        <v>0.45788531034878699</v>
      </c>
      <c r="P1286" s="52">
        <v>0.42267537239439601</v>
      </c>
      <c r="Q1286" s="52">
        <v>0.47352921491119099</v>
      </c>
      <c r="R1286" s="52">
        <v>0.44557234999608197</v>
      </c>
      <c r="S1286" s="52">
        <v>0.44970302078173202</v>
      </c>
      <c r="T1286" s="52">
        <v>0.44681965488299502</v>
      </c>
      <c r="U1286" s="52">
        <v>0.40019344507146398</v>
      </c>
      <c r="V1286" s="52">
        <v>0.41631974899930202</v>
      </c>
      <c r="W1286" s="52">
        <v>0.41944177528221099</v>
      </c>
      <c r="X1286" s="52">
        <v>0.43906436665451098</v>
      </c>
      <c r="Y1286" s="52">
        <v>0.387516882800712</v>
      </c>
      <c r="Z1286" s="52">
        <v>0.447313852558342</v>
      </c>
      <c r="AA1286" s="52">
        <v>0.42580393062785499</v>
      </c>
      <c r="AB1286" s="52">
        <v>0.42090999659556699</v>
      </c>
      <c r="AC1286" s="52">
        <v>0.41446873991337302</v>
      </c>
      <c r="AD1286" s="52">
        <v>0.41954424484876601</v>
      </c>
      <c r="AE1286" s="52">
        <v>0.42404607324764798</v>
      </c>
      <c r="AF1286" s="52">
        <v>0.43266610182334397</v>
      </c>
      <c r="AG1286" s="32">
        <v>0.41603499612484102</v>
      </c>
    </row>
    <row r="1287" spans="1:33" ht="15" customHeight="1" x14ac:dyDescent="0.25">
      <c r="A1287" s="49" t="s">
        <v>10</v>
      </c>
      <c r="B1287" s="49" t="s">
        <v>382</v>
      </c>
      <c r="C1287" s="49" t="s">
        <v>383</v>
      </c>
      <c r="D1287" s="49" t="s">
        <v>384</v>
      </c>
      <c r="E1287" s="49" t="s">
        <v>401</v>
      </c>
      <c r="F1287" s="49" t="s">
        <v>108</v>
      </c>
      <c r="G1287" s="49" t="s">
        <v>402</v>
      </c>
      <c r="H1287" s="50" t="s">
        <v>16</v>
      </c>
      <c r="I1287" s="51">
        <v>25</v>
      </c>
      <c r="J1287" s="52">
        <v>0.16200000000000001</v>
      </c>
      <c r="K1287" s="52">
        <v>0.161</v>
      </c>
      <c r="L1287" s="52">
        <v>0.14631160000000001</v>
      </c>
      <c r="M1287" s="52">
        <v>0.14599999999999999</v>
      </c>
      <c r="N1287" s="52">
        <v>0.13500000000000001</v>
      </c>
      <c r="O1287" s="52">
        <v>0.13800000000000001</v>
      </c>
      <c r="P1287" s="52">
        <v>0.13</v>
      </c>
      <c r="Q1287" s="52">
        <v>0.11923259999999999</v>
      </c>
      <c r="R1287" s="52">
        <v>0.124</v>
      </c>
      <c r="S1287" s="52">
        <v>0.13200000000000001</v>
      </c>
      <c r="T1287" s="52">
        <v>0.122</v>
      </c>
      <c r="U1287" s="52">
        <v>0.12</v>
      </c>
      <c r="V1287" s="52">
        <v>0.1337034</v>
      </c>
      <c r="W1287" s="52">
        <v>0.11799999999999999</v>
      </c>
      <c r="X1287" s="52">
        <v>0.11799999999999999</v>
      </c>
      <c r="Y1287" s="52">
        <v>0.12</v>
      </c>
      <c r="Z1287" s="52">
        <v>0.115</v>
      </c>
      <c r="AA1287" s="52">
        <v>9.5058199999999995E-2</v>
      </c>
      <c r="AB1287" s="52">
        <v>0.114</v>
      </c>
      <c r="AC1287" s="52">
        <v>0.11</v>
      </c>
      <c r="AD1287" s="52">
        <v>0.114</v>
      </c>
      <c r="AE1287" s="52">
        <v>0.111</v>
      </c>
      <c r="AF1287" s="52">
        <v>0.10656980000000001</v>
      </c>
      <c r="AG1287" s="32">
        <v>0.106</v>
      </c>
    </row>
    <row r="1288" spans="1:33" ht="15" customHeight="1" x14ac:dyDescent="0.25">
      <c r="A1288" s="49" t="s">
        <v>10</v>
      </c>
      <c r="B1288" s="49" t="s">
        <v>382</v>
      </c>
      <c r="C1288" s="49" t="s">
        <v>383</v>
      </c>
      <c r="D1288" s="49" t="s">
        <v>384</v>
      </c>
      <c r="E1288" s="49" t="s">
        <v>403</v>
      </c>
      <c r="F1288" s="49" t="s">
        <v>108</v>
      </c>
      <c r="G1288" s="49" t="s">
        <v>404</v>
      </c>
      <c r="H1288" s="50" t="s">
        <v>16</v>
      </c>
      <c r="I1288" s="51">
        <v>25</v>
      </c>
      <c r="J1288" s="52">
        <v>1.0325000000000001E-2</v>
      </c>
      <c r="K1288" s="52">
        <v>1.1607625E-2</v>
      </c>
      <c r="L1288" s="52">
        <v>1.2890250000000001E-2</v>
      </c>
      <c r="M1288" s="52">
        <v>1.3582775E-2</v>
      </c>
      <c r="N1288" s="52">
        <v>1.4275299999999999E-2</v>
      </c>
      <c r="O1288" s="52">
        <v>1.4967825000000001E-2</v>
      </c>
      <c r="P1288" s="52">
        <v>1.566035E-2</v>
      </c>
      <c r="Q1288" s="52">
        <v>1.6352874999999999E-2</v>
      </c>
      <c r="R1288" s="52">
        <v>1.6125E-2</v>
      </c>
      <c r="S1288" s="52">
        <v>1.7000000000000001E-2</v>
      </c>
      <c r="T1288" s="52">
        <v>1.6812500000000001E-2</v>
      </c>
      <c r="U1288" s="52">
        <v>1.7687499999999998E-2</v>
      </c>
      <c r="V1288" s="52">
        <v>1.750525E-2</v>
      </c>
      <c r="W1288" s="52">
        <v>1.7187500000000001E-2</v>
      </c>
      <c r="X1288" s="52">
        <v>1.5824999999999999E-2</v>
      </c>
      <c r="Y1288" s="52">
        <v>1.6049999999999998E-2</v>
      </c>
      <c r="Z1288" s="52">
        <v>1.6574999999999999E-2</v>
      </c>
      <c r="AA1288" s="52">
        <v>1.6666250000000001E-2</v>
      </c>
      <c r="AB1288" s="52">
        <v>1.60625E-2</v>
      </c>
      <c r="AC1288" s="52">
        <v>1.6875000000000001E-2</v>
      </c>
      <c r="AD1288" s="52">
        <v>1.6250000000000001E-2</v>
      </c>
      <c r="AE1288" s="52">
        <v>1.5375E-2</v>
      </c>
      <c r="AF1288" s="52">
        <v>1.5857875E-2</v>
      </c>
      <c r="AG1288" s="32">
        <v>1.4500000000000001E-2</v>
      </c>
    </row>
    <row r="1289" spans="1:33" ht="15" customHeight="1" x14ac:dyDescent="0.25">
      <c r="A1289" s="49" t="s">
        <v>10</v>
      </c>
      <c r="B1289" s="49" t="s">
        <v>382</v>
      </c>
      <c r="C1289" s="49" t="s">
        <v>383</v>
      </c>
      <c r="D1289" s="49" t="s">
        <v>384</v>
      </c>
      <c r="E1289" s="49" t="s">
        <v>405</v>
      </c>
      <c r="F1289" s="49" t="s">
        <v>108</v>
      </c>
      <c r="G1289" s="49" t="s">
        <v>406</v>
      </c>
      <c r="H1289" s="50" t="s">
        <v>16</v>
      </c>
      <c r="I1289" s="51">
        <v>25</v>
      </c>
      <c r="J1289" s="52">
        <v>0.31839239779327899</v>
      </c>
      <c r="K1289" s="52">
        <v>0.31042952767468701</v>
      </c>
      <c r="L1289" s="52">
        <v>0.30246665755609498</v>
      </c>
      <c r="M1289" s="52">
        <v>0.31425524999999999</v>
      </c>
      <c r="N1289" s="52">
        <v>0.34718599677239798</v>
      </c>
      <c r="O1289" s="52">
        <v>0.36954566638054898</v>
      </c>
      <c r="P1289" s="52">
        <v>0.39190533598869998</v>
      </c>
      <c r="Q1289" s="52">
        <v>0.41426500559685098</v>
      </c>
      <c r="R1289" s="52">
        <v>0.39676677157725199</v>
      </c>
      <c r="S1289" s="52">
        <v>0.379268537557652</v>
      </c>
      <c r="T1289" s="52">
        <v>0.36177030353805201</v>
      </c>
      <c r="U1289" s="52">
        <v>0.34427206951845202</v>
      </c>
      <c r="V1289" s="52">
        <v>0.32677383549885303</v>
      </c>
      <c r="W1289" s="52">
        <v>0.30709061449179198</v>
      </c>
      <c r="X1289" s="52">
        <v>0.28740739348473099</v>
      </c>
      <c r="Y1289" s="52">
        <v>0.26772417247767</v>
      </c>
      <c r="Z1289" s="52">
        <v>0.24052499999999999</v>
      </c>
      <c r="AA1289" s="52">
        <v>0.24051059999999999</v>
      </c>
      <c r="AB1289" s="52">
        <v>0.22524483460856301</v>
      </c>
      <c r="AC1289" s="52">
        <v>0.22213193875357801</v>
      </c>
      <c r="AD1289" s="52">
        <v>0.219019042898593</v>
      </c>
      <c r="AE1289" s="52">
        <v>0.215906147043607</v>
      </c>
      <c r="AF1289" s="52">
        <v>0.2148417</v>
      </c>
      <c r="AG1289" s="32">
        <v>0.2148417</v>
      </c>
    </row>
    <row r="1290" spans="1:33" ht="15" customHeight="1" x14ac:dyDescent="0.25">
      <c r="A1290" s="49" t="s">
        <v>10</v>
      </c>
      <c r="B1290" s="49" t="s">
        <v>382</v>
      </c>
      <c r="C1290" s="49" t="s">
        <v>383</v>
      </c>
      <c r="D1290" s="49" t="s">
        <v>384</v>
      </c>
      <c r="E1290" s="49" t="s">
        <v>407</v>
      </c>
      <c r="F1290" s="49" t="s">
        <v>108</v>
      </c>
      <c r="G1290" s="49" t="s">
        <v>408</v>
      </c>
      <c r="H1290" s="50" t="s">
        <v>16</v>
      </c>
      <c r="I1290" s="51">
        <v>25</v>
      </c>
      <c r="J1290" s="52">
        <v>5.6249999999999998E-3</v>
      </c>
      <c r="K1290" s="52">
        <v>4.1250000000000002E-3</v>
      </c>
      <c r="L1290" s="52">
        <v>5.6249999999999998E-3</v>
      </c>
      <c r="M1290" s="52">
        <v>5.0625000000000002E-3</v>
      </c>
      <c r="N1290" s="52">
        <v>5.2500000000000003E-3</v>
      </c>
      <c r="O1290" s="52">
        <v>5.4374999999999996E-3</v>
      </c>
      <c r="P1290" s="52">
        <v>5.4374999999999996E-3</v>
      </c>
      <c r="Q1290" s="52">
        <v>5.8125E-3</v>
      </c>
      <c r="R1290" s="52">
        <v>3.0000000000000001E-3</v>
      </c>
      <c r="S1290" s="52">
        <v>3.7499999999999999E-3</v>
      </c>
      <c r="T1290" s="52">
        <v>3.9375E-3</v>
      </c>
      <c r="U1290" s="52">
        <v>3.9375E-3</v>
      </c>
      <c r="V1290" s="52">
        <v>3.9375E-3</v>
      </c>
      <c r="W1290" s="52">
        <v>3.5625000000000001E-3</v>
      </c>
      <c r="X1290" s="52">
        <v>4.1250000000000002E-3</v>
      </c>
      <c r="Y1290" s="52">
        <v>3.5625000000000001E-3</v>
      </c>
      <c r="Z1290" s="52">
        <v>3.3375000000000002E-3</v>
      </c>
      <c r="AA1290" s="52">
        <v>3.5625000000000001E-3</v>
      </c>
      <c r="AB1290" s="52">
        <v>3.7875000000000001E-3</v>
      </c>
      <c r="AC1290" s="52">
        <v>3.9750000000000002E-3</v>
      </c>
      <c r="AD1290" s="52">
        <v>3.7125000000000001E-3</v>
      </c>
      <c r="AE1290" s="52">
        <v>3.075E-3</v>
      </c>
      <c r="AF1290" s="52">
        <v>3.1874999999999998E-3</v>
      </c>
      <c r="AG1290" s="32">
        <v>1.4625E-3</v>
      </c>
    </row>
    <row r="1291" spans="1:33" ht="15" customHeight="1" x14ac:dyDescent="0.25">
      <c r="A1291" s="49" t="s">
        <v>10</v>
      </c>
      <c r="B1291" s="49" t="s">
        <v>382</v>
      </c>
      <c r="C1291" s="49" t="s">
        <v>383</v>
      </c>
      <c r="D1291" s="49" t="s">
        <v>409</v>
      </c>
      <c r="E1291" s="49" t="s">
        <v>410</v>
      </c>
      <c r="F1291" s="49" t="s">
        <v>411</v>
      </c>
      <c r="G1291" s="49" t="s">
        <v>412</v>
      </c>
      <c r="H1291" s="50" t="s">
        <v>16</v>
      </c>
      <c r="I1291" s="51">
        <v>25</v>
      </c>
      <c r="J1291" s="52">
        <v>1.0852409920246899E-3</v>
      </c>
      <c r="K1291" s="52">
        <v>2.4377231004644099E-3</v>
      </c>
      <c r="L1291" s="52">
        <v>4.5674001630702397E-3</v>
      </c>
      <c r="M1291" s="52">
        <v>1.7124158026237901E-2</v>
      </c>
      <c r="N1291" s="52">
        <v>1.75559002278768E-2</v>
      </c>
      <c r="O1291" s="52">
        <v>5.1854186225653097E-2</v>
      </c>
      <c r="P1291" s="52">
        <v>3.7108805866392598E-2</v>
      </c>
      <c r="Q1291" s="52">
        <v>0.10947370108215999</v>
      </c>
      <c r="R1291" s="52">
        <v>8.3960984836713007E-2</v>
      </c>
      <c r="S1291" s="52">
        <v>3.9466016587789199E-2</v>
      </c>
      <c r="T1291" s="52">
        <v>4.05752166253864E-2</v>
      </c>
      <c r="U1291" s="52">
        <v>4.2507176693100501E-2</v>
      </c>
      <c r="V1291" s="52">
        <v>4.3257836617649897E-2</v>
      </c>
      <c r="W1291" s="52">
        <v>4.3257836617649897E-2</v>
      </c>
      <c r="X1291" s="52">
        <v>4.3257836617649897E-2</v>
      </c>
      <c r="Y1291" s="52">
        <v>4.3257836617649897E-2</v>
      </c>
      <c r="Z1291" s="52">
        <v>4.3386389448094698E-2</v>
      </c>
      <c r="AA1291" s="52">
        <v>6.3051136119885998E-2</v>
      </c>
      <c r="AB1291" s="52">
        <v>8.2926313614938102E-2</v>
      </c>
      <c r="AC1291" s="52">
        <v>8.7439386996389007E-2</v>
      </c>
      <c r="AD1291" s="52">
        <v>0.13598213883798599</v>
      </c>
      <c r="AE1291" s="52">
        <v>0.46420347565608</v>
      </c>
      <c r="AF1291" s="52">
        <v>0.556882307820738</v>
      </c>
      <c r="AG1291" s="32">
        <v>0.58167635389147998</v>
      </c>
    </row>
    <row r="1292" spans="1:33" ht="15" customHeight="1" x14ac:dyDescent="0.25">
      <c r="A1292" s="49" t="s">
        <v>10</v>
      </c>
      <c r="B1292" s="49" t="s">
        <v>382</v>
      </c>
      <c r="C1292" s="49" t="s">
        <v>383</v>
      </c>
      <c r="D1292" s="49" t="s">
        <v>409</v>
      </c>
      <c r="E1292" s="49" t="s">
        <v>410</v>
      </c>
      <c r="F1292" s="49" t="s">
        <v>411</v>
      </c>
      <c r="G1292" s="49" t="s">
        <v>412</v>
      </c>
      <c r="H1292" s="50" t="s">
        <v>18</v>
      </c>
      <c r="I1292" s="51">
        <v>298</v>
      </c>
      <c r="J1292" s="52">
        <v>2.693930555655E-4</v>
      </c>
      <c r="K1292" s="52">
        <v>1.9400529486103099E-3</v>
      </c>
      <c r="L1292" s="52">
        <v>4.5359635649904204E-3</v>
      </c>
      <c r="M1292" s="52">
        <v>7.0653018306414701E-3</v>
      </c>
      <c r="N1292" s="52">
        <v>7.9378213024798704E-3</v>
      </c>
      <c r="O1292" s="52">
        <v>1.41846021585601E-2</v>
      </c>
      <c r="P1292" s="52">
        <v>6.9743702847721899E-3</v>
      </c>
      <c r="Q1292" s="52">
        <v>1.9518832201851799E-2</v>
      </c>
      <c r="R1292" s="52">
        <v>1.32423964496998E-2</v>
      </c>
      <c r="S1292" s="52">
        <v>6.5504351073451096E-3</v>
      </c>
      <c r="T1292" s="52">
        <v>6.6912704304926598E-3</v>
      </c>
      <c r="U1292" s="52">
        <v>6.7097822549922201E-3</v>
      </c>
      <c r="V1292" s="52">
        <v>6.8274834168991902E-3</v>
      </c>
      <c r="W1292" s="52">
        <v>6.8274834168991902E-3</v>
      </c>
      <c r="X1292" s="52">
        <v>6.8274834168991902E-3</v>
      </c>
      <c r="Y1292" s="52">
        <v>6.8274834168991902E-3</v>
      </c>
      <c r="Z1292" s="52">
        <v>6.8343996574564102E-3</v>
      </c>
      <c r="AA1292" s="52">
        <v>9.9320701395425801E-3</v>
      </c>
      <c r="AB1292" s="52">
        <v>1.3062888536555701E-2</v>
      </c>
      <c r="AC1292" s="52">
        <v>1.37738061207249E-2</v>
      </c>
      <c r="AD1292" s="52">
        <v>2.14204568510214E-2</v>
      </c>
      <c r="AE1292" s="52">
        <v>7.31232101903634E-2</v>
      </c>
      <c r="AF1292" s="52">
        <v>8.7722354918858603E-2</v>
      </c>
      <c r="AG1292" s="32">
        <v>9.1628013401354902E-2</v>
      </c>
    </row>
    <row r="1293" spans="1:33" ht="15" customHeight="1" x14ac:dyDescent="0.25">
      <c r="A1293" s="49" t="s">
        <v>10</v>
      </c>
      <c r="B1293" s="49" t="s">
        <v>382</v>
      </c>
      <c r="C1293" s="49" t="s">
        <v>383</v>
      </c>
      <c r="D1293" s="49" t="s">
        <v>409</v>
      </c>
      <c r="E1293" s="49" t="s">
        <v>410</v>
      </c>
      <c r="F1293" s="49" t="s">
        <v>411</v>
      </c>
      <c r="G1293" s="49" t="s">
        <v>413</v>
      </c>
      <c r="H1293" s="50" t="s">
        <v>16</v>
      </c>
      <c r="I1293" s="51">
        <v>25</v>
      </c>
      <c r="J1293" s="52">
        <v>6.3116222283418404</v>
      </c>
      <c r="K1293" s="52">
        <v>6.8006113336990097</v>
      </c>
      <c r="L1293" s="52">
        <v>7.0613021505864602</v>
      </c>
      <c r="M1293" s="52">
        <v>7.3431660809218302</v>
      </c>
      <c r="N1293" s="52">
        <v>7.0540987582284096</v>
      </c>
      <c r="O1293" s="52">
        <v>7.3424403189944298</v>
      </c>
      <c r="P1293" s="52">
        <v>7.5130559211110004</v>
      </c>
      <c r="Q1293" s="52">
        <v>8.1079435818550607</v>
      </c>
      <c r="R1293" s="52">
        <v>8.5878029007710008</v>
      </c>
      <c r="S1293" s="52">
        <v>8.5474123402441098</v>
      </c>
      <c r="T1293" s="52">
        <v>8.3063274366403199</v>
      </c>
      <c r="U1293" s="52">
        <v>8.3488329820855096</v>
      </c>
      <c r="V1293" s="52">
        <v>8.7647958471874308</v>
      </c>
      <c r="W1293" s="52">
        <v>8.7647958471874308</v>
      </c>
      <c r="X1293" s="52">
        <v>8.7647958471874308</v>
      </c>
      <c r="Y1293" s="52">
        <v>8.7647958471874308</v>
      </c>
      <c r="Z1293" s="52">
        <v>8.5476497279203105</v>
      </c>
      <c r="AA1293" s="52">
        <v>8.3943464424880094</v>
      </c>
      <c r="AB1293" s="52">
        <v>8.2401937038712507</v>
      </c>
      <c r="AC1293" s="52">
        <v>8.1726943347724106</v>
      </c>
      <c r="AD1293" s="52">
        <v>7.9520995281681097</v>
      </c>
      <c r="AE1293" s="52">
        <v>6.6025167674670397</v>
      </c>
      <c r="AF1293" s="52">
        <v>6.2283970073772599</v>
      </c>
      <c r="AG1293" s="32">
        <v>6.14802256495088</v>
      </c>
    </row>
    <row r="1294" spans="1:33" ht="15" customHeight="1" x14ac:dyDescent="0.25">
      <c r="A1294" s="49" t="s">
        <v>10</v>
      </c>
      <c r="B1294" s="49" t="s">
        <v>382</v>
      </c>
      <c r="C1294" s="49" t="s">
        <v>383</v>
      </c>
      <c r="D1294" s="49" t="s">
        <v>409</v>
      </c>
      <c r="E1294" s="49" t="s">
        <v>410</v>
      </c>
      <c r="F1294" s="49" t="s">
        <v>411</v>
      </c>
      <c r="G1294" s="49" t="s">
        <v>413</v>
      </c>
      <c r="H1294" s="50" t="s">
        <v>18</v>
      </c>
      <c r="I1294" s="51">
        <v>298</v>
      </c>
      <c r="J1294" s="52">
        <v>0.28958199680254998</v>
      </c>
      <c r="K1294" s="52">
        <v>0.30205457393700202</v>
      </c>
      <c r="L1294" s="52">
        <v>0.31696981957340098</v>
      </c>
      <c r="M1294" s="52">
        <v>0.32460599768995202</v>
      </c>
      <c r="N1294" s="52">
        <v>0.31841812675429698</v>
      </c>
      <c r="O1294" s="52">
        <v>0.32501510298615399</v>
      </c>
      <c r="P1294" s="52">
        <v>0.33593269331666198</v>
      </c>
      <c r="Q1294" s="52">
        <v>0.33094679721071202</v>
      </c>
      <c r="R1294" s="52">
        <v>0.33203780151828</v>
      </c>
      <c r="S1294" s="52">
        <v>0.33448669072293602</v>
      </c>
      <c r="T1294" s="52">
        <v>0.32656654733774398</v>
      </c>
      <c r="U1294" s="52">
        <v>0.32747001442587198</v>
      </c>
      <c r="V1294" s="52">
        <v>0.33321440369557598</v>
      </c>
      <c r="W1294" s="52">
        <v>0.33321440369557598</v>
      </c>
      <c r="X1294" s="52">
        <v>0.33321440369557598</v>
      </c>
      <c r="Y1294" s="52">
        <v>0.33321440369557598</v>
      </c>
      <c r="Z1294" s="52">
        <v>0.333551949879487</v>
      </c>
      <c r="AA1294" s="52">
        <v>0.32756964931658</v>
      </c>
      <c r="AB1294" s="52">
        <v>0.32155420083874497</v>
      </c>
      <c r="AC1294" s="52">
        <v>0.31892019653402798</v>
      </c>
      <c r="AD1294" s="52">
        <v>0.31031200244345802</v>
      </c>
      <c r="AE1294" s="52">
        <v>0.25764770574384199</v>
      </c>
      <c r="AF1294" s="52">
        <v>0.243048561015347</v>
      </c>
      <c r="AG1294" s="32">
        <v>0.23991213722106899</v>
      </c>
    </row>
    <row r="1295" spans="1:33" ht="15" customHeight="1" x14ac:dyDescent="0.25">
      <c r="A1295" s="49" t="s">
        <v>10</v>
      </c>
      <c r="B1295" s="49" t="s">
        <v>382</v>
      </c>
      <c r="C1295" s="49" t="s">
        <v>383</v>
      </c>
      <c r="D1295" s="49" t="s">
        <v>409</v>
      </c>
      <c r="E1295" s="49" t="s">
        <v>410</v>
      </c>
      <c r="F1295" s="49" t="s">
        <v>411</v>
      </c>
      <c r="G1295" s="49" t="s">
        <v>414</v>
      </c>
      <c r="H1295" s="50" t="s">
        <v>16</v>
      </c>
      <c r="I1295" s="51">
        <v>25</v>
      </c>
      <c r="J1295" s="52">
        <v>8.3011269395325497E-3</v>
      </c>
      <c r="K1295" s="52">
        <v>8.5872147737475792E-3</v>
      </c>
      <c r="L1295" s="52">
        <v>8.9723050761109403E-3</v>
      </c>
      <c r="M1295" s="52">
        <v>9.1333649834489002E-3</v>
      </c>
      <c r="N1295" s="52">
        <v>8.9851093477769893E-3</v>
      </c>
      <c r="O1295" s="52">
        <v>9.2217561772731903E-3</v>
      </c>
      <c r="P1295" s="52">
        <v>9.4437253124162492E-3</v>
      </c>
      <c r="Q1295" s="52">
        <v>1.039021916965E-2</v>
      </c>
      <c r="R1295" s="52">
        <v>1.05732675678349E-2</v>
      </c>
      <c r="S1295" s="52">
        <v>1.05028597648357E-2</v>
      </c>
      <c r="T1295" s="52">
        <v>1.0328564468952601E-2</v>
      </c>
      <c r="U1295" s="52">
        <v>1.03832132089783E-2</v>
      </c>
      <c r="V1295" s="52">
        <v>1.05665766466469E-2</v>
      </c>
      <c r="W1295" s="52">
        <v>1.0488582764040201E-2</v>
      </c>
      <c r="X1295" s="52">
        <v>1.06578537847142E-2</v>
      </c>
      <c r="Y1295" s="52">
        <v>1.06578537847142E-2</v>
      </c>
      <c r="Z1295" s="52">
        <v>1.0597978201654E-2</v>
      </c>
      <c r="AA1295" s="52">
        <v>1.0508164827063699E-2</v>
      </c>
      <c r="AB1295" s="52">
        <v>1.04183514524734E-2</v>
      </c>
      <c r="AC1295" s="52">
        <v>1.03584758694132E-2</v>
      </c>
      <c r="AD1295" s="52">
        <v>1.0328538077883099E-2</v>
      </c>
      <c r="AE1295" s="52">
        <v>1.0298600286353E-2</v>
      </c>
      <c r="AF1295" s="52">
        <v>1.0298600286353E-2</v>
      </c>
      <c r="AG1295" s="32">
        <v>1.03225505195771E-2</v>
      </c>
    </row>
    <row r="1296" spans="1:33" ht="15" customHeight="1" x14ac:dyDescent="0.25">
      <c r="A1296" s="49" t="s">
        <v>10</v>
      </c>
      <c r="B1296" s="49" t="s">
        <v>382</v>
      </c>
      <c r="C1296" s="49" t="s">
        <v>383</v>
      </c>
      <c r="D1296" s="49" t="s">
        <v>409</v>
      </c>
      <c r="E1296" s="49" t="s">
        <v>410</v>
      </c>
      <c r="F1296" s="49" t="s">
        <v>411</v>
      </c>
      <c r="G1296" s="49" t="s">
        <v>414</v>
      </c>
      <c r="H1296" s="50" t="s">
        <v>18</v>
      </c>
      <c r="I1296" s="51">
        <v>298</v>
      </c>
      <c r="J1296" s="52">
        <v>1.2539515626617599E-2</v>
      </c>
      <c r="K1296" s="52">
        <v>1.29843637570351E-2</v>
      </c>
      <c r="L1296" s="52">
        <v>1.35355820630302E-2</v>
      </c>
      <c r="M1296" s="52">
        <v>1.38025569672006E-2</v>
      </c>
      <c r="N1296" s="52">
        <v>1.34696768304163E-2</v>
      </c>
      <c r="O1296" s="52">
        <v>1.3801227887828499E-2</v>
      </c>
      <c r="P1296" s="52">
        <v>1.40972644782556E-2</v>
      </c>
      <c r="Q1296" s="52">
        <v>1.4155361859468E-2</v>
      </c>
      <c r="R1296" s="52">
        <v>1.39646688660412E-2</v>
      </c>
      <c r="S1296" s="52">
        <v>1.3902252875819599E-2</v>
      </c>
      <c r="T1296" s="52">
        <v>1.35837119170223E-2</v>
      </c>
      <c r="U1296" s="52">
        <v>1.3621292118521E-2</v>
      </c>
      <c r="V1296" s="52">
        <v>1.38602330927726E-2</v>
      </c>
      <c r="W1296" s="52">
        <v>1.3781257336222701E-2</v>
      </c>
      <c r="X1296" s="52">
        <v>1.39526592346404E-2</v>
      </c>
      <c r="Y1296" s="52">
        <v>1.39526592346404E-2</v>
      </c>
      <c r="Z1296" s="52">
        <v>1.38742735086031E-2</v>
      </c>
      <c r="AA1296" s="52">
        <v>1.37566949195471E-2</v>
      </c>
      <c r="AB1296" s="52">
        <v>1.36391163304911E-2</v>
      </c>
      <c r="AC1296" s="52">
        <v>1.35607306044538E-2</v>
      </c>
      <c r="AD1296" s="52">
        <v>1.35215377414352E-2</v>
      </c>
      <c r="AE1296" s="52">
        <v>1.34823448784165E-2</v>
      </c>
      <c r="AF1296" s="52">
        <v>1.34823448784165E-2</v>
      </c>
      <c r="AG1296" s="32">
        <v>1.35136991688315E-2</v>
      </c>
    </row>
    <row r="1297" spans="1:33" ht="15" customHeight="1" x14ac:dyDescent="0.25">
      <c r="A1297" s="49" t="s">
        <v>10</v>
      </c>
      <c r="B1297" s="49" t="s">
        <v>382</v>
      </c>
      <c r="C1297" s="49" t="s">
        <v>383</v>
      </c>
      <c r="D1297" s="49" t="s">
        <v>409</v>
      </c>
      <c r="E1297" s="49" t="s">
        <v>410</v>
      </c>
      <c r="F1297" s="49" t="s">
        <v>411</v>
      </c>
      <c r="G1297" s="49" t="s">
        <v>415</v>
      </c>
      <c r="H1297" s="50" t="s">
        <v>16</v>
      </c>
      <c r="I1297" s="51">
        <v>25</v>
      </c>
      <c r="J1297" s="52">
        <v>1.3371612220042101E-3</v>
      </c>
      <c r="K1297" s="52">
        <v>1.3792716720317801E-3</v>
      </c>
      <c r="L1297" s="52">
        <v>1.4145483340078399E-3</v>
      </c>
      <c r="M1297" s="52">
        <v>1.4386147104306799E-3</v>
      </c>
      <c r="N1297" s="52">
        <v>1.29631577140606E-3</v>
      </c>
      <c r="O1297" s="52">
        <v>1.3571565849531399E-3</v>
      </c>
      <c r="P1297" s="52">
        <v>1.3974043643112299E-3</v>
      </c>
      <c r="Q1297" s="52">
        <v>1.5162807403265E-3</v>
      </c>
      <c r="R1297" s="52">
        <v>1.51867157050974E-3</v>
      </c>
      <c r="S1297" s="52">
        <v>1.4917761332875401E-3</v>
      </c>
      <c r="T1297" s="52">
        <v>1.4448630217124101E-3</v>
      </c>
      <c r="U1297" s="52">
        <v>1.44644582976267E-3</v>
      </c>
      <c r="V1297" s="52">
        <v>1.5885686727120599E-3</v>
      </c>
      <c r="W1297" s="52">
        <v>1.47835908803196E-3</v>
      </c>
      <c r="X1297" s="52">
        <v>1.43740785072207E-3</v>
      </c>
      <c r="Y1297" s="52">
        <v>1.4704432766571699E-3</v>
      </c>
      <c r="Z1297" s="52">
        <v>1.4943967392645301E-3</v>
      </c>
      <c r="AA1297" s="52">
        <v>1.39971288452188E-3</v>
      </c>
      <c r="AB1297" s="52">
        <v>1.4274120903637201E-3</v>
      </c>
      <c r="AC1297" s="52">
        <v>1.3968755419914501E-3</v>
      </c>
      <c r="AD1297" s="52">
        <v>1.38458923171301E-3</v>
      </c>
      <c r="AE1297" s="52">
        <v>1.36025348984316E-3</v>
      </c>
      <c r="AF1297" s="52">
        <v>1.38397899316639E-3</v>
      </c>
      <c r="AG1297" s="32">
        <v>1.33617956923111E-3</v>
      </c>
    </row>
    <row r="1298" spans="1:33" ht="15" customHeight="1" x14ac:dyDescent="0.25">
      <c r="A1298" s="49" t="s">
        <v>10</v>
      </c>
      <c r="B1298" s="49" t="s">
        <v>382</v>
      </c>
      <c r="C1298" s="49" t="s">
        <v>383</v>
      </c>
      <c r="D1298" s="49" t="s">
        <v>409</v>
      </c>
      <c r="E1298" s="49" t="s">
        <v>410</v>
      </c>
      <c r="F1298" s="49" t="s">
        <v>411</v>
      </c>
      <c r="G1298" s="49" t="s">
        <v>415</v>
      </c>
      <c r="H1298" s="50" t="s">
        <v>18</v>
      </c>
      <c r="I1298" s="51">
        <v>298</v>
      </c>
      <c r="J1298" s="52">
        <v>2.7675437411253702E-3</v>
      </c>
      <c r="K1298" s="52">
        <v>2.8547681355363002E-3</v>
      </c>
      <c r="L1298" s="52">
        <v>2.9274507841290502E-3</v>
      </c>
      <c r="M1298" s="52">
        <v>2.9781438604728301E-3</v>
      </c>
      <c r="N1298" s="52">
        <v>2.6709481640789798E-3</v>
      </c>
      <c r="O1298" s="52">
        <v>2.7957745944643098E-3</v>
      </c>
      <c r="P1298" s="52">
        <v>2.8795886327173002E-3</v>
      </c>
      <c r="Q1298" s="52">
        <v>2.85921319443278E-3</v>
      </c>
      <c r="R1298" s="52">
        <v>2.7813400739468501E-3</v>
      </c>
      <c r="S1298" s="52">
        <v>2.7313396122836601E-3</v>
      </c>
      <c r="T1298" s="52">
        <v>2.6459938272849902E-3</v>
      </c>
      <c r="U1298" s="52">
        <v>2.6488091406877599E-3</v>
      </c>
      <c r="V1298" s="52">
        <v>2.9097668610587601E-3</v>
      </c>
      <c r="W1298" s="52">
        <v>2.7076149324710701E-3</v>
      </c>
      <c r="X1298" s="52">
        <v>2.6322592229699598E-3</v>
      </c>
      <c r="Y1298" s="52">
        <v>2.6927554868234802E-3</v>
      </c>
      <c r="Z1298" s="52">
        <v>2.7366203668146502E-3</v>
      </c>
      <c r="AA1298" s="52">
        <v>2.5632301562439298E-3</v>
      </c>
      <c r="AB1298" s="52">
        <v>2.6139544444197002E-3</v>
      </c>
      <c r="AC1298" s="52">
        <v>2.5580342607013601E-3</v>
      </c>
      <c r="AD1298" s="52">
        <v>2.5355349028952602E-3</v>
      </c>
      <c r="AE1298" s="52">
        <v>2.4909699723833301E-3</v>
      </c>
      <c r="AF1298" s="52">
        <v>2.5344174009686101E-3</v>
      </c>
      <c r="AG1298" s="32">
        <v>2.4468845031601701E-3</v>
      </c>
    </row>
    <row r="1299" spans="1:33" ht="15" customHeight="1" x14ac:dyDescent="0.25">
      <c r="A1299" s="49" t="s">
        <v>10</v>
      </c>
      <c r="B1299" s="49" t="s">
        <v>382</v>
      </c>
      <c r="C1299" s="49" t="s">
        <v>383</v>
      </c>
      <c r="D1299" s="49" t="s">
        <v>409</v>
      </c>
      <c r="E1299" s="49" t="s">
        <v>410</v>
      </c>
      <c r="F1299" s="49" t="s">
        <v>411</v>
      </c>
      <c r="G1299" s="49" t="s">
        <v>416</v>
      </c>
      <c r="H1299" s="50" t="s">
        <v>16</v>
      </c>
      <c r="I1299" s="51">
        <v>25</v>
      </c>
      <c r="J1299" s="52">
        <v>1.08573076828357E-2</v>
      </c>
      <c r="K1299" s="52">
        <v>1.19748297322769E-2</v>
      </c>
      <c r="L1299" s="52">
        <v>1.1868600676559199E-2</v>
      </c>
      <c r="M1299" s="52">
        <v>1.1275868186974E-2</v>
      </c>
      <c r="N1299" s="52">
        <v>9.3275859322892295E-3</v>
      </c>
      <c r="O1299" s="52">
        <v>8.1444997469653797E-3</v>
      </c>
      <c r="P1299" s="52">
        <v>7.2437242347120996E-3</v>
      </c>
      <c r="Q1299" s="52">
        <v>6.4430613025751498E-3</v>
      </c>
      <c r="R1299" s="52">
        <v>6.7380075024650902E-3</v>
      </c>
      <c r="S1299" s="52">
        <v>6.5205600096649502E-3</v>
      </c>
      <c r="T1299" s="52">
        <v>5.8927511325707798E-3</v>
      </c>
      <c r="U1299" s="52">
        <v>5.96536729125013E-3</v>
      </c>
      <c r="V1299" s="52">
        <v>6.73135276849526E-3</v>
      </c>
      <c r="W1299" s="52">
        <v>6.6560594899454303E-3</v>
      </c>
      <c r="X1299" s="52">
        <v>6.7634789582259698E-3</v>
      </c>
      <c r="Y1299" s="52">
        <v>6.7634789582259698E-3</v>
      </c>
      <c r="Z1299" s="52">
        <v>6.7254818854269498E-3</v>
      </c>
      <c r="AA1299" s="52">
        <v>6.6684862762284199E-3</v>
      </c>
      <c r="AB1299" s="52">
        <v>6.6114906670298899E-3</v>
      </c>
      <c r="AC1299" s="52">
        <v>6.5734935942308604E-3</v>
      </c>
      <c r="AD1299" s="52">
        <v>6.5544950578313504E-3</v>
      </c>
      <c r="AE1299" s="52">
        <v>6.5354965214318404E-3</v>
      </c>
      <c r="AF1299" s="52">
        <v>6.5354965214318404E-3</v>
      </c>
      <c r="AG1299" s="32">
        <v>6.5506953505514503E-3</v>
      </c>
    </row>
    <row r="1300" spans="1:33" ht="15" customHeight="1" x14ac:dyDescent="0.25">
      <c r="A1300" s="49" t="s">
        <v>10</v>
      </c>
      <c r="B1300" s="49" t="s">
        <v>382</v>
      </c>
      <c r="C1300" s="49" t="s">
        <v>383</v>
      </c>
      <c r="D1300" s="49" t="s">
        <v>409</v>
      </c>
      <c r="E1300" s="49" t="s">
        <v>410</v>
      </c>
      <c r="F1300" s="49" t="s">
        <v>411</v>
      </c>
      <c r="G1300" s="49" t="s">
        <v>416</v>
      </c>
      <c r="H1300" s="50" t="s">
        <v>18</v>
      </c>
      <c r="I1300" s="51">
        <v>298</v>
      </c>
      <c r="J1300" s="52">
        <v>1.1782641572245899E-3</v>
      </c>
      <c r="K1300" s="52">
        <v>1.2117411147932299E-3</v>
      </c>
      <c r="L1300" s="52">
        <v>1.25443048912757E-3</v>
      </c>
      <c r="M1300" s="52">
        <v>1.1450551341832199E-3</v>
      </c>
      <c r="N1300" s="52">
        <v>9.8533578016901506E-4</v>
      </c>
      <c r="O1300" s="52">
        <v>8.72965771637189E-4</v>
      </c>
      <c r="P1300" s="52">
        <v>7.5082288759300197E-4</v>
      </c>
      <c r="Q1300" s="52">
        <v>6.1113072102705196E-4</v>
      </c>
      <c r="R1300" s="52">
        <v>6.0289791513168302E-4</v>
      </c>
      <c r="S1300" s="52">
        <v>6.0020322392657802E-4</v>
      </c>
      <c r="T1300" s="52">
        <v>5.8645082623027796E-4</v>
      </c>
      <c r="U1300" s="52">
        <v>5.8807327967698301E-4</v>
      </c>
      <c r="V1300" s="52">
        <v>5.9838910002315399E-4</v>
      </c>
      <c r="W1300" s="52">
        <v>5.9497947252488102E-4</v>
      </c>
      <c r="X1300" s="52">
        <v>6.0237942222629798E-4</v>
      </c>
      <c r="Y1300" s="52">
        <v>6.0237942222629798E-4</v>
      </c>
      <c r="Z1300" s="52">
        <v>5.98995268168847E-4</v>
      </c>
      <c r="AA1300" s="52">
        <v>5.9391903708266999E-4</v>
      </c>
      <c r="AB1300" s="52">
        <v>5.8884280599649297E-4</v>
      </c>
      <c r="AC1300" s="52">
        <v>5.8545865193904199E-4</v>
      </c>
      <c r="AD1300" s="52">
        <v>5.8376657491031705E-4</v>
      </c>
      <c r="AE1300" s="52">
        <v>5.8207449788159101E-4</v>
      </c>
      <c r="AF1300" s="52">
        <v>5.8207449788159101E-4</v>
      </c>
      <c r="AG1300" s="32">
        <v>5.8342815950457099E-4</v>
      </c>
    </row>
    <row r="1301" spans="1:33" ht="15" customHeight="1" x14ac:dyDescent="0.25">
      <c r="A1301" s="49" t="s">
        <v>10</v>
      </c>
      <c r="B1301" s="49" t="s">
        <v>382</v>
      </c>
      <c r="C1301" s="49" t="s">
        <v>383</v>
      </c>
      <c r="D1301" s="49" t="s">
        <v>409</v>
      </c>
      <c r="E1301" s="49" t="s">
        <v>410</v>
      </c>
      <c r="F1301" s="49" t="s">
        <v>411</v>
      </c>
      <c r="G1301" s="49" t="s">
        <v>417</v>
      </c>
      <c r="H1301" s="50" t="s">
        <v>16</v>
      </c>
      <c r="I1301" s="51">
        <v>25</v>
      </c>
      <c r="J1301" s="52">
        <v>3.2106047268489597E-2</v>
      </c>
      <c r="K1301" s="52">
        <v>3.3297406239341201E-2</v>
      </c>
      <c r="L1301" s="52">
        <v>3.43355203119107E-2</v>
      </c>
      <c r="M1301" s="52">
        <v>3.4919686675572201E-2</v>
      </c>
      <c r="N1301" s="52">
        <v>3.1465645556029799E-2</v>
      </c>
      <c r="O1301" s="52">
        <v>3.2942442735112501E-2</v>
      </c>
      <c r="P1301" s="52">
        <v>3.3919382449674101E-2</v>
      </c>
      <c r="Q1301" s="52">
        <v>3.6804884574379602E-2</v>
      </c>
      <c r="R1301" s="52">
        <v>3.6862917514184801E-2</v>
      </c>
      <c r="S1301" s="52">
        <v>3.6210080980544297E-2</v>
      </c>
      <c r="T1301" s="52">
        <v>3.5071352768395701E-2</v>
      </c>
      <c r="U1301" s="52">
        <v>3.5109772479233997E-2</v>
      </c>
      <c r="V1301" s="52">
        <v>3.8559539195263698E-2</v>
      </c>
      <c r="W1301" s="52">
        <v>3.5884407252172498E-2</v>
      </c>
      <c r="X1301" s="52">
        <v>3.4890392408955598E-2</v>
      </c>
      <c r="Y1301" s="52">
        <v>3.5692265707263797E-2</v>
      </c>
      <c r="Z1301" s="52">
        <v>3.6273691298827099E-2</v>
      </c>
      <c r="AA1301" s="52">
        <v>3.3975417468540103E-2</v>
      </c>
      <c r="AB1301" s="52">
        <v>3.46477639850509E-2</v>
      </c>
      <c r="AC1301" s="52">
        <v>3.3906546274998603E-2</v>
      </c>
      <c r="AD1301" s="52">
        <v>3.3608319027486601E-2</v>
      </c>
      <c r="AE1301" s="52">
        <v>3.3017614320415799E-2</v>
      </c>
      <c r="AF1301" s="52">
        <v>3.35935066258818E-2</v>
      </c>
      <c r="AG1301" s="32">
        <v>3.2433264835643801E-2</v>
      </c>
    </row>
    <row r="1302" spans="1:33" ht="15" customHeight="1" x14ac:dyDescent="0.25">
      <c r="A1302" s="49" t="s">
        <v>10</v>
      </c>
      <c r="B1302" s="49" t="s">
        <v>382</v>
      </c>
      <c r="C1302" s="49" t="s">
        <v>383</v>
      </c>
      <c r="D1302" s="49" t="s">
        <v>409</v>
      </c>
      <c r="E1302" s="49" t="s">
        <v>410</v>
      </c>
      <c r="F1302" s="49" t="s">
        <v>411</v>
      </c>
      <c r="G1302" s="49" t="s">
        <v>417</v>
      </c>
      <c r="H1302" s="50" t="s">
        <v>18</v>
      </c>
      <c r="I1302" s="51">
        <v>298</v>
      </c>
      <c r="J1302" s="52">
        <v>0.47955034404929298</v>
      </c>
      <c r="K1302" s="52">
        <v>0.49735681662852999</v>
      </c>
      <c r="L1302" s="52">
        <v>0.51280480974349596</v>
      </c>
      <c r="M1302" s="52">
        <v>0.521684772307074</v>
      </c>
      <c r="N1302" s="52">
        <v>0.46787296050913901</v>
      </c>
      <c r="O1302" s="52">
        <v>0.48973894515070598</v>
      </c>
      <c r="P1302" s="52">
        <v>0.50442074344879295</v>
      </c>
      <c r="Q1302" s="52">
        <v>0.500851555263092</v>
      </c>
      <c r="R1302" s="52">
        <v>0.48721043413770299</v>
      </c>
      <c r="S1302" s="52">
        <v>0.47845179765804502</v>
      </c>
      <c r="T1302" s="52">
        <v>0.46350168157892002</v>
      </c>
      <c r="U1302" s="52">
        <v>0.46399484315885298</v>
      </c>
      <c r="V1302" s="52">
        <v>0.50970709727135399</v>
      </c>
      <c r="W1302" s="52">
        <v>0.47429591910887098</v>
      </c>
      <c r="X1302" s="52">
        <v>0.461095775665538</v>
      </c>
      <c r="Y1302" s="52">
        <v>0.47169297348822598</v>
      </c>
      <c r="Z1302" s="52">
        <v>0.47937683330245101</v>
      </c>
      <c r="AA1302" s="52">
        <v>0.44900387727355801</v>
      </c>
      <c r="AB1302" s="52">
        <v>0.457889307248459</v>
      </c>
      <c r="AC1302" s="52">
        <v>0.44809370647253099</v>
      </c>
      <c r="AD1302" s="52">
        <v>0.44415246894202898</v>
      </c>
      <c r="AE1302" s="52">
        <v>0.43634598049949103</v>
      </c>
      <c r="AF1302" s="52">
        <v>0.44395671488666</v>
      </c>
      <c r="AG1302" s="32">
        <v>0.42862347982416099</v>
      </c>
    </row>
    <row r="1303" spans="1:33" ht="15" customHeight="1" x14ac:dyDescent="0.25">
      <c r="A1303" s="49" t="s">
        <v>10</v>
      </c>
      <c r="B1303" s="49" t="s">
        <v>382</v>
      </c>
      <c r="C1303" s="49" t="s">
        <v>383</v>
      </c>
      <c r="D1303" s="49" t="s">
        <v>409</v>
      </c>
      <c r="E1303" s="49" t="s">
        <v>410</v>
      </c>
      <c r="F1303" s="49" t="s">
        <v>411</v>
      </c>
      <c r="G1303" s="49" t="s">
        <v>418</v>
      </c>
      <c r="H1303" s="50" t="s">
        <v>16</v>
      </c>
      <c r="I1303" s="51">
        <v>25</v>
      </c>
      <c r="J1303" s="52">
        <v>0.97586762885939105</v>
      </c>
      <c r="K1303" s="52">
        <v>1.0660388063944399</v>
      </c>
      <c r="L1303" s="52">
        <v>1.0409533049222499</v>
      </c>
      <c r="M1303" s="52">
        <v>1.09560802703464</v>
      </c>
      <c r="N1303" s="52">
        <v>1.0294545260530299</v>
      </c>
      <c r="O1303" s="52">
        <v>1.0220721844767899</v>
      </c>
      <c r="P1303" s="52">
        <v>1.1439719657432501</v>
      </c>
      <c r="Q1303" s="52">
        <v>1.2227178176140701</v>
      </c>
      <c r="R1303" s="52">
        <v>1.2839256173989799</v>
      </c>
      <c r="S1303" s="52">
        <v>1.2720907703454101</v>
      </c>
      <c r="T1303" s="52">
        <v>1.1492587331058299</v>
      </c>
      <c r="U1303" s="52">
        <v>1.1634210068298201</v>
      </c>
      <c r="V1303" s="52">
        <v>1.31281056687597</v>
      </c>
      <c r="W1303" s="52">
        <v>1.31281056687597</v>
      </c>
      <c r="X1303" s="52">
        <v>1.31281056687597</v>
      </c>
      <c r="Y1303" s="52">
        <v>1.31281056687597</v>
      </c>
      <c r="Z1303" s="52">
        <v>1.31166557305466</v>
      </c>
      <c r="AA1303" s="52">
        <v>1.3005497631135201</v>
      </c>
      <c r="AB1303" s="52">
        <v>1.28943395317238</v>
      </c>
      <c r="AC1303" s="52">
        <v>1.2820234132116199</v>
      </c>
      <c r="AD1303" s="52">
        <v>1.27831814323124</v>
      </c>
      <c r="AE1303" s="52">
        <v>1.2746128732508599</v>
      </c>
      <c r="AF1303" s="52">
        <v>1.2746128732508599</v>
      </c>
      <c r="AG1303" s="32">
        <v>1.2775770892351599</v>
      </c>
    </row>
    <row r="1304" spans="1:33" ht="15" customHeight="1" x14ac:dyDescent="0.25">
      <c r="A1304" s="49" t="s">
        <v>10</v>
      </c>
      <c r="B1304" s="49" t="s">
        <v>382</v>
      </c>
      <c r="C1304" s="49" t="s">
        <v>383</v>
      </c>
      <c r="D1304" s="49" t="s">
        <v>409</v>
      </c>
      <c r="E1304" s="49" t="s">
        <v>410</v>
      </c>
      <c r="F1304" s="49" t="s">
        <v>411</v>
      </c>
      <c r="G1304" s="49" t="s">
        <v>418</v>
      </c>
      <c r="H1304" s="50" t="s">
        <v>18</v>
      </c>
      <c r="I1304" s="51">
        <v>298</v>
      </c>
      <c r="J1304" s="52">
        <v>0.18436884134508699</v>
      </c>
      <c r="K1304" s="52">
        <v>0.187797412592588</v>
      </c>
      <c r="L1304" s="52">
        <v>0.19153776898450101</v>
      </c>
      <c r="M1304" s="52">
        <v>0.19369022631384</v>
      </c>
      <c r="N1304" s="52">
        <v>0.18932076697267</v>
      </c>
      <c r="O1304" s="52">
        <v>0.19071746428365999</v>
      </c>
      <c r="P1304" s="52">
        <v>0.206427270075283</v>
      </c>
      <c r="Q1304" s="52">
        <v>0.20190365755928499</v>
      </c>
      <c r="R1304" s="52">
        <v>0.199999195697352</v>
      </c>
      <c r="S1304" s="52">
        <v>0.203848548058809</v>
      </c>
      <c r="T1304" s="52">
        <v>0.19911657263665</v>
      </c>
      <c r="U1304" s="52">
        <v>0.1996674412775</v>
      </c>
      <c r="V1304" s="52">
        <v>0.20316995282559999</v>
      </c>
      <c r="W1304" s="52">
        <v>0.20316995282559999</v>
      </c>
      <c r="X1304" s="52">
        <v>0.20316995282559999</v>
      </c>
      <c r="Y1304" s="52">
        <v>0.20316995282559999</v>
      </c>
      <c r="Z1304" s="52">
        <v>0.203375763983524</v>
      </c>
      <c r="AA1304" s="52">
        <v>0.201652240559935</v>
      </c>
      <c r="AB1304" s="52">
        <v>0.199928717136346</v>
      </c>
      <c r="AC1304" s="52">
        <v>0.19877970152061999</v>
      </c>
      <c r="AD1304" s="52">
        <v>0.19820519371275699</v>
      </c>
      <c r="AE1304" s="52">
        <v>0.19763068590489399</v>
      </c>
      <c r="AF1304" s="52">
        <v>0.19763068590489399</v>
      </c>
      <c r="AG1304" s="32">
        <v>0.19809029215118401</v>
      </c>
    </row>
    <row r="1305" spans="1:33" ht="15" customHeight="1" x14ac:dyDescent="0.25">
      <c r="A1305" s="49" t="s">
        <v>10</v>
      </c>
      <c r="B1305" s="49" t="s">
        <v>382</v>
      </c>
      <c r="C1305" s="49" t="s">
        <v>383</v>
      </c>
      <c r="D1305" s="49" t="s">
        <v>409</v>
      </c>
      <c r="E1305" s="49" t="s">
        <v>410</v>
      </c>
      <c r="F1305" s="49" t="s">
        <v>411</v>
      </c>
      <c r="G1305" s="49" t="s">
        <v>419</v>
      </c>
      <c r="H1305" s="50" t="s">
        <v>16</v>
      </c>
      <c r="I1305" s="51">
        <v>25</v>
      </c>
      <c r="J1305" s="52">
        <v>6.5545283865750302E-3</v>
      </c>
      <c r="K1305" s="52">
        <v>7.2974260227637996E-3</v>
      </c>
      <c r="L1305" s="52">
        <v>7.1878808597304698E-3</v>
      </c>
      <c r="M1305" s="52">
        <v>7.6217391515218903E-3</v>
      </c>
      <c r="N1305" s="52">
        <v>6.5491792422357597E-3</v>
      </c>
      <c r="O1305" s="52">
        <v>6.7461890242568904E-3</v>
      </c>
      <c r="P1305" s="52">
        <v>7.1646546170464802E-3</v>
      </c>
      <c r="Q1305" s="52">
        <v>7.7533839471648101E-3</v>
      </c>
      <c r="R1305" s="52">
        <v>7.9805026814750001E-3</v>
      </c>
      <c r="S1305" s="52">
        <v>7.6370406324423002E-3</v>
      </c>
      <c r="T1305" s="52">
        <v>6.7974955029306604E-3</v>
      </c>
      <c r="U1305" s="52">
        <v>6.8525420248175201E-3</v>
      </c>
      <c r="V1305" s="52">
        <v>8.3448426980548499E-3</v>
      </c>
      <c r="W1305" s="52">
        <v>7.7361420933166796E-3</v>
      </c>
      <c r="X1305" s="52">
        <v>7.4340317292249797E-3</v>
      </c>
      <c r="Y1305" s="52">
        <v>7.5155352898751502E-3</v>
      </c>
      <c r="Z1305" s="52">
        <v>7.6379630614173098E-3</v>
      </c>
      <c r="AA1305" s="52">
        <v>7.3245924161243203E-3</v>
      </c>
      <c r="AB1305" s="52">
        <v>7.4695402802794396E-3</v>
      </c>
      <c r="AC1305" s="52">
        <v>7.3097448157270596E-3</v>
      </c>
      <c r="AD1305" s="52">
        <v>7.2454514766553497E-3</v>
      </c>
      <c r="AE1305" s="52">
        <v>7.1181043668932303E-3</v>
      </c>
      <c r="AF1305" s="52">
        <v>7.2422581441654796E-3</v>
      </c>
      <c r="AG1305" s="32">
        <v>6.9921273481122204E-3</v>
      </c>
    </row>
    <row r="1306" spans="1:33" ht="15" customHeight="1" x14ac:dyDescent="0.25">
      <c r="A1306" s="49" t="s">
        <v>10</v>
      </c>
      <c r="B1306" s="49" t="s">
        <v>382</v>
      </c>
      <c r="C1306" s="49" t="s">
        <v>383</v>
      </c>
      <c r="D1306" s="49" t="s">
        <v>409</v>
      </c>
      <c r="E1306" s="49" t="s">
        <v>410</v>
      </c>
      <c r="F1306" s="49" t="s">
        <v>411</v>
      </c>
      <c r="G1306" s="49" t="s">
        <v>419</v>
      </c>
      <c r="H1306" s="50" t="s">
        <v>18</v>
      </c>
      <c r="I1306" s="51">
        <v>298</v>
      </c>
      <c r="J1306" s="52">
        <v>1.69670006838514E-3</v>
      </c>
      <c r="K1306" s="52">
        <v>1.7597013469317999E-3</v>
      </c>
      <c r="L1306" s="52">
        <v>1.8143578700701901E-3</v>
      </c>
      <c r="M1306" s="52">
        <v>1.8457761205566E-3</v>
      </c>
      <c r="N1306" s="52">
        <v>1.6553842163013401E-3</v>
      </c>
      <c r="O1306" s="52">
        <v>1.73274839184623E-3</v>
      </c>
      <c r="P1306" s="52">
        <v>1.7846941532407899E-3</v>
      </c>
      <c r="Q1306" s="52">
        <v>1.77206598643844E-3</v>
      </c>
      <c r="R1306" s="52">
        <v>1.7238022513872599E-3</v>
      </c>
      <c r="S1306" s="52">
        <v>1.6928132654690101E-3</v>
      </c>
      <c r="T1306" s="52">
        <v>1.6399181672732801E-3</v>
      </c>
      <c r="U1306" s="52">
        <v>1.64166302531043E-3</v>
      </c>
      <c r="V1306" s="52">
        <v>1.8033978344069901E-3</v>
      </c>
      <c r="W1306" s="52">
        <v>1.6781093258618101E-3</v>
      </c>
      <c r="X1306" s="52">
        <v>1.6123595774237001E-3</v>
      </c>
      <c r="Y1306" s="52">
        <v>1.63003680176104E-3</v>
      </c>
      <c r="Z1306" s="52">
        <v>1.6565900365572599E-3</v>
      </c>
      <c r="AA1306" s="52">
        <v>1.5886233961627499E-3</v>
      </c>
      <c r="AB1306" s="52">
        <v>1.62006099093099E-3</v>
      </c>
      <c r="AC1306" s="52">
        <v>1.58540311522043E-3</v>
      </c>
      <c r="AD1306" s="52">
        <v>1.57145859832937E-3</v>
      </c>
      <c r="AE1306" s="52">
        <v>1.54383841327218E-3</v>
      </c>
      <c r="AF1306" s="52">
        <v>1.5707659996949399E-3</v>
      </c>
      <c r="AG1306" s="32">
        <v>1.5165153858537901E-3</v>
      </c>
    </row>
    <row r="1307" spans="1:33" ht="15" customHeight="1" x14ac:dyDescent="0.25">
      <c r="A1307" s="49" t="s">
        <v>10</v>
      </c>
      <c r="B1307" s="49" t="s">
        <v>382</v>
      </c>
      <c r="C1307" s="49" t="s">
        <v>383</v>
      </c>
      <c r="D1307" s="49" t="s">
        <v>409</v>
      </c>
      <c r="E1307" s="49" t="s">
        <v>410</v>
      </c>
      <c r="F1307" s="49" t="s">
        <v>411</v>
      </c>
      <c r="G1307" s="49" t="s">
        <v>420</v>
      </c>
      <c r="H1307" s="50" t="s">
        <v>16</v>
      </c>
      <c r="I1307" s="51">
        <v>25</v>
      </c>
      <c r="J1307" s="52">
        <v>2.33446458742731E-3</v>
      </c>
      <c r="K1307" s="52">
        <v>2.3112163234702502E-3</v>
      </c>
      <c r="L1307" s="52">
        <v>2.30556072229714E-3</v>
      </c>
      <c r="M1307" s="52">
        <v>2.2283884613256101E-3</v>
      </c>
      <c r="N1307" s="52">
        <v>2.0744944163627499E-3</v>
      </c>
      <c r="O1307" s="52">
        <v>2.0071770000564299E-3</v>
      </c>
      <c r="P1307" s="52">
        <v>1.9294241276250001E-3</v>
      </c>
      <c r="Q1307" s="52">
        <v>1.98278719342747E-3</v>
      </c>
      <c r="R1307" s="52">
        <v>2.0177187010090099E-3</v>
      </c>
      <c r="S1307" s="52">
        <v>2.00428263312394E-3</v>
      </c>
      <c r="T1307" s="52">
        <v>1.9710214983096599E-3</v>
      </c>
      <c r="U1307" s="52">
        <v>1.98145023134125E-3</v>
      </c>
      <c r="V1307" s="52">
        <v>2.0164418585644798E-3</v>
      </c>
      <c r="W1307" s="52">
        <v>2.0015581232868001E-3</v>
      </c>
      <c r="X1307" s="52">
        <v>2.0338604651845599E-3</v>
      </c>
      <c r="Y1307" s="52">
        <v>2.0338604651845599E-3</v>
      </c>
      <c r="Z1307" s="52">
        <v>2.0224342827958801E-3</v>
      </c>
      <c r="AA1307" s="52">
        <v>2.0052950092128699E-3</v>
      </c>
      <c r="AB1307" s="52">
        <v>1.9881557356298501E-3</v>
      </c>
      <c r="AC1307" s="52">
        <v>1.9767295532411699E-3</v>
      </c>
      <c r="AD1307" s="52">
        <v>1.97101646204683E-3</v>
      </c>
      <c r="AE1307" s="52">
        <v>1.9653033708524901E-3</v>
      </c>
      <c r="AF1307" s="52">
        <v>1.9653033708524901E-3</v>
      </c>
      <c r="AG1307" s="32">
        <v>1.9698738438079701E-3</v>
      </c>
    </row>
    <row r="1308" spans="1:33" ht="15" customHeight="1" x14ac:dyDescent="0.25">
      <c r="A1308" s="49" t="s">
        <v>10</v>
      </c>
      <c r="B1308" s="49" t="s">
        <v>382</v>
      </c>
      <c r="C1308" s="49" t="s">
        <v>383</v>
      </c>
      <c r="D1308" s="49" t="s">
        <v>409</v>
      </c>
      <c r="E1308" s="49" t="s">
        <v>410</v>
      </c>
      <c r="F1308" s="49" t="s">
        <v>411</v>
      </c>
      <c r="G1308" s="49" t="s">
        <v>421</v>
      </c>
      <c r="H1308" s="50" t="s">
        <v>16</v>
      </c>
      <c r="I1308" s="51">
        <v>25</v>
      </c>
      <c r="J1308" s="52">
        <v>3.7603995967910099E-4</v>
      </c>
      <c r="K1308" s="52">
        <v>3.7122574533449501E-4</v>
      </c>
      <c r="L1308" s="52">
        <v>3.6348821715641701E-4</v>
      </c>
      <c r="M1308" s="52">
        <v>3.69672413234448E-4</v>
      </c>
      <c r="N1308" s="52">
        <v>3.3310668663056301E-4</v>
      </c>
      <c r="O1308" s="52">
        <v>3.48740594864661E-4</v>
      </c>
      <c r="P1308" s="52">
        <v>3.5908283147239001E-4</v>
      </c>
      <c r="Q1308" s="52">
        <v>3.8962979896792801E-4</v>
      </c>
      <c r="R1308" s="52">
        <v>3.9024415662537699E-4</v>
      </c>
      <c r="S1308" s="52">
        <v>3.8333299332999401E-4</v>
      </c>
      <c r="T1308" s="52">
        <v>3.7127800526225602E-4</v>
      </c>
      <c r="U1308" s="52">
        <v>3.7168473019519598E-4</v>
      </c>
      <c r="V1308" s="52">
        <v>4.0820520641993401E-4</v>
      </c>
      <c r="W1308" s="52">
        <v>3.7988529363518198E-4</v>
      </c>
      <c r="X1308" s="52">
        <v>3.6936229354939099E-4</v>
      </c>
      <c r="Y1308" s="52">
        <v>3.7785121385523101E-4</v>
      </c>
      <c r="Z1308" s="52">
        <v>3.84006395130092E-4</v>
      </c>
      <c r="AA1308" s="52">
        <v>3.5967603841729399E-4</v>
      </c>
      <c r="AB1308" s="52">
        <v>3.6679374143672698E-4</v>
      </c>
      <c r="AC1308" s="52">
        <v>3.5894694309191702E-4</v>
      </c>
      <c r="AD1308" s="52">
        <v>3.5578980175487502E-4</v>
      </c>
      <c r="AE1308" s="52">
        <v>3.4953638841240701E-4</v>
      </c>
      <c r="AF1308" s="52">
        <v>3.55632992322479E-4</v>
      </c>
      <c r="AG1308" s="32">
        <v>3.4335025374817202E-4</v>
      </c>
    </row>
    <row r="1309" spans="1:33" ht="15" customHeight="1" x14ac:dyDescent="0.25">
      <c r="A1309" s="49" t="s">
        <v>10</v>
      </c>
      <c r="B1309" s="49" t="s">
        <v>382</v>
      </c>
      <c r="C1309" s="49" t="s">
        <v>383</v>
      </c>
      <c r="D1309" s="49" t="s">
        <v>409</v>
      </c>
      <c r="E1309" s="49" t="s">
        <v>410</v>
      </c>
      <c r="F1309" s="49" t="s">
        <v>411</v>
      </c>
      <c r="G1309" s="49" t="s">
        <v>422</v>
      </c>
      <c r="H1309" s="50" t="s">
        <v>16</v>
      </c>
      <c r="I1309" s="51">
        <v>25</v>
      </c>
      <c r="J1309" s="52">
        <v>5.5859579956949998E-2</v>
      </c>
      <c r="K1309" s="52">
        <v>5.82821958992552E-2</v>
      </c>
      <c r="L1309" s="52">
        <v>6.14201821434293E-2</v>
      </c>
      <c r="M1309" s="52">
        <v>6.26199959622743E-2</v>
      </c>
      <c r="N1309" s="52">
        <v>6.1700115516033903E-2</v>
      </c>
      <c r="O1309" s="52">
        <v>6.3425212308782494E-2</v>
      </c>
      <c r="P1309" s="52">
        <v>6.5055299933920299E-2</v>
      </c>
      <c r="Q1309" s="52">
        <v>7.1690318739764294E-2</v>
      </c>
      <c r="R1309" s="52">
        <v>7.2953314042982401E-2</v>
      </c>
      <c r="S1309" s="52">
        <v>7.2467515066429497E-2</v>
      </c>
      <c r="T1309" s="52">
        <v>7.1264914321182302E-2</v>
      </c>
      <c r="U1309" s="52">
        <v>7.1641979090192806E-2</v>
      </c>
      <c r="V1309" s="52">
        <v>7.2907148099339195E-2</v>
      </c>
      <c r="W1309" s="52">
        <v>7.2369006775029804E-2</v>
      </c>
      <c r="X1309" s="52">
        <v>7.3536941082033E-2</v>
      </c>
      <c r="Y1309" s="52">
        <v>7.3536941082033E-2</v>
      </c>
      <c r="Z1309" s="52">
        <v>7.3123812199549706E-2</v>
      </c>
      <c r="AA1309" s="52">
        <v>7.2504118875824697E-2</v>
      </c>
      <c r="AB1309" s="52">
        <v>7.1884425552099701E-2</v>
      </c>
      <c r="AC1309" s="52">
        <v>7.1471296669616394E-2</v>
      </c>
      <c r="AD1309" s="52">
        <v>7.1264732228374705E-2</v>
      </c>
      <c r="AE1309" s="52">
        <v>7.1058167787133003E-2</v>
      </c>
      <c r="AF1309" s="52">
        <v>7.1058167787133003E-2</v>
      </c>
      <c r="AG1309" s="32">
        <v>7.1223419340126395E-2</v>
      </c>
    </row>
    <row r="1310" spans="1:33" ht="15" customHeight="1" x14ac:dyDescent="0.25">
      <c r="A1310" s="49" t="s">
        <v>10</v>
      </c>
      <c r="B1310" s="49" t="s">
        <v>382</v>
      </c>
      <c r="C1310" s="49" t="s">
        <v>383</v>
      </c>
      <c r="D1310" s="49" t="s">
        <v>409</v>
      </c>
      <c r="E1310" s="49" t="s">
        <v>410</v>
      </c>
      <c r="F1310" s="49" t="s">
        <v>411</v>
      </c>
      <c r="G1310" s="49" t="s">
        <v>422</v>
      </c>
      <c r="H1310" s="50" t="s">
        <v>18</v>
      </c>
      <c r="I1310" s="51">
        <v>298</v>
      </c>
      <c r="J1310" s="52">
        <v>8.1216096059746903E-2</v>
      </c>
      <c r="K1310" s="52">
        <v>8.4821313441136997E-2</v>
      </c>
      <c r="L1310" s="52">
        <v>8.9183547271407301E-2</v>
      </c>
      <c r="M1310" s="52">
        <v>9.1084086834851002E-2</v>
      </c>
      <c r="N1310" s="52">
        <v>8.9026751074901905E-2</v>
      </c>
      <c r="O1310" s="52">
        <v>9.1362244335819201E-2</v>
      </c>
      <c r="P1310" s="52">
        <v>9.3470576848220896E-2</v>
      </c>
      <c r="Q1310" s="52">
        <v>9.4006420605711405E-2</v>
      </c>
      <c r="R1310" s="52">
        <v>9.2740019511580604E-2</v>
      </c>
      <c r="S1310" s="52">
        <v>9.2325511999335197E-2</v>
      </c>
      <c r="T1310" s="52">
        <v>9.0210066583659904E-2</v>
      </c>
      <c r="U1310" s="52">
        <v>9.0459638460635095E-2</v>
      </c>
      <c r="V1310" s="52">
        <v>9.2046456653517905E-2</v>
      </c>
      <c r="W1310" s="52">
        <v>9.1521974958058999E-2</v>
      </c>
      <c r="X1310" s="52">
        <v>9.2660262987374703E-2</v>
      </c>
      <c r="Y1310" s="52">
        <v>9.2660262987374703E-2</v>
      </c>
      <c r="Z1310" s="52">
        <v>9.2139699712164694E-2</v>
      </c>
      <c r="AA1310" s="52">
        <v>9.1358854799349701E-2</v>
      </c>
      <c r="AB1310" s="52">
        <v>9.0578009886534805E-2</v>
      </c>
      <c r="AC1310" s="52">
        <v>9.0057446611324796E-2</v>
      </c>
      <c r="AD1310" s="52">
        <v>8.9797164973719798E-2</v>
      </c>
      <c r="AE1310" s="52">
        <v>8.95368833361148E-2</v>
      </c>
      <c r="AF1310" s="52">
        <v>8.95368833361148E-2</v>
      </c>
      <c r="AG1310" s="32">
        <v>8.9745108646198807E-2</v>
      </c>
    </row>
    <row r="1311" spans="1:33" ht="15" customHeight="1" x14ac:dyDescent="0.25">
      <c r="A1311" s="49" t="s">
        <v>10</v>
      </c>
      <c r="B1311" s="49" t="s">
        <v>382</v>
      </c>
      <c r="C1311" s="49" t="s">
        <v>383</v>
      </c>
      <c r="D1311" s="49" t="s">
        <v>409</v>
      </c>
      <c r="E1311" s="49" t="s">
        <v>410</v>
      </c>
      <c r="F1311" s="49" t="s">
        <v>423</v>
      </c>
      <c r="G1311" s="49" t="s">
        <v>424</v>
      </c>
      <c r="H1311" s="50" t="s">
        <v>16</v>
      </c>
      <c r="I1311" s="51">
        <v>25</v>
      </c>
      <c r="J1311" s="52">
        <v>7.5466975951772701E-3</v>
      </c>
      <c r="K1311" s="52">
        <v>7.8126282555549906E-3</v>
      </c>
      <c r="L1311" s="52">
        <v>8.4919036216254806E-3</v>
      </c>
      <c r="M1311" s="52">
        <v>9.3934407570794298E-3</v>
      </c>
      <c r="N1311" s="52">
        <v>8.9922649195324396E-3</v>
      </c>
      <c r="O1311" s="52">
        <v>9.4038308581449407E-3</v>
      </c>
      <c r="P1311" s="52">
        <v>9.9552689311691797E-3</v>
      </c>
      <c r="Q1311" s="52">
        <v>9.6813680017845093E-3</v>
      </c>
      <c r="R1311" s="52">
        <v>9.4354585076377E-3</v>
      </c>
      <c r="S1311" s="52">
        <v>8.8124818250280307E-3</v>
      </c>
      <c r="T1311" s="52">
        <v>8.6219385254767793E-3</v>
      </c>
      <c r="U1311" s="52">
        <v>8.7483627405958095E-3</v>
      </c>
      <c r="V1311" s="52">
        <v>9.0768022238253594E-3</v>
      </c>
      <c r="W1311" s="52">
        <v>8.8577401466577391E-3</v>
      </c>
      <c r="X1311" s="52">
        <v>9.4608068579902505E-3</v>
      </c>
      <c r="Y1311" s="52">
        <v>8.0729714729960104E-3</v>
      </c>
      <c r="Z1311" s="52">
        <v>8.2016921976192803E-3</v>
      </c>
      <c r="AA1311" s="52">
        <v>8.6409738735263308E-3</v>
      </c>
      <c r="AB1311" s="52">
        <v>9.5064432180011205E-3</v>
      </c>
      <c r="AC1311" s="52">
        <v>1.0404313167784901E-2</v>
      </c>
      <c r="AD1311" s="52">
        <v>1.0587977245559601E-2</v>
      </c>
      <c r="AE1311" s="52">
        <v>1.1254616717663901E-2</v>
      </c>
      <c r="AF1311" s="52">
        <v>1.13752441234062E-2</v>
      </c>
      <c r="AG1311" s="32">
        <v>1.09920830720199E-2</v>
      </c>
    </row>
    <row r="1312" spans="1:33" ht="15" customHeight="1" x14ac:dyDescent="0.25">
      <c r="A1312" s="49" t="s">
        <v>10</v>
      </c>
      <c r="B1312" s="49" t="s">
        <v>382</v>
      </c>
      <c r="C1312" s="49" t="s">
        <v>383</v>
      </c>
      <c r="D1312" s="49" t="s">
        <v>409</v>
      </c>
      <c r="E1312" s="49" t="s">
        <v>410</v>
      </c>
      <c r="F1312" s="49" t="s">
        <v>423</v>
      </c>
      <c r="G1312" s="49" t="s">
        <v>424</v>
      </c>
      <c r="H1312" s="50" t="s">
        <v>18</v>
      </c>
      <c r="I1312" s="51">
        <v>298</v>
      </c>
      <c r="J1312" s="52">
        <v>7.7705262401296896E-2</v>
      </c>
      <c r="K1312" s="52">
        <v>7.95759613051404E-2</v>
      </c>
      <c r="L1312" s="52">
        <v>8.7057397581326093E-2</v>
      </c>
      <c r="M1312" s="52">
        <v>9.5137928834753097E-2</v>
      </c>
      <c r="N1312" s="52">
        <v>9.1162151484894899E-2</v>
      </c>
      <c r="O1312" s="52">
        <v>9.5520988480320104E-2</v>
      </c>
      <c r="P1312" s="52">
        <v>0.101785860931593</v>
      </c>
      <c r="Q1312" s="52">
        <v>9.87860889508336E-2</v>
      </c>
      <c r="R1312" s="52">
        <v>9.6805995233592304E-2</v>
      </c>
      <c r="S1312" s="52">
        <v>9.0782843960590706E-2</v>
      </c>
      <c r="T1312" s="52">
        <v>8.8144324245272299E-2</v>
      </c>
      <c r="U1312" s="52">
        <v>8.957965933598E-2</v>
      </c>
      <c r="V1312" s="52">
        <v>9.3580768447947604E-2</v>
      </c>
      <c r="W1312" s="52">
        <v>9.1322264074530701E-2</v>
      </c>
      <c r="X1312" s="52">
        <v>9.7539811276753305E-2</v>
      </c>
      <c r="Y1312" s="52">
        <v>8.3231390909709199E-2</v>
      </c>
      <c r="Z1312" s="52">
        <v>8.45584865132471E-2</v>
      </c>
      <c r="AA1312" s="52">
        <v>8.9087429171993193E-2</v>
      </c>
      <c r="AB1312" s="52">
        <v>9.8010316806528303E-2</v>
      </c>
      <c r="AC1312" s="52">
        <v>0.107267250889165</v>
      </c>
      <c r="AD1312" s="52">
        <v>0.109160806032333</v>
      </c>
      <c r="AE1312" s="52">
        <v>0.11603378095664101</v>
      </c>
      <c r="AF1312" s="52">
        <v>0.11727743538987501</v>
      </c>
      <c r="AG1312" s="32">
        <v>0.113327089800771</v>
      </c>
    </row>
    <row r="1313" spans="1:33" ht="15" customHeight="1" x14ac:dyDescent="0.25">
      <c r="A1313" s="49" t="s">
        <v>10</v>
      </c>
      <c r="B1313" s="49" t="s">
        <v>382</v>
      </c>
      <c r="C1313" s="49" t="s">
        <v>383</v>
      </c>
      <c r="D1313" s="49" t="s">
        <v>409</v>
      </c>
      <c r="E1313" s="49" t="s">
        <v>410</v>
      </c>
      <c r="F1313" s="49" t="s">
        <v>423</v>
      </c>
      <c r="G1313" s="49" t="s">
        <v>425</v>
      </c>
      <c r="H1313" s="50" t="s">
        <v>16</v>
      </c>
      <c r="I1313" s="51">
        <v>25</v>
      </c>
      <c r="J1313" s="52">
        <v>1.29891181819738E-2</v>
      </c>
      <c r="K1313" s="52">
        <v>1.3227944572791899E-2</v>
      </c>
      <c r="L1313" s="52">
        <v>1.4800164429199E-2</v>
      </c>
      <c r="M1313" s="52">
        <v>1.6536712002355399E-2</v>
      </c>
      <c r="N1313" s="52">
        <v>1.5521729660244401E-2</v>
      </c>
      <c r="O1313" s="52">
        <v>1.6349842246223802E-2</v>
      </c>
      <c r="P1313" s="52">
        <v>1.75768686291129E-2</v>
      </c>
      <c r="Q1313" s="52">
        <v>1.7287370030513199E-2</v>
      </c>
      <c r="R1313" s="52">
        <v>1.69849608506293E-2</v>
      </c>
      <c r="S1313" s="52">
        <v>1.6047676796445101E-2</v>
      </c>
      <c r="T1313" s="52">
        <v>1.55332838912984E-2</v>
      </c>
      <c r="U1313" s="52">
        <v>1.54071939512109E-2</v>
      </c>
      <c r="V1313" s="52">
        <v>1.5972663395393299E-2</v>
      </c>
      <c r="W1313" s="52">
        <v>1.58935011515649E-2</v>
      </c>
      <c r="X1313" s="52">
        <v>1.7747929038942099E-2</v>
      </c>
      <c r="Y1313" s="52">
        <v>1.54449628437387E-2</v>
      </c>
      <c r="Z1313" s="52">
        <v>1.6194332614175699E-2</v>
      </c>
      <c r="AA1313" s="52">
        <v>1.6754852513917701E-2</v>
      </c>
      <c r="AB1313" s="52">
        <v>1.74366435272366E-2</v>
      </c>
      <c r="AC1313" s="52">
        <v>1.88913308792753E-2</v>
      </c>
      <c r="AD1313" s="52">
        <v>1.8971651035695401E-2</v>
      </c>
      <c r="AE1313" s="52">
        <v>2.0077970287280301E-2</v>
      </c>
      <c r="AF1313" s="52">
        <v>1.9940435150168599E-2</v>
      </c>
      <c r="AG1313" s="32">
        <v>1.9268766215915299E-2</v>
      </c>
    </row>
    <row r="1314" spans="1:33" ht="15" customHeight="1" x14ac:dyDescent="0.25">
      <c r="A1314" s="49" t="s">
        <v>10</v>
      </c>
      <c r="B1314" s="49" t="s">
        <v>382</v>
      </c>
      <c r="C1314" s="49" t="s">
        <v>383</v>
      </c>
      <c r="D1314" s="49" t="s">
        <v>409</v>
      </c>
      <c r="E1314" s="49" t="s">
        <v>410</v>
      </c>
      <c r="F1314" s="49" t="s">
        <v>423</v>
      </c>
      <c r="G1314" s="49" t="s">
        <v>425</v>
      </c>
      <c r="H1314" s="50" t="s">
        <v>18</v>
      </c>
      <c r="I1314" s="51">
        <v>298</v>
      </c>
      <c r="J1314" s="52">
        <v>0.14080193559286999</v>
      </c>
      <c r="K1314" s="52">
        <v>0.14208887772259901</v>
      </c>
      <c r="L1314" s="52">
        <v>0.16018987656952299</v>
      </c>
      <c r="M1314" s="52">
        <v>0.17722040367757999</v>
      </c>
      <c r="N1314" s="52">
        <v>0.16610568567751099</v>
      </c>
      <c r="O1314" s="52">
        <v>0.17497666618783</v>
      </c>
      <c r="P1314" s="52">
        <v>0.18927044106580601</v>
      </c>
      <c r="Q1314" s="52">
        <v>0.186193472952665</v>
      </c>
      <c r="R1314" s="52">
        <v>0.18361472876377999</v>
      </c>
      <c r="S1314" s="52">
        <v>0.17395498840297399</v>
      </c>
      <c r="T1314" s="52">
        <v>0.16752825754166101</v>
      </c>
      <c r="U1314" s="52">
        <v>0.166285075740188</v>
      </c>
      <c r="V1314" s="52">
        <v>0.17357190343659401</v>
      </c>
      <c r="W1314" s="52">
        <v>0.17271166234833801</v>
      </c>
      <c r="X1314" s="52">
        <v>0.19286337845416901</v>
      </c>
      <c r="Y1314" s="52">
        <v>0.16783748163555401</v>
      </c>
      <c r="Z1314" s="52">
        <v>0.17598074079107501</v>
      </c>
      <c r="AA1314" s="52">
        <v>0.182071804222635</v>
      </c>
      <c r="AB1314" s="52">
        <v>0.189480697842835</v>
      </c>
      <c r="AC1314" s="52">
        <v>0.205288509373585</v>
      </c>
      <c r="AD1314" s="52">
        <v>0.20616133327834399</v>
      </c>
      <c r="AE1314" s="52">
        <v>0.218183494739627</v>
      </c>
      <c r="AF1314" s="52">
        <v>0.21668892649218099</v>
      </c>
      <c r="AG1314" s="32">
        <v>0.209390027585241</v>
      </c>
    </row>
    <row r="1315" spans="1:33" ht="15" customHeight="1" x14ac:dyDescent="0.25">
      <c r="A1315" s="49" t="s">
        <v>10</v>
      </c>
      <c r="B1315" s="49" t="s">
        <v>382</v>
      </c>
      <c r="C1315" s="49" t="s">
        <v>383</v>
      </c>
      <c r="D1315" s="49" t="s">
        <v>409</v>
      </c>
      <c r="E1315" s="49" t="s">
        <v>410</v>
      </c>
      <c r="F1315" s="49" t="s">
        <v>423</v>
      </c>
      <c r="G1315" s="49" t="s">
        <v>426</v>
      </c>
      <c r="H1315" s="50" t="s">
        <v>16</v>
      </c>
      <c r="I1315" s="51">
        <v>25</v>
      </c>
      <c r="J1315" s="52">
        <v>2.4216172739958599E-3</v>
      </c>
      <c r="K1315" s="52">
        <v>2.6793979807571799E-3</v>
      </c>
      <c r="L1315" s="52">
        <v>2.9450926234023699E-3</v>
      </c>
      <c r="M1315" s="52">
        <v>3.38209549773458E-3</v>
      </c>
      <c r="N1315" s="52">
        <v>3.0360227578861299E-3</v>
      </c>
      <c r="O1315" s="52">
        <v>3.1288900267029802E-3</v>
      </c>
      <c r="P1315" s="52">
        <v>3.4628611435977598E-3</v>
      </c>
      <c r="Q1315" s="52">
        <v>3.49570775801722E-3</v>
      </c>
      <c r="R1315" s="52">
        <v>3.4079434265740401E-3</v>
      </c>
      <c r="S1315" s="52">
        <v>3.1445725640534801E-3</v>
      </c>
      <c r="T1315" s="52">
        <v>2.87234252080337E-3</v>
      </c>
      <c r="U1315" s="52">
        <v>2.9082979914647001E-3</v>
      </c>
      <c r="V1315" s="52">
        <v>3.3311621268077201E-3</v>
      </c>
      <c r="W1315" s="52">
        <v>3.2507669306928201E-3</v>
      </c>
      <c r="X1315" s="52">
        <v>3.47209079995773E-3</v>
      </c>
      <c r="Y1315" s="52">
        <v>2.96275892748381E-3</v>
      </c>
      <c r="Z1315" s="52">
        <v>3.0099990889665301E-3</v>
      </c>
      <c r="AA1315" s="52">
        <v>3.17121428851569E-3</v>
      </c>
      <c r="AB1315" s="52">
        <v>3.4888392219597601E-3</v>
      </c>
      <c r="AC1315" s="52">
        <v>3.81835509084886E-3</v>
      </c>
      <c r="AD1315" s="52">
        <v>3.8857593159108898E-3</v>
      </c>
      <c r="AE1315" s="52">
        <v>4.1304142182596402E-3</v>
      </c>
      <c r="AF1315" s="52">
        <v>4.1746841533706102E-3</v>
      </c>
      <c r="AG1315" s="32">
        <v>4.0340650728429303E-3</v>
      </c>
    </row>
    <row r="1316" spans="1:33" ht="15" customHeight="1" x14ac:dyDescent="0.25">
      <c r="A1316" s="49" t="s">
        <v>10</v>
      </c>
      <c r="B1316" s="49" t="s">
        <v>382</v>
      </c>
      <c r="C1316" s="49" t="s">
        <v>383</v>
      </c>
      <c r="D1316" s="49" t="s">
        <v>409</v>
      </c>
      <c r="E1316" s="49" t="s">
        <v>410</v>
      </c>
      <c r="F1316" s="49" t="s">
        <v>423</v>
      </c>
      <c r="G1316" s="49" t="s">
        <v>426</v>
      </c>
      <c r="H1316" s="50" t="s">
        <v>18</v>
      </c>
      <c r="I1316" s="51">
        <v>298</v>
      </c>
      <c r="J1316" s="52">
        <v>3.3981542738080602E-4</v>
      </c>
      <c r="K1316" s="52">
        <v>3.4799624201119E-4</v>
      </c>
      <c r="L1316" s="52">
        <v>3.8071355596201397E-4</v>
      </c>
      <c r="M1316" s="52">
        <v>4.16050791774519E-4</v>
      </c>
      <c r="N1316" s="52">
        <v>3.9866418966338202E-4</v>
      </c>
      <c r="O1316" s="52">
        <v>4.1772596245341501E-4</v>
      </c>
      <c r="P1316" s="52">
        <v>4.4512308130646602E-4</v>
      </c>
      <c r="Q1316" s="52">
        <v>4.3200468023315799E-4</v>
      </c>
      <c r="R1316" s="52">
        <v>4.2334546756229102E-4</v>
      </c>
      <c r="S1316" s="52">
        <v>3.97005427508837E-4</v>
      </c>
      <c r="T1316" s="52">
        <v>3.85466830546339E-4</v>
      </c>
      <c r="U1316" s="52">
        <v>3.9174374142998903E-4</v>
      </c>
      <c r="V1316" s="52">
        <v>4.0924112269946899E-4</v>
      </c>
      <c r="W1316" s="52">
        <v>3.9936438327182799E-4</v>
      </c>
      <c r="X1316" s="52">
        <v>4.2655454252863898E-4</v>
      </c>
      <c r="Y1316" s="52">
        <v>3.6398192090796798E-4</v>
      </c>
      <c r="Z1316" s="52">
        <v>3.6978548614609102E-4</v>
      </c>
      <c r="AA1316" s="52">
        <v>3.8959115358231999E-4</v>
      </c>
      <c r="AB1316" s="52">
        <v>4.2861212566708702E-4</v>
      </c>
      <c r="AC1316" s="52">
        <v>4.6909392721203102E-4</v>
      </c>
      <c r="AD1316" s="52">
        <v>4.7737469521100798E-4</v>
      </c>
      <c r="AE1316" s="52">
        <v>5.0743112690053405E-4</v>
      </c>
      <c r="AF1316" s="52">
        <v>5.1286979282461097E-4</v>
      </c>
      <c r="AG1316" s="32">
        <v>4.9559440717916303E-4</v>
      </c>
    </row>
    <row r="1317" spans="1:33" ht="15" customHeight="1" x14ac:dyDescent="0.25">
      <c r="A1317" s="49" t="s">
        <v>10</v>
      </c>
      <c r="B1317" s="49" t="s">
        <v>382</v>
      </c>
      <c r="C1317" s="49" t="s">
        <v>383</v>
      </c>
      <c r="D1317" s="49" t="s">
        <v>409</v>
      </c>
      <c r="E1317" s="49" t="s">
        <v>410</v>
      </c>
      <c r="F1317" s="49" t="s">
        <v>423</v>
      </c>
      <c r="G1317" s="49" t="s">
        <v>427</v>
      </c>
      <c r="H1317" s="50" t="s">
        <v>16</v>
      </c>
      <c r="I1317" s="51">
        <v>25</v>
      </c>
      <c r="J1317" s="52">
        <v>4.2745812046338103E-3</v>
      </c>
      <c r="K1317" s="52">
        <v>4.6592506302384701E-3</v>
      </c>
      <c r="L1317" s="52">
        <v>5.2603545828019101E-3</v>
      </c>
      <c r="M1317" s="52">
        <v>6.1039470035493199E-3</v>
      </c>
      <c r="N1317" s="52">
        <v>5.3804206491005098E-3</v>
      </c>
      <c r="O1317" s="52">
        <v>5.60886188128312E-3</v>
      </c>
      <c r="P1317" s="52">
        <v>6.2912088875571601E-3</v>
      </c>
      <c r="Q1317" s="52">
        <v>6.4067193052272696E-3</v>
      </c>
      <c r="R1317" s="52">
        <v>6.2998131995987304E-3</v>
      </c>
      <c r="S1317" s="52">
        <v>5.8871161694526103E-3</v>
      </c>
      <c r="T1317" s="52">
        <v>5.3320620522142497E-3</v>
      </c>
      <c r="U1317" s="52">
        <v>5.2782719388255296E-3</v>
      </c>
      <c r="V1317" s="52">
        <v>6.0396424428112204E-3</v>
      </c>
      <c r="W1317" s="52">
        <v>6.0097093229639501E-3</v>
      </c>
      <c r="X1317" s="52">
        <v>6.7109124409716102E-3</v>
      </c>
      <c r="Y1317" s="52">
        <v>5.8401063623234103E-3</v>
      </c>
      <c r="Z1317" s="52">
        <v>6.1234608260627797E-3</v>
      </c>
      <c r="AA1317" s="52">
        <v>6.3354066795951397E-3</v>
      </c>
      <c r="AB1317" s="52">
        <v>6.5932080142401704E-3</v>
      </c>
      <c r="AC1317" s="52">
        <v>7.1432597654670403E-3</v>
      </c>
      <c r="AD1317" s="52">
        <v>7.1736307194976701E-3</v>
      </c>
      <c r="AE1317" s="52">
        <v>7.5919562386529901E-3</v>
      </c>
      <c r="AF1317" s="52">
        <v>7.5399509449261401E-3</v>
      </c>
      <c r="AG1317" s="32">
        <v>7.2859770081809602E-3</v>
      </c>
    </row>
    <row r="1318" spans="1:33" ht="15" customHeight="1" x14ac:dyDescent="0.25">
      <c r="A1318" s="49" t="s">
        <v>10</v>
      </c>
      <c r="B1318" s="49" t="s">
        <v>382</v>
      </c>
      <c r="C1318" s="49" t="s">
        <v>383</v>
      </c>
      <c r="D1318" s="49" t="s">
        <v>409</v>
      </c>
      <c r="E1318" s="49" t="s">
        <v>410</v>
      </c>
      <c r="F1318" s="49" t="s">
        <v>423</v>
      </c>
      <c r="G1318" s="49" t="s">
        <v>427</v>
      </c>
      <c r="H1318" s="50" t="s">
        <v>18</v>
      </c>
      <c r="I1318" s="51">
        <v>298</v>
      </c>
      <c r="J1318" s="52">
        <v>5.9983410860368696E-4</v>
      </c>
      <c r="K1318" s="52">
        <v>6.0513657230310501E-4</v>
      </c>
      <c r="L1318" s="52">
        <v>6.8000859562982201E-4</v>
      </c>
      <c r="M1318" s="52">
        <v>7.5088121712632301E-4</v>
      </c>
      <c r="N1318" s="52">
        <v>7.06510197445047E-4</v>
      </c>
      <c r="O1318" s="52">
        <v>7.4881737856927395E-4</v>
      </c>
      <c r="P1318" s="52">
        <v>8.0868454409425603E-4</v>
      </c>
      <c r="Q1318" s="52">
        <v>7.9175174711062796E-4</v>
      </c>
      <c r="R1318" s="52">
        <v>7.8258264023482098E-4</v>
      </c>
      <c r="S1318" s="52">
        <v>7.4325429737736801E-4</v>
      </c>
      <c r="T1318" s="52">
        <v>7.1555987653191698E-4</v>
      </c>
      <c r="U1318" s="52">
        <v>7.1097597415011298E-4</v>
      </c>
      <c r="V1318" s="52">
        <v>7.4198431655683001E-4</v>
      </c>
      <c r="W1318" s="52">
        <v>7.3830696219643699E-4</v>
      </c>
      <c r="X1318" s="52">
        <v>8.2445141879447601E-4</v>
      </c>
      <c r="Y1318" s="52">
        <v>7.1747083853042804E-4</v>
      </c>
      <c r="Z1318" s="52">
        <v>7.5228160259663995E-4</v>
      </c>
      <c r="AA1318" s="52">
        <v>7.7831965050582496E-4</v>
      </c>
      <c r="AB1318" s="52">
        <v>8.0999115240436997E-4</v>
      </c>
      <c r="AC1318" s="52">
        <v>8.7756630715392695E-4</v>
      </c>
      <c r="AD1318" s="52">
        <v>8.8129745047622996E-4</v>
      </c>
      <c r="AE1318" s="52">
        <v>9.3268972698395502E-4</v>
      </c>
      <c r="AF1318" s="52">
        <v>9.2630075401268499E-4</v>
      </c>
      <c r="AG1318" s="32">
        <v>8.95099456971761E-4</v>
      </c>
    </row>
    <row r="1319" spans="1:33" ht="15" customHeight="1" x14ac:dyDescent="0.25">
      <c r="A1319" s="49" t="s">
        <v>10</v>
      </c>
      <c r="B1319" s="49" t="s">
        <v>382</v>
      </c>
      <c r="C1319" s="49" t="s">
        <v>383</v>
      </c>
      <c r="D1319" s="49" t="s">
        <v>409</v>
      </c>
      <c r="E1319" s="49" t="s">
        <v>410</v>
      </c>
      <c r="F1319" s="49" t="s">
        <v>423</v>
      </c>
      <c r="G1319" s="49" t="s">
        <v>428</v>
      </c>
      <c r="H1319" s="50" t="s">
        <v>16</v>
      </c>
      <c r="I1319" s="51">
        <v>25</v>
      </c>
      <c r="J1319" s="52">
        <v>5.3633814185093998E-2</v>
      </c>
      <c r="K1319" s="52">
        <v>5.2954905144776299E-2</v>
      </c>
      <c r="L1319" s="52">
        <v>5.1698937857105401E-2</v>
      </c>
      <c r="M1319" s="52">
        <v>5.11290319577044E-2</v>
      </c>
      <c r="N1319" s="52">
        <v>5.0106117016098302E-2</v>
      </c>
      <c r="O1319" s="52">
        <v>5.0201665038332698E-2</v>
      </c>
      <c r="P1319" s="52">
        <v>4.77279892922658E-2</v>
      </c>
      <c r="Q1319" s="52">
        <v>5.5874354931979203E-2</v>
      </c>
      <c r="R1319" s="52">
        <v>5.2282432114923401E-2</v>
      </c>
      <c r="S1319" s="52">
        <v>5.1883329579694999E-2</v>
      </c>
      <c r="T1319" s="52">
        <v>5.0286919438781302E-2</v>
      </c>
      <c r="U1319" s="52">
        <v>4.9488714368324402E-2</v>
      </c>
      <c r="V1319" s="52">
        <v>5.0286919438781302E-2</v>
      </c>
      <c r="W1319" s="52">
        <v>4.8690509297867599E-2</v>
      </c>
      <c r="X1319" s="52">
        <v>4.7892304227410698E-2</v>
      </c>
      <c r="Y1319" s="52">
        <v>4.7094099156953902E-2</v>
      </c>
      <c r="Z1319" s="52">
        <v>4.7892304227410698E-2</v>
      </c>
      <c r="AA1319" s="52">
        <v>5.2282432114923401E-2</v>
      </c>
      <c r="AB1319" s="52">
        <v>5.3479739720608599E-2</v>
      </c>
      <c r="AC1319" s="52">
        <v>5.0286919438781302E-2</v>
      </c>
      <c r="AD1319" s="52">
        <v>5.2282432114923401E-2</v>
      </c>
      <c r="AE1319" s="52">
        <v>5.2681534650151803E-2</v>
      </c>
      <c r="AF1319" s="52">
        <v>5.4277944791065499E-2</v>
      </c>
      <c r="AG1319" s="32">
        <v>5.2362252621969099E-2</v>
      </c>
    </row>
    <row r="1320" spans="1:33" ht="15" customHeight="1" x14ac:dyDescent="0.25">
      <c r="A1320" s="49" t="s">
        <v>10</v>
      </c>
      <c r="B1320" s="49" t="s">
        <v>382</v>
      </c>
      <c r="C1320" s="49" t="s">
        <v>383</v>
      </c>
      <c r="D1320" s="49" t="s">
        <v>409</v>
      </c>
      <c r="E1320" s="49" t="s">
        <v>410</v>
      </c>
      <c r="F1320" s="49" t="s">
        <v>423</v>
      </c>
      <c r="G1320" s="49" t="s">
        <v>429</v>
      </c>
      <c r="H1320" s="50" t="s">
        <v>16</v>
      </c>
      <c r="I1320" s="51">
        <v>25</v>
      </c>
      <c r="J1320" s="52">
        <v>4.8799141834347101E-3</v>
      </c>
      <c r="K1320" s="52">
        <v>4.8799141834347101E-3</v>
      </c>
      <c r="L1320" s="52">
        <v>4.5420318327871701E-3</v>
      </c>
      <c r="M1320" s="52">
        <v>4.6271968523044103E-3</v>
      </c>
      <c r="N1320" s="52">
        <v>4.6669382111419796E-3</v>
      </c>
      <c r="O1320" s="52">
        <v>5.0373258309447198E-3</v>
      </c>
      <c r="P1320" s="52">
        <v>5.4397840335888197E-3</v>
      </c>
      <c r="Q1320" s="52">
        <v>5.7774361066051296E-3</v>
      </c>
      <c r="R1320" s="52">
        <v>5.7774361066051296E-3</v>
      </c>
      <c r="S1320" s="52">
        <v>5.3647620989904802E-3</v>
      </c>
      <c r="T1320" s="52">
        <v>5.7774361066051296E-3</v>
      </c>
      <c r="U1320" s="52">
        <v>5.7774361066051296E-3</v>
      </c>
      <c r="V1320" s="52">
        <v>5.7774361066051296E-3</v>
      </c>
      <c r="W1320" s="52">
        <v>5.7774361066051296E-3</v>
      </c>
      <c r="X1320" s="52">
        <v>5.7774361066051296E-3</v>
      </c>
      <c r="Y1320" s="52">
        <v>5.7774361066051296E-3</v>
      </c>
      <c r="Z1320" s="52">
        <v>5.7774361066051296E-3</v>
      </c>
      <c r="AA1320" s="52">
        <v>5.7774361066051296E-3</v>
      </c>
      <c r="AB1320" s="52">
        <v>5.7774361066051296E-3</v>
      </c>
      <c r="AC1320" s="52">
        <v>4.95208809137583E-3</v>
      </c>
      <c r="AD1320" s="52">
        <v>4.95208809137583E-3</v>
      </c>
      <c r="AE1320" s="52">
        <v>4.95208809137583E-3</v>
      </c>
      <c r="AF1320" s="52">
        <v>4.95208809137583E-3</v>
      </c>
      <c r="AG1320" s="32">
        <v>4.7870184883299699E-3</v>
      </c>
    </row>
    <row r="1321" spans="1:33" ht="15" customHeight="1" x14ac:dyDescent="0.25">
      <c r="A1321" s="49" t="s">
        <v>10</v>
      </c>
      <c r="B1321" s="49" t="s">
        <v>382</v>
      </c>
      <c r="C1321" s="49" t="s">
        <v>383</v>
      </c>
      <c r="D1321" s="49" t="s">
        <v>409</v>
      </c>
      <c r="E1321" s="49" t="s">
        <v>410</v>
      </c>
      <c r="F1321" s="49" t="s">
        <v>423</v>
      </c>
      <c r="G1321" s="49" t="s">
        <v>430</v>
      </c>
      <c r="H1321" s="50" t="s">
        <v>16</v>
      </c>
      <c r="I1321" s="51">
        <v>25</v>
      </c>
      <c r="J1321" s="52">
        <v>1.5097597100614899E-2</v>
      </c>
      <c r="K1321" s="52">
        <v>1.52907885903199E-2</v>
      </c>
      <c r="L1321" s="52">
        <v>1.5802577481335799E-2</v>
      </c>
      <c r="M1321" s="52">
        <v>1.62004633693437E-2</v>
      </c>
      <c r="N1321" s="52">
        <v>1.6538496213793798E-2</v>
      </c>
      <c r="O1321" s="52">
        <v>1.70054882987298E-2</v>
      </c>
      <c r="P1321" s="52">
        <v>1.7147987510407001E-2</v>
      </c>
      <c r="Q1321" s="52">
        <v>1.76412584510467E-2</v>
      </c>
      <c r="R1321" s="52">
        <v>1.7818824347748601E-2</v>
      </c>
      <c r="S1321" s="52">
        <v>1.78244322622911E-2</v>
      </c>
      <c r="T1321" s="52">
        <v>1.71657884676901E-2</v>
      </c>
      <c r="U1321" s="52">
        <v>1.7048876234405E-2</v>
      </c>
      <c r="V1321" s="52">
        <v>1.73310772459291E-2</v>
      </c>
      <c r="W1321" s="52">
        <v>1.7141272909290399E-2</v>
      </c>
      <c r="X1321" s="52">
        <v>1.71017151550064E-2</v>
      </c>
      <c r="Y1321" s="52">
        <v>1.70052121193447E-2</v>
      </c>
      <c r="Z1321" s="52">
        <v>1.70013001014136E-2</v>
      </c>
      <c r="AA1321" s="52">
        <v>1.72750382278954E-2</v>
      </c>
      <c r="AB1321" s="52">
        <v>1.73232425672258E-2</v>
      </c>
      <c r="AC1321" s="52">
        <v>1.6946008543041E-2</v>
      </c>
      <c r="AD1321" s="52">
        <v>1.70788657705736E-2</v>
      </c>
      <c r="AE1321" s="52">
        <v>1.71146964856401E-2</v>
      </c>
      <c r="AF1321" s="52">
        <v>1.7315791693267801E-2</v>
      </c>
      <c r="AG1321" s="32">
        <v>1.6918742084012998E-2</v>
      </c>
    </row>
    <row r="1322" spans="1:33" ht="15" customHeight="1" x14ac:dyDescent="0.25">
      <c r="A1322" s="49" t="s">
        <v>10</v>
      </c>
      <c r="B1322" s="49" t="s">
        <v>382</v>
      </c>
      <c r="C1322" s="49" t="s">
        <v>383</v>
      </c>
      <c r="D1322" s="49" t="s">
        <v>409</v>
      </c>
      <c r="E1322" s="49" t="s">
        <v>410</v>
      </c>
      <c r="F1322" s="49" t="s">
        <v>423</v>
      </c>
      <c r="G1322" s="49" t="s">
        <v>431</v>
      </c>
      <c r="H1322" s="50" t="s">
        <v>16</v>
      </c>
      <c r="I1322" s="51">
        <v>25</v>
      </c>
      <c r="J1322" s="52">
        <v>9.1745203682419996E-3</v>
      </c>
      <c r="K1322" s="52">
        <v>8.8455211703392395E-3</v>
      </c>
      <c r="L1322" s="52">
        <v>8.7397955760900904E-3</v>
      </c>
      <c r="M1322" s="52">
        <v>8.4941132873394502E-3</v>
      </c>
      <c r="N1322" s="52">
        <v>8.2761357003187392E-3</v>
      </c>
      <c r="O1322" s="52">
        <v>9.0613645796755599E-3</v>
      </c>
      <c r="P1322" s="52">
        <v>8.4344245357495604E-3</v>
      </c>
      <c r="Q1322" s="52">
        <v>9.51702888453217E-3</v>
      </c>
      <c r="R1322" s="52">
        <v>9.0880984874646999E-3</v>
      </c>
      <c r="S1322" s="52">
        <v>9.5286546101384807E-3</v>
      </c>
      <c r="T1322" s="52">
        <v>1.0661344689720499E-2</v>
      </c>
      <c r="U1322" s="52">
        <v>9.8921989435288103E-3</v>
      </c>
      <c r="V1322" s="52">
        <v>1.0109159178627401E-2</v>
      </c>
      <c r="W1322" s="52">
        <v>1.0234454979586499E-2</v>
      </c>
      <c r="X1322" s="52">
        <v>1.02183233622768E-2</v>
      </c>
      <c r="Y1322" s="52">
        <v>9.0893339721192495E-3</v>
      </c>
      <c r="Z1322" s="52">
        <v>8.5996649827262007E-3</v>
      </c>
      <c r="AA1322" s="52">
        <v>9.3475041920049202E-3</v>
      </c>
      <c r="AB1322" s="52">
        <v>9.5179479495361707E-3</v>
      </c>
      <c r="AC1322" s="52">
        <v>9.8646642055658703E-3</v>
      </c>
      <c r="AD1322" s="52">
        <v>9.9444312601901803E-3</v>
      </c>
      <c r="AE1322" s="52">
        <v>1.0267120773096E-2</v>
      </c>
      <c r="AF1322" s="52">
        <v>9.9302720421326606E-3</v>
      </c>
      <c r="AG1322" s="32">
        <v>9.38302366654966E-3</v>
      </c>
    </row>
    <row r="1323" spans="1:33" ht="15" customHeight="1" x14ac:dyDescent="0.25">
      <c r="A1323" s="49" t="s">
        <v>10</v>
      </c>
      <c r="B1323" s="49" t="s">
        <v>382</v>
      </c>
      <c r="C1323" s="49" t="s">
        <v>383</v>
      </c>
      <c r="D1323" s="49" t="s">
        <v>409</v>
      </c>
      <c r="E1323" s="49" t="s">
        <v>410</v>
      </c>
      <c r="F1323" s="49" t="s">
        <v>423</v>
      </c>
      <c r="G1323" s="49" t="s">
        <v>432</v>
      </c>
      <c r="H1323" s="50" t="s">
        <v>16</v>
      </c>
      <c r="I1323" s="51">
        <v>25</v>
      </c>
      <c r="J1323" s="52">
        <v>1.4341372813183101E-2</v>
      </c>
      <c r="K1323" s="52">
        <v>1.38202637025116E-2</v>
      </c>
      <c r="L1323" s="52">
        <v>1.40346366143269E-2</v>
      </c>
      <c r="M1323" s="52">
        <v>1.28274517634958E-2</v>
      </c>
      <c r="N1323" s="52">
        <v>1.30747797732695E-2</v>
      </c>
      <c r="O1323" s="52">
        <v>1.3712977261617E-2</v>
      </c>
      <c r="P1323" s="52">
        <v>1.2658492508254401E-2</v>
      </c>
      <c r="Q1323" s="52">
        <v>1.5121992293225099E-2</v>
      </c>
      <c r="R1323" s="52">
        <v>1.42286572658901E-2</v>
      </c>
      <c r="S1323" s="52">
        <v>1.43613390202294E-2</v>
      </c>
      <c r="T1323" s="52">
        <v>1.4270730147227399E-2</v>
      </c>
      <c r="U1323" s="52">
        <v>1.27808656500409E-2</v>
      </c>
      <c r="V1323" s="52">
        <v>1.32932307283489E-2</v>
      </c>
      <c r="W1323" s="52">
        <v>1.33929180860072E-2</v>
      </c>
      <c r="X1323" s="52">
        <v>1.40194740810737E-2</v>
      </c>
      <c r="Y1323" s="52">
        <v>1.2373545445736401E-2</v>
      </c>
      <c r="Z1323" s="52">
        <v>1.4282882962764899E-2</v>
      </c>
      <c r="AA1323" s="52">
        <v>1.3596063863123301E-2</v>
      </c>
      <c r="AB1323" s="52">
        <v>1.3439798890306401E-2</v>
      </c>
      <c r="AC1323" s="52">
        <v>1.3234127380696899E-2</v>
      </c>
      <c r="AD1323" s="52">
        <v>1.3396189974006999E-2</v>
      </c>
      <c r="AE1323" s="52">
        <v>1.35399348810157E-2</v>
      </c>
      <c r="AF1323" s="52">
        <v>1.3815175315842801E-2</v>
      </c>
      <c r="AG1323" s="32">
        <v>1.32841384725291E-2</v>
      </c>
    </row>
    <row r="1324" spans="1:33" ht="15" customHeight="1" x14ac:dyDescent="0.25">
      <c r="A1324" s="49" t="s">
        <v>10</v>
      </c>
      <c r="B1324" s="49" t="s">
        <v>382</v>
      </c>
      <c r="C1324" s="49" t="s">
        <v>383</v>
      </c>
      <c r="D1324" s="49" t="s">
        <v>409</v>
      </c>
      <c r="E1324" s="49" t="s">
        <v>433</v>
      </c>
      <c r="F1324" s="49" t="s">
        <v>108</v>
      </c>
      <c r="G1324" s="49" t="s">
        <v>434</v>
      </c>
      <c r="H1324" s="50" t="s">
        <v>16</v>
      </c>
      <c r="I1324" s="51">
        <v>25</v>
      </c>
      <c r="J1324" s="52">
        <v>4.2324412670978603E-3</v>
      </c>
      <c r="K1324" s="52">
        <v>4.74621725674152E-3</v>
      </c>
      <c r="L1324" s="52">
        <v>4.2697387579782899E-3</v>
      </c>
      <c r="M1324" s="52">
        <v>4.21726787747859E-3</v>
      </c>
      <c r="N1324" s="52">
        <v>3.8594190806733601E-3</v>
      </c>
      <c r="O1324" s="52">
        <v>3.9041831921556398E-3</v>
      </c>
      <c r="P1324" s="52">
        <v>3.6392298302406301E-3</v>
      </c>
      <c r="Q1324" s="52">
        <v>3.3023815881471998E-3</v>
      </c>
      <c r="R1324" s="52">
        <v>3.3975828567522201E-3</v>
      </c>
      <c r="S1324" s="52">
        <v>3.61678175073624E-3</v>
      </c>
      <c r="T1324" s="52">
        <v>3.3427831332562201E-3</v>
      </c>
      <c r="U1324" s="52">
        <v>3.2879834097602201E-3</v>
      </c>
      <c r="V1324" s="52">
        <v>3.6634546752377902E-3</v>
      </c>
      <c r="W1324" s="52">
        <v>3.2331836862642101E-3</v>
      </c>
      <c r="X1324" s="52">
        <v>3.2331836862642101E-3</v>
      </c>
      <c r="Y1324" s="52">
        <v>3.2879834097602201E-3</v>
      </c>
      <c r="Z1324" s="52">
        <v>3.1509841011298102E-3</v>
      </c>
      <c r="AA1324" s="52">
        <v>2.6045815380139098E-3</v>
      </c>
      <c r="AB1324" s="52">
        <v>3.1235842392722101E-3</v>
      </c>
      <c r="AC1324" s="52">
        <v>3.0139847922802001E-3</v>
      </c>
      <c r="AD1324" s="52">
        <v>3.1235842392722101E-3</v>
      </c>
      <c r="AE1324" s="52">
        <v>3.0413846540281999E-3</v>
      </c>
      <c r="AF1324" s="52">
        <v>2.9199977865122001E-3</v>
      </c>
      <c r="AG1324" s="32">
        <v>2.9043853452881902E-3</v>
      </c>
    </row>
    <row r="1325" spans="1:33" ht="15" customHeight="1" x14ac:dyDescent="0.25">
      <c r="A1325" s="49" t="s">
        <v>10</v>
      </c>
      <c r="B1325" s="49" t="s">
        <v>382</v>
      </c>
      <c r="C1325" s="49" t="s">
        <v>383</v>
      </c>
      <c r="D1325" s="49" t="s">
        <v>409</v>
      </c>
      <c r="E1325" s="49" t="s">
        <v>433</v>
      </c>
      <c r="F1325" s="49" t="s">
        <v>108</v>
      </c>
      <c r="G1325" s="49" t="s">
        <v>434</v>
      </c>
      <c r="H1325" s="50" t="s">
        <v>18</v>
      </c>
      <c r="I1325" s="51">
        <v>298</v>
      </c>
      <c r="J1325" s="52">
        <v>2.4955265070785201E-2</v>
      </c>
      <c r="K1325" s="52">
        <v>2.8465684584381801E-2</v>
      </c>
      <c r="L1325" s="52">
        <v>2.60495947250843E-2</v>
      </c>
      <c r="M1325" s="52">
        <v>2.61746315706625E-2</v>
      </c>
      <c r="N1325" s="52">
        <v>2.43694845657892E-2</v>
      </c>
      <c r="O1325" s="52">
        <v>2.5081652151273399E-2</v>
      </c>
      <c r="P1325" s="52">
        <v>2.3788375598466999E-2</v>
      </c>
      <c r="Q1325" s="52">
        <v>2.1965495373434701E-2</v>
      </c>
      <c r="R1325" s="52">
        <v>2.2997078281262202E-2</v>
      </c>
      <c r="S1325" s="52">
        <v>2.44807607510211E-2</v>
      </c>
      <c r="T1325" s="52">
        <v>2.2626157663822501E-2</v>
      </c>
      <c r="U1325" s="52">
        <v>2.2255237046382801E-2</v>
      </c>
      <c r="V1325" s="52">
        <v>2.4796673840894502E-2</v>
      </c>
      <c r="W1325" s="52">
        <v>2.1884316428943101E-2</v>
      </c>
      <c r="X1325" s="52">
        <v>2.1884316428943101E-2</v>
      </c>
      <c r="Y1325" s="52">
        <v>2.2255237046382801E-2</v>
      </c>
      <c r="Z1325" s="52">
        <v>2.1327935503525401E-2</v>
      </c>
      <c r="AA1325" s="52">
        <v>1.7629523118353901E-2</v>
      </c>
      <c r="AB1325" s="52">
        <v>2.11424751940637E-2</v>
      </c>
      <c r="AC1325" s="52">
        <v>2.0400633959184199E-2</v>
      </c>
      <c r="AD1325" s="52">
        <v>2.11424751940637E-2</v>
      </c>
      <c r="AE1325" s="52">
        <v>2.0586094267904101E-2</v>
      </c>
      <c r="AF1325" s="52">
        <v>1.9764468008213399E-2</v>
      </c>
      <c r="AG1325" s="32">
        <v>1.9658792724304801E-2</v>
      </c>
    </row>
    <row r="1326" spans="1:33" ht="15" customHeight="1" x14ac:dyDescent="0.25">
      <c r="A1326" s="49" t="s">
        <v>10</v>
      </c>
      <c r="B1326" s="49" t="s">
        <v>382</v>
      </c>
      <c r="C1326" s="49" t="s">
        <v>383</v>
      </c>
      <c r="D1326" s="49" t="s">
        <v>409</v>
      </c>
      <c r="E1326" s="49" t="s">
        <v>433</v>
      </c>
      <c r="F1326" s="49" t="s">
        <v>108</v>
      </c>
      <c r="G1326" s="49" t="s">
        <v>435</v>
      </c>
      <c r="H1326" s="50" t="s">
        <v>16</v>
      </c>
      <c r="I1326" s="51">
        <v>25</v>
      </c>
      <c r="J1326" s="52">
        <v>1.12782603098789E-2</v>
      </c>
      <c r="K1326" s="52">
        <v>1.0514931478761799E-2</v>
      </c>
      <c r="L1326" s="52">
        <v>9.4593247724985303E-3</v>
      </c>
      <c r="M1326" s="52">
        <v>9.3430789954429203E-3</v>
      </c>
      <c r="N1326" s="52">
        <v>8.5502885742249103E-3</v>
      </c>
      <c r="O1326" s="52">
        <v>8.6494605125248692E-3</v>
      </c>
      <c r="P1326" s="52">
        <v>8.0624738039736001E-3</v>
      </c>
      <c r="Q1326" s="52">
        <v>7.3162087274386599E-3</v>
      </c>
      <c r="R1326" s="52">
        <v>7.5271208627082998E-3</v>
      </c>
      <c r="S1326" s="52">
        <v>8.0127415635281897E-3</v>
      </c>
      <c r="T1326" s="52">
        <v>7.4057156875033297E-3</v>
      </c>
      <c r="U1326" s="52">
        <v>7.2843105122983604E-3</v>
      </c>
      <c r="V1326" s="52">
        <v>8.11614235125027E-3</v>
      </c>
      <c r="W1326" s="52">
        <v>7.1629053370933903E-3</v>
      </c>
      <c r="X1326" s="52">
        <v>7.1629053370933799E-3</v>
      </c>
      <c r="Y1326" s="52">
        <v>7.2843105122983604E-3</v>
      </c>
      <c r="Z1326" s="52">
        <v>6.9807975745287297E-3</v>
      </c>
      <c r="AA1326" s="52">
        <v>5.7702787128346596E-3</v>
      </c>
      <c r="AB1326" s="52">
        <v>6.9200949866834302E-3</v>
      </c>
      <c r="AC1326" s="52">
        <v>6.67728463627349E-3</v>
      </c>
      <c r="AD1326" s="52">
        <v>6.9200949866834302E-3</v>
      </c>
      <c r="AE1326" s="52">
        <v>6.7379872238759698E-3</v>
      </c>
      <c r="AF1326" s="52">
        <v>6.46906262027944E-3</v>
      </c>
      <c r="AG1326" s="32">
        <v>6.4344742858635402E-3</v>
      </c>
    </row>
    <row r="1327" spans="1:33" ht="15" customHeight="1" x14ac:dyDescent="0.25">
      <c r="A1327" s="49" t="s">
        <v>10</v>
      </c>
      <c r="B1327" s="49" t="s">
        <v>382</v>
      </c>
      <c r="C1327" s="49" t="s">
        <v>383</v>
      </c>
      <c r="D1327" s="49" t="s">
        <v>409</v>
      </c>
      <c r="E1327" s="49" t="s">
        <v>436</v>
      </c>
      <c r="F1327" s="49" t="s">
        <v>108</v>
      </c>
      <c r="G1327" s="49" t="s">
        <v>437</v>
      </c>
      <c r="H1327" s="50" t="s">
        <v>16</v>
      </c>
      <c r="I1327" s="51">
        <v>25</v>
      </c>
      <c r="J1327" s="52">
        <v>6.1930133576639995E-5</v>
      </c>
      <c r="K1327" s="52">
        <v>6.9623415666590402E-5</v>
      </c>
      <c r="L1327" s="52">
        <v>7.7316697756540795E-5</v>
      </c>
      <c r="M1327" s="52">
        <v>8.3755595430940502E-5</v>
      </c>
      <c r="N1327" s="52">
        <v>9.0313247421267394E-5</v>
      </c>
      <c r="O1327" s="52">
        <v>9.2674733941922293E-5</v>
      </c>
      <c r="P1327" s="52">
        <v>9.1937968229165596E-5</v>
      </c>
      <c r="Q1327" s="52">
        <v>9.4700196966074105E-5</v>
      </c>
      <c r="R1327" s="52">
        <v>9.9468191830331503E-5</v>
      </c>
      <c r="S1327" s="52">
        <v>1.00850598371356E-4</v>
      </c>
      <c r="T1327" s="52">
        <v>1.0223300491238E-4</v>
      </c>
      <c r="U1327" s="52">
        <v>1.03615411453404E-4</v>
      </c>
      <c r="V1327" s="52">
        <v>1.04284428564367E-4</v>
      </c>
      <c r="W1327" s="52">
        <v>1.02391489182688E-4</v>
      </c>
      <c r="X1327" s="52">
        <v>9.4274636511193496E-5</v>
      </c>
      <c r="Y1327" s="52">
        <v>9.5615034141581298E-5</v>
      </c>
      <c r="Z1327" s="52">
        <v>9.8742628680562007E-5</v>
      </c>
      <c r="AA1327" s="52">
        <v>9.9286211745106594E-5</v>
      </c>
      <c r="AB1327" s="52">
        <v>1.03259661763629E-4</v>
      </c>
      <c r="AC1327" s="52">
        <v>1.08482913136887E-4</v>
      </c>
      <c r="AD1327" s="52">
        <v>1.0446502746515E-4</v>
      </c>
      <c r="AE1327" s="52">
        <v>9.8839987524719096E-5</v>
      </c>
      <c r="AF1327" s="52">
        <v>1.01944205994703E-4</v>
      </c>
      <c r="AG1327" s="32">
        <v>9.3214947584287897E-5</v>
      </c>
    </row>
    <row r="1328" spans="1:33" ht="15" customHeight="1" x14ac:dyDescent="0.25">
      <c r="A1328" s="49" t="s">
        <v>10</v>
      </c>
      <c r="B1328" s="49" t="s">
        <v>382</v>
      </c>
      <c r="C1328" s="49" t="s">
        <v>383</v>
      </c>
      <c r="D1328" s="49" t="s">
        <v>409</v>
      </c>
      <c r="E1328" s="49" t="s">
        <v>436</v>
      </c>
      <c r="F1328" s="49" t="s">
        <v>108</v>
      </c>
      <c r="G1328" s="49" t="s">
        <v>437</v>
      </c>
      <c r="H1328" s="50" t="s">
        <v>18</v>
      </c>
      <c r="I1328" s="51">
        <v>298</v>
      </c>
      <c r="J1328" s="52">
        <v>7.3526937539332405E-4</v>
      </c>
      <c r="K1328" s="52">
        <v>8.2660834707505397E-4</v>
      </c>
      <c r="L1328" s="52">
        <v>9.17947318756784E-4</v>
      </c>
      <c r="M1328" s="52">
        <v>9.9439353318999898E-4</v>
      </c>
      <c r="N1328" s="52">
        <v>1.07224966564945E-3</v>
      </c>
      <c r="O1328" s="52">
        <v>1.1002865617251399E-3</v>
      </c>
      <c r="P1328" s="52">
        <v>1.09153926482549E-3</v>
      </c>
      <c r="Q1328" s="52">
        <v>1.12433399787038E-3</v>
      </c>
      <c r="R1328" s="52">
        <v>1.1809423144241E-3</v>
      </c>
      <c r="S1328" s="52">
        <v>1.19735502234602E-3</v>
      </c>
      <c r="T1328" s="52">
        <v>1.21376773026794E-3</v>
      </c>
      <c r="U1328" s="52">
        <v>1.2301804381898501E-3</v>
      </c>
      <c r="V1328" s="52">
        <v>1.23812338558712E-3</v>
      </c>
      <c r="W1328" s="52">
        <v>1.2156493446567401E-3</v>
      </c>
      <c r="X1328" s="52">
        <v>1.1192815048143899E-3</v>
      </c>
      <c r="Y1328" s="52">
        <v>1.13519545932338E-3</v>
      </c>
      <c r="Z1328" s="52">
        <v>1.17232802065257E-3</v>
      </c>
      <c r="AA1328" s="52">
        <v>1.1787817442970099E-3</v>
      </c>
      <c r="AB1328" s="52">
        <v>1.22595677758094E-3</v>
      </c>
      <c r="AC1328" s="52">
        <v>1.2879701554352301E-3</v>
      </c>
      <c r="AD1328" s="52">
        <v>1.24026755708578E-3</v>
      </c>
      <c r="AE1328" s="52">
        <v>1.1734839193965399E-3</v>
      </c>
      <c r="AF1328" s="52">
        <v>1.2103389468813299E-3</v>
      </c>
      <c r="AG1328" s="32">
        <v>1.10670028170731E-3</v>
      </c>
    </row>
    <row r="1329" spans="1:33" ht="15" customHeight="1" x14ac:dyDescent="0.25">
      <c r="A1329" s="49" t="s">
        <v>10</v>
      </c>
      <c r="B1329" s="49" t="s">
        <v>382</v>
      </c>
      <c r="C1329" s="49" t="s">
        <v>383</v>
      </c>
      <c r="D1329" s="49" t="s">
        <v>409</v>
      </c>
      <c r="E1329" s="49" t="s">
        <v>436</v>
      </c>
      <c r="F1329" s="49" t="s">
        <v>108</v>
      </c>
      <c r="G1329" s="49" t="s">
        <v>438</v>
      </c>
      <c r="H1329" s="50" t="s">
        <v>16</v>
      </c>
      <c r="I1329" s="51">
        <v>25</v>
      </c>
      <c r="J1329" s="52">
        <v>7.1219653613136002E-4</v>
      </c>
      <c r="K1329" s="52">
        <v>8.0066928016579004E-4</v>
      </c>
      <c r="L1329" s="52">
        <v>8.8914202420021897E-4</v>
      </c>
      <c r="M1329" s="52">
        <v>9.63189347455816E-4</v>
      </c>
      <c r="N1329" s="52">
        <v>1.03860234534458E-3</v>
      </c>
      <c r="O1329" s="52">
        <v>1.0657594403321101E-3</v>
      </c>
      <c r="P1329" s="52">
        <v>1.0572866346354E-3</v>
      </c>
      <c r="Q1329" s="52">
        <v>1.0890522651098499E-3</v>
      </c>
      <c r="R1329" s="52">
        <v>1.1438842060488099E-3</v>
      </c>
      <c r="S1329" s="52">
        <v>1.1597818812705901E-3</v>
      </c>
      <c r="T1329" s="52">
        <v>1.17567955649237E-3</v>
      </c>
      <c r="U1329" s="52">
        <v>1.1915772317141499E-3</v>
      </c>
      <c r="V1329" s="52">
        <v>1.1992709284902199E-3</v>
      </c>
      <c r="W1329" s="52">
        <v>1.1775021256009101E-3</v>
      </c>
      <c r="X1329" s="52">
        <v>1.0841583198787201E-3</v>
      </c>
      <c r="Y1329" s="52">
        <v>1.0995728926281899E-3</v>
      </c>
      <c r="Z1329" s="52">
        <v>1.1355402298264599E-3</v>
      </c>
      <c r="AA1329" s="52">
        <v>1.14179143496726E-3</v>
      </c>
      <c r="AB1329" s="52">
        <v>1.1874861101762099E-3</v>
      </c>
      <c r="AC1329" s="52">
        <v>1.2475535009633301E-3</v>
      </c>
      <c r="AD1329" s="52">
        <v>1.2013478157424701E-3</v>
      </c>
      <c r="AE1329" s="52">
        <v>1.13665985643326E-3</v>
      </c>
      <c r="AF1329" s="52">
        <v>1.1723583688349E-3</v>
      </c>
      <c r="AG1329" s="32">
        <v>1.0719718971240501E-3</v>
      </c>
    </row>
    <row r="1330" spans="1:33" ht="15" customHeight="1" x14ac:dyDescent="0.25">
      <c r="A1330" s="49" t="s">
        <v>10</v>
      </c>
      <c r="B1330" s="49" t="s">
        <v>382</v>
      </c>
      <c r="C1330" s="49" t="s">
        <v>383</v>
      </c>
      <c r="D1330" s="49" t="s">
        <v>409</v>
      </c>
      <c r="E1330" s="49" t="s">
        <v>439</v>
      </c>
      <c r="F1330" s="49" t="s">
        <v>108</v>
      </c>
      <c r="G1330" s="49" t="s">
        <v>440</v>
      </c>
      <c r="H1330" s="50" t="s">
        <v>16</v>
      </c>
      <c r="I1330" s="51">
        <v>25</v>
      </c>
      <c r="J1330" s="52">
        <v>7.0271143269045998E-3</v>
      </c>
      <c r="K1330" s="52">
        <v>6.5615604817333903E-3</v>
      </c>
      <c r="L1330" s="52">
        <v>6.1108744685032896E-3</v>
      </c>
      <c r="M1330" s="52">
        <v>6.0556648449930804E-3</v>
      </c>
      <c r="N1330" s="52">
        <v>6.3661135179367903E-3</v>
      </c>
      <c r="O1330" s="52">
        <v>6.4311099296851604E-3</v>
      </c>
      <c r="P1330" s="52">
        <v>6.4543575994546101E-3</v>
      </c>
      <c r="Q1330" s="52">
        <v>6.4358565272451401E-3</v>
      </c>
      <c r="R1330" s="52">
        <v>5.7936003987820398E-3</v>
      </c>
      <c r="S1330" s="52">
        <v>5.53809065639375E-3</v>
      </c>
      <c r="T1330" s="52">
        <v>5.2825809140054697E-3</v>
      </c>
      <c r="U1330" s="52">
        <v>5.0270711716171902E-3</v>
      </c>
      <c r="V1330" s="52">
        <v>4.7715614292289004E-3</v>
      </c>
      <c r="W1330" s="52">
        <v>4.4841464407647802E-3</v>
      </c>
      <c r="X1330" s="52">
        <v>4.19673145230066E-3</v>
      </c>
      <c r="Y1330" s="52">
        <v>3.9093164638365398E-3</v>
      </c>
      <c r="Z1330" s="52">
        <v>3.51215332467863E-3</v>
      </c>
      <c r="AA1330" s="52">
        <v>3.5119430554431002E-3</v>
      </c>
      <c r="AB1330" s="52">
        <v>3.2890318874842701E-3</v>
      </c>
      <c r="AC1330" s="52">
        <v>3.2435772880602398E-3</v>
      </c>
      <c r="AD1330" s="52">
        <v>3.1981226886362E-3</v>
      </c>
      <c r="AE1330" s="52">
        <v>3.1526680892121702E-3</v>
      </c>
      <c r="AF1330" s="52">
        <v>3.1371250012872201E-3</v>
      </c>
      <c r="AG1330" s="32">
        <v>3.1371250012872201E-3</v>
      </c>
    </row>
    <row r="1331" spans="1:33" ht="15" customHeight="1" x14ac:dyDescent="0.25">
      <c r="A1331" s="49" t="s">
        <v>10</v>
      </c>
      <c r="B1331" s="49" t="s">
        <v>382</v>
      </c>
      <c r="C1331" s="49" t="s">
        <v>383</v>
      </c>
      <c r="D1331" s="49" t="s">
        <v>409</v>
      </c>
      <c r="E1331" s="49" t="s">
        <v>439</v>
      </c>
      <c r="F1331" s="49" t="s">
        <v>108</v>
      </c>
      <c r="G1331" s="49" t="s">
        <v>440</v>
      </c>
      <c r="H1331" s="50" t="s">
        <v>18</v>
      </c>
      <c r="I1331" s="51">
        <v>298</v>
      </c>
      <c r="J1331" s="52">
        <v>2.66873864707451E-2</v>
      </c>
      <c r="K1331" s="52">
        <v>2.5524756037189601E-2</v>
      </c>
      <c r="L1331" s="52">
        <v>2.4387529938557601E-2</v>
      </c>
      <c r="M1331" s="52">
        <v>2.4836738281223299E-2</v>
      </c>
      <c r="N1331" s="52">
        <v>2.6885553021283998E-2</v>
      </c>
      <c r="O1331" s="52">
        <v>2.8027561837427498E-2</v>
      </c>
      <c r="P1331" s="52">
        <v>2.90982355034245E-2</v>
      </c>
      <c r="Q1331" s="52">
        <v>3.0097574019275101E-2</v>
      </c>
      <c r="R1331" s="52">
        <v>2.8193363486794899E-2</v>
      </c>
      <c r="S1331" s="52">
        <v>2.6949977932781699E-2</v>
      </c>
      <c r="T1331" s="52">
        <v>2.57065923787686E-2</v>
      </c>
      <c r="U1331" s="52">
        <v>2.4463206824755501E-2</v>
      </c>
      <c r="V1331" s="52">
        <v>2.3219821270742399E-2</v>
      </c>
      <c r="W1331" s="52">
        <v>2.1821175405724601E-2</v>
      </c>
      <c r="X1331" s="52">
        <v>2.0422529540706801E-2</v>
      </c>
      <c r="Y1331" s="52">
        <v>1.9023883675689E-2</v>
      </c>
      <c r="Z1331" s="52">
        <v>1.70911710315464E-2</v>
      </c>
      <c r="AA1331" s="52">
        <v>1.70901477996044E-2</v>
      </c>
      <c r="AB1331" s="52">
        <v>1.6005396496278398E-2</v>
      </c>
      <c r="AC1331" s="52">
        <v>1.5784201046903201E-2</v>
      </c>
      <c r="AD1331" s="52">
        <v>1.5563005597528099E-2</v>
      </c>
      <c r="AE1331" s="52">
        <v>1.5341810148152999E-2</v>
      </c>
      <c r="AF1331" s="52">
        <v>1.52661729109581E-2</v>
      </c>
      <c r="AG1331" s="32">
        <v>1.52661729109581E-2</v>
      </c>
    </row>
    <row r="1332" spans="1:33" ht="15" customHeight="1" x14ac:dyDescent="0.25">
      <c r="A1332" s="49" t="s">
        <v>10</v>
      </c>
      <c r="B1332" s="49" t="s">
        <v>382</v>
      </c>
      <c r="C1332" s="49" t="s">
        <v>383</v>
      </c>
      <c r="D1332" s="49" t="s">
        <v>409</v>
      </c>
      <c r="E1332" s="49" t="s">
        <v>439</v>
      </c>
      <c r="F1332" s="49" t="s">
        <v>108</v>
      </c>
      <c r="G1332" s="49" t="s">
        <v>441</v>
      </c>
      <c r="H1332" s="50" t="s">
        <v>16</v>
      </c>
      <c r="I1332" s="51">
        <v>25</v>
      </c>
      <c r="J1332" s="52">
        <v>8.0811814759402995E-2</v>
      </c>
      <c r="K1332" s="52">
        <v>7.5457945539933999E-2</v>
      </c>
      <c r="L1332" s="52">
        <v>7.0275056387787804E-2</v>
      </c>
      <c r="M1332" s="52">
        <v>6.9640145717420401E-2</v>
      </c>
      <c r="N1332" s="52">
        <v>7.3210305456273106E-2</v>
      </c>
      <c r="O1332" s="52">
        <v>7.3957764191379394E-2</v>
      </c>
      <c r="P1332" s="52">
        <v>7.4225112393728102E-2</v>
      </c>
      <c r="Q1332" s="52">
        <v>7.4012350063319202E-2</v>
      </c>
      <c r="R1332" s="52">
        <v>6.6626404585993407E-2</v>
      </c>
      <c r="S1332" s="52">
        <v>6.3688042548528098E-2</v>
      </c>
      <c r="T1332" s="52">
        <v>6.0749680511062901E-2</v>
      </c>
      <c r="U1332" s="52">
        <v>5.7811318473597599E-2</v>
      </c>
      <c r="V1332" s="52">
        <v>5.4872956436132402E-2</v>
      </c>
      <c r="W1332" s="52">
        <v>5.1567684068795E-2</v>
      </c>
      <c r="X1332" s="52">
        <v>4.8262411701457598E-2</v>
      </c>
      <c r="Y1332" s="52">
        <v>4.4957139334120197E-2</v>
      </c>
      <c r="Z1332" s="52">
        <v>4.03897632338042E-2</v>
      </c>
      <c r="AA1332" s="52">
        <v>4.03873451375956E-2</v>
      </c>
      <c r="AB1332" s="52">
        <v>3.7823866706069097E-2</v>
      </c>
      <c r="AC1332" s="52">
        <v>3.7301138812692702E-2</v>
      </c>
      <c r="AD1332" s="52">
        <v>3.6778410919316301E-2</v>
      </c>
      <c r="AE1332" s="52">
        <v>3.6255683025939997E-2</v>
      </c>
      <c r="AF1332" s="52">
        <v>3.6076937514803002E-2</v>
      </c>
      <c r="AG1332" s="32">
        <v>3.6076937514803002E-2</v>
      </c>
    </row>
    <row r="1333" spans="1:33" ht="15" customHeight="1" x14ac:dyDescent="0.25">
      <c r="A1333" s="49" t="s">
        <v>10</v>
      </c>
      <c r="B1333" s="49" t="s">
        <v>382</v>
      </c>
      <c r="C1333" s="49" t="s">
        <v>383</v>
      </c>
      <c r="D1333" s="49" t="s">
        <v>409</v>
      </c>
      <c r="E1333" s="49" t="s">
        <v>442</v>
      </c>
      <c r="F1333" s="49" t="s">
        <v>108</v>
      </c>
      <c r="G1333" s="49" t="s">
        <v>443</v>
      </c>
      <c r="H1333" s="50" t="s">
        <v>16</v>
      </c>
      <c r="I1333" s="51">
        <v>25</v>
      </c>
      <c r="J1333" s="52">
        <v>1.4979907807496299E-4</v>
      </c>
      <c r="K1333" s="52">
        <v>2.05140299606438E-4</v>
      </c>
      <c r="L1333" s="52">
        <v>8.8451016402025501E-5</v>
      </c>
      <c r="M1333" s="52">
        <v>8.9721265205731294E-5</v>
      </c>
      <c r="N1333" s="52">
        <v>8.68802812064834E-5</v>
      </c>
      <c r="O1333" s="52">
        <v>8.4235227138217803E-5</v>
      </c>
      <c r="P1333" s="52">
        <v>3.8448202198042303E-4</v>
      </c>
      <c r="Q1333" s="52">
        <v>3.61168477047196E-4</v>
      </c>
      <c r="R1333" s="52"/>
      <c r="S1333" s="52"/>
      <c r="T1333" s="52"/>
      <c r="U1333" s="52"/>
      <c r="V1333" s="52"/>
      <c r="W1333" s="52"/>
      <c r="X1333" s="52"/>
      <c r="Y1333" s="52"/>
      <c r="Z1333" s="52"/>
      <c r="AA1333" s="52"/>
      <c r="AB1333" s="52"/>
      <c r="AC1333" s="52"/>
      <c r="AD1333" s="52"/>
      <c r="AE1333" s="52"/>
      <c r="AF1333" s="52"/>
      <c r="AG1333" s="32"/>
    </row>
    <row r="1334" spans="1:33" ht="15" customHeight="1" x14ac:dyDescent="0.25">
      <c r="A1334" s="49" t="s">
        <v>10</v>
      </c>
      <c r="B1334" s="49" t="s">
        <v>382</v>
      </c>
      <c r="C1334" s="49" t="s">
        <v>383</v>
      </c>
      <c r="D1334" s="49" t="s">
        <v>409</v>
      </c>
      <c r="E1334" s="49" t="s">
        <v>442</v>
      </c>
      <c r="F1334" s="49" t="s">
        <v>108</v>
      </c>
      <c r="G1334" s="49" t="s">
        <v>443</v>
      </c>
      <c r="H1334" s="50" t="s">
        <v>18</v>
      </c>
      <c r="I1334" s="51">
        <v>298</v>
      </c>
      <c r="J1334" s="52">
        <v>1.8384589446210899E-5</v>
      </c>
      <c r="K1334" s="52">
        <v>2.4767005562918499E-5</v>
      </c>
      <c r="L1334" s="52">
        <v>1.05037868104741E-5</v>
      </c>
      <c r="M1334" s="52">
        <v>1.04785251941008E-5</v>
      </c>
      <c r="N1334" s="52">
        <v>9.9776230771052707E-6</v>
      </c>
      <c r="O1334" s="52">
        <v>9.5112659788529994E-6</v>
      </c>
      <c r="P1334" s="52">
        <v>4.26771129489853E-5</v>
      </c>
      <c r="Q1334" s="52">
        <v>3.9403701837647002E-5</v>
      </c>
      <c r="R1334" s="52"/>
      <c r="S1334" s="52"/>
      <c r="T1334" s="52"/>
      <c r="U1334" s="52"/>
      <c r="V1334" s="52"/>
      <c r="W1334" s="52"/>
      <c r="X1334" s="52"/>
      <c r="Y1334" s="52"/>
      <c r="Z1334" s="52"/>
      <c r="AA1334" s="52"/>
      <c r="AB1334" s="52"/>
      <c r="AC1334" s="52"/>
      <c r="AD1334" s="52"/>
      <c r="AE1334" s="52"/>
      <c r="AF1334" s="52"/>
      <c r="AG1334" s="32"/>
    </row>
    <row r="1335" spans="1:33" ht="15" customHeight="1" x14ac:dyDescent="0.25">
      <c r="A1335" s="49" t="s">
        <v>10</v>
      </c>
      <c r="B1335" s="49" t="s">
        <v>382</v>
      </c>
      <c r="C1335" s="49" t="s">
        <v>383</v>
      </c>
      <c r="D1335" s="49" t="s">
        <v>409</v>
      </c>
      <c r="E1335" s="49" t="s">
        <v>442</v>
      </c>
      <c r="F1335" s="49" t="s">
        <v>108</v>
      </c>
      <c r="G1335" s="49" t="s">
        <v>444</v>
      </c>
      <c r="H1335" s="50" t="s">
        <v>16</v>
      </c>
      <c r="I1335" s="51">
        <v>25</v>
      </c>
      <c r="J1335" s="52">
        <v>5.2355737432627301E-5</v>
      </c>
      <c r="K1335" s="52">
        <v>7.8087392477640095E-5</v>
      </c>
      <c r="L1335" s="52">
        <v>3.3962617981749599E-5</v>
      </c>
      <c r="M1335" s="52">
        <v>3.3865858386359898E-5</v>
      </c>
      <c r="N1335" s="52">
        <v>2.9857246577362399E-5</v>
      </c>
      <c r="O1335" s="52">
        <v>3.60346079381959E-5</v>
      </c>
      <c r="P1335" s="52">
        <v>1.6379367244634499E-4</v>
      </c>
      <c r="Q1335" s="52">
        <v>1.53226338740129E-4</v>
      </c>
      <c r="R1335" s="52"/>
      <c r="S1335" s="52"/>
      <c r="T1335" s="52"/>
      <c r="U1335" s="52"/>
      <c r="V1335" s="52"/>
      <c r="W1335" s="52"/>
      <c r="X1335" s="52"/>
      <c r="Y1335" s="52"/>
      <c r="Z1335" s="52"/>
      <c r="AA1335" s="52"/>
      <c r="AB1335" s="52"/>
      <c r="AC1335" s="52"/>
      <c r="AD1335" s="52"/>
      <c r="AE1335" s="52"/>
      <c r="AF1335" s="52"/>
      <c r="AG1335" s="32"/>
    </row>
    <row r="1336" spans="1:33" ht="15" customHeight="1" x14ac:dyDescent="0.25">
      <c r="A1336" s="49" t="s">
        <v>10</v>
      </c>
      <c r="B1336" s="49" t="s">
        <v>382</v>
      </c>
      <c r="C1336" s="49" t="s">
        <v>383</v>
      </c>
      <c r="D1336" s="49" t="s">
        <v>409</v>
      </c>
      <c r="E1336" s="49" t="s">
        <v>442</v>
      </c>
      <c r="F1336" s="49" t="s">
        <v>108</v>
      </c>
      <c r="G1336" s="49" t="s">
        <v>444</v>
      </c>
      <c r="H1336" s="50" t="s">
        <v>18</v>
      </c>
      <c r="I1336" s="51">
        <v>298</v>
      </c>
      <c r="J1336" s="52">
        <v>6.0882945093840398E-6</v>
      </c>
      <c r="K1336" s="52">
        <v>9.4232152549116204E-6</v>
      </c>
      <c r="L1336" s="52">
        <v>4.2474817093657599E-6</v>
      </c>
      <c r="M1336" s="52">
        <v>4.3839904701138703E-6</v>
      </c>
      <c r="N1336" s="52">
        <v>3.9960884390225597E-6</v>
      </c>
      <c r="O1336" s="52">
        <v>4.9809920925132502E-6</v>
      </c>
      <c r="P1336" s="52">
        <v>2.33596310344795E-5</v>
      </c>
      <c r="Q1336" s="52">
        <v>2.2524944449429799E-5</v>
      </c>
      <c r="R1336" s="52"/>
      <c r="S1336" s="52"/>
      <c r="T1336" s="52"/>
      <c r="U1336" s="52"/>
      <c r="V1336" s="52"/>
      <c r="W1336" s="52"/>
      <c r="X1336" s="52"/>
      <c r="Y1336" s="52"/>
      <c r="Z1336" s="52"/>
      <c r="AA1336" s="52"/>
      <c r="AB1336" s="52"/>
      <c r="AC1336" s="52"/>
      <c r="AD1336" s="52"/>
      <c r="AE1336" s="52"/>
      <c r="AF1336" s="52"/>
      <c r="AG1336" s="32"/>
    </row>
    <row r="1337" spans="1:33" ht="15" customHeight="1" x14ac:dyDescent="0.25">
      <c r="A1337" s="49" t="s">
        <v>10</v>
      </c>
      <c r="B1337" s="49" t="s">
        <v>382</v>
      </c>
      <c r="C1337" s="49" t="s">
        <v>383</v>
      </c>
      <c r="D1337" s="49" t="s">
        <v>409</v>
      </c>
      <c r="E1337" s="49" t="s">
        <v>442</v>
      </c>
      <c r="F1337" s="49" t="s">
        <v>108</v>
      </c>
      <c r="G1337" s="49" t="s">
        <v>445</v>
      </c>
      <c r="H1337" s="50" t="s">
        <v>16</v>
      </c>
      <c r="I1337" s="51">
        <v>25</v>
      </c>
      <c r="J1337" s="52">
        <v>2.3569606790358101E-4</v>
      </c>
      <c r="K1337" s="52">
        <v>7.8565355967860295E-5</v>
      </c>
      <c r="L1337" s="52">
        <v>8.0846285657249799E-5</v>
      </c>
      <c r="M1337" s="52">
        <v>8.6731647448390494E-5</v>
      </c>
      <c r="N1337" s="52">
        <v>7.7660225138737594E-5</v>
      </c>
      <c r="O1337" s="52">
        <v>7.2098352250817395E-5</v>
      </c>
      <c r="P1337" s="52">
        <v>2.6217582636660803E-4</v>
      </c>
      <c r="Q1337" s="52">
        <v>3.678918853854E-4</v>
      </c>
      <c r="R1337" s="52"/>
      <c r="S1337" s="52"/>
      <c r="T1337" s="52"/>
      <c r="U1337" s="52"/>
      <c r="V1337" s="52"/>
      <c r="W1337" s="52"/>
      <c r="X1337" s="52"/>
      <c r="Y1337" s="52"/>
      <c r="Z1337" s="52"/>
      <c r="AA1337" s="52"/>
      <c r="AB1337" s="52"/>
      <c r="AC1337" s="52"/>
      <c r="AD1337" s="52"/>
      <c r="AE1337" s="52"/>
      <c r="AF1337" s="52"/>
      <c r="AG1337" s="32"/>
    </row>
    <row r="1338" spans="1:33" ht="15" customHeight="1" x14ac:dyDescent="0.25">
      <c r="A1338" s="49" t="s">
        <v>10</v>
      </c>
      <c r="B1338" s="49" t="s">
        <v>382</v>
      </c>
      <c r="C1338" s="49" t="s">
        <v>383</v>
      </c>
      <c r="D1338" s="49" t="s">
        <v>409</v>
      </c>
      <c r="E1338" s="49" t="s">
        <v>442</v>
      </c>
      <c r="F1338" s="49" t="s">
        <v>108</v>
      </c>
      <c r="G1338" s="49" t="s">
        <v>445</v>
      </c>
      <c r="H1338" s="50" t="s">
        <v>18</v>
      </c>
      <c r="I1338" s="51">
        <v>298</v>
      </c>
      <c r="J1338" s="52">
        <v>2.9074740436894401E-5</v>
      </c>
      <c r="K1338" s="52">
        <v>9.9022666705364993E-6</v>
      </c>
      <c r="L1338" s="52">
        <v>1.0406555062405999E-5</v>
      </c>
      <c r="M1338" s="52">
        <v>1.1396706214576101E-5</v>
      </c>
      <c r="N1338" s="52">
        <v>1.04129630396612E-5</v>
      </c>
      <c r="O1338" s="52">
        <v>9.8605512073183893E-6</v>
      </c>
      <c r="P1338" s="52">
        <v>3.6559619449594003E-5</v>
      </c>
      <c r="Q1338" s="52">
        <v>5.2287966898907303E-5</v>
      </c>
      <c r="R1338" s="52"/>
      <c r="S1338" s="52"/>
      <c r="T1338" s="52"/>
      <c r="U1338" s="52"/>
      <c r="V1338" s="52"/>
      <c r="W1338" s="52"/>
      <c r="X1338" s="52"/>
      <c r="Y1338" s="52"/>
      <c r="Z1338" s="52"/>
      <c r="AA1338" s="52"/>
      <c r="AB1338" s="52"/>
      <c r="AC1338" s="52"/>
      <c r="AD1338" s="52"/>
      <c r="AE1338" s="52"/>
      <c r="AF1338" s="52"/>
      <c r="AG1338" s="32"/>
    </row>
    <row r="1339" spans="1:33" ht="15" customHeight="1" x14ac:dyDescent="0.25">
      <c r="A1339" s="49" t="s">
        <v>10</v>
      </c>
      <c r="B1339" s="49" t="s">
        <v>382</v>
      </c>
      <c r="C1339" s="49" t="s">
        <v>383</v>
      </c>
      <c r="D1339" s="49" t="s">
        <v>409</v>
      </c>
      <c r="E1339" s="49" t="s">
        <v>442</v>
      </c>
      <c r="F1339" s="49" t="s">
        <v>108</v>
      </c>
      <c r="G1339" s="49" t="s">
        <v>446</v>
      </c>
      <c r="H1339" s="50" t="s">
        <v>16</v>
      </c>
      <c r="I1339" s="51">
        <v>25</v>
      </c>
      <c r="J1339" s="52">
        <v>7.0085580006717097E-5</v>
      </c>
      <c r="K1339" s="52">
        <v>1.8158536638104001E-4</v>
      </c>
      <c r="L1339" s="52">
        <v>1.04450122461623E-4</v>
      </c>
      <c r="M1339" s="52">
        <v>1.11910845494596E-4</v>
      </c>
      <c r="N1339" s="52">
        <v>1.19904477315639E-4</v>
      </c>
      <c r="O1339" s="52">
        <v>9.6474866805686701E-5</v>
      </c>
      <c r="P1339" s="52">
        <v>4.3852212184402998E-4</v>
      </c>
      <c r="Q1339" s="52">
        <v>4.59458016693358E-4</v>
      </c>
      <c r="R1339" s="52"/>
      <c r="S1339" s="52"/>
      <c r="T1339" s="52"/>
      <c r="U1339" s="52"/>
      <c r="V1339" s="52"/>
      <c r="W1339" s="52"/>
      <c r="X1339" s="52"/>
      <c r="Y1339" s="52"/>
      <c r="Z1339" s="52"/>
      <c r="AA1339" s="52"/>
      <c r="AB1339" s="52"/>
      <c r="AC1339" s="52"/>
      <c r="AD1339" s="52"/>
      <c r="AE1339" s="52"/>
      <c r="AF1339" s="52"/>
      <c r="AG1339" s="32"/>
    </row>
    <row r="1340" spans="1:33" ht="15" customHeight="1" x14ac:dyDescent="0.25">
      <c r="A1340" s="49" t="s">
        <v>10</v>
      </c>
      <c r="B1340" s="49" t="s">
        <v>382</v>
      </c>
      <c r="C1340" s="49" t="s">
        <v>383</v>
      </c>
      <c r="D1340" s="49" t="s">
        <v>409</v>
      </c>
      <c r="E1340" s="49" t="s">
        <v>442</v>
      </c>
      <c r="F1340" s="49" t="s">
        <v>108</v>
      </c>
      <c r="G1340" s="49" t="s">
        <v>446</v>
      </c>
      <c r="H1340" s="50" t="s">
        <v>18</v>
      </c>
      <c r="I1340" s="51">
        <v>298</v>
      </c>
      <c r="J1340" s="52">
        <v>8.6455411207712292E-6</v>
      </c>
      <c r="K1340" s="52">
        <v>2.28867635005396E-5</v>
      </c>
      <c r="L1340" s="52">
        <v>1.34448471174069E-5</v>
      </c>
      <c r="M1340" s="52">
        <v>1.4705301534663801E-5</v>
      </c>
      <c r="N1340" s="52">
        <v>1.6077224709909401E-5</v>
      </c>
      <c r="O1340" s="52">
        <v>1.3194412003305E-5</v>
      </c>
      <c r="P1340" s="52">
        <v>6.1150572564336596E-5</v>
      </c>
      <c r="Q1340" s="52">
        <v>6.5302135009399405E-5</v>
      </c>
      <c r="R1340" s="52"/>
      <c r="S1340" s="52"/>
      <c r="T1340" s="52"/>
      <c r="U1340" s="52"/>
      <c r="V1340" s="52"/>
      <c r="W1340" s="52"/>
      <c r="X1340" s="52"/>
      <c r="Y1340" s="52"/>
      <c r="Z1340" s="52"/>
      <c r="AA1340" s="52"/>
      <c r="AB1340" s="52"/>
      <c r="AC1340" s="52"/>
      <c r="AD1340" s="52"/>
      <c r="AE1340" s="52"/>
      <c r="AF1340" s="52"/>
      <c r="AG1340" s="32"/>
    </row>
    <row r="1341" spans="1:33" ht="15" customHeight="1" x14ac:dyDescent="0.25">
      <c r="A1341" s="49" t="s">
        <v>10</v>
      </c>
      <c r="B1341" s="49" t="s">
        <v>382</v>
      </c>
      <c r="C1341" s="49" t="s">
        <v>383</v>
      </c>
      <c r="D1341" s="49" t="s">
        <v>409</v>
      </c>
      <c r="E1341" s="49" t="s">
        <v>442</v>
      </c>
      <c r="F1341" s="49" t="s">
        <v>108</v>
      </c>
      <c r="G1341" s="49" t="s">
        <v>447</v>
      </c>
      <c r="H1341" s="50" t="s">
        <v>16</v>
      </c>
      <c r="I1341" s="51">
        <v>25</v>
      </c>
      <c r="J1341" s="52">
        <v>1.29513518095057E-4</v>
      </c>
      <c r="K1341" s="52">
        <v>1.02679850498196E-4</v>
      </c>
      <c r="L1341" s="52">
        <v>5.1300178210195197E-5</v>
      </c>
      <c r="M1341" s="52">
        <v>4.4531404696349902E-5</v>
      </c>
      <c r="N1341" s="52">
        <v>5.49644766537807E-5</v>
      </c>
      <c r="O1341" s="52">
        <v>5.8044382673173499E-5</v>
      </c>
      <c r="P1341" s="52">
        <v>3.0152926063986199E-4</v>
      </c>
      <c r="Q1341" s="52">
        <v>2.6092007795691299E-4</v>
      </c>
      <c r="R1341" s="52"/>
      <c r="S1341" s="52"/>
      <c r="T1341" s="52"/>
      <c r="U1341" s="52"/>
      <c r="V1341" s="52"/>
      <c r="W1341" s="52"/>
      <c r="X1341" s="52"/>
      <c r="Y1341" s="52"/>
      <c r="Z1341" s="52"/>
      <c r="AA1341" s="52"/>
      <c r="AB1341" s="52"/>
      <c r="AC1341" s="52"/>
      <c r="AD1341" s="52"/>
      <c r="AE1341" s="52"/>
      <c r="AF1341" s="52"/>
      <c r="AG1341" s="32"/>
    </row>
    <row r="1342" spans="1:33" ht="15" customHeight="1" x14ac:dyDescent="0.25">
      <c r="A1342" s="49" t="s">
        <v>10</v>
      </c>
      <c r="B1342" s="49" t="s">
        <v>382</v>
      </c>
      <c r="C1342" s="49" t="s">
        <v>383</v>
      </c>
      <c r="D1342" s="49" t="s">
        <v>409</v>
      </c>
      <c r="E1342" s="49" t="s">
        <v>442</v>
      </c>
      <c r="F1342" s="49" t="s">
        <v>108</v>
      </c>
      <c r="G1342" s="49" t="s">
        <v>447</v>
      </c>
      <c r="H1342" s="50" t="s">
        <v>18</v>
      </c>
      <c r="I1342" s="51">
        <v>298</v>
      </c>
      <c r="J1342" s="52">
        <v>1.59763883851607E-5</v>
      </c>
      <c r="K1342" s="52">
        <v>1.2941623554024199E-5</v>
      </c>
      <c r="L1342" s="52">
        <v>6.6033723740747E-6</v>
      </c>
      <c r="M1342" s="52">
        <v>5.8515127012742202E-6</v>
      </c>
      <c r="N1342" s="52">
        <v>7.3698352389226801E-6</v>
      </c>
      <c r="O1342" s="52">
        <v>7.9384561474429997E-6</v>
      </c>
      <c r="P1342" s="52">
        <v>4.2047335845891E-5</v>
      </c>
      <c r="Q1342" s="52">
        <v>3.7084211262716799E-5</v>
      </c>
      <c r="R1342" s="52"/>
      <c r="S1342" s="52"/>
      <c r="T1342" s="52"/>
      <c r="U1342" s="52"/>
      <c r="V1342" s="52"/>
      <c r="W1342" s="52"/>
      <c r="X1342" s="52"/>
      <c r="Y1342" s="52"/>
      <c r="Z1342" s="52"/>
      <c r="AA1342" s="52"/>
      <c r="AB1342" s="52"/>
      <c r="AC1342" s="52"/>
      <c r="AD1342" s="52"/>
      <c r="AE1342" s="52"/>
      <c r="AF1342" s="52"/>
      <c r="AG1342" s="32"/>
    </row>
    <row r="1343" spans="1:33" ht="15" customHeight="1" x14ac:dyDescent="0.25">
      <c r="A1343" s="49" t="s">
        <v>10</v>
      </c>
      <c r="B1343" s="49" t="s">
        <v>382</v>
      </c>
      <c r="C1343" s="49" t="s">
        <v>383</v>
      </c>
      <c r="D1343" s="49" t="s">
        <v>409</v>
      </c>
      <c r="E1343" s="49" t="s">
        <v>442</v>
      </c>
      <c r="F1343" s="49" t="s">
        <v>108</v>
      </c>
      <c r="G1343" s="49" t="s">
        <v>448</v>
      </c>
      <c r="H1343" s="50" t="s">
        <v>16</v>
      </c>
      <c r="I1343" s="51">
        <v>25</v>
      </c>
      <c r="J1343" s="52">
        <v>9.9315663269542599E-3</v>
      </c>
      <c r="K1343" s="52">
        <v>1.00404620058933E-2</v>
      </c>
      <c r="L1343" s="52">
        <v>1.12750693240838E-2</v>
      </c>
      <c r="M1343" s="52">
        <v>1.05709853988738E-2</v>
      </c>
      <c r="N1343" s="52">
        <v>1.0468783302471399E-2</v>
      </c>
      <c r="O1343" s="52">
        <v>1.0811684096351099E-2</v>
      </c>
      <c r="P1343" s="52">
        <v>9.9746903689200798E-3</v>
      </c>
      <c r="Q1343" s="52">
        <v>1.0200348732662399E-2</v>
      </c>
      <c r="R1343" s="52">
        <v>5.8027476727799199E-3</v>
      </c>
      <c r="S1343" s="52">
        <v>4.0206793735720701E-3</v>
      </c>
      <c r="T1343" s="52">
        <v>4.5389412384767604E-3</v>
      </c>
      <c r="U1343" s="52">
        <v>3.4045891814876998E-3</v>
      </c>
      <c r="V1343" s="52">
        <v>2.9258929102625401E-3</v>
      </c>
      <c r="W1343" s="52">
        <v>2.28089608056949E-3</v>
      </c>
      <c r="X1343" s="52">
        <v>3.42134412085423E-3</v>
      </c>
      <c r="Y1343" s="52">
        <v>2.28089608056949E-3</v>
      </c>
      <c r="Z1343" s="52">
        <v>3.42134412085423E-3</v>
      </c>
      <c r="AA1343" s="52">
        <v>2.28089608056949E-3</v>
      </c>
      <c r="AB1343" s="52">
        <v>4.5617921611389696E-3</v>
      </c>
      <c r="AC1343" s="52">
        <v>6.8426882417084601E-3</v>
      </c>
      <c r="AD1343" s="52">
        <v>5.1320161812813498E-3</v>
      </c>
      <c r="AE1343" s="52">
        <v>3.9915681409965998E-3</v>
      </c>
      <c r="AF1343" s="52">
        <v>3.9915681409965998E-3</v>
      </c>
      <c r="AG1343" s="32">
        <v>3.42134412085423E-3</v>
      </c>
    </row>
    <row r="1344" spans="1:33" ht="15" customHeight="1" x14ac:dyDescent="0.25">
      <c r="A1344" s="49" t="s">
        <v>10</v>
      </c>
      <c r="B1344" s="49" t="s">
        <v>382</v>
      </c>
      <c r="C1344" s="49" t="s">
        <v>383</v>
      </c>
      <c r="D1344" s="49" t="s">
        <v>409</v>
      </c>
      <c r="E1344" s="49" t="s">
        <v>442</v>
      </c>
      <c r="F1344" s="49" t="s">
        <v>108</v>
      </c>
      <c r="G1344" s="49" t="s">
        <v>448</v>
      </c>
      <c r="H1344" s="50" t="s">
        <v>18</v>
      </c>
      <c r="I1344" s="51">
        <v>298</v>
      </c>
      <c r="J1344" s="52">
        <v>4.0737819084763502E-4</v>
      </c>
      <c r="K1344" s="52">
        <v>3.9148574081831198E-4</v>
      </c>
      <c r="L1344" s="52">
        <v>4.3703066772344602E-4</v>
      </c>
      <c r="M1344" s="52">
        <v>3.9691489268010101E-4</v>
      </c>
      <c r="N1344" s="52">
        <v>3.97819775571351E-4</v>
      </c>
      <c r="O1344" s="52">
        <v>3.9855018426292302E-4</v>
      </c>
      <c r="P1344" s="52">
        <v>3.6550845781945998E-4</v>
      </c>
      <c r="Q1344" s="52">
        <v>3.6876605640176702E-4</v>
      </c>
      <c r="R1344" s="52">
        <v>2.0139137342800099E-4</v>
      </c>
      <c r="S1344" s="52">
        <v>1.4097396139960101E-4</v>
      </c>
      <c r="T1344" s="52">
        <v>1.61113098742401E-4</v>
      </c>
      <c r="U1344" s="52">
        <v>1.20834824056801E-4</v>
      </c>
      <c r="V1344" s="52">
        <v>1.00695686714001E-4</v>
      </c>
      <c r="W1344" s="52">
        <v>8.0556549371200596E-5</v>
      </c>
      <c r="X1344" s="52">
        <v>1.20834824056801E-4</v>
      </c>
      <c r="Y1344" s="52">
        <v>8.0556549371200406E-5</v>
      </c>
      <c r="Z1344" s="52">
        <v>1.20834824056801E-4</v>
      </c>
      <c r="AA1344" s="52">
        <v>8.0556549371200406E-5</v>
      </c>
      <c r="AB1344" s="52">
        <v>1.61113098742401E-4</v>
      </c>
      <c r="AC1344" s="52">
        <v>2.41669648113601E-4</v>
      </c>
      <c r="AD1344" s="52">
        <v>1.81252236085201E-4</v>
      </c>
      <c r="AE1344" s="52">
        <v>1.4097396139960101E-4</v>
      </c>
      <c r="AF1344" s="52">
        <v>1.4097396139960101E-4</v>
      </c>
      <c r="AG1344" s="32">
        <v>1.20834824056801E-4</v>
      </c>
    </row>
    <row r="1345" spans="1:33" ht="15" customHeight="1" x14ac:dyDescent="0.25">
      <c r="A1345" s="49" t="s">
        <v>10</v>
      </c>
      <c r="B1345" s="49" t="s">
        <v>382</v>
      </c>
      <c r="C1345" s="49" t="s">
        <v>383</v>
      </c>
      <c r="D1345" s="49" t="s">
        <v>409</v>
      </c>
      <c r="E1345" s="49" t="s">
        <v>442</v>
      </c>
      <c r="F1345" s="49" t="s">
        <v>108</v>
      </c>
      <c r="G1345" s="49" t="s">
        <v>449</v>
      </c>
      <c r="H1345" s="50" t="s">
        <v>16</v>
      </c>
      <c r="I1345" s="51">
        <v>25</v>
      </c>
      <c r="J1345" s="52">
        <v>3.4582525612216202E-3</v>
      </c>
      <c r="K1345" s="52">
        <v>3.7998336784002898E-3</v>
      </c>
      <c r="L1345" s="52">
        <v>4.3004004274245396E-3</v>
      </c>
      <c r="M1345" s="52">
        <v>3.9621760786300699E-3</v>
      </c>
      <c r="N1345" s="52">
        <v>3.5845505288475302E-3</v>
      </c>
      <c r="O1345" s="52">
        <v>4.5999851197407104E-3</v>
      </c>
      <c r="P1345" s="52">
        <v>4.24071963311007E-3</v>
      </c>
      <c r="Q1345" s="52">
        <v>4.3275530981533097E-3</v>
      </c>
      <c r="R1345" s="52">
        <v>2.8164364772700198E-3</v>
      </c>
      <c r="S1345" s="52">
        <v>3.1517643954243201E-3</v>
      </c>
      <c r="T1345" s="52">
        <v>3.8308470853584999E-3</v>
      </c>
      <c r="U1345" s="52">
        <v>3.11247776594666E-3</v>
      </c>
      <c r="V1345" s="52">
        <v>3.45770571353974E-3</v>
      </c>
      <c r="W1345" s="52">
        <v>2.8884387884076002E-3</v>
      </c>
      <c r="X1345" s="52">
        <v>3.7309001016931301E-3</v>
      </c>
      <c r="Y1345" s="52">
        <v>2.6477355560402898E-3</v>
      </c>
      <c r="Z1345" s="52">
        <v>2.6477355560402898E-3</v>
      </c>
      <c r="AA1345" s="52">
        <v>2.8884387884075902E-3</v>
      </c>
      <c r="AB1345" s="52">
        <v>2.8884387884075902E-3</v>
      </c>
      <c r="AC1345" s="52">
        <v>3.1291420207748902E-3</v>
      </c>
      <c r="AD1345" s="52">
        <v>2.8884387884075902E-3</v>
      </c>
      <c r="AE1345" s="52">
        <v>2.5273839398566398E-3</v>
      </c>
      <c r="AF1345" s="52">
        <v>2.4070323236729898E-3</v>
      </c>
      <c r="AG1345" s="32">
        <v>9.6281292946919601E-4</v>
      </c>
    </row>
    <row r="1346" spans="1:33" ht="15" customHeight="1" x14ac:dyDescent="0.25">
      <c r="A1346" s="49" t="s">
        <v>10</v>
      </c>
      <c r="B1346" s="49" t="s">
        <v>382</v>
      </c>
      <c r="C1346" s="49" t="s">
        <v>383</v>
      </c>
      <c r="D1346" s="49" t="s">
        <v>409</v>
      </c>
      <c r="E1346" s="49" t="s">
        <v>442</v>
      </c>
      <c r="F1346" s="49" t="s">
        <v>108</v>
      </c>
      <c r="G1346" s="49" t="s">
        <v>449</v>
      </c>
      <c r="H1346" s="50" t="s">
        <v>18</v>
      </c>
      <c r="I1346" s="51">
        <v>298</v>
      </c>
      <c r="J1346" s="52">
        <v>1.3490855533309899E-4</v>
      </c>
      <c r="K1346" s="52">
        <v>1.4895036041348499E-4</v>
      </c>
      <c r="L1346" s="52">
        <v>1.7672481373443401E-4</v>
      </c>
      <c r="M1346" s="52">
        <v>1.6606068838155501E-4</v>
      </c>
      <c r="N1346" s="52">
        <v>1.5932882949076501E-4</v>
      </c>
      <c r="O1346" s="52">
        <v>2.0871830529154399E-4</v>
      </c>
      <c r="P1346" s="52">
        <v>2.00063737320994E-4</v>
      </c>
      <c r="Q1346" s="52">
        <v>2.1080341561586401E-4</v>
      </c>
      <c r="R1346" s="52">
        <v>1.3816869685141499E-4</v>
      </c>
      <c r="S1346" s="52">
        <v>1.5619070078855499E-4</v>
      </c>
      <c r="T1346" s="52">
        <v>1.9223470866283699E-4</v>
      </c>
      <c r="U1346" s="52">
        <v>1.5619070078855499E-4</v>
      </c>
      <c r="V1346" s="52">
        <v>1.6820537007998201E-4</v>
      </c>
      <c r="W1346" s="52">
        <v>1.44176031497128E-4</v>
      </c>
      <c r="X1346" s="52">
        <v>1.8622737401712301E-4</v>
      </c>
      <c r="Y1346" s="52">
        <v>1.32161362205701E-4</v>
      </c>
      <c r="Z1346" s="52">
        <v>1.32161362205701E-4</v>
      </c>
      <c r="AA1346" s="52">
        <v>1.44176031497128E-4</v>
      </c>
      <c r="AB1346" s="52">
        <v>1.44176031497128E-4</v>
      </c>
      <c r="AC1346" s="52">
        <v>1.5619070078855499E-4</v>
      </c>
      <c r="AD1346" s="52">
        <v>1.44176031497128E-4</v>
      </c>
      <c r="AE1346" s="52">
        <v>1.2615402755998699E-4</v>
      </c>
      <c r="AF1346" s="52">
        <v>1.20146692914273E-4</v>
      </c>
      <c r="AG1346" s="32">
        <v>4.8058677165709302E-5</v>
      </c>
    </row>
    <row r="1347" spans="1:33" ht="15" customHeight="1" x14ac:dyDescent="0.25">
      <c r="A1347" s="49" t="s">
        <v>10</v>
      </c>
      <c r="B1347" s="49" t="s">
        <v>382</v>
      </c>
      <c r="C1347" s="49" t="s">
        <v>383</v>
      </c>
      <c r="D1347" s="49" t="s">
        <v>409</v>
      </c>
      <c r="E1347" s="49" t="s">
        <v>442</v>
      </c>
      <c r="F1347" s="49" t="s">
        <v>108</v>
      </c>
      <c r="G1347" s="49" t="s">
        <v>450</v>
      </c>
      <c r="H1347" s="50" t="s">
        <v>16</v>
      </c>
      <c r="I1347" s="51">
        <v>25</v>
      </c>
      <c r="J1347" s="52">
        <v>1.55684280361119E-2</v>
      </c>
      <c r="K1347" s="52">
        <v>3.82309200102521E-3</v>
      </c>
      <c r="L1347" s="52">
        <v>1.0236884611868001E-2</v>
      </c>
      <c r="M1347" s="52">
        <v>1.0147271474996699E-2</v>
      </c>
      <c r="N1347" s="52">
        <v>9.3235992264117697E-3</v>
      </c>
      <c r="O1347" s="52">
        <v>9.2036896330441598E-3</v>
      </c>
      <c r="P1347" s="52">
        <v>6.78789453581572E-3</v>
      </c>
      <c r="Q1347" s="52">
        <v>1.03903263725775E-2</v>
      </c>
      <c r="R1347" s="52">
        <v>7.8402090164004599E-3</v>
      </c>
      <c r="S1347" s="52">
        <v>7.3732594974252998E-3</v>
      </c>
      <c r="T1347" s="52">
        <v>6.1318333320658702E-3</v>
      </c>
      <c r="U1347" s="52">
        <v>8.4310392549343093E-3</v>
      </c>
      <c r="V1347" s="52">
        <v>9.0925009070115907E-3</v>
      </c>
      <c r="W1347" s="52">
        <v>8.4761791714818794E-3</v>
      </c>
      <c r="X1347" s="52">
        <v>1.0402583528636799E-2</v>
      </c>
      <c r="Y1347" s="52">
        <v>9.6320217857748108E-3</v>
      </c>
      <c r="Z1347" s="52">
        <v>8.4761791714818308E-3</v>
      </c>
      <c r="AA1347" s="52">
        <v>8.8614600429128207E-3</v>
      </c>
      <c r="AB1347" s="52">
        <v>8.8614600429128207E-3</v>
      </c>
      <c r="AC1347" s="52">
        <v>9.2467409143438106E-3</v>
      </c>
      <c r="AD1347" s="52">
        <v>7.7056174286198502E-3</v>
      </c>
      <c r="AE1347" s="52">
        <v>6.1644939428958804E-3</v>
      </c>
      <c r="AF1347" s="52">
        <v>6.9350556857578601E-3</v>
      </c>
      <c r="AG1347" s="32">
        <v>3.0822469714479402E-3</v>
      </c>
    </row>
    <row r="1348" spans="1:33" ht="15" customHeight="1" x14ac:dyDescent="0.25">
      <c r="A1348" s="49" t="s">
        <v>10</v>
      </c>
      <c r="B1348" s="49" t="s">
        <v>382</v>
      </c>
      <c r="C1348" s="49" t="s">
        <v>383</v>
      </c>
      <c r="D1348" s="49" t="s">
        <v>409</v>
      </c>
      <c r="E1348" s="49" t="s">
        <v>442</v>
      </c>
      <c r="F1348" s="49" t="s">
        <v>108</v>
      </c>
      <c r="G1348" s="49" t="s">
        <v>450</v>
      </c>
      <c r="H1348" s="50" t="s">
        <v>18</v>
      </c>
      <c r="I1348" s="51">
        <v>298</v>
      </c>
      <c r="J1348" s="52">
        <v>6.4425780043664705E-4</v>
      </c>
      <c r="K1348" s="52">
        <v>1.56522603971938E-4</v>
      </c>
      <c r="L1348" s="52">
        <v>4.3298514999266303E-4</v>
      </c>
      <c r="M1348" s="52">
        <v>4.3169456963388199E-4</v>
      </c>
      <c r="N1348" s="52">
        <v>4.1517730099227302E-4</v>
      </c>
      <c r="O1348" s="52">
        <v>4.1318626872052398E-4</v>
      </c>
      <c r="P1348" s="52">
        <v>3.1311513830518299E-4</v>
      </c>
      <c r="Q1348" s="52">
        <v>4.8934558052496997E-4</v>
      </c>
      <c r="R1348" s="52">
        <v>3.6790203221244601E-4</v>
      </c>
      <c r="S1348" s="52">
        <v>3.49506930601823E-4</v>
      </c>
      <c r="T1348" s="52">
        <v>2.9432162576995598E-4</v>
      </c>
      <c r="U1348" s="52">
        <v>4.04692235433691E-4</v>
      </c>
      <c r="V1348" s="52">
        <v>4.23087337044314E-4</v>
      </c>
      <c r="W1348" s="52">
        <v>4.04692235433691E-4</v>
      </c>
      <c r="X1348" s="52">
        <v>4.9666774348680002E-4</v>
      </c>
      <c r="Y1348" s="52">
        <v>4.5987754026555601E-4</v>
      </c>
      <c r="Z1348" s="52">
        <v>4.0469223543368899E-4</v>
      </c>
      <c r="AA1348" s="52">
        <v>4.2308733704431102E-4</v>
      </c>
      <c r="AB1348" s="52">
        <v>4.2308733704431102E-4</v>
      </c>
      <c r="AC1348" s="52">
        <v>4.41482438654933E-4</v>
      </c>
      <c r="AD1348" s="52">
        <v>3.67902032212444E-4</v>
      </c>
      <c r="AE1348" s="52">
        <v>2.9432162576995598E-4</v>
      </c>
      <c r="AF1348" s="52">
        <v>3.3111182899119999E-4</v>
      </c>
      <c r="AG1348" s="32">
        <v>1.4716081288497799E-4</v>
      </c>
    </row>
    <row r="1349" spans="1:33" ht="15" customHeight="1" x14ac:dyDescent="0.25">
      <c r="A1349" s="49" t="s">
        <v>10</v>
      </c>
      <c r="B1349" s="49" t="s">
        <v>382</v>
      </c>
      <c r="C1349" s="49" t="s">
        <v>383</v>
      </c>
      <c r="D1349" s="49" t="s">
        <v>409</v>
      </c>
      <c r="E1349" s="49" t="s">
        <v>442</v>
      </c>
      <c r="F1349" s="49" t="s">
        <v>108</v>
      </c>
      <c r="G1349" s="49" t="s">
        <v>451</v>
      </c>
      <c r="H1349" s="50" t="s">
        <v>16</v>
      </c>
      <c r="I1349" s="51">
        <v>25</v>
      </c>
      <c r="J1349" s="52">
        <v>4.6293615265151303E-3</v>
      </c>
      <c r="K1349" s="52">
        <v>8.8361791678074498E-3</v>
      </c>
      <c r="L1349" s="52">
        <v>1.32256397760586E-2</v>
      </c>
      <c r="M1349" s="52">
        <v>1.30931414730224E-2</v>
      </c>
      <c r="N1349" s="52">
        <v>1.43952878059036E-2</v>
      </c>
      <c r="O1349" s="52">
        <v>1.2315464969017399E-2</v>
      </c>
      <c r="P1349" s="52">
        <v>1.13536093542701E-2</v>
      </c>
      <c r="Q1349" s="52">
        <v>1.2976417631337601E-2</v>
      </c>
      <c r="R1349" s="52">
        <v>5.2454951949155197E-3</v>
      </c>
      <c r="S1349" s="52">
        <v>1.55781550091887E-2</v>
      </c>
      <c r="T1349" s="52">
        <v>1.17947039243167E-2</v>
      </c>
      <c r="U1349" s="52">
        <v>1.2819978224197901E-2</v>
      </c>
      <c r="V1349" s="52">
        <v>1.26956694674338E-2</v>
      </c>
      <c r="W1349" s="52">
        <v>1.18575272617862E-2</v>
      </c>
      <c r="X1349" s="52">
        <v>1.08264379346744E-2</v>
      </c>
      <c r="Y1349" s="52">
        <v>1.2888616588898101E-2</v>
      </c>
      <c r="Z1349" s="52">
        <v>1.08264379346744E-2</v>
      </c>
      <c r="AA1349" s="52">
        <v>1.1341982598230301E-2</v>
      </c>
      <c r="AB1349" s="52">
        <v>1.23730719253422E-2</v>
      </c>
      <c r="AC1349" s="52">
        <v>1.1341982598230301E-2</v>
      </c>
      <c r="AD1349" s="52">
        <v>1.18575272617862E-2</v>
      </c>
      <c r="AE1349" s="52">
        <v>1.0310893271118501E-2</v>
      </c>
      <c r="AF1349" s="52">
        <v>1.0310893271118501E-2</v>
      </c>
      <c r="AG1349" s="32">
        <v>4.6399019720033104E-3</v>
      </c>
    </row>
    <row r="1350" spans="1:33" ht="15" customHeight="1" x14ac:dyDescent="0.25">
      <c r="A1350" s="49" t="s">
        <v>10</v>
      </c>
      <c r="B1350" s="49" t="s">
        <v>382</v>
      </c>
      <c r="C1350" s="49" t="s">
        <v>383</v>
      </c>
      <c r="D1350" s="49" t="s">
        <v>409</v>
      </c>
      <c r="E1350" s="49" t="s">
        <v>442</v>
      </c>
      <c r="F1350" s="49" t="s">
        <v>108</v>
      </c>
      <c r="G1350" s="49" t="s">
        <v>451</v>
      </c>
      <c r="H1350" s="50" t="s">
        <v>18</v>
      </c>
      <c r="I1350" s="51">
        <v>298</v>
      </c>
      <c r="J1350" s="52">
        <v>1.91573758608165E-4</v>
      </c>
      <c r="K1350" s="52">
        <v>3.6176523404012501E-4</v>
      </c>
      <c r="L1350" s="52">
        <v>5.59399254686012E-4</v>
      </c>
      <c r="M1350" s="52">
        <v>5.5702048449962995E-4</v>
      </c>
      <c r="N1350" s="52">
        <v>6.41018194060899E-4</v>
      </c>
      <c r="O1350" s="52">
        <v>5.5288489953387698E-4</v>
      </c>
      <c r="P1350" s="52">
        <v>5.2372454292972802E-4</v>
      </c>
      <c r="Q1350" s="52">
        <v>6.1114082380514599E-4</v>
      </c>
      <c r="R1350" s="52">
        <v>2.4614501196755701E-4</v>
      </c>
      <c r="S1350" s="52">
        <v>7.3843503590267001E-4</v>
      </c>
      <c r="T1350" s="52">
        <v>5.6613352752538299E-4</v>
      </c>
      <c r="U1350" s="52">
        <v>6.1536252991889495E-4</v>
      </c>
      <c r="V1350" s="52">
        <v>5.9074802872213902E-4</v>
      </c>
      <c r="W1350" s="52">
        <v>5.6613352752538299E-4</v>
      </c>
      <c r="X1350" s="52">
        <v>5.1690452513187104E-4</v>
      </c>
      <c r="Y1350" s="52">
        <v>6.1536252991889397E-4</v>
      </c>
      <c r="Z1350" s="52">
        <v>5.1690452513187104E-4</v>
      </c>
      <c r="AA1350" s="52">
        <v>5.4151902632862696E-4</v>
      </c>
      <c r="AB1350" s="52">
        <v>5.9074802872213805E-4</v>
      </c>
      <c r="AC1350" s="52">
        <v>5.4151902632862696E-4</v>
      </c>
      <c r="AD1350" s="52">
        <v>5.6613352752538299E-4</v>
      </c>
      <c r="AE1350" s="52">
        <v>4.92290023935115E-4</v>
      </c>
      <c r="AF1350" s="52">
        <v>4.92290023935115E-4</v>
      </c>
      <c r="AG1350" s="32">
        <v>2.2153051077080201E-4</v>
      </c>
    </row>
    <row r="1351" spans="1:33" ht="15" customHeight="1" x14ac:dyDescent="0.25">
      <c r="A1351" s="49" t="s">
        <v>10</v>
      </c>
      <c r="B1351" s="49" t="s">
        <v>382</v>
      </c>
      <c r="C1351" s="49" t="s">
        <v>383</v>
      </c>
      <c r="D1351" s="49" t="s">
        <v>409</v>
      </c>
      <c r="E1351" s="49" t="s">
        <v>442</v>
      </c>
      <c r="F1351" s="49" t="s">
        <v>108</v>
      </c>
      <c r="G1351" s="49" t="s">
        <v>452</v>
      </c>
      <c r="H1351" s="50" t="s">
        <v>16</v>
      </c>
      <c r="I1351" s="51">
        <v>25</v>
      </c>
      <c r="J1351" s="52">
        <v>8.5547540275106096E-3</v>
      </c>
      <c r="K1351" s="52">
        <v>4.9965345446497302E-3</v>
      </c>
      <c r="L1351" s="52">
        <v>6.4957097365293702E-3</v>
      </c>
      <c r="M1351" s="52">
        <v>5.2100042592376104E-3</v>
      </c>
      <c r="N1351" s="52">
        <v>6.5988316553784098E-3</v>
      </c>
      <c r="O1351" s="52">
        <v>7.4096351218550802E-3</v>
      </c>
      <c r="P1351" s="52">
        <v>7.8067793245889996E-3</v>
      </c>
      <c r="Q1351" s="52">
        <v>7.3691344517985598E-3</v>
      </c>
      <c r="R1351" s="52">
        <v>3.83224607628538E-3</v>
      </c>
      <c r="S1351" s="52">
        <v>4.0168465808817101E-3</v>
      </c>
      <c r="T1351" s="52">
        <v>5.7299459955717103E-3</v>
      </c>
      <c r="U1351" s="52">
        <v>5.7297886145836197E-3</v>
      </c>
      <c r="V1351" s="52">
        <v>5.6833231086996904E-3</v>
      </c>
      <c r="W1351" s="52">
        <v>4.8742404554378196E-3</v>
      </c>
      <c r="X1351" s="52">
        <v>5.5389096084520802E-3</v>
      </c>
      <c r="Y1351" s="52">
        <v>4.2095713024235797E-3</v>
      </c>
      <c r="Z1351" s="52">
        <v>3.9880149180854998E-3</v>
      </c>
      <c r="AA1351" s="52">
        <v>4.87424045543783E-3</v>
      </c>
      <c r="AB1351" s="52">
        <v>4.87424045543783E-3</v>
      </c>
      <c r="AC1351" s="52">
        <v>4.87424045543783E-3</v>
      </c>
      <c r="AD1351" s="52">
        <v>5.0957968397759099E-3</v>
      </c>
      <c r="AE1351" s="52">
        <v>3.9880149180854998E-3</v>
      </c>
      <c r="AF1351" s="52">
        <v>4.4311276867616597E-3</v>
      </c>
      <c r="AG1351" s="32">
        <v>1.77245107470466E-3</v>
      </c>
    </row>
    <row r="1352" spans="1:33" ht="15" customHeight="1" x14ac:dyDescent="0.25">
      <c r="A1352" s="49" t="s">
        <v>10</v>
      </c>
      <c r="B1352" s="49" t="s">
        <v>382</v>
      </c>
      <c r="C1352" s="49" t="s">
        <v>383</v>
      </c>
      <c r="D1352" s="49" t="s">
        <v>409</v>
      </c>
      <c r="E1352" s="49" t="s">
        <v>442</v>
      </c>
      <c r="F1352" s="49" t="s">
        <v>108</v>
      </c>
      <c r="G1352" s="49" t="s">
        <v>452</v>
      </c>
      <c r="H1352" s="50" t="s">
        <v>18</v>
      </c>
      <c r="I1352" s="51">
        <v>298</v>
      </c>
      <c r="J1352" s="52">
        <v>3.5401563987426198E-4</v>
      </c>
      <c r="K1352" s="52">
        <v>2.0456494312838801E-4</v>
      </c>
      <c r="L1352" s="52">
        <v>2.7474626912559798E-4</v>
      </c>
      <c r="M1352" s="52">
        <v>2.2164880007637699E-4</v>
      </c>
      <c r="N1352" s="52">
        <v>2.9384415286978901E-4</v>
      </c>
      <c r="O1352" s="52">
        <v>3.3264479905840001E-4</v>
      </c>
      <c r="P1352" s="52">
        <v>3.60114727039284E-4</v>
      </c>
      <c r="Q1352" s="52">
        <v>3.4705872048438599E-4</v>
      </c>
      <c r="R1352" s="52">
        <v>1.7982825667712401E-4</v>
      </c>
      <c r="S1352" s="52">
        <v>1.90406389422837E-4</v>
      </c>
      <c r="T1352" s="52">
        <v>2.7503145138854201E-4</v>
      </c>
      <c r="U1352" s="52">
        <v>2.7503145138854201E-4</v>
      </c>
      <c r="V1352" s="52">
        <v>2.6445331864283098E-4</v>
      </c>
      <c r="W1352" s="52">
        <v>2.3271892040569101E-4</v>
      </c>
      <c r="X1352" s="52">
        <v>2.6445331864283098E-4</v>
      </c>
      <c r="Y1352" s="52">
        <v>2.0098452216855099E-4</v>
      </c>
      <c r="Z1352" s="52">
        <v>1.90406389422838E-4</v>
      </c>
      <c r="AA1352" s="52">
        <v>2.3271892040569101E-4</v>
      </c>
      <c r="AB1352" s="52">
        <v>2.3271892040569101E-4</v>
      </c>
      <c r="AC1352" s="52">
        <v>2.3271892040569101E-4</v>
      </c>
      <c r="AD1352" s="52">
        <v>2.43297053151404E-4</v>
      </c>
      <c r="AE1352" s="52">
        <v>1.90406389422838E-4</v>
      </c>
      <c r="AF1352" s="52">
        <v>2.1156265491426501E-4</v>
      </c>
      <c r="AG1352" s="32">
        <v>8.4625061965705906E-5</v>
      </c>
    </row>
    <row r="1353" spans="1:33" ht="15" customHeight="1" x14ac:dyDescent="0.25">
      <c r="A1353" s="49" t="s">
        <v>10</v>
      </c>
      <c r="B1353" s="49" t="s">
        <v>382</v>
      </c>
      <c r="C1353" s="49" t="s">
        <v>383</v>
      </c>
      <c r="D1353" s="49" t="s">
        <v>409</v>
      </c>
      <c r="E1353" s="49" t="s">
        <v>442</v>
      </c>
      <c r="F1353" s="49" t="s">
        <v>108</v>
      </c>
      <c r="G1353" s="49" t="s">
        <v>453</v>
      </c>
      <c r="H1353" s="50" t="s">
        <v>16</v>
      </c>
      <c r="I1353" s="51">
        <v>25</v>
      </c>
      <c r="J1353" s="52">
        <v>2.6518261907195798E-3</v>
      </c>
      <c r="K1353" s="52">
        <v>2.8560034210495201E-3</v>
      </c>
      <c r="L1353" s="52">
        <v>3.0152469281127E-3</v>
      </c>
      <c r="M1353" s="52">
        <v>2.8641112059699199E-3</v>
      </c>
      <c r="N1353" s="52">
        <v>2.74509357361578E-3</v>
      </c>
      <c r="O1353" s="52">
        <v>2.7004154355574099E-3</v>
      </c>
      <c r="P1353" s="52">
        <v>2.7933937811979201E-3</v>
      </c>
      <c r="Q1353" s="52">
        <v>2.7824252145021398E-3</v>
      </c>
      <c r="R1353" s="52">
        <v>1.43026437169036E-3</v>
      </c>
      <c r="S1353" s="52">
        <v>9.8083411501531399E-4</v>
      </c>
      <c r="T1353" s="52">
        <v>1.0320050125254101E-3</v>
      </c>
      <c r="U1353" s="52">
        <v>7.7994656959935998E-4</v>
      </c>
      <c r="V1353" s="52">
        <v>7.1555843363207202E-4</v>
      </c>
      <c r="W1353" s="52">
        <v>5.72164974068044E-4</v>
      </c>
      <c r="X1353" s="52">
        <v>8.5824746110206096E-4</v>
      </c>
      <c r="Y1353" s="52">
        <v>5.7216497406804097E-4</v>
      </c>
      <c r="Z1353" s="52">
        <v>8.5824746110206096E-4</v>
      </c>
      <c r="AA1353" s="52">
        <v>5.7216497406804097E-4</v>
      </c>
      <c r="AB1353" s="52">
        <v>1.14432994813608E-3</v>
      </c>
      <c r="AC1353" s="52">
        <v>1.71649492220412E-3</v>
      </c>
      <c r="AD1353" s="52">
        <v>1.2873711916530899E-3</v>
      </c>
      <c r="AE1353" s="52">
        <v>1.00128870461907E-3</v>
      </c>
      <c r="AF1353" s="52">
        <v>1.00128870461907E-3</v>
      </c>
      <c r="AG1353" s="32">
        <v>8.5824746110206096E-4</v>
      </c>
    </row>
    <row r="1354" spans="1:33" ht="15" customHeight="1" x14ac:dyDescent="0.25">
      <c r="A1354" s="49" t="s">
        <v>10</v>
      </c>
      <c r="B1354" s="49" t="s">
        <v>382</v>
      </c>
      <c r="C1354" s="49" t="s">
        <v>383</v>
      </c>
      <c r="D1354" s="49" t="s">
        <v>409</v>
      </c>
      <c r="E1354" s="49" t="s">
        <v>442</v>
      </c>
      <c r="F1354" s="49" t="s">
        <v>108</v>
      </c>
      <c r="G1354" s="49" t="s">
        <v>453</v>
      </c>
      <c r="H1354" s="50" t="s">
        <v>18</v>
      </c>
      <c r="I1354" s="51">
        <v>298</v>
      </c>
      <c r="J1354" s="52">
        <v>2.4028137076313299E-4</v>
      </c>
      <c r="K1354" s="52">
        <v>2.3562308813266199E-4</v>
      </c>
      <c r="L1354" s="52">
        <v>2.54108512315401E-4</v>
      </c>
      <c r="M1354" s="52">
        <v>2.2887353160415801E-4</v>
      </c>
      <c r="N1354" s="52">
        <v>2.2672112396527699E-4</v>
      </c>
      <c r="O1354" s="52">
        <v>2.2455051767405299E-4</v>
      </c>
      <c r="P1354" s="52">
        <v>2.2236171167109301E-4</v>
      </c>
      <c r="Q1354" s="52">
        <v>2.2015470488356099E-4</v>
      </c>
      <c r="R1354" s="52">
        <v>1.0862455507330899E-4</v>
      </c>
      <c r="S1354" s="52">
        <v>7.6037188551316505E-5</v>
      </c>
      <c r="T1354" s="52">
        <v>8.6899644058647502E-5</v>
      </c>
      <c r="U1354" s="52">
        <v>6.5174733043985494E-5</v>
      </c>
      <c r="V1354" s="52">
        <v>5.4312277536654897E-5</v>
      </c>
      <c r="W1354" s="52">
        <v>4.34498220293239E-5</v>
      </c>
      <c r="X1354" s="52">
        <v>6.5174733043985494E-5</v>
      </c>
      <c r="Y1354" s="52">
        <v>4.3449822029323697E-5</v>
      </c>
      <c r="Z1354" s="52">
        <v>6.5174733043985494E-5</v>
      </c>
      <c r="AA1354" s="52">
        <v>4.3449822029323697E-5</v>
      </c>
      <c r="AB1354" s="52">
        <v>8.6899644058647298E-5</v>
      </c>
      <c r="AC1354" s="52">
        <v>1.3034946608797099E-4</v>
      </c>
      <c r="AD1354" s="52">
        <v>9.7762099565978295E-5</v>
      </c>
      <c r="AE1354" s="52">
        <v>7.6037188551316396E-5</v>
      </c>
      <c r="AF1354" s="52">
        <v>7.6037188551316396E-5</v>
      </c>
      <c r="AG1354" s="32">
        <v>6.5174733043985494E-5</v>
      </c>
    </row>
    <row r="1355" spans="1:33" ht="15" customHeight="1" x14ac:dyDescent="0.25">
      <c r="A1355" s="49" t="s">
        <v>10</v>
      </c>
      <c r="B1355" s="49" t="s">
        <v>382</v>
      </c>
      <c r="C1355" s="49" t="s">
        <v>383</v>
      </c>
      <c r="D1355" s="49" t="s">
        <v>409</v>
      </c>
      <c r="E1355" s="49" t="s">
        <v>442</v>
      </c>
      <c r="F1355" s="49" t="s">
        <v>108</v>
      </c>
      <c r="G1355" s="49" t="s">
        <v>454</v>
      </c>
      <c r="H1355" s="50" t="s">
        <v>16</v>
      </c>
      <c r="I1355" s="51">
        <v>25</v>
      </c>
      <c r="J1355" s="52">
        <v>9.1252861175698796E-4</v>
      </c>
      <c r="K1355" s="52">
        <v>1.0611436523351701E-3</v>
      </c>
      <c r="L1355" s="52">
        <v>1.12478329536985E-3</v>
      </c>
      <c r="M1355" s="52">
        <v>1.05243053718975E-3</v>
      </c>
      <c r="N1355" s="52">
        <v>9.2482640530959503E-4</v>
      </c>
      <c r="O1355" s="52">
        <v>1.13355633600768E-3</v>
      </c>
      <c r="P1355" s="52">
        <v>1.17637304728139E-3</v>
      </c>
      <c r="Q1355" s="52">
        <v>1.176140913137E-3</v>
      </c>
      <c r="R1355" s="52">
        <v>6.92438870343484E-4</v>
      </c>
      <c r="S1355" s="52">
        <v>7.6691435300017905E-4</v>
      </c>
      <c r="T1355" s="52">
        <v>8.6928059170363297E-4</v>
      </c>
      <c r="U1355" s="52">
        <v>7.11677272554034E-4</v>
      </c>
      <c r="V1355" s="52">
        <v>8.4352296967761303E-4</v>
      </c>
      <c r="W1355" s="52">
        <v>7.2299908241272898E-4</v>
      </c>
      <c r="X1355" s="52">
        <v>9.3387381478310697E-4</v>
      </c>
      <c r="Y1355" s="52">
        <v>6.6274915887833401E-4</v>
      </c>
      <c r="Z1355" s="52">
        <v>6.6274915887833401E-4</v>
      </c>
      <c r="AA1355" s="52">
        <v>7.22999082412728E-4</v>
      </c>
      <c r="AB1355" s="52">
        <v>7.22999082412728E-4</v>
      </c>
      <c r="AC1355" s="52">
        <v>7.8324900594712199E-4</v>
      </c>
      <c r="AD1355" s="52">
        <v>7.22999082412728E-4</v>
      </c>
      <c r="AE1355" s="52">
        <v>6.3262419711113702E-4</v>
      </c>
      <c r="AF1355" s="52">
        <v>6.0249923534394002E-4</v>
      </c>
      <c r="AG1355" s="32">
        <v>2.4099969413757599E-4</v>
      </c>
    </row>
    <row r="1356" spans="1:33" ht="15" customHeight="1" x14ac:dyDescent="0.25">
      <c r="A1356" s="49" t="s">
        <v>10</v>
      </c>
      <c r="B1356" s="49" t="s">
        <v>382</v>
      </c>
      <c r="C1356" s="49" t="s">
        <v>383</v>
      </c>
      <c r="D1356" s="49" t="s">
        <v>409</v>
      </c>
      <c r="E1356" s="49" t="s">
        <v>442</v>
      </c>
      <c r="F1356" s="49" t="s">
        <v>108</v>
      </c>
      <c r="G1356" s="49" t="s">
        <v>454</v>
      </c>
      <c r="H1356" s="50" t="s">
        <v>18</v>
      </c>
      <c r="I1356" s="51">
        <v>298</v>
      </c>
      <c r="J1356" s="52">
        <v>7.9572282786329201E-5</v>
      </c>
      <c r="K1356" s="52">
        <v>8.9648588032191604E-5</v>
      </c>
      <c r="L1356" s="52">
        <v>1.02755442178009E-4</v>
      </c>
      <c r="M1356" s="52">
        <v>9.5755782691520598E-5</v>
      </c>
      <c r="N1356" s="52">
        <v>9.08029553089403E-5</v>
      </c>
      <c r="O1356" s="52">
        <v>1.17595739136201E-4</v>
      </c>
      <c r="P1356" s="52">
        <v>1.21711315079844E-4</v>
      </c>
      <c r="Q1356" s="52">
        <v>1.25850421826229E-4</v>
      </c>
      <c r="R1356" s="52">
        <v>7.4524111758488497E-5</v>
      </c>
      <c r="S1356" s="52">
        <v>8.4244648074813E-5</v>
      </c>
      <c r="T1356" s="52">
        <v>1.0368572070746201E-4</v>
      </c>
      <c r="U1356" s="52">
        <v>8.4244648074813E-5</v>
      </c>
      <c r="V1356" s="52">
        <v>9.0725005619029394E-5</v>
      </c>
      <c r="W1356" s="52">
        <v>7.7764290530596701E-5</v>
      </c>
      <c r="X1356" s="52">
        <v>1.0044554193535401E-4</v>
      </c>
      <c r="Y1356" s="52">
        <v>7.1283932986380294E-5</v>
      </c>
      <c r="Z1356" s="52">
        <v>7.1283932986380294E-5</v>
      </c>
      <c r="AA1356" s="52">
        <v>7.7764290530596701E-5</v>
      </c>
      <c r="AB1356" s="52">
        <v>7.7764290530596701E-5</v>
      </c>
      <c r="AC1356" s="52">
        <v>8.4244648074813095E-5</v>
      </c>
      <c r="AD1356" s="52">
        <v>7.7764290530596701E-5</v>
      </c>
      <c r="AE1356" s="52">
        <v>6.8043754214272103E-5</v>
      </c>
      <c r="AF1356" s="52">
        <v>6.48035754421639E-5</v>
      </c>
      <c r="AG1356" s="32">
        <v>2.59214301768656E-5</v>
      </c>
    </row>
    <row r="1357" spans="1:33" ht="15" customHeight="1" x14ac:dyDescent="0.25">
      <c r="A1357" s="49" t="s">
        <v>10</v>
      </c>
      <c r="B1357" s="49" t="s">
        <v>382</v>
      </c>
      <c r="C1357" s="49" t="s">
        <v>383</v>
      </c>
      <c r="D1357" s="49" t="s">
        <v>409</v>
      </c>
      <c r="E1357" s="49" t="s">
        <v>442</v>
      </c>
      <c r="F1357" s="49" t="s">
        <v>108</v>
      </c>
      <c r="G1357" s="49" t="s">
        <v>455</v>
      </c>
      <c r="H1357" s="50" t="s">
        <v>16</v>
      </c>
      <c r="I1357" s="51">
        <v>25</v>
      </c>
      <c r="J1357" s="52">
        <v>4.1080388929179996E-3</v>
      </c>
      <c r="K1357" s="52">
        <v>1.0676387843610001E-3</v>
      </c>
      <c r="L1357" s="52">
        <v>2.6774894576395598E-3</v>
      </c>
      <c r="M1357" s="52">
        <v>2.6953114040134799E-3</v>
      </c>
      <c r="N1357" s="52">
        <v>2.4055207724696199E-3</v>
      </c>
      <c r="O1357" s="52">
        <v>2.2680292276192099E-3</v>
      </c>
      <c r="P1357" s="52">
        <v>1.88295781625774E-3</v>
      </c>
      <c r="Q1357" s="52">
        <v>2.8238793772049999E-3</v>
      </c>
      <c r="R1357" s="52">
        <v>1.9275653892380101E-3</v>
      </c>
      <c r="S1357" s="52">
        <v>1.7941247591919201E-3</v>
      </c>
      <c r="T1357" s="52">
        <v>1.39141124361205E-3</v>
      </c>
      <c r="U1357" s="52">
        <v>1.9277821314564901E-3</v>
      </c>
      <c r="V1357" s="52">
        <v>2.2181567785961301E-3</v>
      </c>
      <c r="W1357" s="52">
        <v>2.1216547111686601E-3</v>
      </c>
      <c r="X1357" s="52">
        <v>2.6038489637069898E-3</v>
      </c>
      <c r="Y1357" s="52">
        <v>2.4109712626916601E-3</v>
      </c>
      <c r="Z1357" s="52">
        <v>2.1216547111686601E-3</v>
      </c>
      <c r="AA1357" s="52">
        <v>2.21809356167632E-3</v>
      </c>
      <c r="AB1357" s="52">
        <v>2.21809356167632E-3</v>
      </c>
      <c r="AC1357" s="52">
        <v>2.3145324121839899E-3</v>
      </c>
      <c r="AD1357" s="52">
        <v>1.92877701015333E-3</v>
      </c>
      <c r="AE1357" s="52">
        <v>1.54302160812266E-3</v>
      </c>
      <c r="AF1357" s="52">
        <v>1.7358993091379899E-3</v>
      </c>
      <c r="AG1357" s="32">
        <v>7.7151080406132999E-4</v>
      </c>
    </row>
    <row r="1358" spans="1:33" ht="15" customHeight="1" x14ac:dyDescent="0.25">
      <c r="A1358" s="49" t="s">
        <v>10</v>
      </c>
      <c r="B1358" s="49" t="s">
        <v>382</v>
      </c>
      <c r="C1358" s="49" t="s">
        <v>383</v>
      </c>
      <c r="D1358" s="49" t="s">
        <v>409</v>
      </c>
      <c r="E1358" s="49" t="s">
        <v>442</v>
      </c>
      <c r="F1358" s="49" t="s">
        <v>108</v>
      </c>
      <c r="G1358" s="49" t="s">
        <v>455</v>
      </c>
      <c r="H1358" s="50" t="s">
        <v>18</v>
      </c>
      <c r="I1358" s="51">
        <v>298</v>
      </c>
      <c r="J1358" s="52">
        <v>3.7999861281640601E-4</v>
      </c>
      <c r="K1358" s="52">
        <v>9.42060858547328E-5</v>
      </c>
      <c r="L1358" s="52">
        <v>2.5175627351836199E-4</v>
      </c>
      <c r="M1358" s="52">
        <v>2.4892858027898598E-4</v>
      </c>
      <c r="N1358" s="52">
        <v>2.3661333625420901E-4</v>
      </c>
      <c r="O1358" s="52">
        <v>2.3279675734837101E-4</v>
      </c>
      <c r="P1358" s="52">
        <v>1.90487570435544E-4</v>
      </c>
      <c r="Q1358" s="52">
        <v>2.92141128491439E-4</v>
      </c>
      <c r="R1358" s="52">
        <v>1.9843548350361901E-4</v>
      </c>
      <c r="S1358" s="52">
        <v>1.8851370932843799E-4</v>
      </c>
      <c r="T1358" s="52">
        <v>1.58748386802895E-4</v>
      </c>
      <c r="U1358" s="52">
        <v>2.18279031853981E-4</v>
      </c>
      <c r="V1358" s="52">
        <v>2.28200806029162E-4</v>
      </c>
      <c r="W1358" s="52">
        <v>2.18279031853981E-4</v>
      </c>
      <c r="X1358" s="52">
        <v>2.67887902729885E-4</v>
      </c>
      <c r="Y1358" s="52">
        <v>2.4804435437952301E-4</v>
      </c>
      <c r="Z1358" s="52">
        <v>2.1827903185398E-4</v>
      </c>
      <c r="AA1358" s="52">
        <v>2.2820080602916099E-4</v>
      </c>
      <c r="AB1358" s="52">
        <v>2.2820080602916099E-4</v>
      </c>
      <c r="AC1358" s="52">
        <v>2.3812258020434199E-4</v>
      </c>
      <c r="AD1358" s="52">
        <v>1.9843548350361901E-4</v>
      </c>
      <c r="AE1358" s="52">
        <v>1.58748386802895E-4</v>
      </c>
      <c r="AF1358" s="52">
        <v>1.7859193515325699E-4</v>
      </c>
      <c r="AG1358" s="32">
        <v>7.9374193401447393E-5</v>
      </c>
    </row>
    <row r="1359" spans="1:33" ht="15" customHeight="1" x14ac:dyDescent="0.25">
      <c r="A1359" s="49" t="s">
        <v>10</v>
      </c>
      <c r="B1359" s="49" t="s">
        <v>382</v>
      </c>
      <c r="C1359" s="49" t="s">
        <v>383</v>
      </c>
      <c r="D1359" s="49" t="s">
        <v>409</v>
      </c>
      <c r="E1359" s="49" t="s">
        <v>442</v>
      </c>
      <c r="F1359" s="49" t="s">
        <v>108</v>
      </c>
      <c r="G1359" s="49" t="s">
        <v>456</v>
      </c>
      <c r="H1359" s="50" t="s">
        <v>16</v>
      </c>
      <c r="I1359" s="51">
        <v>25</v>
      </c>
      <c r="J1359" s="52">
        <v>1.22154896796195E-3</v>
      </c>
      <c r="K1359" s="52">
        <v>2.4675962761513898E-3</v>
      </c>
      <c r="L1359" s="52">
        <v>3.4592077974466501E-3</v>
      </c>
      <c r="M1359" s="52">
        <v>3.4777914056557399E-3</v>
      </c>
      <c r="N1359" s="52">
        <v>3.7140339263710201E-3</v>
      </c>
      <c r="O1359" s="52">
        <v>3.0348518491070901E-3</v>
      </c>
      <c r="P1359" s="52">
        <v>3.1494843303116801E-3</v>
      </c>
      <c r="Q1359" s="52">
        <v>3.52672638232473E-3</v>
      </c>
      <c r="R1359" s="52">
        <v>1.28963844790143E-3</v>
      </c>
      <c r="S1359" s="52">
        <v>3.7906103283459301E-3</v>
      </c>
      <c r="T1359" s="52">
        <v>2.67640732658993E-3</v>
      </c>
      <c r="U1359" s="52">
        <v>2.9313260440349599E-3</v>
      </c>
      <c r="V1359" s="52">
        <v>3.09716606861025E-3</v>
      </c>
      <c r="W1359" s="52">
        <v>2.9680328918036901E-3</v>
      </c>
      <c r="X1359" s="52">
        <v>2.7099430751251099E-3</v>
      </c>
      <c r="Y1359" s="52">
        <v>3.2261227084822799E-3</v>
      </c>
      <c r="Z1359" s="52">
        <v>2.7099430751251099E-3</v>
      </c>
      <c r="AA1359" s="52">
        <v>2.8389879834644E-3</v>
      </c>
      <c r="AB1359" s="52">
        <v>3.0970778001429898E-3</v>
      </c>
      <c r="AC1359" s="52">
        <v>2.8389879834644E-3</v>
      </c>
      <c r="AD1359" s="52">
        <v>2.9680328918036901E-3</v>
      </c>
      <c r="AE1359" s="52">
        <v>2.5808981667858198E-3</v>
      </c>
      <c r="AF1359" s="52">
        <v>2.5808981667858198E-3</v>
      </c>
      <c r="AG1359" s="32">
        <v>1.16140417505362E-3</v>
      </c>
    </row>
    <row r="1360" spans="1:33" ht="15" customHeight="1" x14ac:dyDescent="0.25">
      <c r="A1360" s="49" t="s">
        <v>10</v>
      </c>
      <c r="B1360" s="49" t="s">
        <v>382</v>
      </c>
      <c r="C1360" s="49" t="s">
        <v>383</v>
      </c>
      <c r="D1360" s="49" t="s">
        <v>409</v>
      </c>
      <c r="E1360" s="49" t="s">
        <v>442</v>
      </c>
      <c r="F1360" s="49" t="s">
        <v>108</v>
      </c>
      <c r="G1360" s="49" t="s">
        <v>456</v>
      </c>
      <c r="H1360" s="50" t="s">
        <v>18</v>
      </c>
      <c r="I1360" s="51">
        <v>298</v>
      </c>
      <c r="J1360" s="52">
        <v>1.12994770841407E-4</v>
      </c>
      <c r="K1360" s="52">
        <v>2.1773523971880599E-4</v>
      </c>
      <c r="L1360" s="52">
        <v>3.25258895763714E-4</v>
      </c>
      <c r="M1360" s="52">
        <v>3.2119541950782797E-4</v>
      </c>
      <c r="N1360" s="52">
        <v>3.6532212414767799E-4</v>
      </c>
      <c r="O1360" s="52">
        <v>3.1150554009679499E-4</v>
      </c>
      <c r="P1360" s="52">
        <v>3.1861447613214402E-4</v>
      </c>
      <c r="Q1360" s="52">
        <v>3.6485334094993902E-4</v>
      </c>
      <c r="R1360" s="52">
        <v>1.3276334508960001E-4</v>
      </c>
      <c r="S1360" s="52">
        <v>3.9829003526880099E-4</v>
      </c>
      <c r="T1360" s="52">
        <v>3.0535569370608102E-4</v>
      </c>
      <c r="U1360" s="52">
        <v>3.3190836272400102E-4</v>
      </c>
      <c r="V1360" s="52">
        <v>3.1863202821504099E-4</v>
      </c>
      <c r="W1360" s="52">
        <v>3.0535569370608102E-4</v>
      </c>
      <c r="X1360" s="52">
        <v>2.7880302468816101E-4</v>
      </c>
      <c r="Y1360" s="52">
        <v>3.3190836272400102E-4</v>
      </c>
      <c r="Z1360" s="52">
        <v>2.7880302468816101E-4</v>
      </c>
      <c r="AA1360" s="52">
        <v>2.9207935919712099E-4</v>
      </c>
      <c r="AB1360" s="52">
        <v>3.1863202821504099E-4</v>
      </c>
      <c r="AC1360" s="52">
        <v>2.9207935919712099E-4</v>
      </c>
      <c r="AD1360" s="52">
        <v>3.0535569370608102E-4</v>
      </c>
      <c r="AE1360" s="52">
        <v>2.6552669017920099E-4</v>
      </c>
      <c r="AF1360" s="52">
        <v>2.6552669017920099E-4</v>
      </c>
      <c r="AG1360" s="32">
        <v>1.1948701058064E-4</v>
      </c>
    </row>
    <row r="1361" spans="1:33" ht="15" customHeight="1" x14ac:dyDescent="0.25">
      <c r="A1361" s="49" t="s">
        <v>10</v>
      </c>
      <c r="B1361" s="49" t="s">
        <v>382</v>
      </c>
      <c r="C1361" s="49" t="s">
        <v>383</v>
      </c>
      <c r="D1361" s="49" t="s">
        <v>409</v>
      </c>
      <c r="E1361" s="49" t="s">
        <v>442</v>
      </c>
      <c r="F1361" s="49" t="s">
        <v>108</v>
      </c>
      <c r="G1361" s="49" t="s">
        <v>457</v>
      </c>
      <c r="H1361" s="50" t="s">
        <v>16</v>
      </c>
      <c r="I1361" s="51">
        <v>25</v>
      </c>
      <c r="J1361" s="52">
        <v>2.2573417292255701E-3</v>
      </c>
      <c r="K1361" s="52">
        <v>1.3953349973887801E-3</v>
      </c>
      <c r="L1361" s="52">
        <v>1.69897336922999E-3</v>
      </c>
      <c r="M1361" s="52">
        <v>1.38387781675925E-3</v>
      </c>
      <c r="N1361" s="52">
        <v>1.70252133704721E-3</v>
      </c>
      <c r="O1361" s="52">
        <v>1.82592739351237E-3</v>
      </c>
      <c r="P1361" s="52">
        <v>2.1655958370407399E-3</v>
      </c>
      <c r="Q1361" s="52">
        <v>2.0027808617452199E-3</v>
      </c>
      <c r="R1361" s="52">
        <v>9.4218213879740701E-4</v>
      </c>
      <c r="S1361" s="52">
        <v>9.7741357226771098E-4</v>
      </c>
      <c r="T1361" s="52">
        <v>1.3002165668521699E-3</v>
      </c>
      <c r="U1361" s="52">
        <v>1.3101331608381E-3</v>
      </c>
      <c r="V1361" s="52">
        <v>1.3864724136340601E-3</v>
      </c>
      <c r="W1361" s="52">
        <v>1.2200609515714801E-3</v>
      </c>
      <c r="X1361" s="52">
        <v>1.38643289951304E-3</v>
      </c>
      <c r="Y1361" s="52">
        <v>1.05368900362991E-3</v>
      </c>
      <c r="Z1361" s="52">
        <v>9.982316876493921E-4</v>
      </c>
      <c r="AA1361" s="52">
        <v>1.2200609515714801E-3</v>
      </c>
      <c r="AB1361" s="52">
        <v>1.2200609515714801E-3</v>
      </c>
      <c r="AC1361" s="52">
        <v>1.2200609515714801E-3</v>
      </c>
      <c r="AD1361" s="52">
        <v>1.2755182675520001E-3</v>
      </c>
      <c r="AE1361" s="52">
        <v>9.9823168764939297E-4</v>
      </c>
      <c r="AF1361" s="52">
        <v>1.10914631961044E-3</v>
      </c>
      <c r="AG1361" s="32">
        <v>4.4365852784417401E-4</v>
      </c>
    </row>
    <row r="1362" spans="1:33" ht="15" customHeight="1" x14ac:dyDescent="0.25">
      <c r="A1362" s="49" t="s">
        <v>10</v>
      </c>
      <c r="B1362" s="49" t="s">
        <v>382</v>
      </c>
      <c r="C1362" s="49" t="s">
        <v>383</v>
      </c>
      <c r="D1362" s="49" t="s">
        <v>409</v>
      </c>
      <c r="E1362" s="49" t="s">
        <v>442</v>
      </c>
      <c r="F1362" s="49" t="s">
        <v>108</v>
      </c>
      <c r="G1362" s="49" t="s">
        <v>457</v>
      </c>
      <c r="H1362" s="50" t="s">
        <v>18</v>
      </c>
      <c r="I1362" s="51">
        <v>298</v>
      </c>
      <c r="J1362" s="52">
        <v>2.08806865786269E-4</v>
      </c>
      <c r="K1362" s="52">
        <v>1.2312127517809799E-4</v>
      </c>
      <c r="L1362" s="52">
        <v>1.5974935140224901E-4</v>
      </c>
      <c r="M1362" s="52">
        <v>1.2780962514850799E-4</v>
      </c>
      <c r="N1362" s="52">
        <v>1.67464466826925E-4</v>
      </c>
      <c r="O1362" s="52">
        <v>1.8741820924831999E-4</v>
      </c>
      <c r="P1362" s="52">
        <v>2.1908036705945699E-4</v>
      </c>
      <c r="Q1362" s="52">
        <v>2.07195344742527E-4</v>
      </c>
      <c r="R1362" s="52">
        <v>9.6994047156369196E-5</v>
      </c>
      <c r="S1362" s="52">
        <v>1.0269957934203799E-4</v>
      </c>
      <c r="T1362" s="52">
        <v>1.4834383682738801E-4</v>
      </c>
      <c r="U1362" s="52">
        <v>1.4834383682738801E-4</v>
      </c>
      <c r="V1362" s="52">
        <v>1.4263830464172E-4</v>
      </c>
      <c r="W1362" s="52">
        <v>1.2552170808471301E-4</v>
      </c>
      <c r="X1362" s="52">
        <v>1.4263830464172E-4</v>
      </c>
      <c r="Y1362" s="52">
        <v>1.0840511152770699E-4</v>
      </c>
      <c r="Z1362" s="52">
        <v>1.0269957934203799E-4</v>
      </c>
      <c r="AA1362" s="52">
        <v>1.2552170808471301E-4</v>
      </c>
      <c r="AB1362" s="52">
        <v>1.2552170808471301E-4</v>
      </c>
      <c r="AC1362" s="52">
        <v>1.2552170808471301E-4</v>
      </c>
      <c r="AD1362" s="52">
        <v>1.31227240270382E-4</v>
      </c>
      <c r="AE1362" s="52">
        <v>1.0269957934203799E-4</v>
      </c>
      <c r="AF1362" s="52">
        <v>1.14110643713376E-4</v>
      </c>
      <c r="AG1362" s="32">
        <v>4.5644257485350301E-5</v>
      </c>
    </row>
    <row r="1363" spans="1:33" ht="15" customHeight="1" x14ac:dyDescent="0.25">
      <c r="A1363" s="49" t="s">
        <v>10</v>
      </c>
      <c r="B1363" s="49" t="s">
        <v>382</v>
      </c>
      <c r="C1363" s="49" t="s">
        <v>383</v>
      </c>
      <c r="D1363" s="49" t="s">
        <v>409</v>
      </c>
      <c r="E1363" s="49" t="s">
        <v>442</v>
      </c>
      <c r="F1363" s="49" t="s">
        <v>108</v>
      </c>
      <c r="G1363" s="49" t="s">
        <v>458</v>
      </c>
      <c r="H1363" s="50" t="s">
        <v>16</v>
      </c>
      <c r="I1363" s="51">
        <v>25</v>
      </c>
      <c r="J1363" s="52">
        <v>6.8876914714197004E-4</v>
      </c>
      <c r="K1363" s="52">
        <v>7.4569926339877204E-4</v>
      </c>
      <c r="L1363" s="52">
        <v>7.9145507479625495E-4</v>
      </c>
      <c r="M1363" s="52">
        <v>7.3799535339403905E-4</v>
      </c>
      <c r="N1363" s="52">
        <v>6.9419568878712401E-4</v>
      </c>
      <c r="O1363" s="52">
        <v>6.7005998158718705E-4</v>
      </c>
      <c r="P1363" s="52">
        <v>6.79935107104521E-4</v>
      </c>
      <c r="Q1363" s="52">
        <v>6.6420361730351303E-4</v>
      </c>
      <c r="R1363" s="52">
        <v>3.4142400824492601E-4</v>
      </c>
      <c r="S1363" s="52">
        <v>2.34138751968012E-4</v>
      </c>
      <c r="T1363" s="52">
        <v>2.4635395726795299E-4</v>
      </c>
      <c r="U1363" s="52">
        <v>1.86184099443641E-4</v>
      </c>
      <c r="V1363" s="52">
        <v>1.70813755400608E-4</v>
      </c>
      <c r="W1363" s="52">
        <v>1.3658374122316199E-4</v>
      </c>
      <c r="X1363" s="52">
        <v>2.0487561183474401E-4</v>
      </c>
      <c r="Y1363" s="52">
        <v>1.36583741223163E-4</v>
      </c>
      <c r="Z1363" s="52">
        <v>2.0487561183474401E-4</v>
      </c>
      <c r="AA1363" s="52">
        <v>1.36583741223163E-4</v>
      </c>
      <c r="AB1363" s="52">
        <v>2.7316748244632502E-4</v>
      </c>
      <c r="AC1363" s="52">
        <v>4.0975122366948802E-4</v>
      </c>
      <c r="AD1363" s="52">
        <v>3.0731341775211603E-4</v>
      </c>
      <c r="AE1363" s="52">
        <v>2.3902154714053499E-4</v>
      </c>
      <c r="AF1363" s="52">
        <v>2.3902154714053499E-4</v>
      </c>
      <c r="AG1363" s="32">
        <v>2.0487561183474401E-4</v>
      </c>
    </row>
    <row r="1364" spans="1:33" ht="15" customHeight="1" x14ac:dyDescent="0.25">
      <c r="A1364" s="49" t="s">
        <v>10</v>
      </c>
      <c r="B1364" s="49" t="s">
        <v>382</v>
      </c>
      <c r="C1364" s="49" t="s">
        <v>383</v>
      </c>
      <c r="D1364" s="49" t="s">
        <v>409</v>
      </c>
      <c r="E1364" s="49" t="s">
        <v>442</v>
      </c>
      <c r="F1364" s="49" t="s">
        <v>108</v>
      </c>
      <c r="G1364" s="49" t="s">
        <v>458</v>
      </c>
      <c r="H1364" s="50" t="s">
        <v>18</v>
      </c>
      <c r="I1364" s="51">
        <v>298</v>
      </c>
      <c r="J1364" s="52">
        <v>8.8528629308821095E-5</v>
      </c>
      <c r="K1364" s="52">
        <v>8.72685669158617E-5</v>
      </c>
      <c r="L1364" s="52">
        <v>9.4614480225495206E-5</v>
      </c>
      <c r="M1364" s="52">
        <v>8.3655467722735201E-5</v>
      </c>
      <c r="N1364" s="52">
        <v>8.1330184001348103E-5</v>
      </c>
      <c r="O1364" s="52">
        <v>7.9037313445653502E-5</v>
      </c>
      <c r="P1364" s="52">
        <v>7.6776855668431494E-5</v>
      </c>
      <c r="Q1364" s="52">
        <v>7.4548810306398794E-5</v>
      </c>
      <c r="R1364" s="52">
        <v>3.6782458748996603E-5</v>
      </c>
      <c r="S1364" s="52">
        <v>2.5747721124297601E-5</v>
      </c>
      <c r="T1364" s="52">
        <v>2.94259669991973E-5</v>
      </c>
      <c r="U1364" s="52">
        <v>2.2069475249398E-5</v>
      </c>
      <c r="V1364" s="52">
        <v>1.8391229374498301E-5</v>
      </c>
      <c r="W1364" s="52">
        <v>1.4712983499598601E-5</v>
      </c>
      <c r="X1364" s="52">
        <v>2.2069475249398E-5</v>
      </c>
      <c r="Y1364" s="52">
        <v>1.4712983499598601E-5</v>
      </c>
      <c r="Z1364" s="52">
        <v>2.2069475249398E-5</v>
      </c>
      <c r="AA1364" s="52">
        <v>1.4712983499598601E-5</v>
      </c>
      <c r="AB1364" s="52">
        <v>2.94259669991973E-5</v>
      </c>
      <c r="AC1364" s="52">
        <v>4.4138950498795899E-5</v>
      </c>
      <c r="AD1364" s="52">
        <v>3.3104212874096998E-5</v>
      </c>
      <c r="AE1364" s="52">
        <v>2.5747721124297601E-5</v>
      </c>
      <c r="AF1364" s="52">
        <v>2.5747721124297601E-5</v>
      </c>
      <c r="AG1364" s="32">
        <v>2.2069475249398E-5</v>
      </c>
    </row>
    <row r="1365" spans="1:33" ht="15" customHeight="1" x14ac:dyDescent="0.25">
      <c r="A1365" s="49" t="s">
        <v>10</v>
      </c>
      <c r="B1365" s="49" t="s">
        <v>382</v>
      </c>
      <c r="C1365" s="49" t="s">
        <v>383</v>
      </c>
      <c r="D1365" s="49" t="s">
        <v>409</v>
      </c>
      <c r="E1365" s="49" t="s">
        <v>442</v>
      </c>
      <c r="F1365" s="49" t="s">
        <v>108</v>
      </c>
      <c r="G1365" s="49" t="s">
        <v>459</v>
      </c>
      <c r="H1365" s="50" t="s">
        <v>16</v>
      </c>
      <c r="I1365" s="51">
        <v>25</v>
      </c>
      <c r="J1365" s="52">
        <v>2.3701461123738101E-4</v>
      </c>
      <c r="K1365" s="52">
        <v>2.7706340758367701E-4</v>
      </c>
      <c r="L1365" s="52">
        <v>2.9523799157760199E-4</v>
      </c>
      <c r="M1365" s="52">
        <v>2.7117970999069598E-4</v>
      </c>
      <c r="N1365" s="52">
        <v>2.3387563528363601E-4</v>
      </c>
      <c r="O1365" s="52">
        <v>2.8127181011930398E-4</v>
      </c>
      <c r="P1365" s="52">
        <v>2.8633891121327603E-4</v>
      </c>
      <c r="Q1365" s="52">
        <v>2.8076120245482599E-4</v>
      </c>
      <c r="R1365" s="52">
        <v>1.6529479392530299E-4</v>
      </c>
      <c r="S1365" s="52">
        <v>1.8307312799271201E-4</v>
      </c>
      <c r="T1365" s="52">
        <v>2.0750937363993099E-4</v>
      </c>
      <c r="U1365" s="52">
        <v>1.69887268243314E-4</v>
      </c>
      <c r="V1365" s="52">
        <v>2.0136067083431701E-4</v>
      </c>
      <c r="W1365" s="52">
        <v>1.7258994180426799E-4</v>
      </c>
      <c r="X1365" s="52">
        <v>2.2292867483051301E-4</v>
      </c>
      <c r="Y1365" s="52">
        <v>1.5820744665391299E-4</v>
      </c>
      <c r="Z1365" s="52">
        <v>1.5820744665391299E-4</v>
      </c>
      <c r="AA1365" s="52">
        <v>1.7258994180426799E-4</v>
      </c>
      <c r="AB1365" s="52">
        <v>1.7258994180426799E-4</v>
      </c>
      <c r="AC1365" s="52">
        <v>1.86972436954624E-4</v>
      </c>
      <c r="AD1365" s="52">
        <v>1.7258994180426799E-4</v>
      </c>
      <c r="AE1365" s="52">
        <v>1.5101619907873499E-4</v>
      </c>
      <c r="AF1365" s="52">
        <v>1.4382495150355701E-4</v>
      </c>
      <c r="AG1365" s="32">
        <v>5.75299806014228E-5</v>
      </c>
    </row>
    <row r="1366" spans="1:33" ht="15" customHeight="1" x14ac:dyDescent="0.25">
      <c r="A1366" s="49" t="s">
        <v>10</v>
      </c>
      <c r="B1366" s="49" t="s">
        <v>382</v>
      </c>
      <c r="C1366" s="49" t="s">
        <v>383</v>
      </c>
      <c r="D1366" s="49" t="s">
        <v>409</v>
      </c>
      <c r="E1366" s="49" t="s">
        <v>442</v>
      </c>
      <c r="F1366" s="49" t="s">
        <v>108</v>
      </c>
      <c r="G1366" s="49" t="s">
        <v>459</v>
      </c>
      <c r="H1366" s="50" t="s">
        <v>18</v>
      </c>
      <c r="I1366" s="51">
        <v>298</v>
      </c>
      <c r="J1366" s="52">
        <v>2.9317400278159499E-5</v>
      </c>
      <c r="K1366" s="52">
        <v>3.3203468580273602E-5</v>
      </c>
      <c r="L1366" s="52">
        <v>3.8259846800984199E-5</v>
      </c>
      <c r="M1366" s="52">
        <v>3.4999655626715497E-5</v>
      </c>
      <c r="N1366" s="52">
        <v>3.2573149488591002E-5</v>
      </c>
      <c r="O1366" s="52">
        <v>4.1391359905358002E-5</v>
      </c>
      <c r="P1366" s="52">
        <v>4.2024375513543E-5</v>
      </c>
      <c r="Q1366" s="52">
        <v>4.2615483637589698E-5</v>
      </c>
      <c r="R1366" s="52">
        <v>2.52353628948097E-5</v>
      </c>
      <c r="S1366" s="52">
        <v>2.8526931968045801E-5</v>
      </c>
      <c r="T1366" s="52">
        <v>3.5110070114518E-5</v>
      </c>
      <c r="U1366" s="52">
        <v>2.8526931968045801E-5</v>
      </c>
      <c r="V1366" s="52">
        <v>3.0721311350203201E-5</v>
      </c>
      <c r="W1366" s="52">
        <v>2.6332552585888402E-5</v>
      </c>
      <c r="X1366" s="52">
        <v>3.4012880423439298E-5</v>
      </c>
      <c r="Y1366" s="52">
        <v>2.41381732037311E-5</v>
      </c>
      <c r="Z1366" s="52">
        <v>2.41381732037311E-5</v>
      </c>
      <c r="AA1366" s="52">
        <v>2.63325525858885E-5</v>
      </c>
      <c r="AB1366" s="52">
        <v>2.63325525858885E-5</v>
      </c>
      <c r="AC1366" s="52">
        <v>2.8526931968045899E-5</v>
      </c>
      <c r="AD1366" s="52">
        <v>2.63325525858885E-5</v>
      </c>
      <c r="AE1366" s="52">
        <v>2.3040983512652399E-5</v>
      </c>
      <c r="AF1366" s="52">
        <v>2.1943793821573701E-5</v>
      </c>
      <c r="AG1366" s="32">
        <v>8.7775175286294999E-6</v>
      </c>
    </row>
    <row r="1367" spans="1:33" ht="15" customHeight="1" x14ac:dyDescent="0.25">
      <c r="A1367" s="49" t="s">
        <v>10</v>
      </c>
      <c r="B1367" s="49" t="s">
        <v>382</v>
      </c>
      <c r="C1367" s="49" t="s">
        <v>383</v>
      </c>
      <c r="D1367" s="49" t="s">
        <v>409</v>
      </c>
      <c r="E1367" s="49" t="s">
        <v>442</v>
      </c>
      <c r="F1367" s="49" t="s">
        <v>108</v>
      </c>
      <c r="G1367" s="49" t="s">
        <v>460</v>
      </c>
      <c r="H1367" s="50" t="s">
        <v>16</v>
      </c>
      <c r="I1367" s="51">
        <v>25</v>
      </c>
      <c r="J1367" s="52">
        <v>1.06699694520077E-3</v>
      </c>
      <c r="K1367" s="52">
        <v>2.7875927921031601E-4</v>
      </c>
      <c r="L1367" s="52">
        <v>7.0279903088689595E-4</v>
      </c>
      <c r="M1367" s="52">
        <v>6.9450071909421605E-4</v>
      </c>
      <c r="N1367" s="52">
        <v>6.0832248692226803E-4</v>
      </c>
      <c r="O1367" s="52">
        <v>5.6277104718297996E-4</v>
      </c>
      <c r="P1367" s="52">
        <v>4.5832747716702699E-4</v>
      </c>
      <c r="Q1367" s="52">
        <v>6.7409930279256397E-4</v>
      </c>
      <c r="R1367" s="52">
        <v>4.6013668128364299E-4</v>
      </c>
      <c r="S1367" s="52">
        <v>4.2828254600988102E-4</v>
      </c>
      <c r="T1367" s="52">
        <v>3.3214922591523E-4</v>
      </c>
      <c r="U1367" s="52">
        <v>4.6018842066724902E-4</v>
      </c>
      <c r="V1367" s="52">
        <v>5.2950488962323096E-4</v>
      </c>
      <c r="W1367" s="52">
        <v>5.06468503261966E-4</v>
      </c>
      <c r="X1367" s="52">
        <v>6.2157498127605104E-4</v>
      </c>
      <c r="Y1367" s="52">
        <v>5.7553239007041696E-4</v>
      </c>
      <c r="Z1367" s="52">
        <v>5.0646850326196697E-4</v>
      </c>
      <c r="AA1367" s="52">
        <v>5.2948979886478396E-4</v>
      </c>
      <c r="AB1367" s="52">
        <v>5.2948979886478396E-4</v>
      </c>
      <c r="AC1367" s="52">
        <v>5.5251109446760095E-4</v>
      </c>
      <c r="AD1367" s="52">
        <v>4.6042591205633398E-4</v>
      </c>
      <c r="AE1367" s="52">
        <v>3.6834072964506701E-4</v>
      </c>
      <c r="AF1367" s="52">
        <v>4.1438332085070098E-4</v>
      </c>
      <c r="AG1367" s="32">
        <v>1.8417036482253399E-4</v>
      </c>
    </row>
    <row r="1368" spans="1:33" ht="15" customHeight="1" x14ac:dyDescent="0.25">
      <c r="A1368" s="49" t="s">
        <v>10</v>
      </c>
      <c r="B1368" s="49" t="s">
        <v>382</v>
      </c>
      <c r="C1368" s="49" t="s">
        <v>383</v>
      </c>
      <c r="D1368" s="49" t="s">
        <v>409</v>
      </c>
      <c r="E1368" s="49" t="s">
        <v>442</v>
      </c>
      <c r="F1368" s="49" t="s">
        <v>108</v>
      </c>
      <c r="G1368" s="49" t="s">
        <v>460</v>
      </c>
      <c r="H1368" s="50" t="s">
        <v>18</v>
      </c>
      <c r="I1368" s="51">
        <v>298</v>
      </c>
      <c r="J1368" s="52">
        <v>1.4000567844709301E-4</v>
      </c>
      <c r="K1368" s="52">
        <v>3.4891445369166997E-5</v>
      </c>
      <c r="L1368" s="52">
        <v>9.3738650253802195E-5</v>
      </c>
      <c r="M1368" s="52">
        <v>9.0985780080551299E-5</v>
      </c>
      <c r="N1368" s="52">
        <v>8.4878752531568103E-5</v>
      </c>
      <c r="O1368" s="52">
        <v>8.1939825702753203E-5</v>
      </c>
      <c r="P1368" s="52">
        <v>6.5771380297668401E-5</v>
      </c>
      <c r="Q1368" s="52">
        <v>9.8924860961405403E-5</v>
      </c>
      <c r="R1368" s="52">
        <v>6.7194245181332194E-5</v>
      </c>
      <c r="S1368" s="52">
        <v>6.3834532922265507E-5</v>
      </c>
      <c r="T1368" s="52">
        <v>5.37553961450656E-5</v>
      </c>
      <c r="U1368" s="52">
        <v>7.3913669699464905E-5</v>
      </c>
      <c r="V1368" s="52">
        <v>7.7273381958531607E-5</v>
      </c>
      <c r="W1368" s="52">
        <v>7.3913669699464905E-5</v>
      </c>
      <c r="X1368" s="52">
        <v>9.07122309947981E-5</v>
      </c>
      <c r="Y1368" s="52">
        <v>8.3992806476664901E-5</v>
      </c>
      <c r="Z1368" s="52">
        <v>7.3913669699465095E-5</v>
      </c>
      <c r="AA1368" s="52">
        <v>7.7273381958531702E-5</v>
      </c>
      <c r="AB1368" s="52">
        <v>7.7273381958531702E-5</v>
      </c>
      <c r="AC1368" s="52">
        <v>8.0633094217598294E-5</v>
      </c>
      <c r="AD1368" s="52">
        <v>6.7194245181331896E-5</v>
      </c>
      <c r="AE1368" s="52">
        <v>5.3755396145065498E-5</v>
      </c>
      <c r="AF1368" s="52">
        <v>6.0474820663198697E-5</v>
      </c>
      <c r="AG1368" s="32">
        <v>2.68776980725328E-5</v>
      </c>
    </row>
    <row r="1369" spans="1:33" ht="15" customHeight="1" x14ac:dyDescent="0.25">
      <c r="A1369" s="49" t="s">
        <v>10</v>
      </c>
      <c r="B1369" s="49" t="s">
        <v>382</v>
      </c>
      <c r="C1369" s="49" t="s">
        <v>383</v>
      </c>
      <c r="D1369" s="49" t="s">
        <v>409</v>
      </c>
      <c r="E1369" s="49" t="s">
        <v>442</v>
      </c>
      <c r="F1369" s="49" t="s">
        <v>108</v>
      </c>
      <c r="G1369" s="49" t="s">
        <v>461</v>
      </c>
      <c r="H1369" s="50" t="s">
        <v>16</v>
      </c>
      <c r="I1369" s="51">
        <v>25</v>
      </c>
      <c r="J1369" s="52">
        <v>3.1727767219427E-4</v>
      </c>
      <c r="K1369" s="52">
        <v>6.4428659711319699E-4</v>
      </c>
      <c r="L1369" s="52">
        <v>9.0798784687845296E-4</v>
      </c>
      <c r="M1369" s="52">
        <v>8.9612229165469395E-4</v>
      </c>
      <c r="N1369" s="52">
        <v>9.3922712306664395E-4</v>
      </c>
      <c r="O1369" s="52">
        <v>7.5304441952013404E-4</v>
      </c>
      <c r="P1369" s="52">
        <v>7.6661048645140697E-4</v>
      </c>
      <c r="Q1369" s="52">
        <v>8.4187866332247399E-4</v>
      </c>
      <c r="R1369" s="52">
        <v>3.0785464336840498E-4</v>
      </c>
      <c r="S1369" s="52">
        <v>9.0487143329238203E-4</v>
      </c>
      <c r="T1369" s="52">
        <v>6.3889567217594501E-4</v>
      </c>
      <c r="U1369" s="52">
        <v>6.9974831732984495E-4</v>
      </c>
      <c r="V1369" s="52">
        <v>7.3933663892874904E-4</v>
      </c>
      <c r="W1369" s="52">
        <v>7.0851075268326498E-4</v>
      </c>
      <c r="X1369" s="52">
        <v>6.4690112201515901E-4</v>
      </c>
      <c r="Y1369" s="52">
        <v>7.7012038335138005E-4</v>
      </c>
      <c r="Z1369" s="52">
        <v>6.4690112201515901E-4</v>
      </c>
      <c r="AA1369" s="52">
        <v>6.77705937349214E-4</v>
      </c>
      <c r="AB1369" s="52">
        <v>7.3931556801732495E-4</v>
      </c>
      <c r="AC1369" s="52">
        <v>6.77705937349214E-4</v>
      </c>
      <c r="AD1369" s="52">
        <v>7.0851075268326899E-4</v>
      </c>
      <c r="AE1369" s="52">
        <v>6.1609630668110402E-4</v>
      </c>
      <c r="AF1369" s="52">
        <v>6.1609630668110402E-4</v>
      </c>
      <c r="AG1369" s="32">
        <v>2.7724333800649702E-4</v>
      </c>
    </row>
    <row r="1370" spans="1:33" ht="15" customHeight="1" x14ac:dyDescent="0.25">
      <c r="A1370" s="49" t="s">
        <v>10</v>
      </c>
      <c r="B1370" s="49" t="s">
        <v>382</v>
      </c>
      <c r="C1370" s="49" t="s">
        <v>383</v>
      </c>
      <c r="D1370" s="49" t="s">
        <v>409</v>
      </c>
      <c r="E1370" s="49" t="s">
        <v>442</v>
      </c>
      <c r="F1370" s="49" t="s">
        <v>108</v>
      </c>
      <c r="G1370" s="49" t="s">
        <v>461</v>
      </c>
      <c r="H1370" s="50" t="s">
        <v>18</v>
      </c>
      <c r="I1370" s="51">
        <v>298</v>
      </c>
      <c r="J1370" s="52">
        <v>4.1631492903023303E-5</v>
      </c>
      <c r="K1370" s="52">
        <v>8.0643380442597002E-5</v>
      </c>
      <c r="L1370" s="52">
        <v>1.21106534688634E-4</v>
      </c>
      <c r="M1370" s="52">
        <v>1.1740000191808699E-4</v>
      </c>
      <c r="N1370" s="52">
        <v>1.3104961309756301E-4</v>
      </c>
      <c r="O1370" s="52">
        <v>1.09643750848199E-4</v>
      </c>
      <c r="P1370" s="52">
        <v>1.100109252804E-4</v>
      </c>
      <c r="Q1370" s="52">
        <v>1.23546678316589E-4</v>
      </c>
      <c r="R1370" s="52">
        <v>4.49563384709958E-5</v>
      </c>
      <c r="S1370" s="52">
        <v>1.34869015412988E-4</v>
      </c>
      <c r="T1370" s="52">
        <v>1.0339957848329E-4</v>
      </c>
      <c r="U1370" s="52">
        <v>1.12390846177489E-4</v>
      </c>
      <c r="V1370" s="52">
        <v>1.0789521233039E-4</v>
      </c>
      <c r="W1370" s="52">
        <v>1.0339957848329E-4</v>
      </c>
      <c r="X1370" s="52">
        <v>9.44083107890916E-5</v>
      </c>
      <c r="Y1370" s="52">
        <v>1.1239084617749E-4</v>
      </c>
      <c r="Z1370" s="52">
        <v>9.4408310789091505E-5</v>
      </c>
      <c r="AA1370" s="52">
        <v>9.8903944636191194E-5</v>
      </c>
      <c r="AB1370" s="52">
        <v>1.0789521233039E-4</v>
      </c>
      <c r="AC1370" s="52">
        <v>9.8903944636191194E-5</v>
      </c>
      <c r="AD1370" s="52">
        <v>1.03399578483291E-4</v>
      </c>
      <c r="AE1370" s="52">
        <v>8.9912676941992007E-5</v>
      </c>
      <c r="AF1370" s="52">
        <v>8.9912676941992007E-5</v>
      </c>
      <c r="AG1370" s="32">
        <v>4.0460704623896403E-5</v>
      </c>
    </row>
    <row r="1371" spans="1:33" ht="15" customHeight="1" x14ac:dyDescent="0.25">
      <c r="A1371" s="49" t="s">
        <v>10</v>
      </c>
      <c r="B1371" s="49" t="s">
        <v>382</v>
      </c>
      <c r="C1371" s="49" t="s">
        <v>383</v>
      </c>
      <c r="D1371" s="49" t="s">
        <v>409</v>
      </c>
      <c r="E1371" s="49" t="s">
        <v>442</v>
      </c>
      <c r="F1371" s="49" t="s">
        <v>108</v>
      </c>
      <c r="G1371" s="49" t="s">
        <v>462</v>
      </c>
      <c r="H1371" s="50" t="s">
        <v>16</v>
      </c>
      <c r="I1371" s="51">
        <v>25</v>
      </c>
      <c r="J1371" s="52">
        <v>5.8630816117883396E-4</v>
      </c>
      <c r="K1371" s="52">
        <v>3.6432038984217401E-4</v>
      </c>
      <c r="L1371" s="52">
        <v>4.4595388937595799E-4</v>
      </c>
      <c r="M1371" s="52">
        <v>3.5658370956568903E-4</v>
      </c>
      <c r="N1371" s="52">
        <v>4.3054378313578498E-4</v>
      </c>
      <c r="O1371" s="52">
        <v>4.5307135323194899E-4</v>
      </c>
      <c r="P1371" s="52">
        <v>5.2712390473353104E-4</v>
      </c>
      <c r="Q1371" s="52">
        <v>4.7809166122563299E-4</v>
      </c>
      <c r="R1371" s="52">
        <v>2.24911987386505E-4</v>
      </c>
      <c r="S1371" s="52">
        <v>2.3332222081588701E-4</v>
      </c>
      <c r="T1371" s="52">
        <v>3.1037978756086202E-4</v>
      </c>
      <c r="U1371" s="52">
        <v>3.12747016538827E-4</v>
      </c>
      <c r="V1371" s="52">
        <v>3.3097025847361402E-4</v>
      </c>
      <c r="W1371" s="52">
        <v>2.9124552679470202E-4</v>
      </c>
      <c r="X1371" s="52">
        <v>3.3096082590307102E-4</v>
      </c>
      <c r="Y1371" s="52">
        <v>2.5153022768633401E-4</v>
      </c>
      <c r="Z1371" s="52">
        <v>2.3829179465021099E-4</v>
      </c>
      <c r="AA1371" s="52">
        <v>2.9124552679470202E-4</v>
      </c>
      <c r="AB1371" s="52">
        <v>2.9124552679470202E-4</v>
      </c>
      <c r="AC1371" s="52">
        <v>2.9124552679470202E-4</v>
      </c>
      <c r="AD1371" s="52">
        <v>3.0448395983082499E-4</v>
      </c>
      <c r="AE1371" s="52">
        <v>2.3829179465021099E-4</v>
      </c>
      <c r="AF1371" s="52">
        <v>2.6476866072245702E-4</v>
      </c>
      <c r="AG1371" s="32">
        <v>1.0590746428898301E-4</v>
      </c>
    </row>
    <row r="1372" spans="1:33" ht="15" customHeight="1" x14ac:dyDescent="0.25">
      <c r="A1372" s="49" t="s">
        <v>10</v>
      </c>
      <c r="B1372" s="49" t="s">
        <v>382</v>
      </c>
      <c r="C1372" s="49" t="s">
        <v>383</v>
      </c>
      <c r="D1372" s="49" t="s">
        <v>409</v>
      </c>
      <c r="E1372" s="49" t="s">
        <v>442</v>
      </c>
      <c r="F1372" s="49" t="s">
        <v>108</v>
      </c>
      <c r="G1372" s="49" t="s">
        <v>462</v>
      </c>
      <c r="H1372" s="50" t="s">
        <v>18</v>
      </c>
      <c r="I1372" s="51">
        <v>298</v>
      </c>
      <c r="J1372" s="52">
        <v>7.6932246389388602E-5</v>
      </c>
      <c r="K1372" s="52">
        <v>4.56008675838957E-5</v>
      </c>
      <c r="L1372" s="52">
        <v>5.9480895431489603E-5</v>
      </c>
      <c r="M1372" s="52">
        <v>4.6715642024338298E-5</v>
      </c>
      <c r="N1372" s="52">
        <v>6.0073431458497198E-5</v>
      </c>
      <c r="O1372" s="52">
        <v>6.5967479849164405E-5</v>
      </c>
      <c r="P1372" s="52">
        <v>7.5643875895283502E-5</v>
      </c>
      <c r="Q1372" s="52">
        <v>7.0160510354520694E-5</v>
      </c>
      <c r="R1372" s="52">
        <v>3.2844134882942502E-5</v>
      </c>
      <c r="S1372" s="52">
        <v>3.4776142817233199E-5</v>
      </c>
      <c r="T1372" s="52">
        <v>5.0232206291558898E-5</v>
      </c>
      <c r="U1372" s="52">
        <v>5.0232206291558898E-5</v>
      </c>
      <c r="V1372" s="52">
        <v>4.8300198357268201E-5</v>
      </c>
      <c r="W1372" s="52">
        <v>4.2504174554395899E-5</v>
      </c>
      <c r="X1372" s="52">
        <v>4.8300198357268201E-5</v>
      </c>
      <c r="Y1372" s="52">
        <v>3.6708150751523801E-5</v>
      </c>
      <c r="Z1372" s="52">
        <v>3.4776142817233097E-5</v>
      </c>
      <c r="AA1372" s="52">
        <v>4.2504174554396001E-5</v>
      </c>
      <c r="AB1372" s="52">
        <v>4.2504174554396001E-5</v>
      </c>
      <c r="AC1372" s="52">
        <v>4.2504174554396001E-5</v>
      </c>
      <c r="AD1372" s="52">
        <v>4.4436182488686698E-5</v>
      </c>
      <c r="AE1372" s="52">
        <v>3.4776142817233097E-5</v>
      </c>
      <c r="AF1372" s="52">
        <v>3.86401586858146E-5</v>
      </c>
      <c r="AG1372" s="32">
        <v>1.5456063474325801E-5</v>
      </c>
    </row>
    <row r="1373" spans="1:33" ht="15" customHeight="1" x14ac:dyDescent="0.25">
      <c r="A1373" s="49" t="s">
        <v>10</v>
      </c>
      <c r="B1373" s="49" t="s">
        <v>382</v>
      </c>
      <c r="C1373" s="49" t="s">
        <v>383</v>
      </c>
      <c r="D1373" s="49" t="s">
        <v>409</v>
      </c>
      <c r="E1373" s="49" t="s">
        <v>442</v>
      </c>
      <c r="F1373" s="49" t="s">
        <v>108</v>
      </c>
      <c r="G1373" s="49" t="s">
        <v>463</v>
      </c>
      <c r="H1373" s="50" t="s">
        <v>16</v>
      </c>
      <c r="I1373" s="51">
        <v>25</v>
      </c>
      <c r="J1373" s="52">
        <v>3.6060113875690097E-5</v>
      </c>
      <c r="K1373" s="52">
        <v>3.8524978189409897E-5</v>
      </c>
      <c r="L1373" s="52">
        <v>4.5110364397140602E-5</v>
      </c>
      <c r="M1373" s="52">
        <v>3.9192031800207202E-5</v>
      </c>
      <c r="N1373" s="52">
        <v>3.7357923639137797E-5</v>
      </c>
      <c r="O1373" s="52">
        <v>3.5507097696010398E-5</v>
      </c>
      <c r="P1373" s="52">
        <v>3.3639553970825098E-5</v>
      </c>
      <c r="Q1373" s="52">
        <v>3.1755292463581798E-5</v>
      </c>
      <c r="R1373" s="52">
        <v>1.5943226229994702E-5</v>
      </c>
      <c r="S1373" s="52">
        <v>1.11602583609963E-5</v>
      </c>
      <c r="T1373" s="52">
        <v>1.27545809839958E-5</v>
      </c>
      <c r="U1373" s="52">
        <v>9.5659357379968406E-6</v>
      </c>
      <c r="V1373" s="52">
        <v>7.9716131149973592E-6</v>
      </c>
      <c r="W1373" s="52">
        <v>6.3772904919978898E-6</v>
      </c>
      <c r="X1373" s="52">
        <v>9.5659357379968406E-6</v>
      </c>
      <c r="Y1373" s="52">
        <v>6.3772904919978898E-6</v>
      </c>
      <c r="Z1373" s="52">
        <v>9.5659357379968406E-6</v>
      </c>
      <c r="AA1373" s="52">
        <v>6.3772904919978898E-6</v>
      </c>
      <c r="AB1373" s="52">
        <v>1.27545809839958E-5</v>
      </c>
      <c r="AC1373" s="52">
        <v>1.9131871475993701E-5</v>
      </c>
      <c r="AD1373" s="52">
        <v>1.43489036069953E-5</v>
      </c>
      <c r="AE1373" s="52">
        <v>1.11602583609963E-5</v>
      </c>
      <c r="AF1373" s="52">
        <v>1.11602583609963E-5</v>
      </c>
      <c r="AG1373" s="32">
        <v>9.5659357379968406E-6</v>
      </c>
    </row>
    <row r="1374" spans="1:33" ht="15" customHeight="1" x14ac:dyDescent="0.25">
      <c r="A1374" s="49" t="s">
        <v>10</v>
      </c>
      <c r="B1374" s="49" t="s">
        <v>382</v>
      </c>
      <c r="C1374" s="49" t="s">
        <v>383</v>
      </c>
      <c r="D1374" s="49" t="s">
        <v>409</v>
      </c>
      <c r="E1374" s="49" t="s">
        <v>442</v>
      </c>
      <c r="F1374" s="49" t="s">
        <v>108</v>
      </c>
      <c r="G1374" s="49" t="s">
        <v>464</v>
      </c>
      <c r="H1374" s="50" t="s">
        <v>16</v>
      </c>
      <c r="I1374" s="51">
        <v>25</v>
      </c>
      <c r="J1374" s="52">
        <v>1.2603240808474801E-5</v>
      </c>
      <c r="K1374" s="52">
        <v>1.46646714362826E-5</v>
      </c>
      <c r="L1374" s="52">
        <v>1.7321068036958299E-5</v>
      </c>
      <c r="M1374" s="52">
        <v>1.47932800075444E-5</v>
      </c>
      <c r="N1374" s="52">
        <v>1.2838410767353399E-5</v>
      </c>
      <c r="O1374" s="52">
        <v>1.51894211954757E-5</v>
      </c>
      <c r="P1374" s="52">
        <v>1.43308289317596E-5</v>
      </c>
      <c r="Q1374" s="52">
        <v>1.3472236668043499E-5</v>
      </c>
      <c r="R1374" s="52">
        <v>7.7465360841249893E-6</v>
      </c>
      <c r="S1374" s="52">
        <v>8.7569538342282697E-6</v>
      </c>
      <c r="T1374" s="52">
        <v>1.07777893344348E-5</v>
      </c>
      <c r="U1374" s="52">
        <v>8.7569538342282697E-6</v>
      </c>
      <c r="V1374" s="52">
        <v>9.4305656676304407E-6</v>
      </c>
      <c r="W1374" s="52">
        <v>8.08334200082608E-6</v>
      </c>
      <c r="X1374" s="52">
        <v>1.0440983417733701E-5</v>
      </c>
      <c r="Y1374" s="52">
        <v>7.4097301674239097E-6</v>
      </c>
      <c r="Z1374" s="52">
        <v>7.4097301674239097E-6</v>
      </c>
      <c r="AA1374" s="52">
        <v>8.0833420008260901E-6</v>
      </c>
      <c r="AB1374" s="52">
        <v>8.0833420008260901E-6</v>
      </c>
      <c r="AC1374" s="52">
        <v>8.7569538342282595E-6</v>
      </c>
      <c r="AD1374" s="52">
        <v>8.0833420008260901E-6</v>
      </c>
      <c r="AE1374" s="52">
        <v>7.07292425072282E-6</v>
      </c>
      <c r="AF1374" s="52">
        <v>6.7361183340217404E-6</v>
      </c>
      <c r="AG1374" s="32">
        <v>2.6944473336086898E-6</v>
      </c>
    </row>
    <row r="1375" spans="1:33" ht="15" customHeight="1" x14ac:dyDescent="0.25">
      <c r="A1375" s="49" t="s">
        <v>10</v>
      </c>
      <c r="B1375" s="49" t="s">
        <v>382</v>
      </c>
      <c r="C1375" s="49" t="s">
        <v>383</v>
      </c>
      <c r="D1375" s="49" t="s">
        <v>409</v>
      </c>
      <c r="E1375" s="49" t="s">
        <v>442</v>
      </c>
      <c r="F1375" s="49" t="s">
        <v>108</v>
      </c>
      <c r="G1375" s="49" t="s">
        <v>465</v>
      </c>
      <c r="H1375" s="50" t="s">
        <v>16</v>
      </c>
      <c r="I1375" s="51">
        <v>25</v>
      </c>
      <c r="J1375" s="52">
        <v>5.6737512392448101E-5</v>
      </c>
      <c r="K1375" s="52">
        <v>1.4754432117491399E-5</v>
      </c>
      <c r="L1375" s="52">
        <v>4.1231921966589599E-5</v>
      </c>
      <c r="M1375" s="52">
        <v>3.7886107346873899E-5</v>
      </c>
      <c r="N1375" s="52">
        <v>3.33933629155278E-5</v>
      </c>
      <c r="O1375" s="52">
        <v>3.0391124047075401E-5</v>
      </c>
      <c r="P1375" s="52">
        <v>2.2938596232606801E-5</v>
      </c>
      <c r="Q1375" s="52">
        <v>3.2346439841330199E-5</v>
      </c>
      <c r="R1375" s="52">
        <v>2.1564293227553399E-5</v>
      </c>
      <c r="S1375" s="52">
        <v>2.0486078566175799E-5</v>
      </c>
      <c r="T1375" s="52">
        <v>1.7251434582042801E-5</v>
      </c>
      <c r="U1375" s="52">
        <v>2.37207225503088E-5</v>
      </c>
      <c r="V1375" s="52">
        <v>2.47989372116864E-5</v>
      </c>
      <c r="W1375" s="52">
        <v>2.37207225503088E-5</v>
      </c>
      <c r="X1375" s="52">
        <v>2.9111795857197201E-5</v>
      </c>
      <c r="Y1375" s="52">
        <v>2.6955366534441801E-5</v>
      </c>
      <c r="Z1375" s="52">
        <v>2.37207225503088E-5</v>
      </c>
      <c r="AA1375" s="52">
        <v>2.4798937211686498E-5</v>
      </c>
      <c r="AB1375" s="52">
        <v>2.4798937211686498E-5</v>
      </c>
      <c r="AC1375" s="52">
        <v>2.58771518730642E-5</v>
      </c>
      <c r="AD1375" s="52">
        <v>2.1564293227553501E-5</v>
      </c>
      <c r="AE1375" s="52">
        <v>1.7251434582042801E-5</v>
      </c>
      <c r="AF1375" s="52">
        <v>1.94078639047981E-5</v>
      </c>
      <c r="AG1375" s="32">
        <v>8.6257172910213905E-6</v>
      </c>
    </row>
    <row r="1376" spans="1:33" ht="15" customHeight="1" x14ac:dyDescent="0.25">
      <c r="A1376" s="49" t="s">
        <v>10</v>
      </c>
      <c r="B1376" s="49" t="s">
        <v>382</v>
      </c>
      <c r="C1376" s="49" t="s">
        <v>383</v>
      </c>
      <c r="D1376" s="49" t="s">
        <v>409</v>
      </c>
      <c r="E1376" s="49" t="s">
        <v>442</v>
      </c>
      <c r="F1376" s="49" t="s">
        <v>108</v>
      </c>
      <c r="G1376" s="49" t="s">
        <v>466</v>
      </c>
      <c r="H1376" s="50" t="s">
        <v>16</v>
      </c>
      <c r="I1376" s="51">
        <v>25</v>
      </c>
      <c r="J1376" s="52">
        <v>1.68712253010081E-5</v>
      </c>
      <c r="K1376" s="52">
        <v>3.4101404223190698E-5</v>
      </c>
      <c r="L1376" s="52">
        <v>5.3269971078160498E-5</v>
      </c>
      <c r="M1376" s="52">
        <v>4.8884881475480202E-5</v>
      </c>
      <c r="N1376" s="52">
        <v>5.1558100933196598E-5</v>
      </c>
      <c r="O1376" s="52">
        <v>4.0666389078031403E-5</v>
      </c>
      <c r="P1376" s="52">
        <v>3.8367694045065499E-5</v>
      </c>
      <c r="Q1376" s="52">
        <v>4.0397278893551597E-5</v>
      </c>
      <c r="R1376" s="52">
        <v>1.44275996048398E-5</v>
      </c>
      <c r="S1376" s="52">
        <v>4.3282798814519499E-5</v>
      </c>
      <c r="T1376" s="52">
        <v>3.3183479091131598E-5</v>
      </c>
      <c r="U1376" s="52">
        <v>3.60689990120995E-5</v>
      </c>
      <c r="V1376" s="52">
        <v>3.4626239051615502E-5</v>
      </c>
      <c r="W1376" s="52">
        <v>3.3183479091131598E-5</v>
      </c>
      <c r="X1376" s="52">
        <v>3.0297959170163601E-5</v>
      </c>
      <c r="Y1376" s="52">
        <v>3.6068999012099602E-5</v>
      </c>
      <c r="Z1376" s="52">
        <v>3.0297959170163601E-5</v>
      </c>
      <c r="AA1376" s="52">
        <v>3.17407191306476E-5</v>
      </c>
      <c r="AB1376" s="52">
        <v>3.4626239051615603E-5</v>
      </c>
      <c r="AC1376" s="52">
        <v>3.17407191306476E-5</v>
      </c>
      <c r="AD1376" s="52">
        <v>3.3183479091131598E-5</v>
      </c>
      <c r="AE1376" s="52">
        <v>2.8855199209679599E-5</v>
      </c>
      <c r="AF1376" s="52">
        <v>2.8855199209679599E-5</v>
      </c>
      <c r="AG1376" s="32">
        <v>1.29848396443558E-5</v>
      </c>
    </row>
    <row r="1377" spans="1:33" ht="15" customHeight="1" x14ac:dyDescent="0.25">
      <c r="A1377" s="49" t="s">
        <v>10</v>
      </c>
      <c r="B1377" s="49" t="s">
        <v>382</v>
      </c>
      <c r="C1377" s="49" t="s">
        <v>383</v>
      </c>
      <c r="D1377" s="49" t="s">
        <v>409</v>
      </c>
      <c r="E1377" s="49" t="s">
        <v>442</v>
      </c>
      <c r="F1377" s="49" t="s">
        <v>108</v>
      </c>
      <c r="G1377" s="49" t="s">
        <v>467</v>
      </c>
      <c r="H1377" s="50" t="s">
        <v>16</v>
      </c>
      <c r="I1377" s="51">
        <v>25</v>
      </c>
      <c r="J1377" s="52">
        <v>3.1176908903350601E-5</v>
      </c>
      <c r="K1377" s="52">
        <v>1.9283090687319601E-5</v>
      </c>
      <c r="L1377" s="52">
        <v>2.6163291580300699E-5</v>
      </c>
      <c r="M1377" s="52">
        <v>1.94522026073229E-5</v>
      </c>
      <c r="N1377" s="52">
        <v>2.3634347094446098E-5</v>
      </c>
      <c r="O1377" s="52">
        <v>2.4467050618848598E-5</v>
      </c>
      <c r="P1377" s="52">
        <v>2.6381753260739201E-5</v>
      </c>
      <c r="Q1377" s="52">
        <v>2.2941075735299101E-5</v>
      </c>
      <c r="R1377" s="52">
        <v>1.0540494256759E-5</v>
      </c>
      <c r="S1377" s="52">
        <v>1.1160523330686E-5</v>
      </c>
      <c r="T1377" s="52">
        <v>1.6120755922102001E-5</v>
      </c>
      <c r="U1377" s="52">
        <v>1.6120755922102001E-5</v>
      </c>
      <c r="V1377" s="52">
        <v>1.5500726848174998E-5</v>
      </c>
      <c r="W1377" s="52">
        <v>1.3640639626394E-5</v>
      </c>
      <c r="X1377" s="52">
        <v>1.5500726848174998E-5</v>
      </c>
      <c r="Y1377" s="52">
        <v>1.1780552404612999E-5</v>
      </c>
      <c r="Z1377" s="52">
        <v>1.1160523330686E-5</v>
      </c>
      <c r="AA1377" s="52">
        <v>1.3640639626394E-5</v>
      </c>
      <c r="AB1377" s="52">
        <v>1.3640639626394E-5</v>
      </c>
      <c r="AC1377" s="52">
        <v>1.3640639626394E-5</v>
      </c>
      <c r="AD1377" s="52">
        <v>1.4260668700320999E-5</v>
      </c>
      <c r="AE1377" s="52">
        <v>1.1160523330686E-5</v>
      </c>
      <c r="AF1377" s="52">
        <v>1.2400581478540001E-5</v>
      </c>
      <c r="AG1377" s="32">
        <v>4.9602325914159996E-6</v>
      </c>
    </row>
    <row r="1378" spans="1:33" ht="15" customHeight="1" x14ac:dyDescent="0.25">
      <c r="A1378" s="49" t="s">
        <v>10</v>
      </c>
      <c r="B1378" s="49" t="s">
        <v>382</v>
      </c>
      <c r="C1378" s="49" t="s">
        <v>383</v>
      </c>
      <c r="D1378" s="49" t="s">
        <v>409</v>
      </c>
      <c r="E1378" s="49" t="s">
        <v>442</v>
      </c>
      <c r="F1378" s="49" t="s">
        <v>108</v>
      </c>
      <c r="G1378" s="49" t="s">
        <v>468</v>
      </c>
      <c r="H1378" s="50" t="s">
        <v>16</v>
      </c>
      <c r="I1378" s="51">
        <v>25</v>
      </c>
      <c r="J1378" s="52">
        <v>2.0353656067868001E-5</v>
      </c>
      <c r="K1378" s="52">
        <v>2.0274023997985198E-5</v>
      </c>
      <c r="L1378" s="52">
        <v>2.2212282505230201E-5</v>
      </c>
      <c r="M1378" s="52">
        <v>2.0396005201698599E-5</v>
      </c>
      <c r="N1378" s="52">
        <v>2.06000162537053E-5</v>
      </c>
      <c r="O1378" s="52">
        <v>2.08050172516842E-5</v>
      </c>
      <c r="P1378" s="52">
        <v>2.1011008195635101E-5</v>
      </c>
      <c r="Q1378" s="52">
        <v>2.1217989085558201E-5</v>
      </c>
      <c r="R1378" s="52">
        <v>1.0652813244424399E-5</v>
      </c>
      <c r="S1378" s="52">
        <v>7.4569692710970598E-6</v>
      </c>
      <c r="T1378" s="52">
        <v>8.5222505955394695E-6</v>
      </c>
      <c r="U1378" s="52">
        <v>6.3916879466546203E-6</v>
      </c>
      <c r="V1378" s="52">
        <v>5.3264066222121801E-6</v>
      </c>
      <c r="W1378" s="52">
        <v>4.2611252977697297E-6</v>
      </c>
      <c r="X1378" s="52">
        <v>6.3916879466546203E-6</v>
      </c>
      <c r="Y1378" s="52">
        <v>4.2611252977697398E-6</v>
      </c>
      <c r="Z1378" s="52">
        <v>6.3916879466546102E-6</v>
      </c>
      <c r="AA1378" s="52">
        <v>4.2611252977697398E-6</v>
      </c>
      <c r="AB1378" s="52">
        <v>8.5222505955394898E-6</v>
      </c>
      <c r="AC1378" s="52">
        <v>1.27833758933092E-5</v>
      </c>
      <c r="AD1378" s="52">
        <v>9.5875319199819208E-6</v>
      </c>
      <c r="AE1378" s="52">
        <v>7.4569692710970496E-6</v>
      </c>
      <c r="AF1378" s="52">
        <v>7.4569692710970496E-6</v>
      </c>
      <c r="AG1378" s="32">
        <v>6.3916879466546102E-6</v>
      </c>
    </row>
    <row r="1379" spans="1:33" ht="15" customHeight="1" x14ac:dyDescent="0.25">
      <c r="A1379" s="49" t="s">
        <v>10</v>
      </c>
      <c r="B1379" s="49" t="s">
        <v>382</v>
      </c>
      <c r="C1379" s="49" t="s">
        <v>383</v>
      </c>
      <c r="D1379" s="49" t="s">
        <v>409</v>
      </c>
      <c r="E1379" s="49" t="s">
        <v>442</v>
      </c>
      <c r="F1379" s="49" t="s">
        <v>108</v>
      </c>
      <c r="G1379" s="49" t="s">
        <v>468</v>
      </c>
      <c r="H1379" s="50" t="s">
        <v>18</v>
      </c>
      <c r="I1379" s="51">
        <v>298</v>
      </c>
      <c r="J1379" s="52">
        <v>4.8291601029095202E-5</v>
      </c>
      <c r="K1379" s="52">
        <v>4.7320230282101501E-5</v>
      </c>
      <c r="L1379" s="52">
        <v>5.0994182757374697E-5</v>
      </c>
      <c r="M1379" s="52">
        <v>4.6050490862878598E-5</v>
      </c>
      <c r="N1379" s="52">
        <v>4.57359617220524E-5</v>
      </c>
      <c r="O1379" s="52">
        <v>4.5414760966313999E-5</v>
      </c>
      <c r="P1379" s="52">
        <v>4.5086888382507899E-5</v>
      </c>
      <c r="Q1379" s="52">
        <v>4.47523437525517E-5</v>
      </c>
      <c r="R1379" s="52">
        <v>2.20808518772279E-5</v>
      </c>
      <c r="S1379" s="52">
        <v>1.5456596314059599E-5</v>
      </c>
      <c r="T1379" s="52">
        <v>1.7664681501782299E-5</v>
      </c>
      <c r="U1379" s="52">
        <v>1.3248511126336801E-5</v>
      </c>
      <c r="V1379" s="52">
        <v>1.1040425938614001E-5</v>
      </c>
      <c r="W1379" s="52">
        <v>8.8323407508911599E-6</v>
      </c>
      <c r="X1379" s="52">
        <v>1.3248511126336801E-5</v>
      </c>
      <c r="Y1379" s="52">
        <v>8.8323407508911802E-6</v>
      </c>
      <c r="Z1379" s="52">
        <v>1.3248511126336801E-5</v>
      </c>
      <c r="AA1379" s="52">
        <v>8.8323407508911802E-6</v>
      </c>
      <c r="AB1379" s="52">
        <v>1.7664681501782401E-5</v>
      </c>
      <c r="AC1379" s="52">
        <v>2.64970222526735E-5</v>
      </c>
      <c r="AD1379" s="52">
        <v>1.98727666895052E-5</v>
      </c>
      <c r="AE1379" s="52">
        <v>1.5456596314059599E-5</v>
      </c>
      <c r="AF1379" s="52">
        <v>1.5456596314059599E-5</v>
      </c>
      <c r="AG1379" s="32">
        <v>1.3248511126336801E-5</v>
      </c>
    </row>
    <row r="1380" spans="1:33" ht="15" customHeight="1" x14ac:dyDescent="0.25">
      <c r="A1380" s="49" t="s">
        <v>10</v>
      </c>
      <c r="B1380" s="49" t="s">
        <v>382</v>
      </c>
      <c r="C1380" s="49" t="s">
        <v>383</v>
      </c>
      <c r="D1380" s="49" t="s">
        <v>409</v>
      </c>
      <c r="E1380" s="49" t="s">
        <v>442</v>
      </c>
      <c r="F1380" s="49" t="s">
        <v>108</v>
      </c>
      <c r="G1380" s="49" t="s">
        <v>469</v>
      </c>
      <c r="H1380" s="50" t="s">
        <v>16</v>
      </c>
      <c r="I1380" s="51">
        <v>25</v>
      </c>
      <c r="J1380" s="52">
        <v>7.11373318566102E-6</v>
      </c>
      <c r="K1380" s="52">
        <v>7.7173801153114794E-6</v>
      </c>
      <c r="L1380" s="52">
        <v>8.5288705083840692E-6</v>
      </c>
      <c r="M1380" s="52">
        <v>7.6986010197731902E-6</v>
      </c>
      <c r="N1380" s="52">
        <v>7.0793942681052797E-6</v>
      </c>
      <c r="O1380" s="52">
        <v>8.9000845048081205E-6</v>
      </c>
      <c r="P1380" s="52">
        <v>8.9509261744845795E-6</v>
      </c>
      <c r="Q1380" s="52">
        <v>9.00176784416113E-6</v>
      </c>
      <c r="R1380" s="52">
        <v>5.1760165103926498E-6</v>
      </c>
      <c r="S1380" s="52">
        <v>5.8511490987047397E-6</v>
      </c>
      <c r="T1380" s="52">
        <v>7.2014142753289304E-6</v>
      </c>
      <c r="U1380" s="52">
        <v>5.8511490987047397E-6</v>
      </c>
      <c r="V1380" s="52">
        <v>6.30123749091279E-6</v>
      </c>
      <c r="W1380" s="52">
        <v>5.40106070649668E-6</v>
      </c>
      <c r="X1380" s="52">
        <v>6.9763700792248799E-6</v>
      </c>
      <c r="Y1380" s="52">
        <v>4.9509723142886204E-6</v>
      </c>
      <c r="Z1380" s="52">
        <v>4.9509723142886204E-6</v>
      </c>
      <c r="AA1380" s="52">
        <v>5.40106070649668E-6</v>
      </c>
      <c r="AB1380" s="52">
        <v>5.40106070649668E-6</v>
      </c>
      <c r="AC1380" s="52">
        <v>5.8511490987047303E-6</v>
      </c>
      <c r="AD1380" s="52">
        <v>5.40106070649668E-6</v>
      </c>
      <c r="AE1380" s="52">
        <v>4.7259281181845902E-6</v>
      </c>
      <c r="AF1380" s="52">
        <v>4.5008839220805599E-6</v>
      </c>
      <c r="AG1380" s="32">
        <v>1.8003535688322301E-6</v>
      </c>
    </row>
    <row r="1381" spans="1:33" ht="15" customHeight="1" x14ac:dyDescent="0.25">
      <c r="A1381" s="49" t="s">
        <v>10</v>
      </c>
      <c r="B1381" s="49" t="s">
        <v>382</v>
      </c>
      <c r="C1381" s="49" t="s">
        <v>383</v>
      </c>
      <c r="D1381" s="49" t="s">
        <v>409</v>
      </c>
      <c r="E1381" s="49" t="s">
        <v>442</v>
      </c>
      <c r="F1381" s="49" t="s">
        <v>108</v>
      </c>
      <c r="G1381" s="49" t="s">
        <v>469</v>
      </c>
      <c r="H1381" s="50" t="s">
        <v>18</v>
      </c>
      <c r="I1381" s="51">
        <v>298</v>
      </c>
      <c r="J1381" s="52">
        <v>1.5992388095204399E-5</v>
      </c>
      <c r="K1381" s="52">
        <v>1.8004143243212599E-5</v>
      </c>
      <c r="L1381" s="52">
        <v>2.0620835366728701E-5</v>
      </c>
      <c r="M1381" s="52">
        <v>1.9266538882836701E-5</v>
      </c>
      <c r="N1381" s="52">
        <v>1.83174836805016E-5</v>
      </c>
      <c r="O1381" s="52">
        <v>2.3783433851974999E-5</v>
      </c>
      <c r="P1381" s="52">
        <v>2.46786393064385E-5</v>
      </c>
      <c r="Q1381" s="52">
        <v>2.55824709353808E-5</v>
      </c>
      <c r="R1381" s="52">
        <v>1.5149022906566501E-5</v>
      </c>
      <c r="S1381" s="52">
        <v>1.7124982416118702E-5</v>
      </c>
      <c r="T1381" s="52">
        <v>2.10769014352231E-5</v>
      </c>
      <c r="U1381" s="52">
        <v>1.7124982416118702E-5</v>
      </c>
      <c r="V1381" s="52">
        <v>1.8442288755820101E-5</v>
      </c>
      <c r="W1381" s="52">
        <v>1.5807676076417299E-5</v>
      </c>
      <c r="X1381" s="52">
        <v>2.04182482653723E-5</v>
      </c>
      <c r="Y1381" s="52">
        <v>1.4490369736715799E-5</v>
      </c>
      <c r="Z1381" s="52">
        <v>1.4490369736715799E-5</v>
      </c>
      <c r="AA1381" s="52">
        <v>1.5807676076417299E-5</v>
      </c>
      <c r="AB1381" s="52">
        <v>1.5807676076417299E-5</v>
      </c>
      <c r="AC1381" s="52">
        <v>1.7124982416118702E-5</v>
      </c>
      <c r="AD1381" s="52">
        <v>1.5807676076417299E-5</v>
      </c>
      <c r="AE1381" s="52">
        <v>1.38317165668651E-5</v>
      </c>
      <c r="AF1381" s="52">
        <v>1.31730633970144E-5</v>
      </c>
      <c r="AG1381" s="32">
        <v>5.2692253588057496E-6</v>
      </c>
    </row>
    <row r="1382" spans="1:33" ht="15" customHeight="1" x14ac:dyDescent="0.25">
      <c r="A1382" s="49" t="s">
        <v>10</v>
      </c>
      <c r="B1382" s="49" t="s">
        <v>382</v>
      </c>
      <c r="C1382" s="49" t="s">
        <v>383</v>
      </c>
      <c r="D1382" s="49" t="s">
        <v>409</v>
      </c>
      <c r="E1382" s="49" t="s">
        <v>442</v>
      </c>
      <c r="F1382" s="49" t="s">
        <v>108</v>
      </c>
      <c r="G1382" s="49" t="s">
        <v>470</v>
      </c>
      <c r="H1382" s="50" t="s">
        <v>16</v>
      </c>
      <c r="I1382" s="51">
        <v>25</v>
      </c>
      <c r="J1382" s="52">
        <v>3.2024741168685098E-5</v>
      </c>
      <c r="K1382" s="52">
        <v>7.7646172661272099E-6</v>
      </c>
      <c r="L1382" s="52">
        <v>2.03025426904676E-5</v>
      </c>
      <c r="M1382" s="52">
        <v>1.9716386393492999E-5</v>
      </c>
      <c r="N1382" s="52">
        <v>1.8413866505821402E-5</v>
      </c>
      <c r="O1382" s="52">
        <v>1.7807365319202698E-5</v>
      </c>
      <c r="P1382" s="52">
        <v>1.4327271813938601E-5</v>
      </c>
      <c r="Q1382" s="52">
        <v>2.1612977058772501E-5</v>
      </c>
      <c r="R1382" s="52">
        <v>1.4408651372515099E-5</v>
      </c>
      <c r="S1382" s="52">
        <v>1.36882188038893E-5</v>
      </c>
      <c r="T1382" s="52">
        <v>1.1526921098012101E-5</v>
      </c>
      <c r="U1382" s="52">
        <v>1.5849516509766601E-5</v>
      </c>
      <c r="V1382" s="52">
        <v>1.6569949078392299E-5</v>
      </c>
      <c r="W1382" s="52">
        <v>1.5849516509766601E-5</v>
      </c>
      <c r="X1382" s="52">
        <v>1.94516793528953E-5</v>
      </c>
      <c r="Y1382" s="52">
        <v>1.8010814215643799E-5</v>
      </c>
      <c r="Z1382" s="52">
        <v>1.5849516509766601E-5</v>
      </c>
      <c r="AA1382" s="52">
        <v>1.6569949078392299E-5</v>
      </c>
      <c r="AB1382" s="52">
        <v>1.6569949078392299E-5</v>
      </c>
      <c r="AC1382" s="52">
        <v>1.7290381647018102E-5</v>
      </c>
      <c r="AD1382" s="52">
        <v>1.4408651372515099E-5</v>
      </c>
      <c r="AE1382" s="52">
        <v>1.1526921098012101E-5</v>
      </c>
      <c r="AF1382" s="52">
        <v>1.2967786235263601E-5</v>
      </c>
      <c r="AG1382" s="32">
        <v>5.7634605490060299E-6</v>
      </c>
    </row>
    <row r="1383" spans="1:33" ht="15" customHeight="1" x14ac:dyDescent="0.25">
      <c r="A1383" s="49" t="s">
        <v>10</v>
      </c>
      <c r="B1383" s="49" t="s">
        <v>382</v>
      </c>
      <c r="C1383" s="49" t="s">
        <v>383</v>
      </c>
      <c r="D1383" s="49" t="s">
        <v>409</v>
      </c>
      <c r="E1383" s="49" t="s">
        <v>442</v>
      </c>
      <c r="F1383" s="49" t="s">
        <v>108</v>
      </c>
      <c r="G1383" s="49" t="s">
        <v>470</v>
      </c>
      <c r="H1383" s="50" t="s">
        <v>18</v>
      </c>
      <c r="I1383" s="51">
        <v>298</v>
      </c>
      <c r="J1383" s="52">
        <v>7.6371885774821605E-5</v>
      </c>
      <c r="K1383" s="52">
        <v>1.8919426410842599E-5</v>
      </c>
      <c r="L1383" s="52">
        <v>5.0522138377545603E-5</v>
      </c>
      <c r="M1383" s="52">
        <v>5.0085666224929898E-5</v>
      </c>
      <c r="N1383" s="52">
        <v>4.7731496300745998E-5</v>
      </c>
      <c r="O1383" s="52">
        <v>4.7082541595631801E-5</v>
      </c>
      <c r="P1383" s="52">
        <v>3.8623968856590597E-5</v>
      </c>
      <c r="Q1383" s="52">
        <v>5.9385513534321297E-5</v>
      </c>
      <c r="R1383" s="52">
        <v>4.0337329947840998E-5</v>
      </c>
      <c r="S1383" s="52">
        <v>3.8320463450449003E-5</v>
      </c>
      <c r="T1383" s="52">
        <v>3.2269863958272801E-5</v>
      </c>
      <c r="U1383" s="52">
        <v>4.4371062942625198E-5</v>
      </c>
      <c r="V1383" s="52">
        <v>4.63879294400172E-5</v>
      </c>
      <c r="W1383" s="52">
        <v>4.4371062942625198E-5</v>
      </c>
      <c r="X1383" s="52">
        <v>5.4455395429585397E-5</v>
      </c>
      <c r="Y1383" s="52">
        <v>5.0421662434801299E-5</v>
      </c>
      <c r="Z1383" s="52">
        <v>4.4371062942625198E-5</v>
      </c>
      <c r="AA1383" s="52">
        <v>4.63879294400172E-5</v>
      </c>
      <c r="AB1383" s="52">
        <v>4.63879294400172E-5</v>
      </c>
      <c r="AC1383" s="52">
        <v>4.8404795937409297E-5</v>
      </c>
      <c r="AD1383" s="52">
        <v>4.0337329947840998E-5</v>
      </c>
      <c r="AE1383" s="52">
        <v>3.2269863958272801E-5</v>
      </c>
      <c r="AF1383" s="52">
        <v>3.63035969530569E-5</v>
      </c>
      <c r="AG1383" s="32">
        <v>1.6134931979136401E-5</v>
      </c>
    </row>
    <row r="1384" spans="1:33" ht="15" customHeight="1" x14ac:dyDescent="0.25">
      <c r="A1384" s="49" t="s">
        <v>10</v>
      </c>
      <c r="B1384" s="49" t="s">
        <v>382</v>
      </c>
      <c r="C1384" s="49" t="s">
        <v>383</v>
      </c>
      <c r="D1384" s="49" t="s">
        <v>409</v>
      </c>
      <c r="E1384" s="49" t="s">
        <v>442</v>
      </c>
      <c r="F1384" s="49" t="s">
        <v>108</v>
      </c>
      <c r="G1384" s="49" t="s">
        <v>471</v>
      </c>
      <c r="H1384" s="50" t="s">
        <v>16</v>
      </c>
      <c r="I1384" s="51">
        <v>25</v>
      </c>
      <c r="J1384" s="52">
        <v>9.5227407878966294E-6</v>
      </c>
      <c r="K1384" s="52">
        <v>1.7946089007157798E-5</v>
      </c>
      <c r="L1384" s="52">
        <v>2.6230061814985999E-5</v>
      </c>
      <c r="M1384" s="52">
        <v>2.5440280869874098E-5</v>
      </c>
      <c r="N1384" s="52">
        <v>2.8430319829695599E-5</v>
      </c>
      <c r="O1384" s="52">
        <v>2.3828050762572198E-5</v>
      </c>
      <c r="P1384" s="52">
        <v>2.3964168333731299E-5</v>
      </c>
      <c r="Q1384" s="52">
        <v>2.6992320213477399E-5</v>
      </c>
      <c r="R1384" s="52">
        <v>9.6401143619562207E-6</v>
      </c>
      <c r="S1384" s="52">
        <v>2.89203430858685E-5</v>
      </c>
      <c r="T1384" s="52">
        <v>2.2172263032499299E-5</v>
      </c>
      <c r="U1384" s="52">
        <v>2.4100285904890501E-5</v>
      </c>
      <c r="V1384" s="52">
        <v>2.31362744686949E-5</v>
      </c>
      <c r="W1384" s="52">
        <v>2.2172263032499299E-5</v>
      </c>
      <c r="X1384" s="52">
        <v>2.02442401601081E-5</v>
      </c>
      <c r="Y1384" s="52">
        <v>2.4100285904890599E-5</v>
      </c>
      <c r="Z1384" s="52">
        <v>2.02442401601081E-5</v>
      </c>
      <c r="AA1384" s="52">
        <v>2.1208251596303701E-5</v>
      </c>
      <c r="AB1384" s="52">
        <v>2.31362744686949E-5</v>
      </c>
      <c r="AC1384" s="52">
        <v>2.1208251596303701E-5</v>
      </c>
      <c r="AD1384" s="52">
        <v>2.2172263032499299E-5</v>
      </c>
      <c r="AE1384" s="52">
        <v>1.9280228723912401E-5</v>
      </c>
      <c r="AF1384" s="52">
        <v>1.9280228723912401E-5</v>
      </c>
      <c r="AG1384" s="32">
        <v>8.6761029257605993E-6</v>
      </c>
    </row>
    <row r="1385" spans="1:33" ht="15" customHeight="1" x14ac:dyDescent="0.25">
      <c r="A1385" s="49" t="s">
        <v>10</v>
      </c>
      <c r="B1385" s="49" t="s">
        <v>382</v>
      </c>
      <c r="C1385" s="49" t="s">
        <v>383</v>
      </c>
      <c r="D1385" s="49" t="s">
        <v>409</v>
      </c>
      <c r="E1385" s="49" t="s">
        <v>442</v>
      </c>
      <c r="F1385" s="49" t="s">
        <v>108</v>
      </c>
      <c r="G1385" s="49" t="s">
        <v>471</v>
      </c>
      <c r="H1385" s="50" t="s">
        <v>18</v>
      </c>
      <c r="I1385" s="51">
        <v>298</v>
      </c>
      <c r="J1385" s="52">
        <v>2.2709619037534201E-5</v>
      </c>
      <c r="K1385" s="52">
        <v>4.3727810231489001E-5</v>
      </c>
      <c r="L1385" s="52">
        <v>6.5272553929439706E-5</v>
      </c>
      <c r="M1385" s="52">
        <v>6.4626113065906898E-5</v>
      </c>
      <c r="N1385" s="52">
        <v>7.3695641561815804E-5</v>
      </c>
      <c r="O1385" s="52">
        <v>6.3001189174337696E-5</v>
      </c>
      <c r="P1385" s="52">
        <v>6.4603457198016904E-5</v>
      </c>
      <c r="Q1385" s="52">
        <v>7.4166219350590203E-5</v>
      </c>
      <c r="R1385" s="52">
        <v>2.6987707849945299E-5</v>
      </c>
      <c r="S1385" s="52">
        <v>8.0963123549835405E-5</v>
      </c>
      <c r="T1385" s="52">
        <v>6.2071728054873993E-5</v>
      </c>
      <c r="U1385" s="52">
        <v>6.74692696248631E-5</v>
      </c>
      <c r="V1385" s="52">
        <v>6.4770498839868601E-5</v>
      </c>
      <c r="W1385" s="52">
        <v>6.2071728054873993E-5</v>
      </c>
      <c r="X1385" s="52">
        <v>5.6674186484885002E-5</v>
      </c>
      <c r="Y1385" s="52">
        <v>6.74692696248631E-5</v>
      </c>
      <c r="Z1385" s="52">
        <v>5.6674186484885002E-5</v>
      </c>
      <c r="AA1385" s="52">
        <v>5.9372957269879603E-5</v>
      </c>
      <c r="AB1385" s="52">
        <v>6.4770498839868601E-5</v>
      </c>
      <c r="AC1385" s="52">
        <v>5.9372957269879603E-5</v>
      </c>
      <c r="AD1385" s="52">
        <v>6.2071728054874102E-5</v>
      </c>
      <c r="AE1385" s="52">
        <v>5.3975415699890503E-5</v>
      </c>
      <c r="AF1385" s="52">
        <v>5.3975415699890503E-5</v>
      </c>
      <c r="AG1385" s="32">
        <v>2.4288937064950702E-5</v>
      </c>
    </row>
    <row r="1386" spans="1:33" ht="15" customHeight="1" x14ac:dyDescent="0.25">
      <c r="A1386" s="49" t="s">
        <v>10</v>
      </c>
      <c r="B1386" s="49" t="s">
        <v>382</v>
      </c>
      <c r="C1386" s="49" t="s">
        <v>383</v>
      </c>
      <c r="D1386" s="49" t="s">
        <v>409</v>
      </c>
      <c r="E1386" s="49" t="s">
        <v>442</v>
      </c>
      <c r="F1386" s="49" t="s">
        <v>108</v>
      </c>
      <c r="G1386" s="49" t="s">
        <v>472</v>
      </c>
      <c r="H1386" s="50" t="s">
        <v>16</v>
      </c>
      <c r="I1386" s="51">
        <v>25</v>
      </c>
      <c r="J1386" s="52">
        <v>1.7597395373336299E-5</v>
      </c>
      <c r="K1386" s="52">
        <v>1.0147853723055701E-5</v>
      </c>
      <c r="L1386" s="52">
        <v>1.28827694392375E-5</v>
      </c>
      <c r="M1386" s="52">
        <v>1.01231604318446E-5</v>
      </c>
      <c r="N1386" s="52">
        <v>1.30325212662847E-5</v>
      </c>
      <c r="O1386" s="52">
        <v>1.43362156654154E-5</v>
      </c>
      <c r="P1386" s="52">
        <v>1.64778413666648E-5</v>
      </c>
      <c r="Q1386" s="52">
        <v>1.5328578539176699E-5</v>
      </c>
      <c r="R1386" s="52">
        <v>7.0428604098919899E-6</v>
      </c>
      <c r="S1386" s="52">
        <v>7.4571463163562104E-6</v>
      </c>
      <c r="T1386" s="52">
        <v>1.07714335680701E-5</v>
      </c>
      <c r="U1386" s="52">
        <v>1.07714335680701E-5</v>
      </c>
      <c r="V1386" s="52">
        <v>1.03571476616059E-5</v>
      </c>
      <c r="W1386" s="52">
        <v>9.1142899422131604E-6</v>
      </c>
      <c r="X1386" s="52">
        <v>1.03571476616059E-5</v>
      </c>
      <c r="Y1386" s="52">
        <v>7.8714322228204496E-6</v>
      </c>
      <c r="Z1386" s="52">
        <v>7.4571463163562104E-6</v>
      </c>
      <c r="AA1386" s="52">
        <v>9.1142899422131502E-6</v>
      </c>
      <c r="AB1386" s="52">
        <v>9.1142899422131502E-6</v>
      </c>
      <c r="AC1386" s="52">
        <v>9.1142899422131502E-6</v>
      </c>
      <c r="AD1386" s="52">
        <v>9.5285758486773894E-6</v>
      </c>
      <c r="AE1386" s="52">
        <v>7.4571463163562104E-6</v>
      </c>
      <c r="AF1386" s="52">
        <v>8.2857181292846803E-6</v>
      </c>
      <c r="AG1386" s="32">
        <v>3.3142872517138698E-6</v>
      </c>
    </row>
    <row r="1387" spans="1:33" ht="15" customHeight="1" x14ac:dyDescent="0.25">
      <c r="A1387" s="49" t="s">
        <v>10</v>
      </c>
      <c r="B1387" s="49" t="s">
        <v>382</v>
      </c>
      <c r="C1387" s="49" t="s">
        <v>383</v>
      </c>
      <c r="D1387" s="49" t="s">
        <v>409</v>
      </c>
      <c r="E1387" s="49" t="s">
        <v>442</v>
      </c>
      <c r="F1387" s="49" t="s">
        <v>108</v>
      </c>
      <c r="G1387" s="49" t="s">
        <v>472</v>
      </c>
      <c r="H1387" s="50" t="s">
        <v>18</v>
      </c>
      <c r="I1387" s="51">
        <v>298</v>
      </c>
      <c r="J1387" s="52">
        <v>4.1965874518947501E-5</v>
      </c>
      <c r="K1387" s="52">
        <v>2.47264694653918E-5</v>
      </c>
      <c r="L1387" s="52">
        <v>3.2058302756371701E-5</v>
      </c>
      <c r="M1387" s="52">
        <v>2.5715931125093001E-5</v>
      </c>
      <c r="N1387" s="52">
        <v>3.3782244506573499E-5</v>
      </c>
      <c r="O1387" s="52">
        <v>3.7904847701585097E-5</v>
      </c>
      <c r="P1387" s="52">
        <v>4.4421550734504002E-5</v>
      </c>
      <c r="Q1387" s="52">
        <v>4.2118006502519401E-5</v>
      </c>
      <c r="R1387" s="52">
        <v>1.9716639454009599E-5</v>
      </c>
      <c r="S1387" s="52">
        <v>2.08764417748337E-5</v>
      </c>
      <c r="T1387" s="52">
        <v>3.01548603414264E-5</v>
      </c>
      <c r="U1387" s="52">
        <v>3.01548603414264E-5</v>
      </c>
      <c r="V1387" s="52">
        <v>2.8995058020602299E-5</v>
      </c>
      <c r="W1387" s="52">
        <v>2.5515651058130099E-5</v>
      </c>
      <c r="X1387" s="52">
        <v>2.8995058020602299E-5</v>
      </c>
      <c r="Y1387" s="52">
        <v>2.20362440956578E-5</v>
      </c>
      <c r="Z1387" s="52">
        <v>2.08764417748337E-5</v>
      </c>
      <c r="AA1387" s="52">
        <v>2.5515651058130099E-5</v>
      </c>
      <c r="AB1387" s="52">
        <v>2.5515651058130099E-5</v>
      </c>
      <c r="AC1387" s="52">
        <v>2.5515651058130099E-5</v>
      </c>
      <c r="AD1387" s="52">
        <v>2.6675453378954101E-5</v>
      </c>
      <c r="AE1387" s="52">
        <v>2.08764417748337E-5</v>
      </c>
      <c r="AF1387" s="52">
        <v>2.3196046416481901E-5</v>
      </c>
      <c r="AG1387" s="32">
        <v>9.2784185665927492E-6</v>
      </c>
    </row>
    <row r="1388" spans="1:33" ht="15" customHeight="1" x14ac:dyDescent="0.25">
      <c r="A1388" s="49" t="s">
        <v>10</v>
      </c>
      <c r="B1388" s="49" t="s">
        <v>382</v>
      </c>
      <c r="C1388" s="49" t="s">
        <v>383</v>
      </c>
      <c r="D1388" s="49" t="s">
        <v>409</v>
      </c>
      <c r="E1388" s="49" t="s">
        <v>473</v>
      </c>
      <c r="F1388" s="49" t="s">
        <v>108</v>
      </c>
      <c r="G1388" s="49" t="s">
        <v>474</v>
      </c>
      <c r="H1388" s="50" t="s">
        <v>16</v>
      </c>
      <c r="I1388" s="51">
        <v>25</v>
      </c>
      <c r="J1388" s="52">
        <v>9.6811702427522003E-2</v>
      </c>
      <c r="K1388" s="52">
        <v>9.3790527600845497E-2</v>
      </c>
      <c r="L1388" s="52">
        <v>8.7003533762959703E-2</v>
      </c>
      <c r="M1388" s="52">
        <v>8.7127019068186998E-2</v>
      </c>
      <c r="N1388" s="52">
        <v>8.3527234342530898E-2</v>
      </c>
      <c r="O1388" s="52">
        <v>8.3606066703308293E-2</v>
      </c>
      <c r="P1388" s="52">
        <v>8.1528487372826294E-2</v>
      </c>
      <c r="Q1388" s="52">
        <v>8.0239345680704302E-2</v>
      </c>
      <c r="R1388" s="52">
        <v>7.8460611794124793E-2</v>
      </c>
      <c r="S1388" s="52">
        <v>7.5732440419914296E-2</v>
      </c>
      <c r="T1388" s="52">
        <v>7.2570349520274996E-2</v>
      </c>
      <c r="U1388" s="52">
        <v>7.5598267969448102E-2</v>
      </c>
      <c r="V1388" s="52">
        <v>7.4663613742118703E-2</v>
      </c>
      <c r="W1388" s="52">
        <v>6.4939819808630603E-2</v>
      </c>
      <c r="X1388" s="52">
        <v>5.7805338634571803E-2</v>
      </c>
      <c r="Y1388" s="52">
        <v>4.6179342545794998E-2</v>
      </c>
      <c r="Z1388" s="52">
        <v>4.5717205381950697E-2</v>
      </c>
      <c r="AA1388" s="52">
        <v>5.4215017924557997E-2</v>
      </c>
      <c r="AB1388" s="52">
        <v>5.7369936678553203E-2</v>
      </c>
      <c r="AC1388" s="52">
        <v>5.2996820541349098E-2</v>
      </c>
      <c r="AD1388" s="52">
        <v>5.4429063817725998E-2</v>
      </c>
      <c r="AE1388" s="52">
        <v>5.4138795847046901E-2</v>
      </c>
      <c r="AF1388" s="52">
        <v>5.1387147148579199E-2</v>
      </c>
      <c r="AG1388" s="32">
        <v>4.2413497557774703E-2</v>
      </c>
    </row>
    <row r="1389" spans="1:33" ht="15" customHeight="1" x14ac:dyDescent="0.25">
      <c r="A1389" s="49" t="s">
        <v>10</v>
      </c>
      <c r="B1389" s="49" t="s">
        <v>382</v>
      </c>
      <c r="C1389" s="49" t="s">
        <v>383</v>
      </c>
      <c r="D1389" s="49" t="s">
        <v>409</v>
      </c>
      <c r="E1389" s="49" t="s">
        <v>473</v>
      </c>
      <c r="F1389" s="49" t="s">
        <v>108</v>
      </c>
      <c r="G1389" s="49" t="s">
        <v>474</v>
      </c>
      <c r="H1389" s="50" t="s">
        <v>18</v>
      </c>
      <c r="I1389" s="51">
        <v>298</v>
      </c>
      <c r="J1389" s="52">
        <v>3.7809974577941198E-3</v>
      </c>
      <c r="K1389" s="52">
        <v>3.59767813000422E-3</v>
      </c>
      <c r="L1389" s="52">
        <v>3.4095196508968002E-3</v>
      </c>
      <c r="M1389" s="52">
        <v>3.3951212271514501E-3</v>
      </c>
      <c r="N1389" s="52">
        <v>3.3796519768730499E-3</v>
      </c>
      <c r="O1389" s="52">
        <v>3.3631119090425802E-3</v>
      </c>
      <c r="P1389" s="52">
        <v>3.3455010191357501E-3</v>
      </c>
      <c r="Q1389" s="52">
        <v>3.3268193028987499E-3</v>
      </c>
      <c r="R1389" s="52">
        <v>3.2139721504420801E-3</v>
      </c>
      <c r="S1389" s="52">
        <v>3.1366978844811202E-3</v>
      </c>
      <c r="T1389" s="52">
        <v>3.0297885392031802E-3</v>
      </c>
      <c r="U1389" s="52">
        <v>3.15995982846112E-3</v>
      </c>
      <c r="V1389" s="52">
        <v>3.0273634018790699E-3</v>
      </c>
      <c r="W1389" s="52">
        <v>2.7090605033693602E-3</v>
      </c>
      <c r="X1389" s="52">
        <v>2.4114350831321101E-3</v>
      </c>
      <c r="Y1389" s="52">
        <v>1.92643948398747E-3</v>
      </c>
      <c r="Z1389" s="52">
        <v>1.9071607495930801E-3</v>
      </c>
      <c r="AA1389" s="52">
        <v>2.2616595515924502E-3</v>
      </c>
      <c r="AB1389" s="52">
        <v>2.3932716474216998E-3</v>
      </c>
      <c r="AC1389" s="52">
        <v>2.21084064840047E-3</v>
      </c>
      <c r="AD1389" s="52">
        <v>2.2705887921847098E-3</v>
      </c>
      <c r="AE1389" s="52">
        <v>2.2584798350444401E-3</v>
      </c>
      <c r="AF1389" s="52">
        <v>2.1436907452358502E-3</v>
      </c>
      <c r="AG1389" s="32">
        <v>1.7693416979307601E-3</v>
      </c>
    </row>
    <row r="1390" spans="1:33" ht="15" customHeight="1" x14ac:dyDescent="0.25">
      <c r="A1390" s="49" t="s">
        <v>10</v>
      </c>
      <c r="B1390" s="49" t="s">
        <v>382</v>
      </c>
      <c r="C1390" s="49" t="s">
        <v>383</v>
      </c>
      <c r="D1390" s="49" t="s">
        <v>409</v>
      </c>
      <c r="E1390" s="49" t="s">
        <v>473</v>
      </c>
      <c r="F1390" s="49" t="s">
        <v>108</v>
      </c>
      <c r="G1390" s="49" t="s">
        <v>475</v>
      </c>
      <c r="H1390" s="50" t="s">
        <v>16</v>
      </c>
      <c r="I1390" s="51">
        <v>25</v>
      </c>
      <c r="J1390" s="52">
        <v>5.4022208920474703E-4</v>
      </c>
      <c r="K1390" s="52">
        <v>3.2396253596820901E-4</v>
      </c>
      <c r="L1390" s="52">
        <v>2.7969342335100699E-4</v>
      </c>
      <c r="M1390" s="52">
        <v>2.5943872288164898E-4</v>
      </c>
      <c r="N1390" s="52">
        <v>1.9973971625218399E-4</v>
      </c>
      <c r="O1390" s="52">
        <v>1.7002432195902699E-4</v>
      </c>
      <c r="P1390" s="52">
        <v>2.0966232172151301E-4</v>
      </c>
      <c r="Q1390" s="52">
        <v>1.5633951491875401E-4</v>
      </c>
      <c r="R1390" s="52">
        <v>2.52619851603129E-5</v>
      </c>
      <c r="S1390" s="52">
        <v>2.08202485363929E-5</v>
      </c>
      <c r="T1390" s="52">
        <v>2.89168898481804E-5</v>
      </c>
      <c r="U1390" s="52">
        <v>2.4756439185837699E-5</v>
      </c>
      <c r="V1390" s="52">
        <v>4.2535456098263702E-5</v>
      </c>
      <c r="W1390" s="52">
        <v>8.6819706578249601E-5</v>
      </c>
      <c r="X1390" s="52">
        <v>7.8551163094606804E-5</v>
      </c>
      <c r="Y1390" s="52">
        <v>6.2014076127321101E-5</v>
      </c>
      <c r="Z1390" s="52">
        <v>2.2325067405835601E-4</v>
      </c>
      <c r="AA1390" s="52">
        <v>2.2325067405835601E-4</v>
      </c>
      <c r="AB1390" s="52">
        <v>2.2325067405835601E-4</v>
      </c>
      <c r="AC1390" s="52">
        <v>1.07491065287357E-4</v>
      </c>
      <c r="AD1390" s="52">
        <v>1.48833782705571E-4</v>
      </c>
      <c r="AE1390" s="52">
        <v>9.0953978320071E-5</v>
      </c>
      <c r="AF1390" s="52">
        <v>9.5088250061892398E-5</v>
      </c>
      <c r="AG1390" s="32">
        <v>1.2816242399646399E-4</v>
      </c>
    </row>
    <row r="1391" spans="1:33" ht="15" customHeight="1" x14ac:dyDescent="0.25">
      <c r="A1391" s="49" t="s">
        <v>10</v>
      </c>
      <c r="B1391" s="49" t="s">
        <v>382</v>
      </c>
      <c r="C1391" s="49" t="s">
        <v>383</v>
      </c>
      <c r="D1391" s="49" t="s">
        <v>409</v>
      </c>
      <c r="E1391" s="49" t="s">
        <v>473</v>
      </c>
      <c r="F1391" s="49" t="s">
        <v>108</v>
      </c>
      <c r="G1391" s="49" t="s">
        <v>475</v>
      </c>
      <c r="H1391" s="50" t="s">
        <v>18</v>
      </c>
      <c r="I1391" s="51">
        <v>298</v>
      </c>
      <c r="J1391" s="52">
        <v>2.4863295074165899E-5</v>
      </c>
      <c r="K1391" s="52">
        <v>1.48266153259029E-5</v>
      </c>
      <c r="L1391" s="52">
        <v>1.32343398991464E-5</v>
      </c>
      <c r="M1391" s="52">
        <v>1.23479497154105E-5</v>
      </c>
      <c r="N1391" s="52">
        <v>9.9812173363114197E-6</v>
      </c>
      <c r="O1391" s="52">
        <v>8.5376820143342695E-6</v>
      </c>
      <c r="P1391" s="52">
        <v>1.08514730002068E-5</v>
      </c>
      <c r="Q1391" s="52">
        <v>8.2578489358511098E-6</v>
      </c>
      <c r="R1391" s="52">
        <v>1.3310978868388599E-6</v>
      </c>
      <c r="S1391" s="52">
        <v>1.10924823903239E-6</v>
      </c>
      <c r="T1391" s="52">
        <v>1.55294753464534E-6</v>
      </c>
      <c r="U1391" s="52">
        <v>1.3310978868388599E-6</v>
      </c>
      <c r="V1391" s="52">
        <v>2.2184964780647698E-6</v>
      </c>
      <c r="W1391" s="52">
        <v>4.6588426039360204E-6</v>
      </c>
      <c r="X1391" s="52">
        <v>4.2151433083230699E-6</v>
      </c>
      <c r="Y1391" s="52">
        <v>3.32774471709716E-6</v>
      </c>
      <c r="Z1391" s="52">
        <v>1.19798809815498E-5</v>
      </c>
      <c r="AA1391" s="52">
        <v>1.19798809815498E-5</v>
      </c>
      <c r="AB1391" s="52">
        <v>1.19798809815498E-5</v>
      </c>
      <c r="AC1391" s="52">
        <v>5.7680908429684097E-6</v>
      </c>
      <c r="AD1391" s="52">
        <v>7.9865873210331901E-6</v>
      </c>
      <c r="AE1391" s="52">
        <v>4.8806922517425003E-6</v>
      </c>
      <c r="AF1391" s="52">
        <v>5.1025418995489802E-6</v>
      </c>
      <c r="AG1391" s="32">
        <v>6.8773390820007999E-6</v>
      </c>
    </row>
    <row r="1392" spans="1:33" ht="15" customHeight="1" x14ac:dyDescent="0.25">
      <c r="A1392" s="49" t="s">
        <v>10</v>
      </c>
      <c r="B1392" s="49" t="s">
        <v>382</v>
      </c>
      <c r="C1392" s="49" t="s">
        <v>383</v>
      </c>
      <c r="D1392" s="49" t="s">
        <v>409</v>
      </c>
      <c r="E1392" s="49" t="s">
        <v>473</v>
      </c>
      <c r="F1392" s="49" t="s">
        <v>108</v>
      </c>
      <c r="G1392" s="49" t="s">
        <v>476</v>
      </c>
      <c r="H1392" s="50" t="s">
        <v>16</v>
      </c>
      <c r="I1392" s="51">
        <v>25</v>
      </c>
      <c r="J1392" s="52">
        <v>1.55160610004957E-2</v>
      </c>
      <c r="K1392" s="52">
        <v>1.6040514026629999E-2</v>
      </c>
      <c r="L1392" s="52">
        <v>1.5939990116910299E-2</v>
      </c>
      <c r="M1392" s="52">
        <v>1.6544318624273999E-2</v>
      </c>
      <c r="N1392" s="52">
        <v>1.64353611765253E-2</v>
      </c>
      <c r="O1392" s="52">
        <v>1.7043735773931298E-2</v>
      </c>
      <c r="P1392" s="52">
        <v>1.7216431603806402E-2</v>
      </c>
      <c r="Q1392" s="52">
        <v>1.75496601978667E-2</v>
      </c>
      <c r="R1392" s="52">
        <v>1.5721683168344901E-2</v>
      </c>
      <c r="S1392" s="52">
        <v>1.51295620547327E-2</v>
      </c>
      <c r="T1392" s="52">
        <v>1.8383012917499199E-2</v>
      </c>
      <c r="U1392" s="52">
        <v>1.8471699015779001E-2</v>
      </c>
      <c r="V1392" s="52">
        <v>1.820757900314E-2</v>
      </c>
      <c r="W1392" s="52">
        <v>1.4330071394576401E-2</v>
      </c>
      <c r="X1392" s="52">
        <v>1.04992980446936E-2</v>
      </c>
      <c r="Y1392" s="52">
        <v>1.53154547687237E-2</v>
      </c>
      <c r="Z1392" s="52">
        <v>1.29780337416766E-2</v>
      </c>
      <c r="AA1392" s="52">
        <v>1.7126700170553101E-2</v>
      </c>
      <c r="AB1392" s="52">
        <v>1.5372744499778801E-2</v>
      </c>
      <c r="AC1392" s="52">
        <v>1.1706201712253899E-2</v>
      </c>
      <c r="AD1392" s="52">
        <v>1.19429992672815E-2</v>
      </c>
      <c r="AE1392" s="52">
        <v>1.38259217612917E-2</v>
      </c>
      <c r="AF1392" s="52">
        <v>1.4490551389207899E-2</v>
      </c>
      <c r="AG1392" s="32">
        <v>1.30047689495023E-2</v>
      </c>
    </row>
    <row r="1393" spans="1:33" ht="15" customHeight="1" x14ac:dyDescent="0.25">
      <c r="A1393" s="49" t="s">
        <v>10</v>
      </c>
      <c r="B1393" s="49" t="s">
        <v>382</v>
      </c>
      <c r="C1393" s="49" t="s">
        <v>383</v>
      </c>
      <c r="D1393" s="49" t="s">
        <v>409</v>
      </c>
      <c r="E1393" s="49" t="s">
        <v>473</v>
      </c>
      <c r="F1393" s="49" t="s">
        <v>108</v>
      </c>
      <c r="G1393" s="49" t="s">
        <v>476</v>
      </c>
      <c r="H1393" s="50" t="s">
        <v>18</v>
      </c>
      <c r="I1393" s="51">
        <v>298</v>
      </c>
      <c r="J1393" s="52">
        <v>6.0598239393396599E-4</v>
      </c>
      <c r="K1393" s="52">
        <v>6.1529248191490298E-4</v>
      </c>
      <c r="L1393" s="52">
        <v>6.2466094408045896E-4</v>
      </c>
      <c r="M1393" s="52">
        <v>6.4469056729773197E-4</v>
      </c>
      <c r="N1393" s="52">
        <v>6.65002275342703E-4</v>
      </c>
      <c r="O1393" s="52">
        <v>6.85596069951411E-4</v>
      </c>
      <c r="P1393" s="52">
        <v>7.0647195026474305E-4</v>
      </c>
      <c r="Q1393" s="52">
        <v>7.2762991535232696E-4</v>
      </c>
      <c r="R1393" s="52">
        <v>6.4400532580244298E-4</v>
      </c>
      <c r="S1393" s="52">
        <v>6.2663853200915602E-4</v>
      </c>
      <c r="T1393" s="52">
        <v>7.6748482295654799E-4</v>
      </c>
      <c r="U1393" s="52">
        <v>7.7210534607586299E-4</v>
      </c>
      <c r="V1393" s="52">
        <v>7.3825730564436298E-4</v>
      </c>
      <c r="W1393" s="52">
        <v>5.9780009460929403E-4</v>
      </c>
      <c r="X1393" s="52">
        <v>4.3799372603436801E-4</v>
      </c>
      <c r="Y1393" s="52">
        <v>6.3890681753285398E-4</v>
      </c>
      <c r="Z1393" s="52">
        <v>5.4139784687696698E-4</v>
      </c>
      <c r="AA1393" s="52">
        <v>7.1446559478947696E-4</v>
      </c>
      <c r="AB1393" s="52">
        <v>6.4129674328422396E-4</v>
      </c>
      <c r="AC1393" s="52">
        <v>4.8834149519655801E-4</v>
      </c>
      <c r="AD1393" s="52">
        <v>4.9821985496888697E-4</v>
      </c>
      <c r="AE1393" s="52">
        <v>5.7676874799723996E-4</v>
      </c>
      <c r="AF1393" s="52">
        <v>6.0449475462403103E-4</v>
      </c>
      <c r="AG1393" s="32">
        <v>5.4251314556094004E-4</v>
      </c>
    </row>
    <row r="1394" spans="1:33" ht="15" customHeight="1" x14ac:dyDescent="0.25">
      <c r="A1394" s="49" t="s">
        <v>10</v>
      </c>
      <c r="B1394" s="49" t="s">
        <v>382</v>
      </c>
      <c r="C1394" s="49" t="s">
        <v>383</v>
      </c>
      <c r="D1394" s="49" t="s">
        <v>409</v>
      </c>
      <c r="E1394" s="49" t="s">
        <v>473</v>
      </c>
      <c r="F1394" s="49" t="s">
        <v>108</v>
      </c>
      <c r="G1394" s="49" t="s">
        <v>477</v>
      </c>
      <c r="H1394" s="50" t="s">
        <v>16</v>
      </c>
      <c r="I1394" s="51">
        <v>25</v>
      </c>
      <c r="J1394" s="52">
        <v>1.5867262315350601E-4</v>
      </c>
      <c r="K1394" s="52">
        <v>1.5748739248603799E-4</v>
      </c>
      <c r="L1394" s="52">
        <v>1.5624167261232101E-4</v>
      </c>
      <c r="M1394" s="52">
        <v>1.6845564996147201E-4</v>
      </c>
      <c r="N1394" s="52">
        <v>1.80887904834872E-4</v>
      </c>
      <c r="O1394" s="52">
        <v>1.9353843723252101E-4</v>
      </c>
      <c r="P1394" s="52">
        <v>2.0640724715442001E-4</v>
      </c>
      <c r="Q1394" s="52">
        <v>2.19494334600569E-4</v>
      </c>
      <c r="R1394" s="52">
        <v>2.1955421468997999E-4</v>
      </c>
      <c r="S1394" s="52">
        <v>2.17440883545722E-4</v>
      </c>
      <c r="T1394" s="52">
        <v>2.15327552401464E-4</v>
      </c>
      <c r="U1394" s="52">
        <v>2.1321422125720601E-4</v>
      </c>
      <c r="V1394" s="52">
        <v>2.1110089011294701E-4</v>
      </c>
      <c r="W1394" s="52">
        <v>2.1352480991366699E-4</v>
      </c>
      <c r="X1394" s="52">
        <v>2.1594872971438699E-4</v>
      </c>
      <c r="Y1394" s="52">
        <v>2.18372649515107E-4</v>
      </c>
      <c r="Z1394" s="52">
        <v>2.20796569315827E-4</v>
      </c>
      <c r="AA1394" s="52">
        <v>2.2322048911654701E-4</v>
      </c>
      <c r="AB1394" s="52">
        <v>2.2929951612022E-4</v>
      </c>
      <c r="AC1394" s="52">
        <v>2.3537854312389301E-4</v>
      </c>
      <c r="AD1394" s="52">
        <v>2.41457570127566E-4</v>
      </c>
      <c r="AE1394" s="52">
        <v>2.4753659713123901E-4</v>
      </c>
      <c r="AF1394" s="52">
        <v>2.5361562413491303E-4</v>
      </c>
      <c r="AG1394" s="32">
        <v>2.5361562413491303E-4</v>
      </c>
    </row>
    <row r="1395" spans="1:33" ht="15" customHeight="1" x14ac:dyDescent="0.25">
      <c r="A1395" s="49" t="s">
        <v>10</v>
      </c>
      <c r="B1395" s="49" t="s">
        <v>382</v>
      </c>
      <c r="C1395" s="49" t="s">
        <v>383</v>
      </c>
      <c r="D1395" s="49" t="s">
        <v>409</v>
      </c>
      <c r="E1395" s="49" t="s">
        <v>473</v>
      </c>
      <c r="F1395" s="49" t="s">
        <v>108</v>
      </c>
      <c r="G1395" s="49" t="s">
        <v>478</v>
      </c>
      <c r="H1395" s="50" t="s">
        <v>16</v>
      </c>
      <c r="I1395" s="51">
        <v>25</v>
      </c>
      <c r="J1395" s="52">
        <v>1.4474383259123499E-4</v>
      </c>
      <c r="K1395" s="52">
        <v>1.32181810338657E-4</v>
      </c>
      <c r="L1395" s="52">
        <v>1.19868037675588E-4</v>
      </c>
      <c r="M1395" s="52">
        <v>1.21489197596633E-4</v>
      </c>
      <c r="N1395" s="52">
        <v>1.23040755667462E-4</v>
      </c>
      <c r="O1395" s="52">
        <v>1.24522711888074E-4</v>
      </c>
      <c r="P1395" s="52">
        <v>1.2593506625846999E-4</v>
      </c>
      <c r="Q1395" s="52">
        <v>1.2727781877864999E-4</v>
      </c>
      <c r="R1395" s="52">
        <v>1.17584213658375E-4</v>
      </c>
      <c r="S1395" s="52">
        <v>1.094405089129E-4</v>
      </c>
      <c r="T1395" s="52">
        <v>1.01296804167426E-4</v>
      </c>
      <c r="U1395" s="52">
        <v>9.3153099421950999E-5</v>
      </c>
      <c r="V1395" s="52">
        <v>8.50093946764763E-5</v>
      </c>
      <c r="W1395" s="52">
        <v>8.2099265546373005E-5</v>
      </c>
      <c r="X1395" s="52">
        <v>7.9189136416269804E-5</v>
      </c>
      <c r="Y1395" s="52">
        <v>7.6279007286166603E-5</v>
      </c>
      <c r="Z1395" s="52">
        <v>7.3368878156063294E-5</v>
      </c>
      <c r="AA1395" s="52">
        <v>7.0458749025960094E-5</v>
      </c>
      <c r="AB1395" s="52">
        <v>6.4570517866674294E-5</v>
      </c>
      <c r="AC1395" s="52">
        <v>5.8682286707388501E-5</v>
      </c>
      <c r="AD1395" s="52">
        <v>5.2794055548102701E-5</v>
      </c>
      <c r="AE1395" s="52">
        <v>4.6905824388816901E-5</v>
      </c>
      <c r="AF1395" s="52">
        <v>4.1017593229531102E-5</v>
      </c>
      <c r="AG1395" s="32">
        <v>4.1017593229531102E-5</v>
      </c>
    </row>
    <row r="1396" spans="1:33" ht="15" customHeight="1" x14ac:dyDescent="0.25">
      <c r="A1396" s="49" t="s">
        <v>10</v>
      </c>
      <c r="B1396" s="49" t="s">
        <v>382</v>
      </c>
      <c r="C1396" s="49" t="s">
        <v>383</v>
      </c>
      <c r="D1396" s="49" t="s">
        <v>409</v>
      </c>
      <c r="E1396" s="49" t="s">
        <v>473</v>
      </c>
      <c r="F1396" s="49" t="s">
        <v>108</v>
      </c>
      <c r="G1396" s="49" t="s">
        <v>479</v>
      </c>
      <c r="H1396" s="50" t="s">
        <v>16</v>
      </c>
      <c r="I1396" s="51">
        <v>25</v>
      </c>
      <c r="J1396" s="52">
        <v>1.57085896921971E-2</v>
      </c>
      <c r="K1396" s="52">
        <v>1.55912518561177E-2</v>
      </c>
      <c r="L1396" s="52">
        <v>1.5467925588619799E-2</v>
      </c>
      <c r="M1396" s="52">
        <v>1.6677109346185701E-2</v>
      </c>
      <c r="N1396" s="52">
        <v>1.79079025786523E-2</v>
      </c>
      <c r="O1396" s="52">
        <v>1.9160305286019599E-2</v>
      </c>
      <c r="P1396" s="52">
        <v>2.04343174682876E-2</v>
      </c>
      <c r="Q1396" s="52">
        <v>2.1729939125456298E-2</v>
      </c>
      <c r="R1396" s="52">
        <v>2.1735867254308001E-2</v>
      </c>
      <c r="S1396" s="52">
        <v>2.1526647471026401E-2</v>
      </c>
      <c r="T1396" s="52">
        <v>2.1317427687744899E-2</v>
      </c>
      <c r="U1396" s="52">
        <v>2.11082079044634E-2</v>
      </c>
      <c r="V1396" s="52">
        <v>2.0898988121181801E-2</v>
      </c>
      <c r="W1396" s="52">
        <v>2.1138956181453099E-2</v>
      </c>
      <c r="X1396" s="52">
        <v>2.1378924241724301E-2</v>
      </c>
      <c r="Y1396" s="52">
        <v>2.1618892301995599E-2</v>
      </c>
      <c r="Z1396" s="52">
        <v>2.1858860362266801E-2</v>
      </c>
      <c r="AA1396" s="52">
        <v>2.2098828422538099E-2</v>
      </c>
      <c r="AB1396" s="52">
        <v>2.2700652095901799E-2</v>
      </c>
      <c r="AC1396" s="52">
        <v>2.3302475769265401E-2</v>
      </c>
      <c r="AD1396" s="52">
        <v>2.39042994426291E-2</v>
      </c>
      <c r="AE1396" s="52">
        <v>2.4506123115992699E-2</v>
      </c>
      <c r="AF1396" s="52">
        <v>2.5107946789356399E-2</v>
      </c>
      <c r="AG1396" s="32">
        <v>2.5107946789356399E-2</v>
      </c>
    </row>
    <row r="1397" spans="1:33" ht="15" customHeight="1" x14ac:dyDescent="0.25">
      <c r="A1397" s="49" t="s">
        <v>10</v>
      </c>
      <c r="B1397" s="49" t="s">
        <v>382</v>
      </c>
      <c r="C1397" s="49" t="s">
        <v>383</v>
      </c>
      <c r="D1397" s="49" t="s">
        <v>409</v>
      </c>
      <c r="E1397" s="49" t="s">
        <v>473</v>
      </c>
      <c r="F1397" s="49" t="s">
        <v>108</v>
      </c>
      <c r="G1397" s="49" t="s">
        <v>479</v>
      </c>
      <c r="H1397" s="50" t="s">
        <v>18</v>
      </c>
      <c r="I1397" s="51">
        <v>298</v>
      </c>
      <c r="J1397" s="52">
        <v>1.9918957429643801E-2</v>
      </c>
      <c r="K1397" s="52">
        <v>1.93453941249687E-2</v>
      </c>
      <c r="L1397" s="52">
        <v>1.877973670136E-2</v>
      </c>
      <c r="M1397" s="52">
        <v>1.98120965124386E-2</v>
      </c>
      <c r="N1397" s="52">
        <v>2.0815927613518501E-2</v>
      </c>
      <c r="O1397" s="52">
        <v>2.1791229964466301E-2</v>
      </c>
      <c r="P1397" s="52">
        <v>2.27380035847373E-2</v>
      </c>
      <c r="Q1397" s="52">
        <v>2.36562484986776E-2</v>
      </c>
      <c r="R1397" s="52">
        <v>2.3149385520714098E-2</v>
      </c>
      <c r="S1397" s="52">
        <v>2.2926559839774902E-2</v>
      </c>
      <c r="T1397" s="52">
        <v>2.2703734158835798E-2</v>
      </c>
      <c r="U1397" s="52">
        <v>2.2480908477896602E-2</v>
      </c>
      <c r="V1397" s="52">
        <v>2.2258082796957301E-2</v>
      </c>
      <c r="W1397" s="52">
        <v>2.2513656364594799E-2</v>
      </c>
      <c r="X1397" s="52">
        <v>2.27692299322322E-2</v>
      </c>
      <c r="Y1397" s="52">
        <v>2.3024803499869701E-2</v>
      </c>
      <c r="Z1397" s="52">
        <v>2.3280377067507099E-2</v>
      </c>
      <c r="AA1397" s="52">
        <v>2.35359506351446E-2</v>
      </c>
      <c r="AB1397" s="52">
        <v>2.41769118660532E-2</v>
      </c>
      <c r="AC1397" s="52">
        <v>2.48178730969618E-2</v>
      </c>
      <c r="AD1397" s="52">
        <v>2.5458834327870401E-2</v>
      </c>
      <c r="AE1397" s="52">
        <v>2.6099795558779001E-2</v>
      </c>
      <c r="AF1397" s="52">
        <v>2.6740756789687601E-2</v>
      </c>
      <c r="AG1397" s="32">
        <v>2.6740756789687601E-2</v>
      </c>
    </row>
    <row r="1398" spans="1:33" ht="15" customHeight="1" x14ac:dyDescent="0.25">
      <c r="A1398" s="49" t="s">
        <v>10</v>
      </c>
      <c r="B1398" s="49" t="s">
        <v>382</v>
      </c>
      <c r="C1398" s="49" t="s">
        <v>383</v>
      </c>
      <c r="D1398" s="49" t="s">
        <v>409</v>
      </c>
      <c r="E1398" s="49" t="s">
        <v>473</v>
      </c>
      <c r="F1398" s="49" t="s">
        <v>108</v>
      </c>
      <c r="G1398" s="49" t="s">
        <v>480</v>
      </c>
      <c r="H1398" s="50" t="s">
        <v>16</v>
      </c>
      <c r="I1398" s="51">
        <v>25</v>
      </c>
      <c r="J1398" s="52">
        <v>1.4329639426532301E-2</v>
      </c>
      <c r="K1398" s="52">
        <v>1.3085999223527E-2</v>
      </c>
      <c r="L1398" s="52">
        <v>1.1866935729883199E-2</v>
      </c>
      <c r="M1398" s="52">
        <v>1.2027430562066699E-2</v>
      </c>
      <c r="N1398" s="52">
        <v>1.2181034811078699E-2</v>
      </c>
      <c r="O1398" s="52">
        <v>1.23277484769193E-2</v>
      </c>
      <c r="P1398" s="52">
        <v>1.24675715595886E-2</v>
      </c>
      <c r="Q1398" s="52">
        <v>1.2600504059086399E-2</v>
      </c>
      <c r="R1398" s="52">
        <v>1.16408371521791E-2</v>
      </c>
      <c r="S1398" s="52">
        <v>1.08346103823771E-2</v>
      </c>
      <c r="T1398" s="52">
        <v>1.00283836125751E-2</v>
      </c>
      <c r="U1398" s="52">
        <v>9.2221568427731399E-3</v>
      </c>
      <c r="V1398" s="52">
        <v>8.4159300729711502E-3</v>
      </c>
      <c r="W1398" s="52">
        <v>8.1278272890909393E-3</v>
      </c>
      <c r="X1398" s="52">
        <v>7.8397245052107007E-3</v>
      </c>
      <c r="Y1398" s="52">
        <v>7.5516217213304803E-3</v>
      </c>
      <c r="Z1398" s="52">
        <v>7.2635189374502598E-3</v>
      </c>
      <c r="AA1398" s="52">
        <v>6.9754161535700403E-3</v>
      </c>
      <c r="AB1398" s="52">
        <v>6.3924812688007501E-3</v>
      </c>
      <c r="AC1398" s="52">
        <v>5.8095463840314504E-3</v>
      </c>
      <c r="AD1398" s="52">
        <v>5.2266114992621602E-3</v>
      </c>
      <c r="AE1398" s="52">
        <v>4.64367661449287E-3</v>
      </c>
      <c r="AF1398" s="52">
        <v>4.0607417297235703E-3</v>
      </c>
      <c r="AG1398" s="32">
        <v>4.0607417297235703E-3</v>
      </c>
    </row>
    <row r="1399" spans="1:33" ht="15" customHeight="1" x14ac:dyDescent="0.25">
      <c r="A1399" s="49" t="s">
        <v>10</v>
      </c>
      <c r="B1399" s="49" t="s">
        <v>382</v>
      </c>
      <c r="C1399" s="49" t="s">
        <v>383</v>
      </c>
      <c r="D1399" s="49" t="s">
        <v>409</v>
      </c>
      <c r="E1399" s="49" t="s">
        <v>473</v>
      </c>
      <c r="F1399" s="49" t="s">
        <v>108</v>
      </c>
      <c r="G1399" s="49" t="s">
        <v>480</v>
      </c>
      <c r="H1399" s="50" t="s">
        <v>18</v>
      </c>
      <c r="I1399" s="51">
        <v>298</v>
      </c>
      <c r="J1399" s="52">
        <v>2.0426894513226102E-2</v>
      </c>
      <c r="K1399" s="52">
        <v>1.8608107575409899E-2</v>
      </c>
      <c r="L1399" s="52">
        <v>1.6831964057335301E-2</v>
      </c>
      <c r="M1399" s="52">
        <v>1.7015375518425399E-2</v>
      </c>
      <c r="N1399" s="52">
        <v>1.7186831006797701E-2</v>
      </c>
      <c r="O1399" s="52">
        <v>1.7346330573647799E-2</v>
      </c>
      <c r="P1399" s="52">
        <v>1.74938741936899E-2</v>
      </c>
      <c r="Q1399" s="52">
        <v>1.7629461839142799E-2</v>
      </c>
      <c r="R1399" s="52">
        <v>1.62385671285975E-2</v>
      </c>
      <c r="S1399" s="52">
        <v>1.51139085365089E-2</v>
      </c>
      <c r="T1399" s="52">
        <v>1.3989249944420299E-2</v>
      </c>
      <c r="U1399" s="52">
        <v>1.2864591352331801E-2</v>
      </c>
      <c r="V1399" s="52">
        <v>1.17399327602432E-2</v>
      </c>
      <c r="W1399" s="52">
        <v>1.13380392937498E-2</v>
      </c>
      <c r="X1399" s="52">
        <v>1.09361458272564E-2</v>
      </c>
      <c r="Y1399" s="52">
        <v>1.05342523607629E-2</v>
      </c>
      <c r="Z1399" s="52">
        <v>1.01323588942695E-2</v>
      </c>
      <c r="AA1399" s="52">
        <v>9.7304654277760808E-3</v>
      </c>
      <c r="AB1399" s="52">
        <v>8.9172913291971408E-3</v>
      </c>
      <c r="AC1399" s="52">
        <v>8.1041172306182095E-3</v>
      </c>
      <c r="AD1399" s="52">
        <v>7.2909431320392799E-3</v>
      </c>
      <c r="AE1399" s="52">
        <v>6.4777690334603399E-3</v>
      </c>
      <c r="AF1399" s="52">
        <v>5.6645949348814104E-3</v>
      </c>
      <c r="AG1399" s="32">
        <v>5.6645949348814104E-3</v>
      </c>
    </row>
    <row r="1400" spans="1:33" ht="15" customHeight="1" x14ac:dyDescent="0.25">
      <c r="A1400" s="49" t="s">
        <v>10</v>
      </c>
      <c r="B1400" s="49" t="s">
        <v>382</v>
      </c>
      <c r="C1400" s="49" t="s">
        <v>383</v>
      </c>
      <c r="D1400" s="49" t="s">
        <v>409</v>
      </c>
      <c r="E1400" s="49" t="s">
        <v>473</v>
      </c>
      <c r="F1400" s="49" t="s">
        <v>108</v>
      </c>
      <c r="G1400" s="49" t="s">
        <v>481</v>
      </c>
      <c r="H1400" s="50" t="s">
        <v>16</v>
      </c>
      <c r="I1400" s="51">
        <v>25</v>
      </c>
      <c r="J1400" s="52">
        <v>1.4616921980265001E-2</v>
      </c>
      <c r="K1400" s="52">
        <v>1.37663874545008E-2</v>
      </c>
      <c r="L1400" s="52">
        <v>1.2914848457275399E-2</v>
      </c>
      <c r="M1400" s="52">
        <v>1.27320713244713E-2</v>
      </c>
      <c r="N1400" s="52">
        <v>1.2549071919415599E-2</v>
      </c>
      <c r="O1400" s="52">
        <v>1.23658502421084E-2</v>
      </c>
      <c r="P1400" s="52">
        <v>1.21824062925495E-2</v>
      </c>
      <c r="Q1400" s="52">
        <v>1.1998740070739001E-2</v>
      </c>
      <c r="R1400" s="52">
        <v>1.14822610435526E-2</v>
      </c>
      <c r="S1400" s="52">
        <v>1.12061904206039E-2</v>
      </c>
      <c r="T1400" s="52">
        <v>1.08242452907098E-2</v>
      </c>
      <c r="U1400" s="52">
        <v>1.12892962163781E-2</v>
      </c>
      <c r="V1400" s="52">
        <v>1.0815581226891399E-2</v>
      </c>
      <c r="W1400" s="52">
        <v>9.6784099010274495E-3</v>
      </c>
      <c r="X1400" s="52">
        <v>8.6151110893401394E-3</v>
      </c>
      <c r="Y1400" s="52">
        <v>6.8824121692244201E-3</v>
      </c>
      <c r="Z1400" s="52">
        <v>6.8135368179320496E-3</v>
      </c>
      <c r="AA1400" s="52">
        <v>8.0800219004563203E-3</v>
      </c>
      <c r="AB1400" s="52">
        <v>8.5502202625026905E-3</v>
      </c>
      <c r="AC1400" s="52">
        <v>7.8984659052318308E-3</v>
      </c>
      <c r="AD1400" s="52">
        <v>8.1119225724602794E-3</v>
      </c>
      <c r="AE1400" s="52">
        <v>8.0686620212353198E-3</v>
      </c>
      <c r="AF1400" s="52">
        <v>7.6585656568493501E-3</v>
      </c>
      <c r="AG1400" s="32">
        <v>6.3211634388584204E-3</v>
      </c>
    </row>
    <row r="1401" spans="1:33" ht="15" customHeight="1" x14ac:dyDescent="0.25">
      <c r="A1401" s="49" t="s">
        <v>10</v>
      </c>
      <c r="B1401" s="49" t="s">
        <v>382</v>
      </c>
      <c r="C1401" s="49" t="s">
        <v>383</v>
      </c>
      <c r="D1401" s="49" t="s">
        <v>409</v>
      </c>
      <c r="E1401" s="49" t="s">
        <v>473</v>
      </c>
      <c r="F1401" s="49" t="s">
        <v>108</v>
      </c>
      <c r="G1401" s="49" t="s">
        <v>481</v>
      </c>
      <c r="H1401" s="50" t="s">
        <v>18</v>
      </c>
      <c r="I1401" s="51">
        <v>298</v>
      </c>
      <c r="J1401" s="52">
        <v>2.2344356160834598E-2</v>
      </c>
      <c r="K1401" s="52">
        <v>2.1261003845201999E-2</v>
      </c>
      <c r="L1401" s="52">
        <v>2.01490538587796E-2</v>
      </c>
      <c r="M1401" s="52">
        <v>2.0063964272787602E-2</v>
      </c>
      <c r="N1401" s="52">
        <v>1.9972546481154499E-2</v>
      </c>
      <c r="O1401" s="52">
        <v>1.9874800536954899E-2</v>
      </c>
      <c r="P1401" s="52">
        <v>1.9770726413451799E-2</v>
      </c>
      <c r="Q1401" s="52">
        <v>1.9660324085506699E-2</v>
      </c>
      <c r="R1401" s="52">
        <v>1.8993437372575899E-2</v>
      </c>
      <c r="S1401" s="52">
        <v>1.8536773822818799E-2</v>
      </c>
      <c r="T1401" s="52">
        <v>1.7904977447794099E-2</v>
      </c>
      <c r="U1401" s="52">
        <v>1.86742436749107E-2</v>
      </c>
      <c r="V1401" s="52">
        <v>1.7890645744926399E-2</v>
      </c>
      <c r="W1401" s="52">
        <v>1.6009588322720002E-2</v>
      </c>
      <c r="X1401" s="52">
        <v>1.4250727475408301E-2</v>
      </c>
      <c r="Y1401" s="52">
        <v>1.13845752167269E-2</v>
      </c>
      <c r="Z1401" s="52">
        <v>1.127064472287E-2</v>
      </c>
      <c r="AA1401" s="52">
        <v>1.33656071180799E-2</v>
      </c>
      <c r="AB1401" s="52">
        <v>1.41433880018572E-2</v>
      </c>
      <c r="AC1401" s="52">
        <v>1.30652853946987E-2</v>
      </c>
      <c r="AD1401" s="52">
        <v>1.3418375768222199E-2</v>
      </c>
      <c r="AE1401" s="52">
        <v>1.33468161191881E-2</v>
      </c>
      <c r="AF1401" s="52">
        <v>1.26684532441288E-2</v>
      </c>
      <c r="AG1401" s="32">
        <v>1.04561829279425E-2</v>
      </c>
    </row>
    <row r="1402" spans="1:33" ht="15" customHeight="1" x14ac:dyDescent="0.25">
      <c r="A1402" s="49" t="s">
        <v>10</v>
      </c>
      <c r="B1402" s="49" t="s">
        <v>382</v>
      </c>
      <c r="C1402" s="49" t="s">
        <v>383</v>
      </c>
      <c r="D1402" s="49" t="s">
        <v>409</v>
      </c>
      <c r="E1402" s="49" t="s">
        <v>473</v>
      </c>
      <c r="F1402" s="49" t="s">
        <v>108</v>
      </c>
      <c r="G1402" s="49" t="s">
        <v>482</v>
      </c>
      <c r="H1402" s="50" t="s">
        <v>16</v>
      </c>
      <c r="I1402" s="51">
        <v>25</v>
      </c>
      <c r="J1402" s="52">
        <v>8.1564355671083995E-5</v>
      </c>
      <c r="K1402" s="52">
        <v>4.7550577920416997E-5</v>
      </c>
      <c r="L1402" s="52">
        <v>4.1517832906835999E-5</v>
      </c>
      <c r="M1402" s="52">
        <v>3.7912376199555E-5</v>
      </c>
      <c r="N1402" s="52">
        <v>3.0008752045271999E-5</v>
      </c>
      <c r="O1402" s="52">
        <v>2.51476404256935E-5</v>
      </c>
      <c r="P1402" s="52">
        <v>3.1328823454929002E-5</v>
      </c>
      <c r="Q1402" s="52">
        <v>2.3378520679371E-5</v>
      </c>
      <c r="R1402" s="52">
        <v>3.6969468049799998E-6</v>
      </c>
      <c r="S1402" s="52">
        <v>3.0807890041499999E-6</v>
      </c>
      <c r="T1402" s="52">
        <v>4.3131046058099997E-6</v>
      </c>
      <c r="U1402" s="52">
        <v>3.6969468049799998E-6</v>
      </c>
      <c r="V1402" s="52">
        <v>6.1615780082999999E-6</v>
      </c>
      <c r="W1402" s="52">
        <v>1.293931381743E-5</v>
      </c>
      <c r="X1402" s="52">
        <v>1.1706998215769999E-5</v>
      </c>
      <c r="Y1402" s="52">
        <v>9.2423670124499998E-6</v>
      </c>
      <c r="Z1402" s="52">
        <v>3.3272521244820001E-5</v>
      </c>
      <c r="AA1402" s="52">
        <v>3.3272521244820001E-5</v>
      </c>
      <c r="AB1402" s="52">
        <v>3.3272521244820001E-5</v>
      </c>
      <c r="AC1402" s="52">
        <v>1.6020102821580002E-5</v>
      </c>
      <c r="AD1402" s="52">
        <v>2.2181680829880002E-5</v>
      </c>
      <c r="AE1402" s="52">
        <v>1.355547161826E-5</v>
      </c>
      <c r="AF1402" s="52">
        <v>1.4171629419090001E-5</v>
      </c>
      <c r="AG1402" s="32">
        <v>1.9100891825730002E-5</v>
      </c>
    </row>
    <row r="1403" spans="1:33" ht="15" customHeight="1" x14ac:dyDescent="0.25">
      <c r="A1403" s="49" t="s">
        <v>10</v>
      </c>
      <c r="B1403" s="49" t="s">
        <v>382</v>
      </c>
      <c r="C1403" s="49" t="s">
        <v>383</v>
      </c>
      <c r="D1403" s="49" t="s">
        <v>409</v>
      </c>
      <c r="E1403" s="49" t="s">
        <v>473</v>
      </c>
      <c r="F1403" s="49" t="s">
        <v>108</v>
      </c>
      <c r="G1403" s="49" t="s">
        <v>482</v>
      </c>
      <c r="H1403" s="50" t="s">
        <v>18</v>
      </c>
      <c r="I1403" s="51">
        <v>298</v>
      </c>
      <c r="J1403" s="52">
        <v>1.4693327003536399E-4</v>
      </c>
      <c r="K1403" s="52">
        <v>8.7620046614615398E-5</v>
      </c>
      <c r="L1403" s="52">
        <v>7.8210262651854203E-5</v>
      </c>
      <c r="M1403" s="52">
        <v>7.2972010528189206E-5</v>
      </c>
      <c r="N1403" s="52">
        <v>5.8985460204819597E-5</v>
      </c>
      <c r="O1403" s="52">
        <v>5.0454677593868E-5</v>
      </c>
      <c r="P1403" s="52">
        <v>6.41283630293053E-5</v>
      </c>
      <c r="Q1403" s="52">
        <v>4.88009631862263E-5</v>
      </c>
      <c r="R1403" s="52">
        <v>7.8663171822956097E-6</v>
      </c>
      <c r="S1403" s="52">
        <v>6.5552643185796696E-6</v>
      </c>
      <c r="T1403" s="52">
        <v>9.1773700460115404E-6</v>
      </c>
      <c r="U1403" s="52">
        <v>7.8663171822956097E-6</v>
      </c>
      <c r="V1403" s="52">
        <v>1.31105286371593E-5</v>
      </c>
      <c r="W1403" s="52">
        <v>2.7532110138034601E-5</v>
      </c>
      <c r="X1403" s="52">
        <v>2.49100044106028E-5</v>
      </c>
      <c r="Y1403" s="52">
        <v>1.9665792955739E-5</v>
      </c>
      <c r="Z1403" s="52">
        <v>7.0796854640660506E-5</v>
      </c>
      <c r="AA1403" s="52">
        <v>7.0796854640660506E-5</v>
      </c>
      <c r="AB1403" s="52">
        <v>7.0796854640660506E-5</v>
      </c>
      <c r="AC1403" s="52">
        <v>3.4087374456614297E-5</v>
      </c>
      <c r="AD1403" s="52">
        <v>4.71979030937736E-5</v>
      </c>
      <c r="AE1403" s="52">
        <v>2.8843163001750601E-5</v>
      </c>
      <c r="AF1403" s="52">
        <v>3.0154215865466499E-5</v>
      </c>
      <c r="AG1403" s="32">
        <v>4.0642638775194003E-5</v>
      </c>
    </row>
    <row r="1404" spans="1:33" ht="15" customHeight="1" x14ac:dyDescent="0.25">
      <c r="A1404" s="49" t="s">
        <v>10</v>
      </c>
      <c r="B1404" s="49" t="s">
        <v>382</v>
      </c>
      <c r="C1404" s="49" t="s">
        <v>383</v>
      </c>
      <c r="D1404" s="49" t="s">
        <v>409</v>
      </c>
      <c r="E1404" s="49" t="s">
        <v>473</v>
      </c>
      <c r="F1404" s="49" t="s">
        <v>108</v>
      </c>
      <c r="G1404" s="49" t="s">
        <v>483</v>
      </c>
      <c r="H1404" s="50" t="s">
        <v>16</v>
      </c>
      <c r="I1404" s="51">
        <v>25</v>
      </c>
      <c r="J1404" s="52">
        <v>2.3426615522546901E-3</v>
      </c>
      <c r="K1404" s="52">
        <v>2.3543948062613499E-3</v>
      </c>
      <c r="L1404" s="52">
        <v>2.3661401769178199E-3</v>
      </c>
      <c r="M1404" s="52">
        <v>2.4176592633587402E-3</v>
      </c>
      <c r="N1404" s="52">
        <v>2.4692369027806901E-3</v>
      </c>
      <c r="O1404" s="52">
        <v>2.5208730951836599E-3</v>
      </c>
      <c r="P1404" s="52">
        <v>2.5725678405676398E-3</v>
      </c>
      <c r="Q1404" s="52">
        <v>2.6243211389326499E-3</v>
      </c>
      <c r="R1404" s="52">
        <v>2.3007782638330299E-3</v>
      </c>
      <c r="S1404" s="52">
        <v>2.2387335258919599E-3</v>
      </c>
      <c r="T1404" s="52">
        <v>2.7419220427718199E-3</v>
      </c>
      <c r="U1404" s="52">
        <v>2.7584293583708202E-3</v>
      </c>
      <c r="V1404" s="52">
        <v>2.6375035949059E-3</v>
      </c>
      <c r="W1404" s="52">
        <v>2.13570510784303E-3</v>
      </c>
      <c r="X1404" s="52">
        <v>1.56477967522934E-3</v>
      </c>
      <c r="Y1404" s="52">
        <v>2.2825632948961999E-3</v>
      </c>
      <c r="Z1404" s="52">
        <v>1.9342020139793701E-3</v>
      </c>
      <c r="AA1404" s="52">
        <v>2.55250515001553E-3</v>
      </c>
      <c r="AB1404" s="52">
        <v>2.2911015615853401E-3</v>
      </c>
      <c r="AC1404" s="52">
        <v>1.7446524934805099E-3</v>
      </c>
      <c r="AD1404" s="52">
        <v>1.77994399579561E-3</v>
      </c>
      <c r="AE1404" s="52">
        <v>2.0605683609786099E-3</v>
      </c>
      <c r="AF1404" s="52">
        <v>2.1596225004926399E-3</v>
      </c>
      <c r="AG1404" s="32">
        <v>1.9381865384342999E-3</v>
      </c>
    </row>
    <row r="1405" spans="1:33" ht="15" customHeight="1" x14ac:dyDescent="0.25">
      <c r="A1405" s="49" t="s">
        <v>10</v>
      </c>
      <c r="B1405" s="49" t="s">
        <v>382</v>
      </c>
      <c r="C1405" s="49" t="s">
        <v>383</v>
      </c>
      <c r="D1405" s="49" t="s">
        <v>409</v>
      </c>
      <c r="E1405" s="49" t="s">
        <v>473</v>
      </c>
      <c r="F1405" s="49" t="s">
        <v>108</v>
      </c>
      <c r="G1405" s="49" t="s">
        <v>483</v>
      </c>
      <c r="H1405" s="50" t="s">
        <v>18</v>
      </c>
      <c r="I1405" s="51">
        <v>298</v>
      </c>
      <c r="J1405" s="52">
        <v>3.5811413756293002E-3</v>
      </c>
      <c r="K1405" s="52">
        <v>3.63616069898429E-3</v>
      </c>
      <c r="L1405" s="52">
        <v>3.6915249931006402E-3</v>
      </c>
      <c r="M1405" s="52">
        <v>3.80989297401834E-3</v>
      </c>
      <c r="N1405" s="52">
        <v>3.9299279763842301E-3</v>
      </c>
      <c r="O1405" s="52">
        <v>4.05163001045767E-3</v>
      </c>
      <c r="P1405" s="52">
        <v>4.17499907116161E-3</v>
      </c>
      <c r="Q1405" s="52">
        <v>4.3000351529978798E-3</v>
      </c>
      <c r="R1405" s="52">
        <v>3.8058434394185902E-3</v>
      </c>
      <c r="S1405" s="52">
        <v>3.7032118375144299E-3</v>
      </c>
      <c r="T1405" s="52">
        <v>4.5355635447004803E-3</v>
      </c>
      <c r="U1405" s="52">
        <v>4.5628692002529702E-3</v>
      </c>
      <c r="V1405" s="52">
        <v>4.3628392665674203E-3</v>
      </c>
      <c r="W1405" s="52">
        <v>3.5327868838937499E-3</v>
      </c>
      <c r="X1405" s="52">
        <v>2.5883878315095701E-3</v>
      </c>
      <c r="Y1405" s="52">
        <v>3.7757130608779199E-3</v>
      </c>
      <c r="Z1405" s="52">
        <v>3.1994695712875701E-3</v>
      </c>
      <c r="AA1405" s="52">
        <v>4.2222386798303696E-3</v>
      </c>
      <c r="AB1405" s="52">
        <v>3.7898366758188601E-3</v>
      </c>
      <c r="AC1405" s="52">
        <v>2.88592531959871E-3</v>
      </c>
      <c r="AD1405" s="52">
        <v>2.9443029280212599E-3</v>
      </c>
      <c r="AE1405" s="52">
        <v>3.4084990724134799E-3</v>
      </c>
      <c r="AF1405" s="52">
        <v>3.5723499540663102E-3</v>
      </c>
      <c r="AG1405" s="32">
        <v>3.20606059159334E-3</v>
      </c>
    </row>
    <row r="1406" spans="1:33" ht="15" customHeight="1" x14ac:dyDescent="0.25">
      <c r="A1406" s="49" t="s">
        <v>10</v>
      </c>
      <c r="B1406" s="49" t="s">
        <v>382</v>
      </c>
      <c r="C1406" s="49" t="s">
        <v>484</v>
      </c>
      <c r="D1406" s="49" t="s">
        <v>485</v>
      </c>
      <c r="E1406" s="49" t="s">
        <v>486</v>
      </c>
      <c r="F1406" s="49" t="s">
        <v>108</v>
      </c>
      <c r="G1406" s="49" t="s">
        <v>487</v>
      </c>
      <c r="H1406" s="50" t="s">
        <v>16</v>
      </c>
      <c r="I1406" s="51">
        <v>25</v>
      </c>
      <c r="J1406" s="52">
        <v>9.5841793672557692E-3</v>
      </c>
      <c r="K1406" s="52">
        <v>9.9600295385207007E-3</v>
      </c>
      <c r="L1406" s="52">
        <v>1.02419171669694E-2</v>
      </c>
      <c r="M1406" s="52">
        <v>1.0335879709785599E-2</v>
      </c>
      <c r="N1406" s="52">
        <v>1.07117298810506E-2</v>
      </c>
      <c r="O1406" s="52">
        <v>1.1087580052315501E-2</v>
      </c>
      <c r="P1406" s="52">
        <v>1.1463430223580399E-2</v>
      </c>
      <c r="Q1406" s="52">
        <v>1.2213100975185499E-2</v>
      </c>
      <c r="R1406" s="52">
        <v>1.33426810799051E-2</v>
      </c>
      <c r="S1406" s="52">
        <v>1.4094381422434899E-2</v>
      </c>
      <c r="T1406" s="52">
        <v>1.44702315936999E-2</v>
      </c>
      <c r="U1406" s="52">
        <v>1.50340068505973E-2</v>
      </c>
      <c r="V1406" s="52">
        <v>1.54098570218622E-2</v>
      </c>
      <c r="W1406" s="52">
        <v>1.6537407535656998E-2</v>
      </c>
      <c r="X1406" s="52">
        <v>1.7477032963819299E-2</v>
      </c>
      <c r="Y1406" s="52">
        <v>1.7852883135084301E-2</v>
      </c>
      <c r="Z1406" s="52">
        <v>1.82287333063492E-2</v>
      </c>
      <c r="AA1406" s="52">
        <v>1.9356283820144E-2</v>
      </c>
      <c r="AB1406" s="52">
        <v>2.04838343339388E-2</v>
      </c>
      <c r="AC1406" s="52">
        <v>2.2175250956422199E-2</v>
      </c>
      <c r="AD1406" s="52">
        <v>2.3490731945362501E-2</v>
      </c>
      <c r="AE1406" s="52">
        <v>2.3490731945362501E-2</v>
      </c>
      <c r="AF1406" s="52">
        <v>2.3490731945362501E-2</v>
      </c>
      <c r="AG1406" s="32">
        <v>2.3490731945362501E-2</v>
      </c>
    </row>
    <row r="1407" spans="1:33" ht="15" customHeight="1" x14ac:dyDescent="0.25">
      <c r="A1407" s="49" t="s">
        <v>10</v>
      </c>
      <c r="B1407" s="49" t="s">
        <v>382</v>
      </c>
      <c r="C1407" s="49" t="s">
        <v>484</v>
      </c>
      <c r="D1407" s="49" t="s">
        <v>485</v>
      </c>
      <c r="E1407" s="49" t="s">
        <v>486</v>
      </c>
      <c r="F1407" s="49" t="s">
        <v>108</v>
      </c>
      <c r="G1407" s="49" t="s">
        <v>487</v>
      </c>
      <c r="H1407" s="50" t="s">
        <v>18</v>
      </c>
      <c r="I1407" s="51">
        <v>298</v>
      </c>
      <c r="J1407" s="52">
        <v>1.9528789411570699E-2</v>
      </c>
      <c r="K1407" s="52">
        <v>2.0294624290455799E-2</v>
      </c>
      <c r="L1407" s="52">
        <v>2.0869000449619701E-2</v>
      </c>
      <c r="M1407" s="52">
        <v>2.1060459169341E-2</v>
      </c>
      <c r="N1407" s="52">
        <v>2.18262940482261E-2</v>
      </c>
      <c r="O1407" s="52">
        <v>2.25921289271112E-2</v>
      </c>
      <c r="P1407" s="52">
        <v>2.3357963805996401E-2</v>
      </c>
      <c r="Q1407" s="52">
        <v>2.4885498055420601E-2</v>
      </c>
      <c r="R1407" s="52">
        <v>2.7187138200422001E-2</v>
      </c>
      <c r="S1407" s="52">
        <v>2.8718807958192202E-2</v>
      </c>
      <c r="T1407" s="52">
        <v>2.9484642837077399E-2</v>
      </c>
      <c r="U1407" s="52">
        <v>3.0633395155405099E-2</v>
      </c>
      <c r="V1407" s="52">
        <v>3.1399230034290203E-2</v>
      </c>
      <c r="W1407" s="52">
        <v>3.3696734670945597E-2</v>
      </c>
      <c r="X1407" s="52">
        <v>3.5611321868158401E-2</v>
      </c>
      <c r="Y1407" s="52">
        <v>3.6377156747043497E-2</v>
      </c>
      <c r="Z1407" s="52">
        <v>3.7142991625928601E-2</v>
      </c>
      <c r="AA1407" s="52">
        <v>3.9440496262584002E-2</v>
      </c>
      <c r="AB1407" s="52">
        <v>4.1738000899239402E-2</v>
      </c>
      <c r="AC1407" s="52">
        <v>4.5184442974453398E-2</v>
      </c>
      <c r="AD1407" s="52">
        <v>4.7864876032260001E-2</v>
      </c>
      <c r="AE1407" s="52">
        <v>4.7864876032260001E-2</v>
      </c>
      <c r="AF1407" s="52">
        <v>4.7864876032260001E-2</v>
      </c>
      <c r="AG1407" s="32">
        <v>4.7864876032260001E-2</v>
      </c>
    </row>
    <row r="1408" spans="1:33" ht="15" customHeight="1" x14ac:dyDescent="0.25">
      <c r="A1408" s="49" t="s">
        <v>10</v>
      </c>
      <c r="B1408" s="49" t="s">
        <v>382</v>
      </c>
      <c r="C1408" s="49" t="s">
        <v>484</v>
      </c>
      <c r="D1408" s="49" t="s">
        <v>485</v>
      </c>
      <c r="E1408" s="49" t="s">
        <v>486</v>
      </c>
      <c r="F1408" s="49" t="s">
        <v>108</v>
      </c>
      <c r="G1408" s="49" t="s">
        <v>488</v>
      </c>
      <c r="H1408" s="50" t="s">
        <v>16</v>
      </c>
      <c r="I1408" s="51">
        <v>25</v>
      </c>
      <c r="J1408" s="52">
        <v>4.1710954179510502E-4</v>
      </c>
      <c r="K1408" s="52">
        <v>4.8296894313117501E-4</v>
      </c>
      <c r="L1408" s="52">
        <v>3.2803250617469398E-4</v>
      </c>
      <c r="M1408" s="52">
        <v>2.5465635183280098E-4</v>
      </c>
      <c r="N1408" s="52">
        <v>3.2929700668034599E-4</v>
      </c>
      <c r="O1408" s="52">
        <v>2.6343760534427698E-4</v>
      </c>
      <c r="P1408" s="52">
        <v>2.8539073912296699E-4</v>
      </c>
      <c r="Q1408" s="52">
        <v>1.9373640559693699E-4</v>
      </c>
      <c r="R1408" s="52">
        <v>2.6343760534427698E-4</v>
      </c>
      <c r="S1408" s="52">
        <v>2.4148447156558699E-4</v>
      </c>
      <c r="T1408" s="52">
        <v>3.2929700668034599E-4</v>
      </c>
      <c r="U1408" s="52">
        <v>3.2929700668034599E-4</v>
      </c>
      <c r="V1408" s="52">
        <v>3.51250140459036E-4</v>
      </c>
      <c r="W1408" s="52">
        <v>1.84406323740994E-4</v>
      </c>
      <c r="X1408" s="52">
        <v>1.09765668893449E-4</v>
      </c>
      <c r="Y1408" s="52">
        <v>1.2732817591640101E-4</v>
      </c>
      <c r="Z1408" s="52">
        <v>2.6343760534427698E-4</v>
      </c>
      <c r="AA1408" s="52">
        <v>1.2732817591640101E-4</v>
      </c>
      <c r="AB1408" s="52">
        <v>1.14156295649187E-4</v>
      </c>
      <c r="AC1408" s="52">
        <v>2.0636030297587301E-4</v>
      </c>
      <c r="AD1408" s="52">
        <v>1.4489127655752801E-4</v>
      </c>
      <c r="AE1408" s="52">
        <v>1.4489127655752801E-4</v>
      </c>
      <c r="AF1408" s="52">
        <v>1.4489127655752801E-4</v>
      </c>
      <c r="AG1408" s="32">
        <v>1.4489127655752801E-4</v>
      </c>
    </row>
    <row r="1409" spans="1:33" ht="15" customHeight="1" x14ac:dyDescent="0.25">
      <c r="A1409" s="49" t="s">
        <v>10</v>
      </c>
      <c r="B1409" s="49" t="s">
        <v>382</v>
      </c>
      <c r="C1409" s="49" t="s">
        <v>484</v>
      </c>
      <c r="D1409" s="49" t="s">
        <v>485</v>
      </c>
      <c r="E1409" s="49" t="s">
        <v>486</v>
      </c>
      <c r="F1409" s="49" t="s">
        <v>108</v>
      </c>
      <c r="G1409" s="49" t="s">
        <v>488</v>
      </c>
      <c r="H1409" s="50" t="s">
        <v>18</v>
      </c>
      <c r="I1409" s="51">
        <v>298</v>
      </c>
      <c r="J1409" s="52">
        <v>4.0258669944920301E-4</v>
      </c>
      <c r="K1409" s="52">
        <v>4.66153020414866E-4</v>
      </c>
      <c r="L1409" s="52">
        <v>3.1661113146577702E-4</v>
      </c>
      <c r="M1409" s="52">
        <v>2.4578977440056603E-4</v>
      </c>
      <c r="N1409" s="52">
        <v>3.1783160482831799E-4</v>
      </c>
      <c r="O1409" s="52">
        <v>2.5426528386265402E-4</v>
      </c>
      <c r="P1409" s="52">
        <v>2.75454057517876E-4</v>
      </c>
      <c r="Q1409" s="52">
        <v>1.8699092750732699E-4</v>
      </c>
      <c r="R1409" s="52">
        <v>2.5426528386265402E-4</v>
      </c>
      <c r="S1409" s="52">
        <v>2.33076510207433E-4</v>
      </c>
      <c r="T1409" s="52">
        <v>3.1783160482831799E-4</v>
      </c>
      <c r="U1409" s="52">
        <v>3.1783160482831799E-4</v>
      </c>
      <c r="V1409" s="52">
        <v>3.3902037848353899E-4</v>
      </c>
      <c r="W1409" s="52">
        <v>1.7798569870385801E-4</v>
      </c>
      <c r="X1409" s="52">
        <v>1.05943868276106E-4</v>
      </c>
      <c r="Y1409" s="52">
        <v>1.2289488720028301E-4</v>
      </c>
      <c r="Z1409" s="52">
        <v>2.5426528386265402E-4</v>
      </c>
      <c r="AA1409" s="52">
        <v>1.2289488720028301E-4</v>
      </c>
      <c r="AB1409" s="52">
        <v>1.1018162300715E-4</v>
      </c>
      <c r="AC1409" s="52">
        <v>1.9917528837833201E-4</v>
      </c>
      <c r="AD1409" s="52">
        <v>1.39846479074148E-4</v>
      </c>
      <c r="AE1409" s="52">
        <v>1.39846479074148E-4</v>
      </c>
      <c r="AF1409" s="52">
        <v>1.39846479074148E-4</v>
      </c>
      <c r="AG1409" s="32">
        <v>1.39846479074148E-4</v>
      </c>
    </row>
    <row r="1410" spans="1:33" ht="15" customHeight="1" x14ac:dyDescent="0.25">
      <c r="A1410" s="49" t="s">
        <v>10</v>
      </c>
      <c r="B1410" s="49" t="s">
        <v>382</v>
      </c>
      <c r="C1410" s="49" t="s">
        <v>484</v>
      </c>
      <c r="D1410" s="49" t="s">
        <v>485</v>
      </c>
      <c r="E1410" s="49" t="s">
        <v>486</v>
      </c>
      <c r="F1410" s="49" t="s">
        <v>108</v>
      </c>
      <c r="G1410" s="49" t="s">
        <v>489</v>
      </c>
      <c r="H1410" s="50" t="s">
        <v>16</v>
      </c>
      <c r="I1410" s="51">
        <v>25</v>
      </c>
      <c r="J1410" s="52">
        <v>9.8650471878866295E-4</v>
      </c>
      <c r="K1410" s="52">
        <v>7.6995490246919995E-4</v>
      </c>
      <c r="L1410" s="52">
        <v>8.1015617281437297E-4</v>
      </c>
      <c r="M1410" s="52">
        <v>6.7371053966054997E-4</v>
      </c>
      <c r="N1410" s="52">
        <v>7.2183272106487496E-4</v>
      </c>
      <c r="O1410" s="52">
        <v>6.2558835825622498E-4</v>
      </c>
      <c r="P1410" s="52">
        <v>5.29343995447575E-4</v>
      </c>
      <c r="Q1410" s="52">
        <v>9.1415301904725999E-4</v>
      </c>
      <c r="R1410" s="52">
        <v>8.1807708387352505E-4</v>
      </c>
      <c r="S1410" s="52">
        <v>7.6995490246919995E-4</v>
      </c>
      <c r="T1410" s="52">
        <v>8.6619926527785004E-4</v>
      </c>
      <c r="U1410" s="52">
        <v>7.2183272106487496E-4</v>
      </c>
      <c r="V1410" s="52">
        <v>8.6619926527785004E-4</v>
      </c>
      <c r="W1410" s="52">
        <v>8.6619926527785004E-4</v>
      </c>
      <c r="X1410" s="52">
        <v>4.5716072334108703E-4</v>
      </c>
      <c r="Y1410" s="52">
        <v>2.8873308842595E-4</v>
      </c>
      <c r="Z1410" s="52">
        <v>4.8122181404999998E-4</v>
      </c>
      <c r="AA1410" s="52">
        <v>3.8497745123459998E-4</v>
      </c>
      <c r="AB1410" s="52">
        <v>3.1279421365285601E-4</v>
      </c>
      <c r="AC1410" s="52">
        <v>2.8873427136749999E-4</v>
      </c>
      <c r="AD1410" s="52">
        <v>2.8873427136749999E-4</v>
      </c>
      <c r="AE1410" s="52">
        <v>2.8873427136749999E-4</v>
      </c>
      <c r="AF1410" s="52">
        <v>2.8873427136749999E-4</v>
      </c>
      <c r="AG1410" s="32">
        <v>2.8873427136749999E-4</v>
      </c>
    </row>
    <row r="1411" spans="1:33" ht="15" customHeight="1" x14ac:dyDescent="0.25">
      <c r="A1411" s="49" t="s">
        <v>10</v>
      </c>
      <c r="B1411" s="49" t="s">
        <v>382</v>
      </c>
      <c r="C1411" s="49" t="s">
        <v>484</v>
      </c>
      <c r="D1411" s="49" t="s">
        <v>485</v>
      </c>
      <c r="E1411" s="49" t="s">
        <v>486</v>
      </c>
      <c r="F1411" s="49" t="s">
        <v>108</v>
      </c>
      <c r="G1411" s="49" t="s">
        <v>489</v>
      </c>
      <c r="H1411" s="50" t="s">
        <v>18</v>
      </c>
      <c r="I1411" s="51">
        <v>298</v>
      </c>
      <c r="J1411" s="52">
        <v>6.7195064274061999E-4</v>
      </c>
      <c r="K1411" s="52">
        <v>5.2444928213902099E-4</v>
      </c>
      <c r="L1411" s="52">
        <v>5.5183209028270399E-4</v>
      </c>
      <c r="M1411" s="52">
        <v>4.5889312187164303E-4</v>
      </c>
      <c r="N1411" s="52">
        <v>4.9167120200533201E-4</v>
      </c>
      <c r="O1411" s="52">
        <v>4.2611504173795399E-4</v>
      </c>
      <c r="P1411" s="52">
        <v>3.60558881470577E-4</v>
      </c>
      <c r="Q1411" s="52">
        <v>6.2266879925961904E-4</v>
      </c>
      <c r="R1411" s="52">
        <v>5.5722736227270997E-4</v>
      </c>
      <c r="S1411" s="52">
        <v>5.2444928213902099E-4</v>
      </c>
      <c r="T1411" s="52">
        <v>5.9000544240639797E-4</v>
      </c>
      <c r="U1411" s="52">
        <v>4.9167120200533201E-4</v>
      </c>
      <c r="V1411" s="52">
        <v>5.9000544240639797E-4</v>
      </c>
      <c r="W1411" s="52">
        <v>5.9000544240639797E-4</v>
      </c>
      <c r="X1411" s="52">
        <v>3.1139176127004402E-4</v>
      </c>
      <c r="Y1411" s="52">
        <v>1.9666848080213299E-4</v>
      </c>
      <c r="Z1411" s="52">
        <v>3.2778080133688802E-4</v>
      </c>
      <c r="AA1411" s="52">
        <v>2.6222464106951001E-4</v>
      </c>
      <c r="AB1411" s="52">
        <v>2.1305754438525999E-4</v>
      </c>
      <c r="AC1411" s="52">
        <v>1.9666928655432E-4</v>
      </c>
      <c r="AD1411" s="52">
        <v>1.9666928655432E-4</v>
      </c>
      <c r="AE1411" s="52">
        <v>1.9666928655432E-4</v>
      </c>
      <c r="AF1411" s="52">
        <v>1.9666928655432E-4</v>
      </c>
      <c r="AG1411" s="32">
        <v>1.9666928655432E-4</v>
      </c>
    </row>
    <row r="1412" spans="1:33" ht="15" customHeight="1" x14ac:dyDescent="0.25">
      <c r="A1412" s="49" t="s">
        <v>10</v>
      </c>
      <c r="B1412" s="49" t="s">
        <v>382</v>
      </c>
      <c r="C1412" s="49" t="s">
        <v>484</v>
      </c>
      <c r="D1412" s="49" t="s">
        <v>485</v>
      </c>
      <c r="E1412" s="49" t="s">
        <v>486</v>
      </c>
      <c r="F1412" s="49" t="s">
        <v>108</v>
      </c>
      <c r="G1412" s="49" t="s">
        <v>490</v>
      </c>
      <c r="H1412" s="50" t="s">
        <v>16</v>
      </c>
      <c r="I1412" s="51">
        <v>25</v>
      </c>
      <c r="J1412" s="52">
        <v>7.2751202483219996E-3</v>
      </c>
      <c r="K1412" s="52">
        <v>3.4738256660175001E-3</v>
      </c>
      <c r="L1412" s="52">
        <v>3.374994957048E-3</v>
      </c>
      <c r="M1412" s="52">
        <v>3.4900516033110002E-3</v>
      </c>
      <c r="N1412" s="52">
        <v>3.5682311193615001E-3</v>
      </c>
      <c r="O1412" s="52">
        <v>3.3363477245853001E-3</v>
      </c>
      <c r="P1412" s="52">
        <v>3.4716130382047498E-3</v>
      </c>
      <c r="Q1412" s="52">
        <v>3.1972963589306999E-3</v>
      </c>
      <c r="R1412" s="52">
        <v>3.1013174813643001E-3</v>
      </c>
      <c r="S1412" s="52">
        <v>2.7611628322842001E-3</v>
      </c>
      <c r="T1412" s="52">
        <v>2.7734552090216999E-3</v>
      </c>
      <c r="U1412" s="52">
        <v>2.6807215189139999E-3</v>
      </c>
      <c r="V1412" s="52">
        <v>2.4100925526612002E-3</v>
      </c>
      <c r="W1412" s="52">
        <v>2.3488273470015E-3</v>
      </c>
      <c r="X1412" s="52">
        <v>1.91032385012001E-3</v>
      </c>
      <c r="Y1412" s="52">
        <v>1.6338043769346001E-3</v>
      </c>
      <c r="Z1412" s="52">
        <v>1.4231622091608E-3</v>
      </c>
      <c r="AA1412" s="52">
        <v>1.6535705187285001E-3</v>
      </c>
      <c r="AB1412" s="52">
        <v>9.9091307356335002E-4</v>
      </c>
      <c r="AC1412" s="52">
        <v>1.27491614570655E-3</v>
      </c>
      <c r="AD1412" s="52">
        <v>1.43373365315505E-3</v>
      </c>
      <c r="AE1412" s="52">
        <v>1.43373365315505E-3</v>
      </c>
      <c r="AF1412" s="52">
        <v>1.43373365315505E-3</v>
      </c>
      <c r="AG1412" s="32">
        <v>1.43373365315505E-3</v>
      </c>
    </row>
    <row r="1413" spans="1:33" ht="15" customHeight="1" x14ac:dyDescent="0.25">
      <c r="A1413" s="49" t="s">
        <v>10</v>
      </c>
      <c r="B1413" s="49" t="s">
        <v>382</v>
      </c>
      <c r="C1413" s="49" t="s">
        <v>484</v>
      </c>
      <c r="D1413" s="49" t="s">
        <v>485</v>
      </c>
      <c r="E1413" s="49" t="s">
        <v>486</v>
      </c>
      <c r="F1413" s="49" t="s">
        <v>108</v>
      </c>
      <c r="G1413" s="49" t="s">
        <v>490</v>
      </c>
      <c r="H1413" s="50" t="s">
        <v>18</v>
      </c>
      <c r="I1413" s="51">
        <v>298</v>
      </c>
      <c r="J1413" s="52">
        <v>2.4088731488888401E-2</v>
      </c>
      <c r="K1413" s="52">
        <v>1.15022227608135E-2</v>
      </c>
      <c r="L1413" s="52">
        <v>1.11749833022256E-2</v>
      </c>
      <c r="M1413" s="52">
        <v>1.1555948642074199E-2</v>
      </c>
      <c r="N1413" s="52">
        <v>1.1814809706330301E-2</v>
      </c>
      <c r="O1413" s="52">
        <v>1.10470180214047E-2</v>
      </c>
      <c r="P1413" s="52">
        <v>1.1494896504278001E-2</v>
      </c>
      <c r="Q1413" s="52">
        <v>1.05866034995705E-2</v>
      </c>
      <c r="R1413" s="52">
        <v>1.0268806771628501E-2</v>
      </c>
      <c r="S1413" s="52">
        <v>9.1425169335632404E-3</v>
      </c>
      <c r="T1413" s="52">
        <v>9.1832183587607398E-3</v>
      </c>
      <c r="U1413" s="52">
        <v>8.8761668070708004E-3</v>
      </c>
      <c r="V1413" s="52">
        <v>7.9800842299226401E-3</v>
      </c>
      <c r="W1413" s="52">
        <v>7.7772283267383002E-3</v>
      </c>
      <c r="X1413" s="52">
        <v>6.3252945259529196E-3</v>
      </c>
      <c r="Y1413" s="52">
        <v>5.4097078258501198E-3</v>
      </c>
      <c r="Z1413" s="52">
        <v>4.7122482036657601E-3</v>
      </c>
      <c r="AA1413" s="52">
        <v>5.4751557175677004E-3</v>
      </c>
      <c r="AB1413" s="52">
        <v>3.2810232880208698E-3</v>
      </c>
      <c r="AC1413" s="52">
        <v>4.2213890157839096E-3</v>
      </c>
      <c r="AD1413" s="52">
        <v>4.7472514293356097E-3</v>
      </c>
      <c r="AE1413" s="52">
        <v>4.7472514293356097E-3</v>
      </c>
      <c r="AF1413" s="52">
        <v>4.7472514293356097E-3</v>
      </c>
      <c r="AG1413" s="32">
        <v>4.7472514293356097E-3</v>
      </c>
    </row>
    <row r="1414" spans="1:33" ht="15" customHeight="1" x14ac:dyDescent="0.25">
      <c r="A1414" s="49" t="s">
        <v>10</v>
      </c>
      <c r="B1414" s="49" t="s">
        <v>382</v>
      </c>
      <c r="C1414" s="49" t="s">
        <v>484</v>
      </c>
      <c r="D1414" s="49" t="s">
        <v>485</v>
      </c>
      <c r="E1414" s="49" t="s">
        <v>486</v>
      </c>
      <c r="F1414" s="49" t="s">
        <v>108</v>
      </c>
      <c r="G1414" s="49" t="s">
        <v>491</v>
      </c>
      <c r="H1414" s="50" t="s">
        <v>16</v>
      </c>
      <c r="I1414" s="51">
        <v>25</v>
      </c>
      <c r="J1414" s="52">
        <v>4.6026516807228003E-3</v>
      </c>
      <c r="K1414" s="52">
        <v>4.6947047143372604E-3</v>
      </c>
      <c r="L1414" s="52">
        <v>4.8327842647589402E-3</v>
      </c>
      <c r="M1414" s="52">
        <v>4.90182403996978E-3</v>
      </c>
      <c r="N1414" s="52">
        <v>4.9248372983734003E-3</v>
      </c>
      <c r="O1414" s="52">
        <v>4.9478505567770101E-3</v>
      </c>
      <c r="P1414" s="52">
        <v>4.9708638151806199E-3</v>
      </c>
      <c r="Q1414" s="52">
        <v>5.1293561258063097E-3</v>
      </c>
      <c r="R1414" s="52">
        <v>5.2930494328312198E-3</v>
      </c>
      <c r="S1414" s="52">
        <v>5.5231820168673597E-3</v>
      </c>
      <c r="T1414" s="52">
        <v>5.8683808929215703E-3</v>
      </c>
      <c r="U1414" s="52">
        <v>6.0985134769577102E-3</v>
      </c>
      <c r="V1414" s="52">
        <v>6.2135797689757801E-3</v>
      </c>
      <c r="W1414" s="52">
        <v>6.4437123530119199E-3</v>
      </c>
      <c r="X1414" s="52">
        <v>6.6738449370480598E-3</v>
      </c>
      <c r="Y1414" s="52">
        <v>6.9039775210841996E-3</v>
      </c>
      <c r="Z1414" s="52">
        <v>7.2491763971383998E-3</v>
      </c>
      <c r="AA1414" s="52">
        <v>7.7094415652107003E-3</v>
      </c>
      <c r="AB1414" s="52">
        <v>8.0546404412648997E-3</v>
      </c>
      <c r="AC1414" s="52">
        <v>8.3998737315215E-3</v>
      </c>
      <c r="AD1414" s="52">
        <v>8.745074021858E-3</v>
      </c>
      <c r="AE1414" s="52">
        <v>8.745074021858E-3</v>
      </c>
      <c r="AF1414" s="52">
        <v>8.745074021858E-3</v>
      </c>
      <c r="AG1414" s="32">
        <v>8.745074021858E-3</v>
      </c>
    </row>
    <row r="1415" spans="1:33" ht="15" customHeight="1" x14ac:dyDescent="0.25">
      <c r="A1415" s="49" t="s">
        <v>10</v>
      </c>
      <c r="B1415" s="49" t="s">
        <v>382</v>
      </c>
      <c r="C1415" s="49" t="s">
        <v>484</v>
      </c>
      <c r="D1415" s="49" t="s">
        <v>485</v>
      </c>
      <c r="E1415" s="49" t="s">
        <v>486</v>
      </c>
      <c r="F1415" s="49" t="s">
        <v>108</v>
      </c>
      <c r="G1415" s="49" t="s">
        <v>491</v>
      </c>
      <c r="H1415" s="50" t="s">
        <v>18</v>
      </c>
      <c r="I1415" s="51">
        <v>298</v>
      </c>
      <c r="J1415" s="52">
        <v>6.69068390661168E-3</v>
      </c>
      <c r="K1415" s="52">
        <v>6.8244975847439101E-3</v>
      </c>
      <c r="L1415" s="52">
        <v>7.0252181019422599E-3</v>
      </c>
      <c r="M1415" s="52">
        <v>7.1255783605414401E-3</v>
      </c>
      <c r="N1415" s="52">
        <v>7.1590317800745004E-3</v>
      </c>
      <c r="O1415" s="52">
        <v>7.1924851996075598E-3</v>
      </c>
      <c r="P1415" s="52">
        <v>7.2259386191406098E-3</v>
      </c>
      <c r="Q1415" s="52">
        <v>7.4563323194647901E-3</v>
      </c>
      <c r="R1415" s="52">
        <v>7.6942864926034301E-3</v>
      </c>
      <c r="S1415" s="52">
        <v>8.0288206879340195E-3</v>
      </c>
      <c r="T1415" s="52">
        <v>8.5306219809298898E-3</v>
      </c>
      <c r="U1415" s="52">
        <v>8.8651561762604792E-3</v>
      </c>
      <c r="V1415" s="52">
        <v>9.0324232739257704E-3</v>
      </c>
      <c r="W1415" s="52">
        <v>9.3669574692563495E-3</v>
      </c>
      <c r="X1415" s="52">
        <v>9.7014916645869406E-3</v>
      </c>
      <c r="Y1415" s="52">
        <v>1.0036025859917501E-2</v>
      </c>
      <c r="Z1415" s="52">
        <v>1.05378271529134E-2</v>
      </c>
      <c r="AA1415" s="52">
        <v>1.12068955435746E-2</v>
      </c>
      <c r="AB1415" s="52">
        <v>1.1708696836570401E-2</v>
      </c>
      <c r="AC1415" s="52">
        <v>1.22105481560654E-2</v>
      </c>
      <c r="AD1415" s="52">
        <v>1.27123515049448E-2</v>
      </c>
      <c r="AE1415" s="52">
        <v>1.27123515049448E-2</v>
      </c>
      <c r="AF1415" s="52">
        <v>1.27123515049448E-2</v>
      </c>
      <c r="AG1415" s="32">
        <v>1.27123515049448E-2</v>
      </c>
    </row>
    <row r="1416" spans="1:33" ht="15" customHeight="1" x14ac:dyDescent="0.25">
      <c r="A1416" s="49" t="s">
        <v>10</v>
      </c>
      <c r="B1416" s="49" t="s">
        <v>382</v>
      </c>
      <c r="C1416" s="49" t="s">
        <v>484</v>
      </c>
      <c r="D1416" s="49" t="s">
        <v>485</v>
      </c>
      <c r="E1416" s="49" t="s">
        <v>486</v>
      </c>
      <c r="F1416" s="49" t="s">
        <v>108</v>
      </c>
      <c r="G1416" s="49" t="s">
        <v>492</v>
      </c>
      <c r="H1416" s="50" t="s">
        <v>16</v>
      </c>
      <c r="I1416" s="51">
        <v>25</v>
      </c>
      <c r="J1416" s="52">
        <v>3.6102055089782701E-3</v>
      </c>
      <c r="K1416" s="52">
        <v>3.4174635310862001E-3</v>
      </c>
      <c r="L1416" s="52">
        <v>3.04212818175339E-3</v>
      </c>
      <c r="M1416" s="52">
        <v>3.8919053228205201E-3</v>
      </c>
      <c r="N1416" s="52">
        <v>3.1135242582564101E-3</v>
      </c>
      <c r="O1416" s="52">
        <v>2.7354534554681299E-3</v>
      </c>
      <c r="P1416" s="52">
        <v>2.33514319369231E-3</v>
      </c>
      <c r="Q1416" s="52">
        <v>2.6254793307747201E-3</v>
      </c>
      <c r="R1416" s="52">
        <v>4.0401683827374904E-3</v>
      </c>
      <c r="S1416" s="52">
        <v>3.6324449679658098E-3</v>
      </c>
      <c r="T1416" s="52">
        <v>3.1505900232356499E-3</v>
      </c>
      <c r="U1416" s="52">
        <v>3.9289710877997604E-3</v>
      </c>
      <c r="V1416" s="52">
        <v>3.1505900232356499E-3</v>
      </c>
      <c r="W1416" s="52">
        <v>2.92078228036435E-3</v>
      </c>
      <c r="X1416" s="52">
        <v>1.63089365908669E-3</v>
      </c>
      <c r="Y1416" s="52">
        <v>1.74209095402442E-3</v>
      </c>
      <c r="Z1416" s="52">
        <v>1.6086542000991501E-3</v>
      </c>
      <c r="AA1416" s="52">
        <v>1.34919384524445E-3</v>
      </c>
      <c r="AB1416" s="52">
        <v>1.0897337881311401E-3</v>
      </c>
      <c r="AC1416" s="52">
        <v>9.0440837084598E-4</v>
      </c>
      <c r="AD1416" s="52">
        <v>7.5614470349418005E-4</v>
      </c>
      <c r="AE1416" s="52">
        <v>7.5614470349418005E-4</v>
      </c>
      <c r="AF1416" s="52">
        <v>7.5614470349418005E-4</v>
      </c>
      <c r="AG1416" s="32">
        <v>7.5614470349418005E-4</v>
      </c>
    </row>
    <row r="1417" spans="1:33" ht="15" customHeight="1" x14ac:dyDescent="0.25">
      <c r="A1417" s="49" t="s">
        <v>10</v>
      </c>
      <c r="B1417" s="49" t="s">
        <v>382</v>
      </c>
      <c r="C1417" s="49" t="s">
        <v>484</v>
      </c>
      <c r="D1417" s="49" t="s">
        <v>485</v>
      </c>
      <c r="E1417" s="49" t="s">
        <v>486</v>
      </c>
      <c r="F1417" s="49" t="s">
        <v>108</v>
      </c>
      <c r="G1417" s="49" t="s">
        <v>492</v>
      </c>
      <c r="H1417" s="50" t="s">
        <v>18</v>
      </c>
      <c r="I1417" s="51">
        <v>298</v>
      </c>
      <c r="J1417" s="52">
        <v>2.3644862454407101E-3</v>
      </c>
      <c r="K1417" s="52">
        <v>2.2382508401399799E-3</v>
      </c>
      <c r="L1417" s="52">
        <v>1.9924268091483801E-3</v>
      </c>
      <c r="M1417" s="52">
        <v>2.5489841454956301E-3</v>
      </c>
      <c r="N1417" s="52">
        <v>2.0391873163965102E-3</v>
      </c>
      <c r="O1417" s="52">
        <v>1.7915717136912201E-3</v>
      </c>
      <c r="P1417" s="52">
        <v>1.52939048729738E-3</v>
      </c>
      <c r="Q1417" s="52">
        <v>1.7195447045513499E-3</v>
      </c>
      <c r="R1417" s="52">
        <v>2.6460883034192802E-3</v>
      </c>
      <c r="S1417" s="52">
        <v>2.37905186912926E-3</v>
      </c>
      <c r="T1417" s="52">
        <v>2.0634633558774202E-3</v>
      </c>
      <c r="U1417" s="52">
        <v>2.5732601849765401E-3</v>
      </c>
      <c r="V1417" s="52">
        <v>2.0634633558774202E-3</v>
      </c>
      <c r="W1417" s="52">
        <v>1.91295191109577E-3</v>
      </c>
      <c r="X1417" s="52">
        <v>1.0681457371600801E-3</v>
      </c>
      <c r="Y1417" s="52">
        <v>1.1409738556028099E-3</v>
      </c>
      <c r="Z1417" s="52">
        <v>1.0535801134715201E-3</v>
      </c>
      <c r="AA1417" s="52">
        <v>8.8364783710514095E-4</v>
      </c>
      <c r="AB1417" s="52">
        <v>7.13715755743029E-4</v>
      </c>
      <c r="AC1417" s="52">
        <v>5.9233779013648799E-4</v>
      </c>
      <c r="AD1417" s="52">
        <v>4.9523323437640802E-4</v>
      </c>
      <c r="AE1417" s="52">
        <v>4.9523323437640802E-4</v>
      </c>
      <c r="AF1417" s="52">
        <v>4.9523323437640802E-4</v>
      </c>
      <c r="AG1417" s="32">
        <v>4.9523323437640802E-4</v>
      </c>
    </row>
    <row r="1418" spans="1:33" ht="15" customHeight="1" x14ac:dyDescent="0.25">
      <c r="A1418" s="49" t="s">
        <v>10</v>
      </c>
      <c r="B1418" s="49" t="s">
        <v>382</v>
      </c>
      <c r="C1418" s="49" t="s">
        <v>484</v>
      </c>
      <c r="D1418" s="49" t="s">
        <v>493</v>
      </c>
      <c r="E1418" s="49" t="s">
        <v>108</v>
      </c>
      <c r="F1418" s="49" t="s">
        <v>108</v>
      </c>
      <c r="G1418" s="49" t="s">
        <v>494</v>
      </c>
      <c r="H1418" s="50" t="s">
        <v>17</v>
      </c>
      <c r="I1418" s="51">
        <v>1</v>
      </c>
      <c r="J1418" s="52">
        <v>2.497711351E-3</v>
      </c>
      <c r="K1418" s="52">
        <v>1.4752690107000001E-3</v>
      </c>
      <c r="L1418" s="52">
        <v>2.2346429177999999E-3</v>
      </c>
      <c r="M1418" s="52">
        <v>2.0406710109000001E-3</v>
      </c>
      <c r="N1418" s="52">
        <v>8.3735452029000002E-3</v>
      </c>
      <c r="O1418" s="52">
        <v>7.1786030100000004E-3</v>
      </c>
      <c r="P1418" s="52">
        <v>2.0475779560000002E-3</v>
      </c>
      <c r="Q1418" s="52">
        <v>1.0939915618000001E-3</v>
      </c>
      <c r="R1418" s="52">
        <v>1.3206855596999999E-3</v>
      </c>
      <c r="S1418" s="52">
        <v>1.4567697790999999E-3</v>
      </c>
      <c r="T1418" s="52">
        <v>3.1845510421E-3</v>
      </c>
      <c r="U1418" s="52">
        <v>1.684204194E-3</v>
      </c>
      <c r="V1418" s="52">
        <v>2.2984743978999998E-3</v>
      </c>
      <c r="W1418" s="52">
        <v>2.4111380406000001E-3</v>
      </c>
      <c r="X1418" s="52">
        <v>7.4128465249E-4</v>
      </c>
      <c r="Y1418" s="52">
        <v>7.6711258004E-4</v>
      </c>
      <c r="Z1418" s="52">
        <v>3.9318207621000001E-4</v>
      </c>
      <c r="AA1418" s="52">
        <v>3.1897712042999998E-4</v>
      </c>
      <c r="AB1418" s="52">
        <v>4.5329154677000002E-4</v>
      </c>
      <c r="AC1418" s="52">
        <v>3.8551451590999999E-4</v>
      </c>
      <c r="AD1418" s="52">
        <v>4.6740163268999999E-4</v>
      </c>
      <c r="AE1418" s="52">
        <v>4.6740163268999999E-4</v>
      </c>
      <c r="AF1418" s="52">
        <v>4.6740163268999999E-4</v>
      </c>
      <c r="AG1418" s="32">
        <v>4.6740163268999999E-4</v>
      </c>
    </row>
    <row r="1419" spans="1:33" ht="15" customHeight="1" x14ac:dyDescent="0.25">
      <c r="A1419" s="49" t="s">
        <v>10</v>
      </c>
      <c r="B1419" s="49" t="s">
        <v>382</v>
      </c>
      <c r="C1419" s="49" t="s">
        <v>484</v>
      </c>
      <c r="D1419" s="49" t="s">
        <v>493</v>
      </c>
      <c r="E1419" s="49" t="s">
        <v>108</v>
      </c>
      <c r="F1419" s="49" t="s">
        <v>108</v>
      </c>
      <c r="G1419" s="49" t="s">
        <v>495</v>
      </c>
      <c r="H1419" s="50" t="s">
        <v>17</v>
      </c>
      <c r="I1419" s="51">
        <v>1</v>
      </c>
      <c r="J1419" s="52">
        <v>0.26298018552000002</v>
      </c>
      <c r="K1419" s="52">
        <v>0.16120296487999999</v>
      </c>
      <c r="L1419" s="52">
        <v>0.23107992003</v>
      </c>
      <c r="M1419" s="52">
        <v>0.20720659495999999</v>
      </c>
      <c r="N1419" s="52">
        <v>0.22713286343</v>
      </c>
      <c r="O1419" s="52">
        <v>0.29078451020000001</v>
      </c>
      <c r="P1419" s="52">
        <v>0.48257156410000002</v>
      </c>
      <c r="Q1419" s="52">
        <v>0.25542970402999998</v>
      </c>
      <c r="R1419" s="52">
        <v>0.16951216855000001</v>
      </c>
      <c r="S1419" s="52">
        <v>0.16834544482</v>
      </c>
      <c r="T1419" s="52">
        <v>0.17429401211000001</v>
      </c>
      <c r="U1419" s="52">
        <v>0.17038964275999999</v>
      </c>
      <c r="V1419" s="52">
        <v>0.22663279028</v>
      </c>
      <c r="W1419" s="52">
        <v>0.20333243875000001</v>
      </c>
      <c r="X1419" s="52">
        <v>0.16509196656</v>
      </c>
      <c r="Y1419" s="52">
        <v>0.17035543584000001</v>
      </c>
      <c r="Z1419" s="52">
        <v>9.3411731600000006E-2</v>
      </c>
      <c r="AA1419" s="52">
        <v>9.4443153219000001E-2</v>
      </c>
      <c r="AB1419" s="52">
        <v>0.13421114011999999</v>
      </c>
      <c r="AC1419" s="52">
        <v>0.11414363025</v>
      </c>
      <c r="AD1419" s="52">
        <v>0.13838887238</v>
      </c>
      <c r="AE1419" s="52">
        <v>0.13838887238</v>
      </c>
      <c r="AF1419" s="52">
        <v>0.13838887238</v>
      </c>
      <c r="AG1419" s="32">
        <v>0.13838887238</v>
      </c>
    </row>
    <row r="1420" spans="1:33" ht="15" customHeight="1" x14ac:dyDescent="0.25">
      <c r="A1420" s="49" t="s">
        <v>10</v>
      </c>
      <c r="B1420" s="49" t="s">
        <v>382</v>
      </c>
      <c r="C1420" s="49" t="s">
        <v>484</v>
      </c>
      <c r="D1420" s="49" t="s">
        <v>496</v>
      </c>
      <c r="E1420" s="49" t="s">
        <v>108</v>
      </c>
      <c r="F1420" s="49" t="s">
        <v>108</v>
      </c>
      <c r="G1420" s="49" t="s">
        <v>497</v>
      </c>
      <c r="H1420" s="50" t="s">
        <v>18</v>
      </c>
      <c r="I1420" s="51">
        <v>298</v>
      </c>
      <c r="J1420" s="52">
        <v>0.37763931778452298</v>
      </c>
      <c r="K1420" s="52">
        <v>0.38332494904178799</v>
      </c>
      <c r="L1420" s="52">
        <v>0.38805141109498698</v>
      </c>
      <c r="M1420" s="52">
        <v>0.39305654190685602</v>
      </c>
      <c r="N1420" s="52">
        <v>0.39709759432409097</v>
      </c>
      <c r="O1420" s="52">
        <v>0.399683438261413</v>
      </c>
      <c r="P1420" s="52">
        <v>0.40258496980844799</v>
      </c>
      <c r="Q1420" s="52">
        <v>0.40598038591872798</v>
      </c>
      <c r="R1420" s="52">
        <v>0.40935343300230498</v>
      </c>
      <c r="S1420" s="52">
        <v>0.41180782836414398</v>
      </c>
      <c r="T1420" s="52">
        <v>0.41502583610127702</v>
      </c>
      <c r="U1420" s="52">
        <v>0.41896351784745001</v>
      </c>
      <c r="V1420" s="52">
        <v>0.42303460295992001</v>
      </c>
      <c r="W1420" s="52">
        <v>0.42637957213907701</v>
      </c>
      <c r="X1420" s="52">
        <v>0.42989450815816599</v>
      </c>
      <c r="Y1420" s="52">
        <v>0.43324296486184299</v>
      </c>
      <c r="Z1420" s="52">
        <v>0.43598875733617698</v>
      </c>
      <c r="AA1420" s="52">
        <v>0.43858875129336899</v>
      </c>
      <c r="AB1420" s="52">
        <v>0.44060928305537</v>
      </c>
      <c r="AC1420" s="52">
        <v>0.44161828831842997</v>
      </c>
      <c r="AD1420" s="52">
        <v>0.44185401831978599</v>
      </c>
      <c r="AE1420" s="52">
        <v>0.44185401831978599</v>
      </c>
      <c r="AF1420" s="52">
        <v>0.44185401831978599</v>
      </c>
      <c r="AG1420" s="32">
        <v>0.44185401831978599</v>
      </c>
    </row>
    <row r="1421" spans="1:33" ht="15" customHeight="1" x14ac:dyDescent="0.25">
      <c r="A1421" s="49" t="s">
        <v>10</v>
      </c>
      <c r="B1421" s="49" t="s">
        <v>382</v>
      </c>
      <c r="C1421" s="49" t="s">
        <v>484</v>
      </c>
      <c r="D1421" s="49" t="s">
        <v>496</v>
      </c>
      <c r="E1421" s="49" t="s">
        <v>108</v>
      </c>
      <c r="F1421" s="49" t="s">
        <v>108</v>
      </c>
      <c r="G1421" s="49" t="s">
        <v>498</v>
      </c>
      <c r="H1421" s="50" t="s">
        <v>18</v>
      </c>
      <c r="I1421" s="51">
        <v>298</v>
      </c>
      <c r="J1421" s="52">
        <v>0.14907420399540799</v>
      </c>
      <c r="K1421" s="52">
        <v>0.14907420399540799</v>
      </c>
      <c r="L1421" s="52">
        <v>0.14907420399540799</v>
      </c>
      <c r="M1421" s="52">
        <v>0.14907420399540799</v>
      </c>
      <c r="N1421" s="52">
        <v>0.14907420399540799</v>
      </c>
      <c r="O1421" s="52">
        <v>0.14907420399540799</v>
      </c>
      <c r="P1421" s="52">
        <v>0.14907420399540799</v>
      </c>
      <c r="Q1421" s="52">
        <v>0.14907420399540799</v>
      </c>
      <c r="R1421" s="52">
        <v>0.14907420399540799</v>
      </c>
      <c r="S1421" s="52">
        <v>0.14907420399540799</v>
      </c>
      <c r="T1421" s="52">
        <v>0.14907420399540799</v>
      </c>
      <c r="U1421" s="52">
        <v>0.14907420399540799</v>
      </c>
      <c r="V1421" s="52">
        <v>0.14907420399540799</v>
      </c>
      <c r="W1421" s="52">
        <v>0.14907420399540799</v>
      </c>
      <c r="X1421" s="52">
        <v>0.14907420399540799</v>
      </c>
      <c r="Y1421" s="52">
        <v>0.14907420399540799</v>
      </c>
      <c r="Z1421" s="52">
        <v>0.14907420399540799</v>
      </c>
      <c r="AA1421" s="52">
        <v>0.14907420399540799</v>
      </c>
      <c r="AB1421" s="52">
        <v>0.14907420399540799</v>
      </c>
      <c r="AC1421" s="52">
        <v>0.14907420399540799</v>
      </c>
      <c r="AD1421" s="52">
        <v>0.14907420399540799</v>
      </c>
      <c r="AE1421" s="52">
        <v>0.14907420399540799</v>
      </c>
      <c r="AF1421" s="52">
        <v>0.14907420399540799</v>
      </c>
      <c r="AG1421" s="32">
        <v>0.14907420399540799</v>
      </c>
    </row>
    <row r="1422" spans="1:33" ht="15" customHeight="1" x14ac:dyDescent="0.25">
      <c r="A1422" s="49" t="s">
        <v>10</v>
      </c>
      <c r="B1422" s="49" t="s">
        <v>382</v>
      </c>
      <c r="C1422" s="49" t="s">
        <v>484</v>
      </c>
      <c r="D1422" s="49" t="s">
        <v>496</v>
      </c>
      <c r="E1422" s="49" t="s">
        <v>108</v>
      </c>
      <c r="F1422" s="49" t="s">
        <v>108</v>
      </c>
      <c r="G1422" s="49" t="s">
        <v>499</v>
      </c>
      <c r="H1422" s="50" t="s">
        <v>18</v>
      </c>
      <c r="I1422" s="51">
        <v>298</v>
      </c>
      <c r="J1422" s="52">
        <v>4.1896545994257003E-2</v>
      </c>
      <c r="K1422" s="52">
        <v>1.2865433679704399E-2</v>
      </c>
      <c r="L1422" s="52">
        <v>2.02177168423219E-2</v>
      </c>
      <c r="M1422" s="52">
        <v>2.6971113854778201E-2</v>
      </c>
      <c r="N1422" s="52">
        <v>1.0266012942834499E-2</v>
      </c>
      <c r="O1422" s="52">
        <v>1.51165660171899E-2</v>
      </c>
      <c r="P1422" s="52">
        <v>9.7223432462342201E-3</v>
      </c>
      <c r="Q1422" s="52">
        <v>3.80144045669708E-3</v>
      </c>
      <c r="R1422" s="52">
        <v>1.37956185512314E-2</v>
      </c>
      <c r="S1422" s="52">
        <v>2.8279319062222599E-2</v>
      </c>
      <c r="T1422" s="52">
        <v>2.8457710681419502E-4</v>
      </c>
      <c r="U1422" s="52">
        <v>7.8577260836755404E-4</v>
      </c>
      <c r="V1422" s="52">
        <v>2.2018622712310299E-2</v>
      </c>
      <c r="W1422" s="52">
        <v>3.4484798958573898E-2</v>
      </c>
      <c r="X1422" s="52">
        <v>2.8364267452316301E-2</v>
      </c>
      <c r="Y1422" s="52">
        <v>2.7722907107108199E-2</v>
      </c>
      <c r="Z1422" s="52">
        <v>2.0621221695267401E-2</v>
      </c>
      <c r="AA1422" s="52">
        <v>7.1224977674137893E-2</v>
      </c>
      <c r="AB1422" s="52">
        <v>5.3058764452581002E-2</v>
      </c>
      <c r="AC1422" s="52">
        <v>6.0644655687956399E-2</v>
      </c>
      <c r="AD1422" s="52">
        <v>8.4501332370927898E-2</v>
      </c>
      <c r="AE1422" s="52">
        <v>8.4501332370927898E-2</v>
      </c>
      <c r="AF1422" s="52">
        <v>8.4501332370927898E-2</v>
      </c>
      <c r="AG1422" s="32">
        <v>8.4501332370927898E-2</v>
      </c>
    </row>
    <row r="1423" spans="1:33" ht="15" customHeight="1" x14ac:dyDescent="0.25">
      <c r="A1423" s="49" t="s">
        <v>10</v>
      </c>
      <c r="B1423" s="49" t="s">
        <v>382</v>
      </c>
      <c r="C1423" s="49" t="s">
        <v>484</v>
      </c>
      <c r="D1423" s="49" t="s">
        <v>496</v>
      </c>
      <c r="E1423" s="49" t="s">
        <v>108</v>
      </c>
      <c r="F1423" s="49" t="s">
        <v>108</v>
      </c>
      <c r="G1423" s="49" t="s">
        <v>500</v>
      </c>
      <c r="H1423" s="50" t="s">
        <v>18</v>
      </c>
      <c r="I1423" s="51">
        <v>298</v>
      </c>
      <c r="J1423" s="52">
        <v>2.27947332465261</v>
      </c>
      <c r="K1423" s="52">
        <v>2.3178005080582902</v>
      </c>
      <c r="L1423" s="52">
        <v>2.3446553282596398</v>
      </c>
      <c r="M1423" s="52">
        <v>2.2844819086757999</v>
      </c>
      <c r="N1423" s="52">
        <v>2.23893156071883</v>
      </c>
      <c r="O1423" s="52">
        <v>2.15568112706561</v>
      </c>
      <c r="P1423" s="52">
        <v>2.1173609030604199</v>
      </c>
      <c r="Q1423" s="52">
        <v>2.0040677672907399</v>
      </c>
      <c r="R1423" s="52">
        <v>1.95397446337365</v>
      </c>
      <c r="S1423" s="52">
        <v>1.8945634682713699</v>
      </c>
      <c r="T1423" s="52">
        <v>1.9611421543115</v>
      </c>
      <c r="U1423" s="52">
        <v>1.87415950127871</v>
      </c>
      <c r="V1423" s="52">
        <v>2.01653113075109</v>
      </c>
      <c r="W1423" s="52">
        <v>1.7337845380830801</v>
      </c>
      <c r="X1423" s="52">
        <v>1.7055573168942699</v>
      </c>
      <c r="Y1423" s="52">
        <v>1.3193921931261501</v>
      </c>
      <c r="Z1423" s="52">
        <v>1.4069091575750901</v>
      </c>
      <c r="AA1423" s="52">
        <v>1.3339501835504299</v>
      </c>
      <c r="AB1423" s="52">
        <v>1.4158409765415001</v>
      </c>
      <c r="AC1423" s="52">
        <v>1.42874712039351</v>
      </c>
      <c r="AD1423" s="52">
        <v>1.4852846652765399</v>
      </c>
      <c r="AE1423" s="52">
        <v>1.4852846652765399</v>
      </c>
      <c r="AF1423" s="52">
        <v>1.4852846652765399</v>
      </c>
      <c r="AG1423" s="32">
        <v>1.4852846652765399</v>
      </c>
    </row>
    <row r="1424" spans="1:33" ht="15" customHeight="1" x14ac:dyDescent="0.25">
      <c r="A1424" s="49" t="s">
        <v>10</v>
      </c>
      <c r="B1424" s="49" t="s">
        <v>382</v>
      </c>
      <c r="C1424" s="49" t="s">
        <v>484</v>
      </c>
      <c r="D1424" s="49" t="s">
        <v>496</v>
      </c>
      <c r="E1424" s="49" t="s">
        <v>108</v>
      </c>
      <c r="F1424" s="49" t="s">
        <v>108</v>
      </c>
      <c r="G1424" s="49" t="s">
        <v>501</v>
      </c>
      <c r="H1424" s="50" t="s">
        <v>18</v>
      </c>
      <c r="I1424" s="51">
        <v>298</v>
      </c>
      <c r="J1424" s="52">
        <v>0.59011876666909502</v>
      </c>
      <c r="K1424" s="52">
        <v>0.59402937576576198</v>
      </c>
      <c r="L1424" s="52">
        <v>0.60691077461409604</v>
      </c>
      <c r="M1424" s="52">
        <v>0.59578633731142905</v>
      </c>
      <c r="N1424" s="52">
        <v>0.57980731759472803</v>
      </c>
      <c r="O1424" s="52">
        <v>0.55996309754234797</v>
      </c>
      <c r="P1424" s="52">
        <v>0.55211790881880096</v>
      </c>
      <c r="Q1424" s="52">
        <v>0.52620879997970604</v>
      </c>
      <c r="R1424" s="52">
        <v>0.499560563036266</v>
      </c>
      <c r="S1424" s="52">
        <v>0.47258425037860202</v>
      </c>
      <c r="T1424" s="52">
        <v>0.48660403242205202</v>
      </c>
      <c r="U1424" s="52">
        <v>0.455403738295942</v>
      </c>
      <c r="V1424" s="52">
        <v>0.46931153671159098</v>
      </c>
      <c r="W1424" s="52">
        <v>0.37495354521207702</v>
      </c>
      <c r="X1424" s="52">
        <v>0.30092667786521299</v>
      </c>
      <c r="Y1424" s="52">
        <v>0.48232360083874498</v>
      </c>
      <c r="Z1424" s="52">
        <v>0.49307530235882102</v>
      </c>
      <c r="AA1424" s="52">
        <v>0.491124666814311</v>
      </c>
      <c r="AB1424" s="52">
        <v>0.50692267607453301</v>
      </c>
      <c r="AC1424" s="52">
        <v>0.43010068077984198</v>
      </c>
      <c r="AD1424" s="52">
        <v>0.46357696925206998</v>
      </c>
      <c r="AE1424" s="52">
        <v>0.46357696925206998</v>
      </c>
      <c r="AF1424" s="52">
        <v>0.46357696925206998</v>
      </c>
      <c r="AG1424" s="32">
        <v>0.46357696925206998</v>
      </c>
    </row>
    <row r="1425" spans="1:33" ht="15" customHeight="1" x14ac:dyDescent="0.25">
      <c r="A1425" s="49" t="s">
        <v>10</v>
      </c>
      <c r="B1425" s="49" t="s">
        <v>382</v>
      </c>
      <c r="C1425" s="49" t="s">
        <v>484</v>
      </c>
      <c r="D1425" s="49" t="s">
        <v>496</v>
      </c>
      <c r="E1425" s="49" t="s">
        <v>108</v>
      </c>
      <c r="F1425" s="49" t="s">
        <v>108</v>
      </c>
      <c r="G1425" s="49" t="s">
        <v>502</v>
      </c>
      <c r="H1425" s="50" t="s">
        <v>18</v>
      </c>
      <c r="I1425" s="51">
        <v>298</v>
      </c>
      <c r="J1425" s="52">
        <v>6.9422846234729593E-2</v>
      </c>
      <c r="K1425" s="52">
        <v>7.0432398889884798E-2</v>
      </c>
      <c r="L1425" s="52">
        <v>7.8546632205677605E-2</v>
      </c>
      <c r="M1425" s="52">
        <v>8.65175878103802E-2</v>
      </c>
      <c r="N1425" s="52">
        <v>8.17348858988E-2</v>
      </c>
      <c r="O1425" s="52">
        <v>8.5935261077010605E-2</v>
      </c>
      <c r="P1425" s="52">
        <v>9.2458186803506398E-2</v>
      </c>
      <c r="Q1425" s="52">
        <v>9.0520425231848806E-2</v>
      </c>
      <c r="R1425" s="52">
        <v>8.9069117182608598E-2</v>
      </c>
      <c r="S1425" s="52">
        <v>8.4082417900518805E-2</v>
      </c>
      <c r="T1425" s="52">
        <v>8.1206965619269905E-2</v>
      </c>
      <c r="U1425" s="52">
        <v>8.1279627301978505E-2</v>
      </c>
      <c r="V1425" s="52">
        <v>8.4866162771513307E-2</v>
      </c>
      <c r="W1425" s="52">
        <v>8.51003111825962E-2</v>
      </c>
      <c r="X1425" s="52">
        <v>9.3794348382231899E-2</v>
      </c>
      <c r="Y1425" s="52">
        <v>8.73640076497951E-2</v>
      </c>
      <c r="Z1425" s="52">
        <v>8.73640076497951E-2</v>
      </c>
      <c r="AA1425" s="52">
        <v>8.73640076497951E-2</v>
      </c>
      <c r="AB1425" s="52">
        <v>8.73640076497951E-2</v>
      </c>
      <c r="AC1425" s="52">
        <v>8.73640076497951E-2</v>
      </c>
      <c r="AD1425" s="52">
        <v>8.73640076497951E-2</v>
      </c>
      <c r="AE1425" s="52">
        <v>8.73640076497951E-2</v>
      </c>
      <c r="AF1425" s="52">
        <v>8.73640076497951E-2</v>
      </c>
      <c r="AG1425" s="32">
        <v>8.73640076497951E-2</v>
      </c>
    </row>
    <row r="1426" spans="1:33" ht="15" customHeight="1" x14ac:dyDescent="0.25">
      <c r="A1426" s="49" t="s">
        <v>10</v>
      </c>
      <c r="B1426" s="49" t="s">
        <v>382</v>
      </c>
      <c r="C1426" s="49" t="s">
        <v>484</v>
      </c>
      <c r="D1426" s="49" t="s">
        <v>496</v>
      </c>
      <c r="E1426" s="49" t="s">
        <v>108</v>
      </c>
      <c r="F1426" s="49" t="s">
        <v>108</v>
      </c>
      <c r="G1426" s="49" t="s">
        <v>503</v>
      </c>
      <c r="H1426" s="50" t="s">
        <v>18</v>
      </c>
      <c r="I1426" s="51">
        <v>298</v>
      </c>
      <c r="J1426" s="52">
        <v>0.63353679454577405</v>
      </c>
      <c r="K1426" s="52">
        <v>0.64024284221562899</v>
      </c>
      <c r="L1426" s="52">
        <v>0.69273656906723602</v>
      </c>
      <c r="M1426" s="52">
        <v>0.70620406244379796</v>
      </c>
      <c r="N1426" s="52">
        <v>0.68535374232037005</v>
      </c>
      <c r="O1426" s="52">
        <v>0.70221473471038198</v>
      </c>
      <c r="P1426" s="52">
        <v>0.721057832297892</v>
      </c>
      <c r="Q1426" s="52">
        <v>0.75370828685355196</v>
      </c>
      <c r="R1426" s="52">
        <v>0.73098579954587795</v>
      </c>
      <c r="S1426" s="52">
        <v>0.71322720086768598</v>
      </c>
      <c r="T1426" s="52">
        <v>0.73263624560216101</v>
      </c>
      <c r="U1426" s="52">
        <v>0.73014611498649096</v>
      </c>
      <c r="V1426" s="52">
        <v>0.733233547118461</v>
      </c>
      <c r="W1426" s="52">
        <v>0.71067854714360201</v>
      </c>
      <c r="X1426" s="52">
        <v>0.725824806226259</v>
      </c>
      <c r="Y1426" s="52">
        <v>0.708922804132046</v>
      </c>
      <c r="Z1426" s="52">
        <v>0.70499644497494995</v>
      </c>
      <c r="AA1426" s="52">
        <v>0.71156591859247498</v>
      </c>
      <c r="AB1426" s="52">
        <v>0.70800808899951295</v>
      </c>
      <c r="AC1426" s="52">
        <v>0.67260768454953701</v>
      </c>
      <c r="AD1426" s="52">
        <v>0.66924464612678902</v>
      </c>
      <c r="AE1426" s="52">
        <v>0.66924464612678902</v>
      </c>
      <c r="AF1426" s="52">
        <v>0.66924464612678902</v>
      </c>
      <c r="AG1426" s="32">
        <v>0.66924464612678902</v>
      </c>
    </row>
    <row r="1427" spans="1:33" ht="15" customHeight="1" x14ac:dyDescent="0.25">
      <c r="A1427" s="49" t="s">
        <v>10</v>
      </c>
      <c r="B1427" s="49" t="s">
        <v>382</v>
      </c>
      <c r="C1427" s="49" t="s">
        <v>484</v>
      </c>
      <c r="D1427" s="49" t="s">
        <v>496</v>
      </c>
      <c r="E1427" s="49" t="s">
        <v>108</v>
      </c>
      <c r="F1427" s="49" t="s">
        <v>108</v>
      </c>
      <c r="G1427" s="49" t="s">
        <v>504</v>
      </c>
      <c r="H1427" s="50" t="s">
        <v>18</v>
      </c>
      <c r="I1427" s="51">
        <v>298</v>
      </c>
      <c r="J1427" s="52">
        <v>0.18102637861517401</v>
      </c>
      <c r="K1427" s="52">
        <v>0.18774817815803299</v>
      </c>
      <c r="L1427" s="52">
        <v>0.19357967057925701</v>
      </c>
      <c r="M1427" s="52">
        <v>0.196931784668648</v>
      </c>
      <c r="N1427" s="52">
        <v>0.176618260683402</v>
      </c>
      <c r="O1427" s="52">
        <v>0.18487249313593901</v>
      </c>
      <c r="P1427" s="52">
        <v>0.19041475330416399</v>
      </c>
      <c r="Q1427" s="52">
        <v>0.18906741363131499</v>
      </c>
      <c r="R1427" s="52">
        <v>0.18391904810866899</v>
      </c>
      <c r="S1427" s="52">
        <v>0.180607832390492</v>
      </c>
      <c r="T1427" s="52">
        <v>0.174970877303226</v>
      </c>
      <c r="U1427" s="52">
        <v>0.17515430272902299</v>
      </c>
      <c r="V1427" s="52">
        <v>0.19241030915896201</v>
      </c>
      <c r="W1427" s="52">
        <v>0.179150971364988</v>
      </c>
      <c r="X1427" s="52">
        <v>0.172746268844614</v>
      </c>
      <c r="Y1427" s="52">
        <v>0.16872359316209001</v>
      </c>
      <c r="Z1427" s="52">
        <v>0.16778911987223499</v>
      </c>
      <c r="AA1427" s="52">
        <v>0.16935265427608301</v>
      </c>
      <c r="AB1427" s="52">
        <v>0.16850589100470201</v>
      </c>
      <c r="AC1427" s="52">
        <v>0.16008059645446701</v>
      </c>
      <c r="AD1427" s="52">
        <v>0.15928019347219499</v>
      </c>
      <c r="AE1427" s="52">
        <v>0.15928019347219499</v>
      </c>
      <c r="AF1427" s="52">
        <v>0.15928019347219499</v>
      </c>
      <c r="AG1427" s="32">
        <v>0.15928019347219499</v>
      </c>
    </row>
    <row r="1428" spans="1:33" ht="15" customHeight="1" x14ac:dyDescent="0.25">
      <c r="A1428" s="49" t="s">
        <v>10</v>
      </c>
      <c r="B1428" s="49" t="s">
        <v>382</v>
      </c>
      <c r="C1428" s="49" t="s">
        <v>484</v>
      </c>
      <c r="D1428" s="49" t="s">
        <v>496</v>
      </c>
      <c r="E1428" s="49" t="s">
        <v>108</v>
      </c>
      <c r="F1428" s="49" t="s">
        <v>108</v>
      </c>
      <c r="G1428" s="49" t="s">
        <v>505</v>
      </c>
      <c r="H1428" s="50" t="s">
        <v>18</v>
      </c>
      <c r="I1428" s="51">
        <v>298</v>
      </c>
      <c r="J1428" s="52">
        <v>9.9247081129433701E-2</v>
      </c>
      <c r="K1428" s="52">
        <v>9.9179972190565194E-2</v>
      </c>
      <c r="L1428" s="52">
        <v>9.65452698185469E-2</v>
      </c>
      <c r="M1428" s="52">
        <v>9.1365177449570498E-2</v>
      </c>
      <c r="N1428" s="52">
        <v>8.3594754895416998E-2</v>
      </c>
      <c r="O1428" s="52">
        <v>7.9832931516559402E-2</v>
      </c>
      <c r="P1428" s="52">
        <v>8.2725815110829798E-2</v>
      </c>
      <c r="Q1428" s="52">
        <v>8.4653906947363397E-2</v>
      </c>
      <c r="R1428" s="52">
        <v>8.1124799712571999E-2</v>
      </c>
      <c r="S1428" s="52">
        <v>7.8816281427571799E-2</v>
      </c>
      <c r="T1428" s="52">
        <v>7.9715371349126707E-2</v>
      </c>
      <c r="U1428" s="52">
        <v>7.6279194737552E-2</v>
      </c>
      <c r="V1428" s="52">
        <v>7.5225300852446803E-2</v>
      </c>
      <c r="W1428" s="52">
        <v>6.5895089290870401E-2</v>
      </c>
      <c r="X1428" s="52">
        <v>5.7410384155691899E-2</v>
      </c>
      <c r="Y1428" s="52">
        <v>5.5544186561220198E-2</v>
      </c>
      <c r="Z1428" s="52">
        <v>5.5544186561220198E-2</v>
      </c>
      <c r="AA1428" s="52">
        <v>5.5544186561220198E-2</v>
      </c>
      <c r="AB1428" s="52">
        <v>5.5544186561220198E-2</v>
      </c>
      <c r="AC1428" s="52">
        <v>5.5544186561220198E-2</v>
      </c>
      <c r="AD1428" s="52">
        <v>5.5544186561220198E-2</v>
      </c>
      <c r="AE1428" s="52">
        <v>5.5544186561220198E-2</v>
      </c>
      <c r="AF1428" s="52">
        <v>5.5544186561220198E-2</v>
      </c>
      <c r="AG1428" s="32">
        <v>5.5544186561220198E-2</v>
      </c>
    </row>
    <row r="1429" spans="1:33" ht="15" customHeight="1" x14ac:dyDescent="0.25">
      <c r="A1429" s="49" t="s">
        <v>10</v>
      </c>
      <c r="B1429" s="49" t="s">
        <v>382</v>
      </c>
      <c r="C1429" s="49" t="s">
        <v>484</v>
      </c>
      <c r="D1429" s="49" t="s">
        <v>496</v>
      </c>
      <c r="E1429" s="49" t="s">
        <v>108</v>
      </c>
      <c r="F1429" s="49" t="s">
        <v>108</v>
      </c>
      <c r="G1429" s="49" t="s">
        <v>506</v>
      </c>
      <c r="H1429" s="50" t="s">
        <v>18</v>
      </c>
      <c r="I1429" s="51">
        <v>298</v>
      </c>
      <c r="J1429" s="52">
        <v>1.4170970658247E-2</v>
      </c>
      <c r="K1429" s="52">
        <v>1.54848730129986E-2</v>
      </c>
      <c r="L1429" s="52">
        <v>1.54530056663262E-2</v>
      </c>
      <c r="M1429" s="52">
        <v>1.6207697344901101E-2</v>
      </c>
      <c r="N1429" s="52">
        <v>1.6573435954504601E-2</v>
      </c>
      <c r="O1429" s="52">
        <v>1.7897367987703802E-2</v>
      </c>
      <c r="P1429" s="52">
        <v>1.7611180140860602E-2</v>
      </c>
      <c r="Q1429" s="52">
        <v>1.70034871162697E-2</v>
      </c>
      <c r="R1429" s="52">
        <v>1.69628685275314E-2</v>
      </c>
      <c r="S1429" s="52">
        <v>1.7730343961313299E-2</v>
      </c>
      <c r="T1429" s="52">
        <v>1.7348778150518301E-2</v>
      </c>
      <c r="U1429" s="52">
        <v>1.73849053952027E-2</v>
      </c>
      <c r="V1429" s="52">
        <v>1.72733395553589E-2</v>
      </c>
      <c r="W1429" s="52">
        <v>1.7045042694601199E-2</v>
      </c>
      <c r="X1429" s="52">
        <v>1.7283669917498998E-2</v>
      </c>
      <c r="Y1429" s="52">
        <v>1.73987825708584E-2</v>
      </c>
      <c r="Z1429" s="52">
        <v>1.73987825708584E-2</v>
      </c>
      <c r="AA1429" s="52">
        <v>1.73987825708584E-2</v>
      </c>
      <c r="AB1429" s="52">
        <v>1.73987825708584E-2</v>
      </c>
      <c r="AC1429" s="52">
        <v>1.73987825708584E-2</v>
      </c>
      <c r="AD1429" s="52">
        <v>1.73987825708584E-2</v>
      </c>
      <c r="AE1429" s="52">
        <v>1.73987825708584E-2</v>
      </c>
      <c r="AF1429" s="52">
        <v>1.73987825708584E-2</v>
      </c>
      <c r="AG1429" s="32">
        <v>1.73987825708584E-2</v>
      </c>
    </row>
    <row r="1430" spans="1:33" ht="15" customHeight="1" x14ac:dyDescent="0.25">
      <c r="A1430" s="49" t="s">
        <v>10</v>
      </c>
      <c r="B1430" s="49" t="s">
        <v>382</v>
      </c>
      <c r="C1430" s="49" t="s">
        <v>484</v>
      </c>
      <c r="D1430" s="49" t="s">
        <v>496</v>
      </c>
      <c r="E1430" s="49" t="s">
        <v>108</v>
      </c>
      <c r="F1430" s="49" t="s">
        <v>108</v>
      </c>
      <c r="G1430" s="49" t="s">
        <v>507</v>
      </c>
      <c r="H1430" s="50" t="s">
        <v>18</v>
      </c>
      <c r="I1430" s="51">
        <v>298</v>
      </c>
      <c r="J1430" s="52">
        <v>2.9927233650091901E-3</v>
      </c>
      <c r="K1430" s="52">
        <v>2.2257246026377601E-3</v>
      </c>
      <c r="L1430" s="52">
        <v>3.1991610180338698E-3</v>
      </c>
      <c r="M1430" s="52">
        <v>2.9984713048700098E-3</v>
      </c>
      <c r="N1430" s="52">
        <v>3.1947987945064702E-3</v>
      </c>
      <c r="O1430" s="52">
        <v>3.1638818621710098E-3</v>
      </c>
      <c r="P1430" s="52">
        <v>3.1665387426399101E-3</v>
      </c>
      <c r="Q1430" s="52">
        <v>3.5822001683575699E-3</v>
      </c>
      <c r="R1430" s="52">
        <v>1.8095826571063E-3</v>
      </c>
      <c r="S1430" s="52">
        <v>2.5153803262449401E-3</v>
      </c>
      <c r="T1430" s="52">
        <v>2.3769938719293499E-3</v>
      </c>
      <c r="U1430" s="52">
        <v>2.5099500289596701E-3</v>
      </c>
      <c r="V1430" s="52">
        <v>2.4701608880678999E-3</v>
      </c>
      <c r="W1430" s="52">
        <v>2.2803115490420598E-3</v>
      </c>
      <c r="X1430" s="52">
        <v>2.5306668905681101E-3</v>
      </c>
      <c r="Y1430" s="52">
        <v>2.1855759509451802E-3</v>
      </c>
      <c r="Z1430" s="52">
        <v>2.04753957509601E-3</v>
      </c>
      <c r="AA1430" s="52">
        <v>2.1855759509451802E-3</v>
      </c>
      <c r="AB1430" s="52">
        <v>2.3236123267943499E-3</v>
      </c>
      <c r="AC1430" s="52">
        <v>2.4386426400019902E-3</v>
      </c>
      <c r="AD1430" s="52">
        <v>2.2776002015112901E-3</v>
      </c>
      <c r="AE1430" s="52">
        <v>2.2776002015112901E-3</v>
      </c>
      <c r="AF1430" s="52">
        <v>2.2776002015112901E-3</v>
      </c>
      <c r="AG1430" s="32">
        <v>2.2776002015112901E-3</v>
      </c>
    </row>
    <row r="1431" spans="1:33" ht="15" customHeight="1" x14ac:dyDescent="0.25">
      <c r="A1431" s="49" t="s">
        <v>10</v>
      </c>
      <c r="B1431" s="49" t="s">
        <v>382</v>
      </c>
      <c r="C1431" s="49" t="s">
        <v>484</v>
      </c>
      <c r="D1431" s="49" t="s">
        <v>496</v>
      </c>
      <c r="E1431" s="49" t="s">
        <v>108</v>
      </c>
      <c r="F1431" s="49" t="s">
        <v>108</v>
      </c>
      <c r="G1431" s="49" t="s">
        <v>508</v>
      </c>
      <c r="H1431" s="50" t="s">
        <v>18</v>
      </c>
      <c r="I1431" s="51">
        <v>298</v>
      </c>
      <c r="J1431" s="52">
        <v>0.99580074693139897</v>
      </c>
      <c r="K1431" s="52">
        <v>0.98659935656030295</v>
      </c>
      <c r="L1431" s="52">
        <v>0.98068991998586497</v>
      </c>
      <c r="M1431" s="52">
        <v>0.96928057669963297</v>
      </c>
      <c r="N1431" s="52">
        <v>0.967289658825353</v>
      </c>
      <c r="O1431" s="52">
        <v>0.99552241585381296</v>
      </c>
      <c r="P1431" s="52">
        <v>0.96407872878193202</v>
      </c>
      <c r="Q1431" s="52">
        <v>0.82647261575770603</v>
      </c>
      <c r="R1431" s="52">
        <v>0.79785882541172604</v>
      </c>
      <c r="S1431" s="52">
        <v>0.79668754649703599</v>
      </c>
      <c r="T1431" s="52">
        <v>0.78727620369708495</v>
      </c>
      <c r="U1431" s="52">
        <v>0.76454944910295897</v>
      </c>
      <c r="V1431" s="52">
        <v>0.77826993326301896</v>
      </c>
      <c r="W1431" s="52">
        <v>0.76697756743713597</v>
      </c>
      <c r="X1431" s="52">
        <v>0.76708385940560497</v>
      </c>
      <c r="Y1431" s="52">
        <v>0.714494223980779</v>
      </c>
      <c r="Z1431" s="52">
        <v>0.714494223980779</v>
      </c>
      <c r="AA1431" s="52">
        <v>0.714494223980779</v>
      </c>
      <c r="AB1431" s="52">
        <v>0.714494223980779</v>
      </c>
      <c r="AC1431" s="52">
        <v>0.714494223980779</v>
      </c>
      <c r="AD1431" s="52">
        <v>0.714494223980779</v>
      </c>
      <c r="AE1431" s="52">
        <v>0.714494223980779</v>
      </c>
      <c r="AF1431" s="52">
        <v>0.714494223980779</v>
      </c>
      <c r="AG1431" s="32">
        <v>0.714494223980779</v>
      </c>
    </row>
    <row r="1432" spans="1:33" ht="15" customHeight="1" x14ac:dyDescent="0.25">
      <c r="A1432" s="49" t="s">
        <v>10</v>
      </c>
      <c r="B1432" s="49" t="s">
        <v>382</v>
      </c>
      <c r="C1432" s="49" t="s">
        <v>484</v>
      </c>
      <c r="D1432" s="49" t="s">
        <v>496</v>
      </c>
      <c r="E1432" s="49" t="s">
        <v>108</v>
      </c>
      <c r="F1432" s="49" t="s">
        <v>108</v>
      </c>
      <c r="G1432" s="49" t="s">
        <v>509</v>
      </c>
      <c r="H1432" s="50" t="s">
        <v>18</v>
      </c>
      <c r="I1432" s="51">
        <v>298</v>
      </c>
      <c r="J1432" s="52">
        <v>0.25177979227070002</v>
      </c>
      <c r="K1432" s="52">
        <v>0.25236872440281299</v>
      </c>
      <c r="L1432" s="52">
        <v>0.270895194737027</v>
      </c>
      <c r="M1432" s="52">
        <v>0.27365585058145198</v>
      </c>
      <c r="N1432" s="52">
        <v>0.26298762038194901</v>
      </c>
      <c r="O1432" s="52">
        <v>0.26710002697780999</v>
      </c>
      <c r="P1432" s="52">
        <v>0.27063801629651901</v>
      </c>
      <c r="Q1432" s="52">
        <v>0.28053667328714199</v>
      </c>
      <c r="R1432" s="52">
        <v>0.27201308806122398</v>
      </c>
      <c r="S1432" s="52">
        <v>0.26502870326442801</v>
      </c>
      <c r="T1432" s="52">
        <v>0.27224602214989302</v>
      </c>
      <c r="U1432" s="52">
        <v>0.27132069507411799</v>
      </c>
      <c r="V1432" s="52">
        <v>0.27246797808343298</v>
      </c>
      <c r="W1432" s="52">
        <v>0.264086589557264</v>
      </c>
      <c r="X1432" s="52">
        <v>0.26971490621570998</v>
      </c>
      <c r="Y1432" s="52">
        <v>0.263434159304619</v>
      </c>
      <c r="Z1432" s="52">
        <v>0.261975132852587</v>
      </c>
      <c r="AA1432" s="52">
        <v>0.26441633484160398</v>
      </c>
      <c r="AB1432" s="52">
        <v>0.26309425316739599</v>
      </c>
      <c r="AC1432" s="52">
        <v>0.249939540509026</v>
      </c>
      <c r="AD1432" s="52">
        <v>0.24868984280648099</v>
      </c>
      <c r="AE1432" s="52">
        <v>0.24868984280648099</v>
      </c>
      <c r="AF1432" s="52">
        <v>0.24868984280648099</v>
      </c>
      <c r="AG1432" s="32">
        <v>0.24868984280648099</v>
      </c>
    </row>
    <row r="1433" spans="1:33" ht="15" customHeight="1" x14ac:dyDescent="0.25">
      <c r="A1433" s="49" t="s">
        <v>10</v>
      </c>
      <c r="B1433" s="49" t="s">
        <v>382</v>
      </c>
      <c r="C1433" s="49" t="s">
        <v>484</v>
      </c>
      <c r="D1433" s="49" t="s">
        <v>496</v>
      </c>
      <c r="E1433" s="49" t="s">
        <v>108</v>
      </c>
      <c r="F1433" s="49" t="s">
        <v>108</v>
      </c>
      <c r="G1433" s="49" t="s">
        <v>510</v>
      </c>
      <c r="H1433" s="50" t="s">
        <v>18</v>
      </c>
      <c r="I1433" s="51">
        <v>298</v>
      </c>
      <c r="J1433" s="52">
        <v>5.5004426376157801E-2</v>
      </c>
      <c r="K1433" s="52">
        <v>5.6508159964103702E-2</v>
      </c>
      <c r="L1433" s="52">
        <v>5.7709113558047101E-2</v>
      </c>
      <c r="M1433" s="52">
        <v>5.8708430955712501E-2</v>
      </c>
      <c r="N1433" s="52">
        <v>5.2652653203220302E-2</v>
      </c>
      <c r="O1433" s="52">
        <v>5.5113368403905197E-2</v>
      </c>
      <c r="P1433" s="52">
        <v>5.6765602445110301E-2</v>
      </c>
      <c r="Q1433" s="52">
        <v>5.6363939512484001E-2</v>
      </c>
      <c r="R1433" s="52">
        <v>5.4829131597501801E-2</v>
      </c>
      <c r="S1433" s="52">
        <v>5.3842006641024197E-2</v>
      </c>
      <c r="T1433" s="52">
        <v>5.2161542570188603E-2</v>
      </c>
      <c r="U1433" s="52">
        <v>5.2216224545289902E-2</v>
      </c>
      <c r="V1433" s="52">
        <v>5.7360508713373899E-2</v>
      </c>
      <c r="W1433" s="52">
        <v>5.3407693688080897E-2</v>
      </c>
      <c r="X1433" s="52">
        <v>5.1498352154707203E-2</v>
      </c>
      <c r="Y1433" s="52">
        <v>5.1498352154707203E-2</v>
      </c>
      <c r="Z1433" s="52">
        <v>5.1213129242735002E-2</v>
      </c>
      <c r="AA1433" s="52">
        <v>5.1690356190231303E-2</v>
      </c>
      <c r="AB1433" s="52">
        <v>5.1431904409280103E-2</v>
      </c>
      <c r="AC1433" s="52">
        <v>4.8860309188816099E-2</v>
      </c>
      <c r="AD1433" s="52">
        <v>4.8616007642872001E-2</v>
      </c>
      <c r="AE1433" s="52">
        <v>4.8616007642872001E-2</v>
      </c>
      <c r="AF1433" s="52">
        <v>4.8616007642872001E-2</v>
      </c>
      <c r="AG1433" s="32">
        <v>4.8616007642872001E-2</v>
      </c>
    </row>
    <row r="1434" spans="1:33" ht="15" customHeight="1" x14ac:dyDescent="0.25">
      <c r="A1434" s="49" t="s">
        <v>10</v>
      </c>
      <c r="B1434" s="49" t="s">
        <v>382</v>
      </c>
      <c r="C1434" s="49" t="s">
        <v>484</v>
      </c>
      <c r="D1434" s="49" t="s">
        <v>496</v>
      </c>
      <c r="E1434" s="49" t="s">
        <v>108</v>
      </c>
      <c r="F1434" s="49" t="s">
        <v>108</v>
      </c>
      <c r="G1434" s="49" t="s">
        <v>511</v>
      </c>
      <c r="H1434" s="50" t="s">
        <v>18</v>
      </c>
      <c r="I1434" s="51">
        <v>298</v>
      </c>
      <c r="J1434" s="52">
        <v>1.54182335200565E-3</v>
      </c>
      <c r="K1434" s="52">
        <v>1.56303998477202E-3</v>
      </c>
      <c r="L1434" s="52">
        <v>1.5203903702917601E-3</v>
      </c>
      <c r="M1434" s="52">
        <v>1.45646415713272E-3</v>
      </c>
      <c r="N1434" s="52">
        <v>1.3264713527833499E-3</v>
      </c>
      <c r="O1434" s="52">
        <v>1.21517993583441E-3</v>
      </c>
      <c r="P1434" s="52">
        <v>1.31301230015059E-3</v>
      </c>
      <c r="Q1434" s="52">
        <v>1.25811865207468E-3</v>
      </c>
      <c r="R1434" s="52">
        <v>1.1965672409568701E-3</v>
      </c>
      <c r="S1434" s="52">
        <v>1.15860139129043E-3</v>
      </c>
      <c r="T1434" s="52">
        <v>1.1740408133602E-3</v>
      </c>
      <c r="U1434" s="52">
        <v>1.04665013862888E-3</v>
      </c>
      <c r="V1434" s="52">
        <v>1.04732567708426E-3</v>
      </c>
      <c r="W1434" s="52">
        <v>9.2517327553666103E-4</v>
      </c>
      <c r="X1434" s="52">
        <v>8.26602451822793E-4</v>
      </c>
      <c r="Y1434" s="52">
        <v>7.9973268723468696E-4</v>
      </c>
      <c r="Z1434" s="52">
        <v>7.9973268723468696E-4</v>
      </c>
      <c r="AA1434" s="52">
        <v>7.9973268723468696E-4</v>
      </c>
      <c r="AB1434" s="52">
        <v>7.9973268723468696E-4</v>
      </c>
      <c r="AC1434" s="52">
        <v>7.9973268723468696E-4</v>
      </c>
      <c r="AD1434" s="52">
        <v>7.9973268723468696E-4</v>
      </c>
      <c r="AE1434" s="52">
        <v>7.9973268723468696E-4</v>
      </c>
      <c r="AF1434" s="52">
        <v>7.9973268723468696E-4</v>
      </c>
      <c r="AG1434" s="32">
        <v>7.9973268723468696E-4</v>
      </c>
    </row>
    <row r="1435" spans="1:33" ht="15" customHeight="1" x14ac:dyDescent="0.25">
      <c r="A1435" s="49" t="s">
        <v>10</v>
      </c>
      <c r="B1435" s="49" t="s">
        <v>382</v>
      </c>
      <c r="C1435" s="49" t="s">
        <v>484</v>
      </c>
      <c r="D1435" s="49" t="s">
        <v>496</v>
      </c>
      <c r="E1435" s="49" t="s">
        <v>108</v>
      </c>
      <c r="F1435" s="49" t="s">
        <v>108</v>
      </c>
      <c r="G1435" s="49" t="s">
        <v>512</v>
      </c>
      <c r="H1435" s="50" t="s">
        <v>18</v>
      </c>
      <c r="I1435" s="51">
        <v>298</v>
      </c>
      <c r="J1435" s="52">
        <v>0.114559200358167</v>
      </c>
      <c r="K1435" s="52">
        <v>0.115916181857077</v>
      </c>
      <c r="L1435" s="52">
        <v>0.12067471089866499</v>
      </c>
      <c r="M1435" s="52">
        <v>0.13310067450243601</v>
      </c>
      <c r="N1435" s="52">
        <v>0.14386128490823899</v>
      </c>
      <c r="O1435" s="52">
        <v>0.15930987430458701</v>
      </c>
      <c r="P1435" s="52">
        <v>0.15970071218492601</v>
      </c>
      <c r="Q1435" s="52">
        <v>0.155856204179147</v>
      </c>
      <c r="R1435" s="52">
        <v>0.15364344613200601</v>
      </c>
      <c r="S1435" s="52">
        <v>0.159131829096294</v>
      </c>
      <c r="T1435" s="52">
        <v>0.160030025469272</v>
      </c>
      <c r="U1435" s="52">
        <v>0.161724807871408</v>
      </c>
      <c r="V1435" s="52">
        <v>0.161444624608341</v>
      </c>
      <c r="W1435" s="52">
        <v>0.160800714365884</v>
      </c>
      <c r="X1435" s="52">
        <v>0.16161171204098601</v>
      </c>
      <c r="Y1435" s="52">
        <v>0.16268807794451201</v>
      </c>
      <c r="Z1435" s="52">
        <v>0.16268807794451201</v>
      </c>
      <c r="AA1435" s="52">
        <v>0.16268807794451201</v>
      </c>
      <c r="AB1435" s="52">
        <v>0.16268807794451201</v>
      </c>
      <c r="AC1435" s="52">
        <v>0.16268807794451201</v>
      </c>
      <c r="AD1435" s="52">
        <v>0.16268807794451201</v>
      </c>
      <c r="AE1435" s="52">
        <v>0.16268807794451201</v>
      </c>
      <c r="AF1435" s="52">
        <v>0.16268807794451201</v>
      </c>
      <c r="AG1435" s="32">
        <v>0.16268807794451201</v>
      </c>
    </row>
    <row r="1436" spans="1:33" ht="15" customHeight="1" x14ac:dyDescent="0.25">
      <c r="A1436" s="49" t="s">
        <v>10</v>
      </c>
      <c r="B1436" s="49" t="s">
        <v>382</v>
      </c>
      <c r="C1436" s="49" t="s">
        <v>484</v>
      </c>
      <c r="D1436" s="49" t="s">
        <v>496</v>
      </c>
      <c r="E1436" s="49" t="s">
        <v>108</v>
      </c>
      <c r="F1436" s="49" t="s">
        <v>108</v>
      </c>
      <c r="G1436" s="49" t="s">
        <v>513</v>
      </c>
      <c r="H1436" s="50" t="s">
        <v>18</v>
      </c>
      <c r="I1436" s="51">
        <v>298</v>
      </c>
      <c r="J1436" s="52">
        <v>1.5317093021356199E-3</v>
      </c>
      <c r="K1436" s="52">
        <v>1.2217220342770499E-3</v>
      </c>
      <c r="L1436" s="52">
        <v>1.87668233054044E-3</v>
      </c>
      <c r="M1436" s="52">
        <v>1.6646302871875099E-3</v>
      </c>
      <c r="N1436" s="52">
        <v>1.67423556746447E-3</v>
      </c>
      <c r="O1436" s="52">
        <v>1.56069074142695E-3</v>
      </c>
      <c r="P1436" s="52">
        <v>1.46564313021183E-3</v>
      </c>
      <c r="Q1436" s="52">
        <v>1.55021319147452E-3</v>
      </c>
      <c r="R1436" s="52">
        <v>7.8310501207862096E-4</v>
      </c>
      <c r="S1436" s="52">
        <v>1.08854211938364E-3</v>
      </c>
      <c r="T1436" s="52">
        <v>1.02865476052067E-3</v>
      </c>
      <c r="U1436" s="52">
        <v>1.08619213387484E-3</v>
      </c>
      <c r="V1436" s="52">
        <v>1.06897320467242E-3</v>
      </c>
      <c r="W1436" s="52">
        <v>9.868150516048539E-4</v>
      </c>
      <c r="X1436" s="52">
        <v>1.0951574486651901E-3</v>
      </c>
      <c r="Y1436" s="52">
        <v>9.4581779657447896E-4</v>
      </c>
      <c r="Z1436" s="52">
        <v>8.8608193573819596E-4</v>
      </c>
      <c r="AA1436" s="52">
        <v>9.4581779657447896E-4</v>
      </c>
      <c r="AB1436" s="52">
        <v>1.0055536574107599E-3</v>
      </c>
      <c r="AC1436" s="52">
        <v>1.055333541441E-3</v>
      </c>
      <c r="AD1436" s="52">
        <v>9.8564170379866691E-4</v>
      </c>
      <c r="AE1436" s="52">
        <v>9.8564170379866691E-4</v>
      </c>
      <c r="AF1436" s="52">
        <v>9.8564170379866691E-4</v>
      </c>
      <c r="AG1436" s="32">
        <v>9.8564170379866691E-4</v>
      </c>
    </row>
    <row r="1437" spans="1:33" ht="15" customHeight="1" x14ac:dyDescent="0.25">
      <c r="A1437" s="49" t="s">
        <v>10</v>
      </c>
      <c r="B1437" s="49" t="s">
        <v>382</v>
      </c>
      <c r="C1437" s="49" t="s">
        <v>484</v>
      </c>
      <c r="D1437" s="49" t="s">
        <v>496</v>
      </c>
      <c r="E1437" s="49" t="s">
        <v>108</v>
      </c>
      <c r="F1437" s="49" t="s">
        <v>108</v>
      </c>
      <c r="G1437" s="49" t="s">
        <v>514</v>
      </c>
      <c r="H1437" s="50" t="s">
        <v>18</v>
      </c>
      <c r="I1437" s="51">
        <v>298</v>
      </c>
      <c r="J1437" s="52">
        <v>0.55647745117926395</v>
      </c>
      <c r="K1437" s="52">
        <v>0.56485561902722503</v>
      </c>
      <c r="L1437" s="52">
        <v>0.57182038522765599</v>
      </c>
      <c r="M1437" s="52">
        <v>0.57919578896831403</v>
      </c>
      <c r="N1437" s="52">
        <v>0.58515055703223695</v>
      </c>
      <c r="O1437" s="52">
        <v>0.58896097553375903</v>
      </c>
      <c r="P1437" s="52">
        <v>0.59323658139303004</v>
      </c>
      <c r="Q1437" s="52">
        <v>0.59823996005027902</v>
      </c>
      <c r="R1437" s="52">
        <v>0.60321037641155295</v>
      </c>
      <c r="S1437" s="52">
        <v>0.60682709641611998</v>
      </c>
      <c r="T1437" s="52">
        <v>0.61156905166045405</v>
      </c>
      <c r="U1437" s="52">
        <v>0.61737149594650098</v>
      </c>
      <c r="V1437" s="52">
        <v>0.62337051924791997</v>
      </c>
      <c r="W1437" s="52">
        <v>0.62829956089011496</v>
      </c>
      <c r="X1437" s="52">
        <v>0.63347906033534396</v>
      </c>
      <c r="Y1437" s="52">
        <v>0.63841324108426001</v>
      </c>
      <c r="Z1437" s="52">
        <v>0.64245935473192906</v>
      </c>
      <c r="AA1437" s="52">
        <v>0.64629062425880901</v>
      </c>
      <c r="AB1437" s="52">
        <v>0.64926801647406196</v>
      </c>
      <c r="AC1437" s="52">
        <v>0.65075485497464103</v>
      </c>
      <c r="AD1437" s="52">
        <v>0.65110221930918799</v>
      </c>
      <c r="AE1437" s="52">
        <v>0.65110221930918799</v>
      </c>
      <c r="AF1437" s="52">
        <v>0.65110221930918799</v>
      </c>
      <c r="AG1437" s="32">
        <v>0.65110221930918799</v>
      </c>
    </row>
    <row r="1438" spans="1:33" ht="15" customHeight="1" x14ac:dyDescent="0.25">
      <c r="A1438" s="49" t="s">
        <v>10</v>
      </c>
      <c r="B1438" s="49" t="s">
        <v>382</v>
      </c>
      <c r="C1438" s="49" t="s">
        <v>484</v>
      </c>
      <c r="D1438" s="49" t="s">
        <v>515</v>
      </c>
      <c r="E1438" s="49" t="s">
        <v>108</v>
      </c>
      <c r="F1438" s="49" t="s">
        <v>108</v>
      </c>
      <c r="G1438" s="49" t="s">
        <v>497</v>
      </c>
      <c r="H1438" s="50" t="s">
        <v>18</v>
      </c>
      <c r="I1438" s="51">
        <v>298</v>
      </c>
      <c r="J1438" s="52">
        <v>0.12273277827997001</v>
      </c>
      <c r="K1438" s="52">
        <v>0.124580608438581</v>
      </c>
      <c r="L1438" s="52">
        <v>0.12611670860587099</v>
      </c>
      <c r="M1438" s="52">
        <v>0.127743376119728</v>
      </c>
      <c r="N1438" s="52">
        <v>0.12905671815533001</v>
      </c>
      <c r="O1438" s="52">
        <v>0.12989711743495899</v>
      </c>
      <c r="P1438" s="52">
        <v>0.13084011518774599</v>
      </c>
      <c r="Q1438" s="52">
        <v>0.13194362542358601</v>
      </c>
      <c r="R1438" s="52">
        <v>0.133039865725749</v>
      </c>
      <c r="S1438" s="52">
        <v>0.13383754421834701</v>
      </c>
      <c r="T1438" s="52">
        <v>0.134883396732915</v>
      </c>
      <c r="U1438" s="52">
        <v>0.13616314330042101</v>
      </c>
      <c r="V1438" s="52">
        <v>0.13748624596197401</v>
      </c>
      <c r="W1438" s="52">
        <v>0.13857336094520001</v>
      </c>
      <c r="X1438" s="52">
        <v>0.13971571515140399</v>
      </c>
      <c r="Y1438" s="52">
        <v>0.140803963580099</v>
      </c>
      <c r="Z1438" s="52">
        <v>0.141696346134257</v>
      </c>
      <c r="AA1438" s="52">
        <v>0.142541344170345</v>
      </c>
      <c r="AB1438" s="52">
        <v>0.143198016992995</v>
      </c>
      <c r="AC1438" s="52">
        <v>0.14352594370349001</v>
      </c>
      <c r="AD1438" s="52">
        <v>0.14360255595393101</v>
      </c>
      <c r="AE1438" s="52">
        <v>0.14360255595393101</v>
      </c>
      <c r="AF1438" s="52">
        <v>0.14360255595393101</v>
      </c>
      <c r="AG1438" s="32">
        <v>0.14360255595393101</v>
      </c>
    </row>
    <row r="1439" spans="1:33" ht="15" customHeight="1" x14ac:dyDescent="0.25">
      <c r="A1439" s="54" t="s">
        <v>10</v>
      </c>
      <c r="B1439" s="54" t="s">
        <v>382</v>
      </c>
      <c r="C1439" s="54" t="s">
        <v>484</v>
      </c>
      <c r="D1439" s="54" t="s">
        <v>515</v>
      </c>
      <c r="E1439" s="54" t="s">
        <v>108</v>
      </c>
      <c r="F1439" s="54" t="s">
        <v>108</v>
      </c>
      <c r="G1439" s="54" t="s">
        <v>499</v>
      </c>
      <c r="H1439" s="55" t="s">
        <v>18</v>
      </c>
      <c r="I1439" s="56">
        <v>298</v>
      </c>
      <c r="J1439" s="57">
        <v>1.7806032047559199E-2</v>
      </c>
      <c r="K1439" s="57">
        <v>5.4678093138743802E-3</v>
      </c>
      <c r="L1439" s="57">
        <v>8.5925296579868193E-3</v>
      </c>
      <c r="M1439" s="57">
        <v>1.14627233882807E-2</v>
      </c>
      <c r="N1439" s="57">
        <v>4.3630555007046498E-3</v>
      </c>
      <c r="O1439" s="57">
        <v>6.4245405573056897E-3</v>
      </c>
      <c r="P1439" s="57">
        <v>4.1319958796495401E-3</v>
      </c>
      <c r="Q1439" s="57">
        <v>1.6156121940962599E-3</v>
      </c>
      <c r="R1439" s="57">
        <v>5.8631378842733603E-3</v>
      </c>
      <c r="S1439" s="57">
        <v>1.2018710601444599E-2</v>
      </c>
      <c r="T1439" s="57">
        <v>1.20945270396033E-4</v>
      </c>
      <c r="U1439" s="57">
        <v>3.3395335855621001E-4</v>
      </c>
      <c r="V1439" s="57">
        <v>9.35791465273186E-3</v>
      </c>
      <c r="W1439" s="57">
        <v>1.4656039557393899E-2</v>
      </c>
      <c r="X1439" s="57">
        <v>1.2054813667234401E-2</v>
      </c>
      <c r="Y1439" s="57">
        <v>1.1782235520521E-2</v>
      </c>
      <c r="Z1439" s="57">
        <v>8.7640192204886495E-3</v>
      </c>
      <c r="AA1439" s="57">
        <v>3.02706155115086E-2</v>
      </c>
      <c r="AB1439" s="57">
        <v>2.2549974892346902E-2</v>
      </c>
      <c r="AC1439" s="57">
        <v>2.57739786673815E-2</v>
      </c>
      <c r="AD1439" s="57">
        <v>2.19452485403668E-2</v>
      </c>
      <c r="AE1439" s="57">
        <v>2.19452485403668E-2</v>
      </c>
      <c r="AF1439" s="57">
        <v>2.19452485403668E-2</v>
      </c>
      <c r="AG1439" s="32">
        <v>2.19452485403668E-2</v>
      </c>
    </row>
    <row r="1440" spans="1:33" ht="14.25" x14ac:dyDescent="0.25">
      <c r="A1440" s="49" t="s">
        <v>10</v>
      </c>
      <c r="B1440" s="49" t="s">
        <v>382</v>
      </c>
      <c r="C1440" s="49" t="s">
        <v>484</v>
      </c>
      <c r="D1440" s="49" t="s">
        <v>515</v>
      </c>
      <c r="E1440" s="49" t="s">
        <v>108</v>
      </c>
      <c r="F1440" s="49" t="s">
        <v>108</v>
      </c>
      <c r="G1440" s="49" t="s">
        <v>500</v>
      </c>
      <c r="H1440" s="50" t="s">
        <v>18</v>
      </c>
      <c r="I1440" s="51">
        <v>298</v>
      </c>
      <c r="J1440" s="52">
        <v>0.73601898022777701</v>
      </c>
      <c r="K1440" s="52">
        <v>0.71048898996265997</v>
      </c>
      <c r="L1440" s="52">
        <v>0.72596905979191195</v>
      </c>
      <c r="M1440" s="52">
        <v>0.71585346671918304</v>
      </c>
      <c r="N1440" s="52">
        <v>0.71207994029537403</v>
      </c>
      <c r="O1440" s="52">
        <v>0.69973846867807599</v>
      </c>
      <c r="P1440" s="52">
        <v>0.67429711832462802</v>
      </c>
      <c r="Q1440" s="52">
        <v>0.69317156059994001</v>
      </c>
      <c r="R1440" s="52">
        <v>0.70707680141548102</v>
      </c>
      <c r="S1440" s="52">
        <v>0.67539620750357998</v>
      </c>
      <c r="T1440" s="52">
        <v>0.696369867881236</v>
      </c>
      <c r="U1440" s="52">
        <v>0.73985072355842796</v>
      </c>
      <c r="V1440" s="52">
        <v>0.74107260375356898</v>
      </c>
      <c r="W1440" s="52">
        <v>0.69877193068927101</v>
      </c>
      <c r="X1440" s="52">
        <v>0.63356033337511597</v>
      </c>
      <c r="Y1440" s="52">
        <v>0.60900387535178802</v>
      </c>
      <c r="Z1440" s="52">
        <v>0.637945770332361</v>
      </c>
      <c r="AA1440" s="52">
        <v>0.68293164251331395</v>
      </c>
      <c r="AB1440" s="52">
        <v>0.66135767402175205</v>
      </c>
      <c r="AC1440" s="52">
        <v>0.68311610864416705</v>
      </c>
      <c r="AD1440" s="52">
        <v>0.69774121155255098</v>
      </c>
      <c r="AE1440" s="52">
        <v>0.69774121155255098</v>
      </c>
      <c r="AF1440" s="52">
        <v>0.69774121155255098</v>
      </c>
      <c r="AG1440" s="32">
        <v>0.69774121155255098</v>
      </c>
    </row>
    <row r="1441" spans="1:33" ht="14.25" x14ac:dyDescent="0.25">
      <c r="A1441" s="49" t="s">
        <v>10</v>
      </c>
      <c r="B1441" s="49" t="s">
        <v>382</v>
      </c>
      <c r="C1441" s="49" t="s">
        <v>484</v>
      </c>
      <c r="D1441" s="49" t="s">
        <v>515</v>
      </c>
      <c r="E1441" s="49" t="s">
        <v>108</v>
      </c>
      <c r="F1441" s="49" t="s">
        <v>108</v>
      </c>
      <c r="G1441" s="49" t="s">
        <v>514</v>
      </c>
      <c r="H1441" s="50" t="s">
        <v>18</v>
      </c>
      <c r="I1441" s="51">
        <v>298</v>
      </c>
      <c r="J1441" s="52">
        <v>0.18085517163326101</v>
      </c>
      <c r="K1441" s="52">
        <v>0.183578076183848</v>
      </c>
      <c r="L1441" s="52">
        <v>0.185841625198988</v>
      </c>
      <c r="M1441" s="52">
        <v>0.18823863141470201</v>
      </c>
      <c r="N1441" s="52">
        <v>0.190173931035477</v>
      </c>
      <c r="O1441" s="52">
        <v>0.191412317048472</v>
      </c>
      <c r="P1441" s="52">
        <v>0.19280188895273501</v>
      </c>
      <c r="Q1441" s="52">
        <v>0.19442798701634101</v>
      </c>
      <c r="R1441" s="52">
        <v>0.19604337233375499</v>
      </c>
      <c r="S1441" s="52">
        <v>0.197218806335239</v>
      </c>
      <c r="T1441" s="52">
        <v>0.19875994178964801</v>
      </c>
      <c r="U1441" s="52">
        <v>0.200645736182613</v>
      </c>
      <c r="V1441" s="52">
        <v>0.20259541875557399</v>
      </c>
      <c r="W1441" s="52">
        <v>0.20419735728928701</v>
      </c>
      <c r="X1441" s="52">
        <v>0.205880694608987</v>
      </c>
      <c r="Y1441" s="52">
        <v>0.20748430335238399</v>
      </c>
      <c r="Z1441" s="52">
        <v>0.208799290287877</v>
      </c>
      <c r="AA1441" s="52">
        <v>0.210044452884113</v>
      </c>
      <c r="AB1441" s="52">
        <v>0.21101210535407</v>
      </c>
      <c r="AC1441" s="52">
        <v>0.21149532786675801</v>
      </c>
      <c r="AD1441" s="52">
        <v>0.21160822127548601</v>
      </c>
      <c r="AE1441" s="52">
        <v>0.21160822127548601</v>
      </c>
      <c r="AF1441" s="52">
        <v>0.21160822127548601</v>
      </c>
      <c r="AG1441" s="32">
        <v>0.21160822127548601</v>
      </c>
    </row>
    <row r="1442" spans="1:33" ht="14.25" x14ac:dyDescent="0.25">
      <c r="A1442" s="49" t="s">
        <v>10</v>
      </c>
      <c r="B1442" s="49" t="s">
        <v>382</v>
      </c>
      <c r="C1442" s="49" t="s">
        <v>484</v>
      </c>
      <c r="D1442" s="49" t="s">
        <v>559</v>
      </c>
      <c r="E1442" s="49" t="s">
        <v>108</v>
      </c>
      <c r="F1442" s="49" t="s">
        <v>108</v>
      </c>
      <c r="G1442" s="49" t="s">
        <v>502</v>
      </c>
      <c r="H1442" s="50" t="s">
        <v>18</v>
      </c>
      <c r="I1442" s="51">
        <v>298</v>
      </c>
      <c r="J1442" s="52">
        <v>2.95047096497601E-2</v>
      </c>
      <c r="K1442" s="52">
        <v>2.9933769528200999E-2</v>
      </c>
      <c r="L1442" s="52">
        <v>3.3382318687413003E-2</v>
      </c>
      <c r="M1442" s="52">
        <v>3.6769974819411598E-2</v>
      </c>
      <c r="N1442" s="52">
        <v>3.4737326506989998E-2</v>
      </c>
      <c r="O1442" s="52">
        <v>3.65224859577295E-2</v>
      </c>
      <c r="P1442" s="52">
        <v>3.9294729391490202E-2</v>
      </c>
      <c r="Q1442" s="52">
        <v>3.8471180723535801E-2</v>
      </c>
      <c r="R1442" s="52">
        <v>3.7854374802608698E-2</v>
      </c>
      <c r="S1442" s="52">
        <v>3.5735027607720501E-2</v>
      </c>
      <c r="T1442" s="52">
        <v>3.4512960388189698E-2</v>
      </c>
      <c r="U1442" s="52">
        <v>3.45438416033408E-2</v>
      </c>
      <c r="V1442" s="52">
        <v>3.6068119177893099E-2</v>
      </c>
      <c r="W1442" s="52">
        <v>3.6167632252603402E-2</v>
      </c>
      <c r="X1442" s="52">
        <v>3.9862598062448601E-2</v>
      </c>
      <c r="Y1442" s="52">
        <v>3.7129703251162903E-2</v>
      </c>
      <c r="Z1442" s="52">
        <v>3.7129703251162903E-2</v>
      </c>
      <c r="AA1442" s="52">
        <v>3.7129703251162903E-2</v>
      </c>
      <c r="AB1442" s="52">
        <v>3.7129703251162903E-2</v>
      </c>
      <c r="AC1442" s="52">
        <v>3.7129703251162903E-2</v>
      </c>
      <c r="AD1442" s="52">
        <v>3.7129703251162903E-2</v>
      </c>
      <c r="AE1442" s="52">
        <v>3.7129703251162903E-2</v>
      </c>
      <c r="AF1442" s="52">
        <v>3.7129703251162903E-2</v>
      </c>
      <c r="AG1442" s="32">
        <v>3.7129703251162903E-2</v>
      </c>
    </row>
    <row r="1443" spans="1:33" ht="14.25" x14ac:dyDescent="0.25">
      <c r="A1443" s="49" t="s">
        <v>10</v>
      </c>
      <c r="B1443" s="49" t="s">
        <v>382</v>
      </c>
      <c r="C1443" s="49" t="s">
        <v>484</v>
      </c>
      <c r="D1443" s="49" t="s">
        <v>559</v>
      </c>
      <c r="E1443" s="49" t="s">
        <v>108</v>
      </c>
      <c r="F1443" s="49" t="s">
        <v>108</v>
      </c>
      <c r="G1443" s="49" t="s">
        <v>503</v>
      </c>
      <c r="H1443" s="50" t="s">
        <v>18</v>
      </c>
      <c r="I1443" s="51">
        <v>298</v>
      </c>
      <c r="J1443" s="52">
        <v>0.26925313768195402</v>
      </c>
      <c r="K1443" s="52">
        <v>0.272103207941643</v>
      </c>
      <c r="L1443" s="52">
        <v>0.29441304185357497</v>
      </c>
      <c r="M1443" s="52">
        <v>0.30013672653861401</v>
      </c>
      <c r="N1443" s="52">
        <v>0.291275340486157</v>
      </c>
      <c r="O1443" s="52">
        <v>0.29844126225191198</v>
      </c>
      <c r="P1443" s="52">
        <v>0.306449578726604</v>
      </c>
      <c r="Q1443" s="52">
        <v>0.320326021912759</v>
      </c>
      <c r="R1443" s="52">
        <v>0.31066896480699802</v>
      </c>
      <c r="S1443" s="52">
        <v>0.30312156036876597</v>
      </c>
      <c r="T1443" s="52">
        <v>0.31137040438091901</v>
      </c>
      <c r="U1443" s="52">
        <v>0.31031209886925898</v>
      </c>
      <c r="V1443" s="52">
        <v>0.311624257525346</v>
      </c>
      <c r="W1443" s="52">
        <v>0.30203838253603099</v>
      </c>
      <c r="X1443" s="52">
        <v>0.30847554264616001</v>
      </c>
      <c r="Y1443" s="52">
        <v>0.30129219175611899</v>
      </c>
      <c r="Z1443" s="52">
        <v>0.29962348911435399</v>
      </c>
      <c r="AA1443" s="52">
        <v>0.302415515401802</v>
      </c>
      <c r="AB1443" s="52">
        <v>0.30090343782479301</v>
      </c>
      <c r="AC1443" s="52">
        <v>0.28585826593355301</v>
      </c>
      <c r="AD1443" s="52">
        <v>0.284428974603885</v>
      </c>
      <c r="AE1443" s="52">
        <v>0.284428974603885</v>
      </c>
      <c r="AF1443" s="52">
        <v>0.284428974603885</v>
      </c>
      <c r="AG1443" s="32">
        <v>0.284428974603885</v>
      </c>
    </row>
    <row r="1444" spans="1:33" ht="14.25" x14ac:dyDescent="0.25">
      <c r="A1444" s="49" t="s">
        <v>10</v>
      </c>
      <c r="B1444" s="49" t="s">
        <v>382</v>
      </c>
      <c r="C1444" s="49" t="s">
        <v>484</v>
      </c>
      <c r="D1444" s="49" t="s">
        <v>559</v>
      </c>
      <c r="E1444" s="49" t="s">
        <v>108</v>
      </c>
      <c r="F1444" s="49" t="s">
        <v>108</v>
      </c>
      <c r="G1444" s="49" t="s">
        <v>504</v>
      </c>
      <c r="H1444" s="50" t="s">
        <v>18</v>
      </c>
      <c r="I1444" s="51">
        <v>298</v>
      </c>
      <c r="J1444" s="52">
        <v>7.6936210911448893E-2</v>
      </c>
      <c r="K1444" s="52">
        <v>7.9792975717164205E-2</v>
      </c>
      <c r="L1444" s="52">
        <v>8.2271359996184096E-2</v>
      </c>
      <c r="M1444" s="52">
        <v>8.3696008484175202E-2</v>
      </c>
      <c r="N1444" s="52">
        <v>7.5062760790446006E-2</v>
      </c>
      <c r="O1444" s="52">
        <v>7.8570809582774195E-2</v>
      </c>
      <c r="P1444" s="52">
        <v>8.0926270154269606E-2</v>
      </c>
      <c r="Q1444" s="52">
        <v>8.0353650793308903E-2</v>
      </c>
      <c r="R1444" s="52">
        <v>7.8165595446184497E-2</v>
      </c>
      <c r="S1444" s="52">
        <v>7.6758328765959005E-2</v>
      </c>
      <c r="T1444" s="52">
        <v>7.4362622853871102E-2</v>
      </c>
      <c r="U1444" s="52">
        <v>7.4440578659834805E-2</v>
      </c>
      <c r="V1444" s="52">
        <v>8.1774381392559006E-2</v>
      </c>
      <c r="W1444" s="52">
        <v>7.6139162830119997E-2</v>
      </c>
      <c r="X1444" s="52">
        <v>7.3417164258961096E-2</v>
      </c>
      <c r="Y1444" s="52">
        <v>7.3417164258961096E-2</v>
      </c>
      <c r="Z1444" s="52">
        <v>7.3010544308952402E-2</v>
      </c>
      <c r="AA1444" s="52">
        <v>7.3690889363253895E-2</v>
      </c>
      <c r="AB1444" s="52">
        <v>7.3322434916437598E-2</v>
      </c>
      <c r="AC1444" s="52">
        <v>6.96563131706157E-2</v>
      </c>
      <c r="AD1444" s="52">
        <v>6.9308031604762593E-2</v>
      </c>
      <c r="AE1444" s="52">
        <v>6.9308031604762593E-2</v>
      </c>
      <c r="AF1444" s="52">
        <v>6.9308031604762593E-2</v>
      </c>
      <c r="AG1444" s="32">
        <v>6.9308031604762593E-2</v>
      </c>
    </row>
    <row r="1445" spans="1:33" ht="14.25" x14ac:dyDescent="0.25">
      <c r="A1445" s="49" t="s">
        <v>10</v>
      </c>
      <c r="B1445" s="49" t="s">
        <v>382</v>
      </c>
      <c r="C1445" s="49" t="s">
        <v>484</v>
      </c>
      <c r="D1445" s="49" t="s">
        <v>559</v>
      </c>
      <c r="E1445" s="49" t="s">
        <v>108</v>
      </c>
      <c r="F1445" s="49" t="s">
        <v>108</v>
      </c>
      <c r="G1445" s="49" t="s">
        <v>505</v>
      </c>
      <c r="H1445" s="50" t="s">
        <v>18</v>
      </c>
      <c r="I1445" s="51">
        <v>298</v>
      </c>
      <c r="J1445" s="52">
        <v>4.2180009480009301E-2</v>
      </c>
      <c r="K1445" s="52">
        <v>4.2151488180990203E-2</v>
      </c>
      <c r="L1445" s="52">
        <v>4.10317396728824E-2</v>
      </c>
      <c r="M1445" s="52">
        <v>3.8830200416067502E-2</v>
      </c>
      <c r="N1445" s="52">
        <v>3.5527770830552197E-2</v>
      </c>
      <c r="O1445" s="52">
        <v>3.3928995894537697E-2</v>
      </c>
      <c r="P1445" s="52">
        <v>3.5158471422102697E-2</v>
      </c>
      <c r="Q1445" s="52">
        <v>3.5977910452629401E-2</v>
      </c>
      <c r="R1445" s="52">
        <v>3.4478039877843099E-2</v>
      </c>
      <c r="S1445" s="52">
        <v>3.3496919606718002E-2</v>
      </c>
      <c r="T1445" s="52">
        <v>3.3879032823378903E-2</v>
      </c>
      <c r="U1445" s="52">
        <v>3.2418657763459598E-2</v>
      </c>
      <c r="V1445" s="52">
        <v>3.1970752862289897E-2</v>
      </c>
      <c r="W1445" s="52">
        <v>2.8005412948619898E-2</v>
      </c>
      <c r="X1445" s="52">
        <v>2.4399413266169099E-2</v>
      </c>
      <c r="Y1445" s="52">
        <v>2.3606279288518599E-2</v>
      </c>
      <c r="Z1445" s="52">
        <v>2.3606279288518599E-2</v>
      </c>
      <c r="AA1445" s="52">
        <v>2.3606279288518599E-2</v>
      </c>
      <c r="AB1445" s="52">
        <v>2.3606279288518599E-2</v>
      </c>
      <c r="AC1445" s="52">
        <v>2.3606279288518599E-2</v>
      </c>
      <c r="AD1445" s="52">
        <v>2.3606279288518599E-2</v>
      </c>
      <c r="AE1445" s="52">
        <v>2.3606279288518599E-2</v>
      </c>
      <c r="AF1445" s="52">
        <v>2.3606279288518599E-2</v>
      </c>
      <c r="AG1445" s="32">
        <v>2.3606279288518599E-2</v>
      </c>
    </row>
    <row r="1446" spans="1:33" ht="14.25" x14ac:dyDescent="0.25">
      <c r="A1446" s="49" t="s">
        <v>10</v>
      </c>
      <c r="B1446" s="49" t="s">
        <v>382</v>
      </c>
      <c r="C1446" s="49" t="s">
        <v>484</v>
      </c>
      <c r="D1446" s="49" t="s">
        <v>559</v>
      </c>
      <c r="E1446" s="49" t="s">
        <v>108</v>
      </c>
      <c r="F1446" s="49" t="s">
        <v>108</v>
      </c>
      <c r="G1446" s="49" t="s">
        <v>506</v>
      </c>
      <c r="H1446" s="50" t="s">
        <v>18</v>
      </c>
      <c r="I1446" s="51">
        <v>298</v>
      </c>
      <c r="J1446" s="52">
        <v>6.0226625297549897E-3</v>
      </c>
      <c r="K1446" s="52">
        <v>6.5810710305244198E-3</v>
      </c>
      <c r="L1446" s="52">
        <v>6.5675274081886496E-3</v>
      </c>
      <c r="M1446" s="52">
        <v>6.8882713715829602E-3</v>
      </c>
      <c r="N1446" s="52">
        <v>7.0437102806644404E-3</v>
      </c>
      <c r="O1446" s="52">
        <v>7.6063813947741098E-3</v>
      </c>
      <c r="P1446" s="52">
        <v>7.4847515598657497E-3</v>
      </c>
      <c r="Q1446" s="52">
        <v>7.2264820244146103E-3</v>
      </c>
      <c r="R1446" s="52">
        <v>7.20921912420082E-3</v>
      </c>
      <c r="S1446" s="52">
        <v>7.5353961835581398E-3</v>
      </c>
      <c r="T1446" s="52">
        <v>7.3732307139702897E-3</v>
      </c>
      <c r="U1446" s="52">
        <v>7.3885847929611604E-3</v>
      </c>
      <c r="V1446" s="52">
        <v>7.3411693110275403E-3</v>
      </c>
      <c r="W1446" s="52">
        <v>7.2441431452055097E-3</v>
      </c>
      <c r="X1446" s="52">
        <v>7.3455597149370703E-3</v>
      </c>
      <c r="Y1446" s="52">
        <v>7.3944825926148001E-3</v>
      </c>
      <c r="Z1446" s="52">
        <v>7.3944825926148001E-3</v>
      </c>
      <c r="AA1446" s="52">
        <v>7.3944825926148001E-3</v>
      </c>
      <c r="AB1446" s="52">
        <v>7.3944825926148001E-3</v>
      </c>
      <c r="AC1446" s="52">
        <v>7.3944825926148001E-3</v>
      </c>
      <c r="AD1446" s="52">
        <v>7.3944825926148001E-3</v>
      </c>
      <c r="AE1446" s="52">
        <v>7.3944825926148001E-3</v>
      </c>
      <c r="AF1446" s="52">
        <v>7.3944825926148001E-3</v>
      </c>
      <c r="AG1446" s="32">
        <v>7.3944825926148001E-3</v>
      </c>
    </row>
    <row r="1447" spans="1:33" ht="14.25" x14ac:dyDescent="0.25">
      <c r="A1447" s="49" t="s">
        <v>10</v>
      </c>
      <c r="B1447" s="49" t="s">
        <v>382</v>
      </c>
      <c r="C1447" s="49" t="s">
        <v>484</v>
      </c>
      <c r="D1447" s="49" t="s">
        <v>559</v>
      </c>
      <c r="E1447" s="49" t="s">
        <v>108</v>
      </c>
      <c r="F1447" s="49" t="s">
        <v>108</v>
      </c>
      <c r="G1447" s="49" t="s">
        <v>507</v>
      </c>
      <c r="H1447" s="50" t="s">
        <v>18</v>
      </c>
      <c r="I1447" s="51">
        <v>298</v>
      </c>
      <c r="J1447" s="52">
        <v>1.27190743012891E-3</v>
      </c>
      <c r="K1447" s="52">
        <v>9.4593295612104705E-4</v>
      </c>
      <c r="L1447" s="52">
        <v>1.3596434326644E-3</v>
      </c>
      <c r="M1447" s="52">
        <v>1.2743503045697601E-3</v>
      </c>
      <c r="N1447" s="52">
        <v>1.3577894876652501E-3</v>
      </c>
      <c r="O1447" s="52">
        <v>1.3446497914226801E-3</v>
      </c>
      <c r="P1447" s="52">
        <v>1.3457789656219599E-3</v>
      </c>
      <c r="Q1447" s="52">
        <v>1.52243507155197E-3</v>
      </c>
      <c r="R1447" s="52">
        <v>7.6907262927017805E-4</v>
      </c>
      <c r="S1447" s="52">
        <v>1.0690366386541001E-3</v>
      </c>
      <c r="T1447" s="52">
        <v>1.0102223955699701E-3</v>
      </c>
      <c r="U1447" s="52">
        <v>1.0667287623078599E-3</v>
      </c>
      <c r="V1447" s="52">
        <v>1.04981837742886E-3</v>
      </c>
      <c r="W1447" s="52">
        <v>9.6913240834287605E-4</v>
      </c>
      <c r="X1447" s="52">
        <v>1.07553342849145E-3</v>
      </c>
      <c r="Y1447" s="52">
        <v>9.2886977915170304E-4</v>
      </c>
      <c r="Z1447" s="52">
        <v>8.7020431941580605E-4</v>
      </c>
      <c r="AA1447" s="52">
        <v>9.2886977915170304E-4</v>
      </c>
      <c r="AB1447" s="52">
        <v>9.8753523888759991E-4</v>
      </c>
      <c r="AC1447" s="52">
        <v>1.03642312200085E-3</v>
      </c>
      <c r="AD1447" s="52">
        <v>9.6798008564230099E-4</v>
      </c>
      <c r="AE1447" s="52">
        <v>9.6798008564230099E-4</v>
      </c>
      <c r="AF1447" s="52">
        <v>9.6798008564230099E-4</v>
      </c>
      <c r="AG1447" s="32">
        <v>9.6798008564230099E-4</v>
      </c>
    </row>
    <row r="1448" spans="1:33" ht="14.25" x14ac:dyDescent="0.25">
      <c r="A1448" s="49" t="s">
        <v>10</v>
      </c>
      <c r="B1448" s="49" t="s">
        <v>382</v>
      </c>
      <c r="C1448" s="49" t="s">
        <v>484</v>
      </c>
      <c r="D1448" s="49" t="s">
        <v>559</v>
      </c>
      <c r="E1448" s="49" t="s">
        <v>108</v>
      </c>
      <c r="F1448" s="49" t="s">
        <v>108</v>
      </c>
      <c r="G1448" s="49" t="s">
        <v>508</v>
      </c>
      <c r="H1448" s="50" t="s">
        <v>18</v>
      </c>
      <c r="I1448" s="51">
        <v>298</v>
      </c>
      <c r="J1448" s="52">
        <v>0.211607658722922</v>
      </c>
      <c r="K1448" s="52">
        <v>0.209652363269064</v>
      </c>
      <c r="L1448" s="52">
        <v>0.208396607996996</v>
      </c>
      <c r="M1448" s="52">
        <v>0.205972122548672</v>
      </c>
      <c r="N1448" s="52">
        <v>0.20554905250038799</v>
      </c>
      <c r="O1448" s="52">
        <v>0.21154851336893499</v>
      </c>
      <c r="P1448" s="52">
        <v>0.20486672986616</v>
      </c>
      <c r="Q1448" s="52">
        <v>0.17562543084851301</v>
      </c>
      <c r="R1448" s="52">
        <v>0.16954500039999201</v>
      </c>
      <c r="S1448" s="52">
        <v>0.16929610363062</v>
      </c>
      <c r="T1448" s="52">
        <v>0.167296193285631</v>
      </c>
      <c r="U1448" s="52">
        <v>0.16246675793437901</v>
      </c>
      <c r="V1448" s="52">
        <v>0.165382360818392</v>
      </c>
      <c r="W1448" s="52">
        <v>0.16298273308039099</v>
      </c>
      <c r="X1448" s="52">
        <v>0.16300532012369101</v>
      </c>
      <c r="Y1448" s="52">
        <v>0.15183002259591499</v>
      </c>
      <c r="Z1448" s="52">
        <v>0.15183002259591499</v>
      </c>
      <c r="AA1448" s="52">
        <v>0.15183002259591499</v>
      </c>
      <c r="AB1448" s="52">
        <v>0.15183002259591499</v>
      </c>
      <c r="AC1448" s="52">
        <v>0.15183002259591499</v>
      </c>
      <c r="AD1448" s="52">
        <v>0.15183002259591499</v>
      </c>
      <c r="AE1448" s="52">
        <v>0.15183002259591499</v>
      </c>
      <c r="AF1448" s="52">
        <v>0.15183002259591499</v>
      </c>
      <c r="AG1448" s="32">
        <v>0.15183002259591499</v>
      </c>
    </row>
    <row r="1449" spans="1:33" ht="14.25" x14ac:dyDescent="0.25">
      <c r="A1449" s="49" t="s">
        <v>10</v>
      </c>
      <c r="B1449" s="49" t="s">
        <v>382</v>
      </c>
      <c r="C1449" s="49" t="s">
        <v>484</v>
      </c>
      <c r="D1449" s="49" t="s">
        <v>559</v>
      </c>
      <c r="E1449" s="49" t="s">
        <v>108</v>
      </c>
      <c r="F1449" s="49" t="s">
        <v>108</v>
      </c>
      <c r="G1449" s="49" t="s">
        <v>509</v>
      </c>
      <c r="H1449" s="50" t="s">
        <v>18</v>
      </c>
      <c r="I1449" s="51">
        <v>298</v>
      </c>
      <c r="J1449" s="52">
        <v>5.3503205857523703E-2</v>
      </c>
      <c r="K1449" s="52">
        <v>5.3628353935597901E-2</v>
      </c>
      <c r="L1449" s="52">
        <v>5.7565228881618198E-2</v>
      </c>
      <c r="M1449" s="52">
        <v>5.81518682485586E-2</v>
      </c>
      <c r="N1449" s="52">
        <v>5.58848693311641E-2</v>
      </c>
      <c r="O1449" s="52">
        <v>5.6758755732784501E-2</v>
      </c>
      <c r="P1449" s="52">
        <v>5.7510578463010303E-2</v>
      </c>
      <c r="Q1449" s="52">
        <v>5.96140430735176E-2</v>
      </c>
      <c r="R1449" s="52">
        <v>5.7802781213010197E-2</v>
      </c>
      <c r="S1449" s="52">
        <v>5.63185994436909E-2</v>
      </c>
      <c r="T1449" s="52">
        <v>5.7852279706852298E-2</v>
      </c>
      <c r="U1449" s="52">
        <v>5.7655647703250101E-2</v>
      </c>
      <c r="V1449" s="52">
        <v>5.7899445342729498E-2</v>
      </c>
      <c r="W1449" s="52">
        <v>5.6118400280918503E-2</v>
      </c>
      <c r="X1449" s="52">
        <v>5.7314417570838501E-2</v>
      </c>
      <c r="Y1449" s="52">
        <v>5.5979758852231498E-2</v>
      </c>
      <c r="Z1449" s="52">
        <v>5.5669715731174699E-2</v>
      </c>
      <c r="AA1449" s="52">
        <v>5.6188471153840798E-2</v>
      </c>
      <c r="AB1449" s="52">
        <v>5.59075287980716E-2</v>
      </c>
      <c r="AC1449" s="52">
        <v>5.3112152358167998E-2</v>
      </c>
      <c r="AD1449" s="52">
        <v>5.2846591596377203E-2</v>
      </c>
      <c r="AE1449" s="52">
        <v>5.2846591596377203E-2</v>
      </c>
      <c r="AF1449" s="52">
        <v>5.2846591596377203E-2</v>
      </c>
      <c r="AG1449" s="32">
        <v>5.2846591596377203E-2</v>
      </c>
    </row>
    <row r="1450" spans="1:33" ht="14.25" x14ac:dyDescent="0.25">
      <c r="A1450" s="49" t="s">
        <v>10</v>
      </c>
      <c r="B1450" s="49" t="s">
        <v>382</v>
      </c>
      <c r="C1450" s="49" t="s">
        <v>484</v>
      </c>
      <c r="D1450" s="49" t="s">
        <v>559</v>
      </c>
      <c r="E1450" s="49" t="s">
        <v>108</v>
      </c>
      <c r="F1450" s="49" t="s">
        <v>108</v>
      </c>
      <c r="G1450" s="49" t="s">
        <v>510</v>
      </c>
      <c r="H1450" s="50" t="s">
        <v>18</v>
      </c>
      <c r="I1450" s="51">
        <v>298</v>
      </c>
      <c r="J1450" s="52">
        <v>1.16884406049335E-2</v>
      </c>
      <c r="K1450" s="52">
        <v>1.2007983992372E-2</v>
      </c>
      <c r="L1450" s="52">
        <v>1.2263186631085001E-2</v>
      </c>
      <c r="M1450" s="52">
        <v>1.2475541578088899E-2</v>
      </c>
      <c r="N1450" s="52">
        <v>1.1188688805684299E-2</v>
      </c>
      <c r="O1450" s="52">
        <v>1.17115907858299E-2</v>
      </c>
      <c r="P1450" s="52">
        <v>1.20626905195859E-2</v>
      </c>
      <c r="Q1450" s="52">
        <v>1.19773371464029E-2</v>
      </c>
      <c r="R1450" s="52">
        <v>1.1651190464469101E-2</v>
      </c>
      <c r="S1450" s="52">
        <v>1.1441426411217599E-2</v>
      </c>
      <c r="T1450" s="52">
        <v>1.1084327796165101E-2</v>
      </c>
      <c r="U1450" s="52">
        <v>1.10959477158741E-2</v>
      </c>
      <c r="V1450" s="52">
        <v>1.21891081015919E-2</v>
      </c>
      <c r="W1450" s="52">
        <v>1.1349134908717201E-2</v>
      </c>
      <c r="X1450" s="52">
        <v>1.0943399832875299E-2</v>
      </c>
      <c r="Y1450" s="52">
        <v>1.0943399832875299E-2</v>
      </c>
      <c r="Z1450" s="52">
        <v>1.088278996418E-2</v>
      </c>
      <c r="AA1450" s="52">
        <v>1.09842006905239E-2</v>
      </c>
      <c r="AB1450" s="52">
        <v>1.09292796870712E-2</v>
      </c>
      <c r="AC1450" s="52">
        <v>1.03828157027177E-2</v>
      </c>
      <c r="AD1450" s="52">
        <v>1.03828157027177E-2</v>
      </c>
      <c r="AE1450" s="52">
        <v>1.03828157027177E-2</v>
      </c>
      <c r="AF1450" s="52">
        <v>1.03828157027177E-2</v>
      </c>
      <c r="AG1450" s="32">
        <v>1.03828157027177E-2</v>
      </c>
    </row>
    <row r="1451" spans="1:33" ht="14.25" x14ac:dyDescent="0.25">
      <c r="A1451" s="49" t="s">
        <v>10</v>
      </c>
      <c r="B1451" s="49" t="s">
        <v>382</v>
      </c>
      <c r="C1451" s="49" t="s">
        <v>484</v>
      </c>
      <c r="D1451" s="49" t="s">
        <v>559</v>
      </c>
      <c r="E1451" s="49" t="s">
        <v>108</v>
      </c>
      <c r="F1451" s="49" t="s">
        <v>108</v>
      </c>
      <c r="G1451" s="49" t="s">
        <v>511</v>
      </c>
      <c r="H1451" s="50" t="s">
        <v>18</v>
      </c>
      <c r="I1451" s="51">
        <v>298</v>
      </c>
      <c r="J1451" s="52">
        <v>3.2763746230120001E-4</v>
      </c>
      <c r="K1451" s="52">
        <v>3.32145996764054E-4</v>
      </c>
      <c r="L1451" s="52">
        <v>3.2308295368699801E-4</v>
      </c>
      <c r="M1451" s="52">
        <v>3.0949863339070199E-4</v>
      </c>
      <c r="N1451" s="52">
        <v>2.8187516246646097E-4</v>
      </c>
      <c r="O1451" s="52">
        <v>2.5822573636481098E-4</v>
      </c>
      <c r="P1451" s="52">
        <v>2.7901511378200001E-4</v>
      </c>
      <c r="Q1451" s="52">
        <v>2.67350213565869E-4</v>
      </c>
      <c r="R1451" s="52">
        <v>2.54270538703335E-4</v>
      </c>
      <c r="S1451" s="52">
        <v>2.4620279564921697E-4</v>
      </c>
      <c r="T1451" s="52">
        <v>2.49483672839043E-4</v>
      </c>
      <c r="U1451" s="52">
        <v>2.2241315445863799E-4</v>
      </c>
      <c r="V1451" s="52">
        <v>2.2255670638040499E-4</v>
      </c>
      <c r="W1451" s="52">
        <v>1.9659932105154E-4</v>
      </c>
      <c r="X1451" s="52">
        <v>1.75653021012343E-4</v>
      </c>
      <c r="Y1451" s="52">
        <v>1.69943196037371E-4</v>
      </c>
      <c r="Z1451" s="52">
        <v>1.69943196037371E-4</v>
      </c>
      <c r="AA1451" s="52">
        <v>1.69943196037371E-4</v>
      </c>
      <c r="AB1451" s="52">
        <v>1.69943196037371E-4</v>
      </c>
      <c r="AC1451" s="52">
        <v>1.69943196037371E-4</v>
      </c>
      <c r="AD1451" s="52">
        <v>1.69943196037371E-4</v>
      </c>
      <c r="AE1451" s="52">
        <v>1.69943196037371E-4</v>
      </c>
      <c r="AF1451" s="52">
        <v>1.69943196037371E-4</v>
      </c>
      <c r="AG1451" s="32">
        <v>1.69943196037371E-4</v>
      </c>
    </row>
    <row r="1452" spans="1:33" ht="14.25" x14ac:dyDescent="0.25">
      <c r="A1452" s="49" t="s">
        <v>10</v>
      </c>
      <c r="B1452" s="49" t="s">
        <v>382</v>
      </c>
      <c r="C1452" s="49" t="s">
        <v>484</v>
      </c>
      <c r="D1452" s="49" t="s">
        <v>559</v>
      </c>
      <c r="E1452" s="49" t="s">
        <v>108</v>
      </c>
      <c r="F1452" s="49" t="s">
        <v>108</v>
      </c>
      <c r="G1452" s="49" t="s">
        <v>512</v>
      </c>
      <c r="H1452" s="50" t="s">
        <v>18</v>
      </c>
      <c r="I1452" s="51">
        <v>298</v>
      </c>
      <c r="J1452" s="52">
        <v>4.8687660152221E-2</v>
      </c>
      <c r="K1452" s="52">
        <v>4.9264377289257602E-2</v>
      </c>
      <c r="L1452" s="52">
        <v>5.1286752131932699E-2</v>
      </c>
      <c r="M1452" s="52">
        <v>5.6567786663535298E-2</v>
      </c>
      <c r="N1452" s="52">
        <v>6.1141046086001703E-2</v>
      </c>
      <c r="O1452" s="52">
        <v>6.7706696579449402E-2</v>
      </c>
      <c r="P1452" s="52">
        <v>6.7872802678593303E-2</v>
      </c>
      <c r="Q1452" s="52">
        <v>6.6238886776137706E-2</v>
      </c>
      <c r="R1452" s="52">
        <v>6.5298464606102696E-2</v>
      </c>
      <c r="S1452" s="52">
        <v>6.7631027365924995E-2</v>
      </c>
      <c r="T1452" s="52">
        <v>6.8012760824440494E-2</v>
      </c>
      <c r="U1452" s="52">
        <v>6.8733043345348299E-2</v>
      </c>
      <c r="V1452" s="52">
        <v>6.8613965458544798E-2</v>
      </c>
      <c r="W1452" s="52">
        <v>6.8340303605500599E-2</v>
      </c>
      <c r="X1452" s="52">
        <v>6.8684977617419096E-2</v>
      </c>
      <c r="Y1452" s="52">
        <v>6.9142433126417505E-2</v>
      </c>
      <c r="Z1452" s="52">
        <v>6.9142433126417505E-2</v>
      </c>
      <c r="AA1452" s="52">
        <v>6.9142433126417505E-2</v>
      </c>
      <c r="AB1452" s="52">
        <v>6.9142433126417505E-2</v>
      </c>
      <c r="AC1452" s="52">
        <v>6.9142433126417505E-2</v>
      </c>
      <c r="AD1452" s="52">
        <v>6.9142433126417505E-2</v>
      </c>
      <c r="AE1452" s="52">
        <v>6.9142433126417505E-2</v>
      </c>
      <c r="AF1452" s="52">
        <v>6.9142433126417505E-2</v>
      </c>
      <c r="AG1452" s="32">
        <v>6.9142433126417505E-2</v>
      </c>
    </row>
    <row r="1453" spans="1:33" ht="14.25" x14ac:dyDescent="0.25">
      <c r="A1453" s="49" t="s">
        <v>10</v>
      </c>
      <c r="B1453" s="49" t="s">
        <v>382</v>
      </c>
      <c r="C1453" s="49" t="s">
        <v>484</v>
      </c>
      <c r="D1453" s="49" t="s">
        <v>559</v>
      </c>
      <c r="E1453" s="49" t="s">
        <v>108</v>
      </c>
      <c r="F1453" s="49" t="s">
        <v>108</v>
      </c>
      <c r="G1453" s="49" t="s">
        <v>513</v>
      </c>
      <c r="H1453" s="50" t="s">
        <v>18</v>
      </c>
      <c r="I1453" s="51">
        <v>298</v>
      </c>
      <c r="J1453" s="52">
        <v>3.2548822670381899E-4</v>
      </c>
      <c r="K1453" s="52">
        <v>2.5961593228387303E-4</v>
      </c>
      <c r="L1453" s="52">
        <v>3.9879499523984399E-4</v>
      </c>
      <c r="M1453" s="52">
        <v>3.53733936027345E-4</v>
      </c>
      <c r="N1453" s="52">
        <v>3.5577505808619998E-4</v>
      </c>
      <c r="O1453" s="52">
        <v>3.3164678255322697E-4</v>
      </c>
      <c r="P1453" s="52">
        <v>3.11449165170014E-4</v>
      </c>
      <c r="Q1453" s="52">
        <v>3.2942030318833498E-4</v>
      </c>
      <c r="R1453" s="52">
        <v>1.6640981506670701E-4</v>
      </c>
      <c r="S1453" s="52">
        <v>2.31315200369024E-4</v>
      </c>
      <c r="T1453" s="52">
        <v>2.1858913661064301E-4</v>
      </c>
      <c r="U1453" s="52">
        <v>2.30815828448404E-4</v>
      </c>
      <c r="V1453" s="52">
        <v>2.27156805992889E-4</v>
      </c>
      <c r="W1453" s="52">
        <v>2.0969819846603099E-4</v>
      </c>
      <c r="X1453" s="52">
        <v>2.32720957841352E-4</v>
      </c>
      <c r="Y1453" s="52">
        <v>2.00986281772077E-4</v>
      </c>
      <c r="Z1453" s="52">
        <v>1.8829241134436699E-4</v>
      </c>
      <c r="AA1453" s="52">
        <v>2.00986281772077E-4</v>
      </c>
      <c r="AB1453" s="52">
        <v>2.1368015219978701E-4</v>
      </c>
      <c r="AC1453" s="52">
        <v>2.2425837755621201E-4</v>
      </c>
      <c r="AD1453" s="52">
        <v>2.09448862057217E-4</v>
      </c>
      <c r="AE1453" s="52">
        <v>2.09448862057217E-4</v>
      </c>
      <c r="AF1453" s="52">
        <v>2.09448862057217E-4</v>
      </c>
      <c r="AG1453" s="32">
        <v>2.09448862057217E-4</v>
      </c>
    </row>
    <row r="1454" spans="1:33" ht="14.25" x14ac:dyDescent="0.25">
      <c r="A1454" s="49" t="s">
        <v>10</v>
      </c>
      <c r="B1454" s="49" t="s">
        <v>382</v>
      </c>
      <c r="C1454" s="49" t="s">
        <v>484</v>
      </c>
      <c r="D1454" s="49" t="s">
        <v>516</v>
      </c>
      <c r="E1454" s="49" t="s">
        <v>108</v>
      </c>
      <c r="F1454" s="49" t="s">
        <v>108</v>
      </c>
      <c r="G1454" s="49" t="s">
        <v>517</v>
      </c>
      <c r="H1454" s="50" t="s">
        <v>16</v>
      </c>
      <c r="I1454" s="51">
        <v>25</v>
      </c>
      <c r="J1454" s="52">
        <v>0.70482122905</v>
      </c>
      <c r="K1454" s="52">
        <v>0.72652473787500005</v>
      </c>
      <c r="L1454" s="52">
        <v>0.76210376797500001</v>
      </c>
      <c r="M1454" s="52">
        <v>0.80777011712500002</v>
      </c>
      <c r="N1454" s="52">
        <v>0.785189176775</v>
      </c>
      <c r="O1454" s="52">
        <v>0.856701273225</v>
      </c>
      <c r="P1454" s="52">
        <v>0.71185671822499996</v>
      </c>
      <c r="Q1454" s="52">
        <v>0.93544310362500005</v>
      </c>
      <c r="R1454" s="52">
        <v>0.71387831915</v>
      </c>
      <c r="S1454" s="52">
        <v>0.7962512517</v>
      </c>
      <c r="T1454" s="52">
        <v>0.81388023504999996</v>
      </c>
      <c r="U1454" s="52">
        <v>0.85353623172500004</v>
      </c>
      <c r="V1454" s="52">
        <v>0.82807748699999995</v>
      </c>
      <c r="W1454" s="52">
        <v>0.86328063442500003</v>
      </c>
      <c r="X1454" s="52">
        <v>0.77747799314999999</v>
      </c>
      <c r="Y1454" s="52">
        <v>0.67131716452500001</v>
      </c>
      <c r="Z1454" s="52">
        <v>0.89377537669999996</v>
      </c>
      <c r="AA1454" s="52">
        <v>0.64689400045000001</v>
      </c>
      <c r="AB1454" s="52">
        <v>0.74525966545</v>
      </c>
      <c r="AC1454" s="52">
        <v>0.80055804414999998</v>
      </c>
      <c r="AD1454" s="52">
        <v>0.76781014560000005</v>
      </c>
      <c r="AE1454" s="52">
        <v>0.76781014560000005</v>
      </c>
      <c r="AF1454" s="52">
        <v>0.76781014560000005</v>
      </c>
      <c r="AG1454" s="32">
        <v>0.76781014560000005</v>
      </c>
    </row>
    <row r="1455" spans="1:33" ht="14.25" x14ac:dyDescent="0.25">
      <c r="A1455" s="49" t="s">
        <v>10</v>
      </c>
      <c r="B1455" s="49" t="s">
        <v>518</v>
      </c>
      <c r="C1455" s="49" t="s">
        <v>519</v>
      </c>
      <c r="D1455" s="49" t="s">
        <v>520</v>
      </c>
      <c r="E1455" s="49" t="s">
        <v>108</v>
      </c>
      <c r="F1455" s="49" t="s">
        <v>108</v>
      </c>
      <c r="G1455" s="49" t="s">
        <v>521</v>
      </c>
      <c r="H1455" s="50" t="s">
        <v>16</v>
      </c>
      <c r="I1455" s="51">
        <v>25</v>
      </c>
      <c r="J1455" s="52">
        <v>6.8970100523206197</v>
      </c>
      <c r="K1455" s="52">
        <v>7.0593158692035196</v>
      </c>
      <c r="L1455" s="52">
        <v>7.0036476416945401</v>
      </c>
      <c r="M1455" s="52">
        <v>7.13388757809971</v>
      </c>
      <c r="N1455" s="52">
        <v>7.1098746463233899</v>
      </c>
      <c r="O1455" s="52">
        <v>7.3033200656830104</v>
      </c>
      <c r="P1455" s="52">
        <v>7.36965687635871</v>
      </c>
      <c r="Q1455" s="52">
        <v>7.4094781130692002</v>
      </c>
      <c r="R1455" s="52">
        <v>7.5341619447338903</v>
      </c>
      <c r="S1455" s="52">
        <v>7.6126986207084899</v>
      </c>
      <c r="T1455" s="52">
        <v>7.6790483609946296</v>
      </c>
      <c r="U1455" s="52">
        <v>8.0011815733983003</v>
      </c>
      <c r="V1455" s="52">
        <v>8.1382694531814401</v>
      </c>
      <c r="W1455" s="52">
        <v>8.0575386705960295</v>
      </c>
      <c r="X1455" s="52">
        <v>7.9044647173314599</v>
      </c>
      <c r="Y1455" s="52">
        <v>7.8372133115589504</v>
      </c>
      <c r="Z1455" s="52">
        <v>7.6041034757316597</v>
      </c>
      <c r="AA1455" s="52">
        <v>7.8713419920154202</v>
      </c>
      <c r="AB1455" s="52">
        <v>7.8733419377974396</v>
      </c>
      <c r="AC1455" s="52">
        <v>7.9439604155593697</v>
      </c>
      <c r="AD1455" s="52">
        <v>8.1310817196348193</v>
      </c>
      <c r="AE1455" s="52">
        <v>7.9621205404197202</v>
      </c>
      <c r="AF1455" s="52">
        <v>7.8078428014607404</v>
      </c>
      <c r="AG1455" s="32">
        <v>8.2383760712893199</v>
      </c>
    </row>
    <row r="1456" spans="1:33" ht="14.25" x14ac:dyDescent="0.25">
      <c r="A1456" s="49" t="s">
        <v>10</v>
      </c>
      <c r="B1456" s="49" t="s">
        <v>518</v>
      </c>
      <c r="C1456" s="49" t="s">
        <v>519</v>
      </c>
      <c r="D1456" s="49" t="s">
        <v>520</v>
      </c>
      <c r="E1456" s="49" t="s">
        <v>108</v>
      </c>
      <c r="F1456" s="49" t="s">
        <v>108</v>
      </c>
      <c r="G1456" s="49" t="s">
        <v>521</v>
      </c>
      <c r="H1456" s="50" t="s">
        <v>18</v>
      </c>
      <c r="I1456" s="51">
        <v>298</v>
      </c>
      <c r="J1456" s="52">
        <v>6.3719823575877398E-3</v>
      </c>
      <c r="K1456" s="52">
        <v>6.8307749038733299E-3</v>
      </c>
      <c r="L1456" s="52">
        <v>7.0399145536658601E-3</v>
      </c>
      <c r="M1456" s="52">
        <v>7.1843626600261497E-3</v>
      </c>
      <c r="N1456" s="52">
        <v>7.32349332095891E-3</v>
      </c>
      <c r="O1456" s="52">
        <v>7.6769150275516201E-3</v>
      </c>
      <c r="P1456" s="52">
        <v>7.9824593035513706E-3</v>
      </c>
      <c r="Q1456" s="52">
        <v>8.2094314283395597E-3</v>
      </c>
      <c r="R1456" s="52">
        <v>8.35024942404506E-3</v>
      </c>
      <c r="S1456" s="52">
        <v>8.5214449518552903E-3</v>
      </c>
      <c r="T1456" s="52">
        <v>8.7116925181383205E-3</v>
      </c>
      <c r="U1456" s="52">
        <v>9.1151351755485895E-3</v>
      </c>
      <c r="V1456" s="52">
        <v>9.1696989334233495E-3</v>
      </c>
      <c r="W1456" s="52">
        <v>9.3066324439073193E-3</v>
      </c>
      <c r="X1456" s="52">
        <v>9.1584887782959305E-3</v>
      </c>
      <c r="Y1456" s="52">
        <v>9.0831897589313797E-3</v>
      </c>
      <c r="Z1456" s="52">
        <v>8.8808824112189492E-3</v>
      </c>
      <c r="AA1456" s="52">
        <v>9.2268236295086296E-3</v>
      </c>
      <c r="AB1456" s="52">
        <v>9.2715479568144608E-3</v>
      </c>
      <c r="AC1456" s="52">
        <v>9.3650803633296004E-3</v>
      </c>
      <c r="AD1456" s="52">
        <v>9.6050998714298404E-3</v>
      </c>
      <c r="AE1456" s="52">
        <v>9.3573035750398499E-3</v>
      </c>
      <c r="AF1456" s="52">
        <v>9.1594256339683905E-3</v>
      </c>
      <c r="AG1456" s="32">
        <v>9.7659804627755493E-3</v>
      </c>
    </row>
    <row r="1457" spans="1:33" ht="14.25" x14ac:dyDescent="0.25">
      <c r="A1457" s="49" t="s">
        <v>10</v>
      </c>
      <c r="B1457" s="49" t="s">
        <v>518</v>
      </c>
      <c r="C1457" s="49" t="s">
        <v>522</v>
      </c>
      <c r="D1457" s="49" t="s">
        <v>108</v>
      </c>
      <c r="E1457" s="49" t="s">
        <v>108</v>
      </c>
      <c r="F1457" s="49" t="s">
        <v>108</v>
      </c>
      <c r="G1457" s="49" t="s">
        <v>523</v>
      </c>
      <c r="H1457" s="50" t="s">
        <v>16</v>
      </c>
      <c r="I1457" s="51">
        <v>25</v>
      </c>
      <c r="J1457" s="52">
        <v>0.10293297015015899</v>
      </c>
      <c r="K1457" s="52">
        <v>0.107534333126451</v>
      </c>
      <c r="L1457" s="52">
        <v>0.112135696102744</v>
      </c>
      <c r="M1457" s="52">
        <v>0.116737059079036</v>
      </c>
      <c r="N1457" s="52">
        <v>0.12133842205532799</v>
      </c>
      <c r="O1457" s="52">
        <v>0.12593978503162101</v>
      </c>
      <c r="P1457" s="52">
        <v>0.130541148007912</v>
      </c>
      <c r="Q1457" s="52">
        <v>0.13514251098420499</v>
      </c>
      <c r="R1457" s="52">
        <v>0.13974387396049801</v>
      </c>
      <c r="S1457" s="52">
        <v>0.144345236936789</v>
      </c>
      <c r="T1457" s="52">
        <v>0.14894659991308201</v>
      </c>
      <c r="U1457" s="52">
        <v>0.153547962889374</v>
      </c>
      <c r="V1457" s="52">
        <v>0.15814932586566699</v>
      </c>
      <c r="W1457" s="52">
        <v>0.16275068884195901</v>
      </c>
      <c r="X1457" s="52">
        <v>0.167352051818251</v>
      </c>
      <c r="Y1457" s="52">
        <v>0.17195341479454401</v>
      </c>
      <c r="Z1457" s="52">
        <v>0.176554777770835</v>
      </c>
      <c r="AA1457" s="52">
        <v>0.18115614074712799</v>
      </c>
      <c r="AB1457" s="52">
        <v>0.18575750372342101</v>
      </c>
      <c r="AC1457" s="52">
        <v>0.190358866699712</v>
      </c>
      <c r="AD1457" s="52">
        <v>0.19496022967600499</v>
      </c>
      <c r="AE1457" s="52">
        <v>0.199561592652298</v>
      </c>
      <c r="AF1457" s="52">
        <v>0.20416295562858999</v>
      </c>
      <c r="AG1457" s="32">
        <v>0.20876431860488301</v>
      </c>
    </row>
    <row r="1458" spans="1:33" ht="14.25" x14ac:dyDescent="0.25">
      <c r="A1458" s="49" t="s">
        <v>10</v>
      </c>
      <c r="B1458" s="49" t="s">
        <v>518</v>
      </c>
      <c r="C1458" s="49" t="s">
        <v>522</v>
      </c>
      <c r="D1458" s="49" t="s">
        <v>108</v>
      </c>
      <c r="E1458" s="49" t="s">
        <v>108</v>
      </c>
      <c r="F1458" s="49" t="s">
        <v>108</v>
      </c>
      <c r="G1458" s="49" t="s">
        <v>523</v>
      </c>
      <c r="H1458" s="50" t="s">
        <v>18</v>
      </c>
      <c r="I1458" s="51">
        <v>298</v>
      </c>
      <c r="J1458" s="52">
        <v>4.6950038425633799E-2</v>
      </c>
      <c r="K1458" s="52">
        <v>4.9048823375023899E-2</v>
      </c>
      <c r="L1458" s="52">
        <v>5.1147608324414597E-2</v>
      </c>
      <c r="M1458" s="52">
        <v>5.3246393273805301E-2</v>
      </c>
      <c r="N1458" s="52">
        <v>5.5345178223195499E-2</v>
      </c>
      <c r="O1458" s="52">
        <v>5.7443963172586203E-2</v>
      </c>
      <c r="P1458" s="52">
        <v>5.9542748121976297E-2</v>
      </c>
      <c r="Q1458" s="52">
        <v>6.1641533071367001E-2</v>
      </c>
      <c r="R1458" s="52">
        <v>6.3740318020757705E-2</v>
      </c>
      <c r="S1458" s="52">
        <v>6.5839102970147806E-2</v>
      </c>
      <c r="T1458" s="52">
        <v>6.7937887919538503E-2</v>
      </c>
      <c r="U1458" s="52">
        <v>7.0036672868928604E-2</v>
      </c>
      <c r="V1458" s="52">
        <v>7.2135457818319301E-2</v>
      </c>
      <c r="W1458" s="52">
        <v>7.4234242767710096E-2</v>
      </c>
      <c r="X1458" s="52">
        <v>7.6333027717100196E-2</v>
      </c>
      <c r="Y1458" s="52">
        <v>7.8431812666490894E-2</v>
      </c>
      <c r="Z1458" s="52">
        <v>8.0530597615880994E-2</v>
      </c>
      <c r="AA1458" s="52">
        <v>8.2629382565271706E-2</v>
      </c>
      <c r="AB1458" s="52">
        <v>8.4728167514662403E-2</v>
      </c>
      <c r="AC1458" s="52">
        <v>8.6826952464052504E-2</v>
      </c>
      <c r="AD1458" s="52">
        <v>8.8925737413443201E-2</v>
      </c>
      <c r="AE1458" s="52">
        <v>9.1024522362833898E-2</v>
      </c>
      <c r="AF1458" s="52">
        <v>9.3123307312224096E-2</v>
      </c>
      <c r="AG1458" s="32">
        <v>9.5222092261614794E-2</v>
      </c>
    </row>
    <row r="1459" spans="1:33" ht="14.25" x14ac:dyDescent="0.25">
      <c r="A1459" s="49" t="s">
        <v>10</v>
      </c>
      <c r="B1459" s="49" t="s">
        <v>518</v>
      </c>
      <c r="C1459" s="49" t="s">
        <v>524</v>
      </c>
      <c r="D1459" s="49" t="s">
        <v>525</v>
      </c>
      <c r="E1459" s="49" t="s">
        <v>108</v>
      </c>
      <c r="F1459" s="49" t="s">
        <v>108</v>
      </c>
      <c r="G1459" s="49" t="s">
        <v>526</v>
      </c>
      <c r="H1459" s="50" t="s">
        <v>16</v>
      </c>
      <c r="I1459" s="51">
        <v>25</v>
      </c>
      <c r="J1459" s="52">
        <v>2.5984947656487099E-2</v>
      </c>
      <c r="K1459" s="52">
        <v>2.5959005945016399E-2</v>
      </c>
      <c r="L1459" s="52">
        <v>2.59345054397386E-2</v>
      </c>
      <c r="M1459" s="52">
        <v>2.59100049344607E-2</v>
      </c>
      <c r="N1459" s="52">
        <v>2.588406322299E-2</v>
      </c>
      <c r="O1459" s="52">
        <v>2.6116097420033499E-2</v>
      </c>
      <c r="P1459" s="52">
        <v>2.61333918943473E-2</v>
      </c>
      <c r="Q1459" s="52">
        <v>2.6150686368661101E-2</v>
      </c>
      <c r="R1459" s="52">
        <v>2.6166539636782098E-2</v>
      </c>
      <c r="S1459" s="52">
        <v>2.6183834111095899E-2</v>
      </c>
      <c r="T1459" s="52">
        <v>2.62011285854097E-2</v>
      </c>
      <c r="U1459" s="52">
        <v>2.6216981853530601E-2</v>
      </c>
      <c r="V1459" s="52">
        <v>2.6234276327844499E-2</v>
      </c>
      <c r="W1459" s="52">
        <v>2.6251570802158199E-2</v>
      </c>
      <c r="X1459" s="52">
        <v>2.62680611251906E-2</v>
      </c>
      <c r="Y1459" s="52">
        <v>2.6301742322953101E-2</v>
      </c>
      <c r="Z1459" s="52">
        <v>2.6321865070461699E-2</v>
      </c>
      <c r="AA1459" s="52">
        <v>2.6342841713848E-2</v>
      </c>
      <c r="AB1459" s="52">
        <v>2.6364554791048701E-2</v>
      </c>
      <c r="AC1459" s="52">
        <v>2.6387151588826801E-2</v>
      </c>
      <c r="AD1459" s="52">
        <v>2.6410969681554E-2</v>
      </c>
      <c r="AE1459" s="52">
        <v>2.64322322960466E-2</v>
      </c>
      <c r="AF1459" s="52">
        <v>2.6455108830353201E-2</v>
      </c>
      <c r="AG1459" s="32">
        <v>2.6477860075208401E-2</v>
      </c>
    </row>
    <row r="1460" spans="1:33" ht="14.25" x14ac:dyDescent="0.25">
      <c r="A1460" s="49" t="s">
        <v>10</v>
      </c>
      <c r="B1460" s="49" t="s">
        <v>518</v>
      </c>
      <c r="C1460" s="49" t="s">
        <v>524</v>
      </c>
      <c r="D1460" s="49" t="s">
        <v>525</v>
      </c>
      <c r="E1460" s="49" t="s">
        <v>108</v>
      </c>
      <c r="F1460" s="49" t="s">
        <v>108</v>
      </c>
      <c r="G1460" s="49" t="s">
        <v>527</v>
      </c>
      <c r="H1460" s="50" t="s">
        <v>16</v>
      </c>
      <c r="I1460" s="51">
        <v>25</v>
      </c>
      <c r="J1460" s="52">
        <v>0.68792535246902098</v>
      </c>
      <c r="K1460" s="52">
        <v>0.67763835126564198</v>
      </c>
      <c r="L1460" s="52">
        <v>0.66563799337964502</v>
      </c>
      <c r="M1460" s="52">
        <v>0.65209229206641695</v>
      </c>
      <c r="N1460" s="52">
        <v>0.63674137756270899</v>
      </c>
      <c r="O1460" s="52">
        <v>0.62347729819509001</v>
      </c>
      <c r="P1460" s="52">
        <v>0.60310638739128097</v>
      </c>
      <c r="Q1460" s="52">
        <v>0.59552232067328803</v>
      </c>
      <c r="R1460" s="52">
        <v>0.575130859932939</v>
      </c>
      <c r="S1460" s="52">
        <v>0.55286458912838099</v>
      </c>
      <c r="T1460" s="52">
        <v>0.54437625989993299</v>
      </c>
      <c r="U1460" s="52">
        <v>0.52317453828112903</v>
      </c>
      <c r="V1460" s="52">
        <v>0.50184386488319699</v>
      </c>
      <c r="W1460" s="52">
        <v>0.49232070007032103</v>
      </c>
      <c r="X1460" s="52">
        <v>0.46955219752175698</v>
      </c>
      <c r="Y1460" s="52">
        <v>0.44612822339546299</v>
      </c>
      <c r="Z1460" s="52">
        <v>0.43515265387216301</v>
      </c>
      <c r="AA1460" s="52">
        <v>0.42387672537034499</v>
      </c>
      <c r="AB1460" s="52">
        <v>0.42546253967957698</v>
      </c>
      <c r="AC1460" s="52">
        <v>0.41244800185137198</v>
      </c>
      <c r="AD1460" s="52">
        <v>0.41251227474754798</v>
      </c>
      <c r="AE1460" s="52">
        <v>0.39581951647309499</v>
      </c>
      <c r="AF1460" s="52">
        <v>0.39501501377148401</v>
      </c>
      <c r="AG1460" s="32">
        <v>0.38128146253204198</v>
      </c>
    </row>
    <row r="1461" spans="1:33" ht="14.25" x14ac:dyDescent="0.25">
      <c r="A1461" s="49" t="s">
        <v>10</v>
      </c>
      <c r="B1461" s="49" t="s">
        <v>518</v>
      </c>
      <c r="C1461" s="49" t="s">
        <v>524</v>
      </c>
      <c r="D1461" s="49" t="s">
        <v>525</v>
      </c>
      <c r="E1461" s="49" t="s">
        <v>108</v>
      </c>
      <c r="F1461" s="49" t="s">
        <v>108</v>
      </c>
      <c r="G1461" s="49" t="s">
        <v>528</v>
      </c>
      <c r="H1461" s="50" t="s">
        <v>18</v>
      </c>
      <c r="I1461" s="51">
        <v>298</v>
      </c>
      <c r="J1461" s="52">
        <v>0.71025101509070798</v>
      </c>
      <c r="K1461" s="52">
        <v>0.70832183337084698</v>
      </c>
      <c r="L1461" s="52">
        <v>0.72507674279449696</v>
      </c>
      <c r="M1461" s="52">
        <v>0.74166278529169805</v>
      </c>
      <c r="N1461" s="52">
        <v>0.75713557767051498</v>
      </c>
      <c r="O1461" s="52">
        <v>0.74686513450715197</v>
      </c>
      <c r="P1461" s="52">
        <v>0.758515432815975</v>
      </c>
      <c r="Q1461" s="52">
        <v>0.75727922635673495</v>
      </c>
      <c r="R1461" s="52">
        <v>0.74850558247899801</v>
      </c>
      <c r="S1461" s="52">
        <v>0.74432626991180495</v>
      </c>
      <c r="T1461" s="52">
        <v>0.74343663549715</v>
      </c>
      <c r="U1461" s="52">
        <v>0.73762960661307497</v>
      </c>
      <c r="V1461" s="52">
        <v>0.74915987789877203</v>
      </c>
      <c r="W1461" s="52">
        <v>0.75368606656097403</v>
      </c>
      <c r="X1461" s="52">
        <v>0.75669105626924804</v>
      </c>
      <c r="Y1461" s="52">
        <v>0.76873640215189198</v>
      </c>
      <c r="Z1461" s="52">
        <v>0.78095155866708199</v>
      </c>
      <c r="AA1461" s="52">
        <v>0.79043001929727197</v>
      </c>
      <c r="AB1461" s="52">
        <v>0.80476666924130202</v>
      </c>
      <c r="AC1461" s="52">
        <v>0.81706820822797499</v>
      </c>
      <c r="AD1461" s="52">
        <v>0.833169658769076</v>
      </c>
      <c r="AE1461" s="52">
        <v>0.79988677972637601</v>
      </c>
      <c r="AF1461" s="52">
        <v>0.80248869789775001</v>
      </c>
      <c r="AG1461" s="32">
        <v>0.80144714715005105</v>
      </c>
    </row>
    <row r="1462" spans="1:33" ht="14.25" x14ac:dyDescent="0.25">
      <c r="A1462" s="49" t="s">
        <v>10</v>
      </c>
      <c r="B1462" s="49" t="s">
        <v>518</v>
      </c>
      <c r="C1462" s="49" t="s">
        <v>524</v>
      </c>
      <c r="D1462" s="49" t="s">
        <v>525</v>
      </c>
      <c r="E1462" s="49" t="s">
        <v>108</v>
      </c>
      <c r="F1462" s="49" t="s">
        <v>108</v>
      </c>
      <c r="G1462" s="49" t="s">
        <v>529</v>
      </c>
      <c r="H1462" s="50" t="s">
        <v>18</v>
      </c>
      <c r="I1462" s="51">
        <v>298</v>
      </c>
      <c r="J1462" s="52">
        <v>3.6919574768999999E-2</v>
      </c>
      <c r="K1462" s="52">
        <v>3.7470992166100003E-2</v>
      </c>
      <c r="L1462" s="52">
        <v>3.7911655136500001E-2</v>
      </c>
      <c r="M1462" s="52">
        <v>3.8396917084899999E-2</v>
      </c>
      <c r="N1462" s="52">
        <v>3.8770378566999997E-2</v>
      </c>
      <c r="O1462" s="52">
        <v>3.9070726121600001E-2</v>
      </c>
      <c r="P1462" s="52">
        <v>3.9367060227100001E-2</v>
      </c>
      <c r="Q1462" s="52">
        <v>3.9694487637699997E-2</v>
      </c>
      <c r="R1462" s="52">
        <v>4.0036874901600003E-2</v>
      </c>
      <c r="S1462" s="52">
        <v>4.0272560032199999E-2</v>
      </c>
      <c r="T1462" s="52">
        <v>4.0595612787899998E-2</v>
      </c>
      <c r="U1462" s="52">
        <v>4.0960444800899998E-2</v>
      </c>
      <c r="V1462" s="52">
        <v>4.1337942320499997E-2</v>
      </c>
      <c r="W1462" s="52">
        <v>4.1666169041599997E-2</v>
      </c>
      <c r="X1462" s="52">
        <v>4.1994653473100003E-2</v>
      </c>
      <c r="Y1462" s="52">
        <v>4.2289297024599999E-2</v>
      </c>
      <c r="Z1462" s="52">
        <v>4.2526573355999998E-2</v>
      </c>
      <c r="AA1462" s="52">
        <v>4.2742406888800002E-2</v>
      </c>
      <c r="AB1462" s="52">
        <v>4.2901036475699997E-2</v>
      </c>
      <c r="AC1462" s="52">
        <v>4.2959209115299997E-2</v>
      </c>
      <c r="AD1462" s="52">
        <v>4.2966128973300002E-2</v>
      </c>
      <c r="AE1462" s="52">
        <v>4.26382659314E-2</v>
      </c>
      <c r="AF1462" s="52">
        <v>4.2553398243200001E-2</v>
      </c>
      <c r="AG1462" s="32">
        <v>4.2526076470799999E-2</v>
      </c>
    </row>
    <row r="1463" spans="1:33" ht="14.25" x14ac:dyDescent="0.25">
      <c r="A1463" s="49" t="s">
        <v>10</v>
      </c>
      <c r="B1463" s="49" t="s">
        <v>518</v>
      </c>
      <c r="C1463" s="49" t="s">
        <v>524</v>
      </c>
      <c r="D1463" s="49" t="s">
        <v>525</v>
      </c>
      <c r="E1463" s="49" t="s">
        <v>108</v>
      </c>
      <c r="F1463" s="49" t="s">
        <v>108</v>
      </c>
      <c r="G1463" s="49" t="s">
        <v>530</v>
      </c>
      <c r="H1463" s="50" t="s">
        <v>16</v>
      </c>
      <c r="I1463" s="51">
        <v>25</v>
      </c>
      <c r="J1463" s="52">
        <v>0.33219621189779103</v>
      </c>
      <c r="K1463" s="52">
        <v>0.337197664545761</v>
      </c>
      <c r="L1463" s="52">
        <v>0.34135536930744398</v>
      </c>
      <c r="M1463" s="52">
        <v>0.34575820931231999</v>
      </c>
      <c r="N1463" s="52">
        <v>0.349312982986209</v>
      </c>
      <c r="O1463" s="52">
        <v>0.35158766022473598</v>
      </c>
      <c r="P1463" s="52">
        <v>0.35414003690596102</v>
      </c>
      <c r="Q1463" s="52">
        <v>0.35712686671030702</v>
      </c>
      <c r="R1463" s="52">
        <v>0.360094019257586</v>
      </c>
      <c r="S1463" s="52">
        <v>0.362253065742697</v>
      </c>
      <c r="T1463" s="52">
        <v>0.36504895580779501</v>
      </c>
      <c r="U1463" s="52">
        <v>0.368373034648592</v>
      </c>
      <c r="V1463" s="52">
        <v>0.37181403391407197</v>
      </c>
      <c r="W1463" s="52">
        <v>0.37461669475332399</v>
      </c>
      <c r="X1463" s="52">
        <v>0.37756886952747398</v>
      </c>
      <c r="Y1463" s="52">
        <v>0.380194181026971</v>
      </c>
      <c r="Z1463" s="52">
        <v>0.38228841176065298</v>
      </c>
      <c r="AA1463" s="52">
        <v>0.384252923059346</v>
      </c>
      <c r="AB1463" s="52">
        <v>0.38569049617265999</v>
      </c>
      <c r="AC1463" s="52">
        <v>0.38621322338594599</v>
      </c>
      <c r="AD1463" s="52">
        <v>0.38627340804509602</v>
      </c>
      <c r="AE1463" s="52">
        <v>0.38328192760799801</v>
      </c>
      <c r="AF1463" s="52">
        <v>0.38250290754100702</v>
      </c>
      <c r="AG1463" s="32">
        <v>0.38224938943457398</v>
      </c>
    </row>
    <row r="1464" spans="1:33" ht="14.25" x14ac:dyDescent="0.25">
      <c r="A1464" s="49" t="s">
        <v>10</v>
      </c>
      <c r="B1464" s="49" t="s">
        <v>518</v>
      </c>
      <c r="C1464" s="49" t="s">
        <v>524</v>
      </c>
      <c r="D1464" s="49" t="s">
        <v>531</v>
      </c>
      <c r="E1464" s="49" t="s">
        <v>108</v>
      </c>
      <c r="F1464" s="49" t="s">
        <v>108</v>
      </c>
      <c r="G1464" s="49" t="s">
        <v>532</v>
      </c>
      <c r="H1464" s="50" t="s">
        <v>16</v>
      </c>
      <c r="I1464" s="51">
        <v>25</v>
      </c>
      <c r="J1464" s="52">
        <v>2.770488019152E-4</v>
      </c>
      <c r="K1464" s="52">
        <v>1.852051068E-4</v>
      </c>
      <c r="L1464" s="52">
        <v>5.4235503088199997E-5</v>
      </c>
      <c r="M1464" s="52">
        <v>1.42721517929588E-4</v>
      </c>
      <c r="N1464" s="52">
        <v>1.34689980506046E-4</v>
      </c>
      <c r="O1464" s="52">
        <v>1.6336865051682899E-4</v>
      </c>
      <c r="P1464" s="52">
        <v>1.63595855373058E-4</v>
      </c>
      <c r="Q1464" s="52">
        <v>1.25234048224257E-4</v>
      </c>
      <c r="R1464" s="52">
        <v>1.16542262727747E-4</v>
      </c>
      <c r="S1464" s="52">
        <v>1.38099516364257E-4</v>
      </c>
      <c r="T1464" s="52">
        <v>1.30455199684257E-4</v>
      </c>
      <c r="U1464" s="52">
        <v>1.4543722006023899E-4</v>
      </c>
      <c r="V1464" s="52">
        <v>1.2961488695921301E-4</v>
      </c>
      <c r="W1464" s="52">
        <v>1.75420738652602E-4</v>
      </c>
      <c r="X1464" s="52">
        <v>4.4099642567841898E-4</v>
      </c>
      <c r="Y1464" s="52">
        <v>1.3343960414229799E-4</v>
      </c>
      <c r="Z1464" s="52">
        <v>1.4116341637642599E-4</v>
      </c>
      <c r="AA1464" s="52">
        <v>1.09597029432407E-3</v>
      </c>
      <c r="AB1464" s="52">
        <v>1.2516142851929199E-3</v>
      </c>
      <c r="AC1464" s="52">
        <v>8.1650487929482696E-4</v>
      </c>
      <c r="AD1464" s="52">
        <v>6.8893142212394305E-4</v>
      </c>
      <c r="AE1464" s="52">
        <v>6.6856367820934096E-4</v>
      </c>
      <c r="AF1464" s="52">
        <v>1.06856962073901E-3</v>
      </c>
      <c r="AG1464" s="32">
        <v>1.08290959565752E-3</v>
      </c>
    </row>
    <row r="1465" spans="1:33" ht="14.25" x14ac:dyDescent="0.25">
      <c r="A1465" s="49" t="s">
        <v>10</v>
      </c>
      <c r="B1465" s="49" t="s">
        <v>518</v>
      </c>
      <c r="C1465" s="49" t="s">
        <v>524</v>
      </c>
      <c r="D1465" s="49" t="s">
        <v>531</v>
      </c>
      <c r="E1465" s="49" t="s">
        <v>108</v>
      </c>
      <c r="F1465" s="49" t="s">
        <v>108</v>
      </c>
      <c r="G1465" s="49" t="s">
        <v>533</v>
      </c>
      <c r="H1465" s="50" t="s">
        <v>16</v>
      </c>
      <c r="I1465" s="51">
        <v>25</v>
      </c>
      <c r="J1465" s="52">
        <v>1.6279513487999999E-4</v>
      </c>
      <c r="K1465" s="52">
        <v>1.5497742959999999E-4</v>
      </c>
      <c r="L1465" s="52">
        <v>1.34434742284569E-4</v>
      </c>
      <c r="M1465" s="52">
        <v>1.2764598839999999E-4</v>
      </c>
      <c r="N1465" s="52">
        <v>1.2296164730501001E-4</v>
      </c>
      <c r="O1465" s="52">
        <v>1.09703430238076E-4</v>
      </c>
      <c r="P1465" s="52">
        <v>1.11714692638076E-4</v>
      </c>
      <c r="Q1465" s="52">
        <v>1.16981756173948E-4</v>
      </c>
      <c r="R1465" s="52">
        <v>1.11334622265933E-4</v>
      </c>
      <c r="S1465" s="52">
        <v>1.2195502657394801E-4</v>
      </c>
      <c r="T1465" s="52">
        <v>1.23615223587289E-4</v>
      </c>
      <c r="U1465" s="52">
        <v>1.02144626003583E-2</v>
      </c>
      <c r="V1465" s="52">
        <v>1.01092986877547E-2</v>
      </c>
      <c r="W1465" s="52">
        <v>2.63702992132825E-4</v>
      </c>
      <c r="X1465" s="52">
        <v>9.8566557140842993E-3</v>
      </c>
      <c r="Y1465" s="52">
        <v>9.71885196025663E-3</v>
      </c>
      <c r="Z1465" s="52">
        <v>9.6051193311797196E-3</v>
      </c>
      <c r="AA1465" s="52">
        <v>9.4624567961476194E-3</v>
      </c>
      <c r="AB1465" s="52">
        <v>9.3384763982871603E-3</v>
      </c>
      <c r="AC1465" s="52">
        <v>9.2174070094610296E-3</v>
      </c>
      <c r="AD1465" s="52">
        <v>9.2790085212347204E-3</v>
      </c>
      <c r="AE1465" s="52">
        <v>9.4943988783515298E-3</v>
      </c>
      <c r="AF1465" s="52">
        <v>9.5066808426498197E-3</v>
      </c>
      <c r="AG1465" s="32">
        <v>9.2388163903880695E-3</v>
      </c>
    </row>
    <row r="1466" spans="1:33" ht="14.25" x14ac:dyDescent="0.25">
      <c r="A1466" s="49" t="s">
        <v>10</v>
      </c>
      <c r="B1466" s="49" t="s">
        <v>518</v>
      </c>
      <c r="C1466" s="49" t="s">
        <v>524</v>
      </c>
      <c r="D1466" s="49" t="s">
        <v>531</v>
      </c>
      <c r="E1466" s="49" t="s">
        <v>108</v>
      </c>
      <c r="F1466" s="49" t="s">
        <v>108</v>
      </c>
      <c r="G1466" s="49" t="s">
        <v>534</v>
      </c>
      <c r="H1466" s="50" t="s">
        <v>16</v>
      </c>
      <c r="I1466" s="51">
        <v>25</v>
      </c>
      <c r="J1466" s="52">
        <v>5.5103781600000002E-6</v>
      </c>
      <c r="K1466" s="52">
        <v>3.0255119999999998E-7</v>
      </c>
      <c r="L1466" s="52">
        <v>7.7892532199999994E-6</v>
      </c>
      <c r="M1466" s="52">
        <v>1.1287030859999999E-5</v>
      </c>
      <c r="N1466" s="52">
        <v>1.1287030859999999E-5</v>
      </c>
      <c r="O1466" s="52">
        <v>3.79571307962264E-6</v>
      </c>
      <c r="P1466" s="52">
        <v>4.1367291792452802E-6</v>
      </c>
      <c r="Q1466" s="52">
        <v>6.6025448999999997E-6</v>
      </c>
      <c r="R1466" s="52">
        <v>6.4690277399999996E-6</v>
      </c>
      <c r="S1466" s="52">
        <v>4.1256348079245302E-6</v>
      </c>
      <c r="T1466" s="52">
        <v>5.5557139584905695E-7</v>
      </c>
      <c r="U1466" s="52">
        <v>4.3655578981132099E-7</v>
      </c>
      <c r="V1466" s="52">
        <v>4.6737348792452802E-7</v>
      </c>
      <c r="W1466" s="52">
        <v>5.0161015800000004E-6</v>
      </c>
      <c r="X1466" s="52">
        <v>4.23061630570908E-6</v>
      </c>
      <c r="Y1466" s="52">
        <v>1.08435549695508E-5</v>
      </c>
      <c r="Z1466" s="52">
        <v>1.3030921531009399E-7</v>
      </c>
      <c r="AA1466" s="52">
        <v>3.0911190898643999E-7</v>
      </c>
      <c r="AB1466" s="52">
        <v>2.1255052303044001E-7</v>
      </c>
      <c r="AC1466" s="52">
        <v>1.2871399217444201E-7</v>
      </c>
      <c r="AD1466" s="52">
        <v>8.1096634152081494E-8</v>
      </c>
      <c r="AE1466" s="52">
        <v>1.1239216120402E-6</v>
      </c>
      <c r="AF1466" s="52">
        <v>1.31755241821449E-6</v>
      </c>
      <c r="AG1466" s="32">
        <v>6.3589661466046602E-7</v>
      </c>
    </row>
    <row r="1467" spans="1:33" ht="14.25" x14ac:dyDescent="0.25">
      <c r="A1467" s="49" t="s">
        <v>10</v>
      </c>
      <c r="B1467" s="49" t="s">
        <v>518</v>
      </c>
      <c r="C1467" s="49" t="s">
        <v>524</v>
      </c>
      <c r="D1467" s="49" t="s">
        <v>531</v>
      </c>
      <c r="E1467" s="49" t="s">
        <v>108</v>
      </c>
      <c r="F1467" s="49" t="s">
        <v>108</v>
      </c>
      <c r="G1467" s="49" t="s">
        <v>535</v>
      </c>
      <c r="H1467" s="50" t="s">
        <v>16</v>
      </c>
      <c r="I1467" s="51">
        <v>25</v>
      </c>
      <c r="J1467" s="52">
        <v>4.8650912523000002E-4</v>
      </c>
      <c r="K1467" s="52">
        <v>4.4383222592999998E-4</v>
      </c>
      <c r="L1467" s="52">
        <v>4.0115532663E-4</v>
      </c>
      <c r="M1467" s="52">
        <v>3.840074173125E-4</v>
      </c>
      <c r="N1467" s="52">
        <v>3.0293918476875E-4</v>
      </c>
      <c r="O1467" s="52">
        <v>3.0293918476875E-4</v>
      </c>
      <c r="P1467" s="52">
        <v>3.0293918476875E-4</v>
      </c>
      <c r="Q1467" s="52">
        <v>2.94465651883586E-4</v>
      </c>
      <c r="R1467" s="52">
        <v>3.0726850631330701E-4</v>
      </c>
      <c r="S1467" s="52">
        <v>2.2618376159174E-4</v>
      </c>
      <c r="T1467" s="52">
        <v>2.3898661602146101E-4</v>
      </c>
      <c r="U1467" s="52">
        <v>2.3898661602146101E-4</v>
      </c>
      <c r="V1467" s="52">
        <v>2.3045137973498001E-4</v>
      </c>
      <c r="W1467" s="52">
        <v>2.3045137973498001E-4</v>
      </c>
      <c r="X1467" s="52">
        <v>2.0484567087553801E-4</v>
      </c>
      <c r="Y1467" s="52">
        <v>1.71558249358263E-4</v>
      </c>
      <c r="Z1467" s="52">
        <v>2.3991643125E-4</v>
      </c>
      <c r="AA1467" s="52">
        <v>2.163952125E-4</v>
      </c>
      <c r="AB1467" s="52">
        <v>2.3333049000000001E-4</v>
      </c>
      <c r="AC1467" s="52">
        <v>2.4367982624999999E-4</v>
      </c>
      <c r="AD1467" s="52">
        <v>2.163952125E-4</v>
      </c>
      <c r="AE1467" s="52">
        <v>1.8769932562499999E-4</v>
      </c>
      <c r="AF1467" s="52">
        <v>1.72645745625E-4</v>
      </c>
      <c r="AG1467" s="32">
        <v>2.258037E-4</v>
      </c>
    </row>
    <row r="1468" spans="1:33" ht="14.25" x14ac:dyDescent="0.25">
      <c r="A1468" s="49" t="s">
        <v>10</v>
      </c>
      <c r="B1468" s="49" t="s">
        <v>518</v>
      </c>
      <c r="C1468" s="49" t="s">
        <v>524</v>
      </c>
      <c r="D1468" s="49" t="s">
        <v>531</v>
      </c>
      <c r="E1468" s="49" t="s">
        <v>108</v>
      </c>
      <c r="F1468" s="49" t="s">
        <v>108</v>
      </c>
      <c r="G1468" s="49" t="s">
        <v>536</v>
      </c>
      <c r="H1468" s="50" t="s">
        <v>16</v>
      </c>
      <c r="I1468" s="51">
        <v>25</v>
      </c>
      <c r="J1468" s="52">
        <v>3.7724251554832498E-3</v>
      </c>
      <c r="K1468" s="52">
        <v>3.4877704448835001E-3</v>
      </c>
      <c r="L1468" s="52">
        <v>3.1720694374980001E-3</v>
      </c>
      <c r="M1468" s="52">
        <v>3.8177693388000001E-3</v>
      </c>
      <c r="N1468" s="52">
        <v>3.0876058097437501E-3</v>
      </c>
      <c r="O1468" s="52">
        <v>3.79748852083125E-3</v>
      </c>
      <c r="P1468" s="52">
        <v>3.7419461206874998E-3</v>
      </c>
      <c r="Q1468" s="52">
        <v>2.9674892851875002E-3</v>
      </c>
      <c r="R1468" s="52">
        <v>3.6110021738432799E-3</v>
      </c>
      <c r="S1468" s="52">
        <v>3.2206824944242302E-3</v>
      </c>
      <c r="T1468" s="52">
        <v>3.7908981154749699E-3</v>
      </c>
      <c r="U1468" s="52">
        <v>4.2695303480586597E-3</v>
      </c>
      <c r="V1468" s="52">
        <v>4.0689191161784799E-3</v>
      </c>
      <c r="W1468" s="52">
        <v>4.0558357749688996E-3</v>
      </c>
      <c r="X1468" s="52">
        <v>3.78762728017257E-3</v>
      </c>
      <c r="Y1468" s="52">
        <v>4.0253079788132202E-3</v>
      </c>
      <c r="Z1468" s="52">
        <v>5.0476702499999996E-3</v>
      </c>
      <c r="AA1468" s="52">
        <v>4.66308585E-3</v>
      </c>
      <c r="AB1468" s="52">
        <v>4.2496576199999997E-3</v>
      </c>
      <c r="AC1468" s="52">
        <v>4.8938364900000001E-3</v>
      </c>
      <c r="AD1468" s="52">
        <v>5.1197798250000003E-3</v>
      </c>
      <c r="AE1468" s="52">
        <v>4.9707533699999999E-3</v>
      </c>
      <c r="AF1468" s="52">
        <v>4.1270713425000001E-3</v>
      </c>
      <c r="AG1468" s="32">
        <v>4.7303881199999998E-3</v>
      </c>
    </row>
    <row r="1469" spans="1:33" ht="14.25" x14ac:dyDescent="0.25">
      <c r="A1469" s="49" t="s">
        <v>10</v>
      </c>
      <c r="B1469" s="49" t="s">
        <v>518</v>
      </c>
      <c r="C1469" s="49" t="s">
        <v>524</v>
      </c>
      <c r="D1469" s="49" t="s">
        <v>531</v>
      </c>
      <c r="E1469" s="49" t="s">
        <v>108</v>
      </c>
      <c r="F1469" s="49" t="s">
        <v>108</v>
      </c>
      <c r="G1469" s="49" t="s">
        <v>537</v>
      </c>
      <c r="H1469" s="50" t="s">
        <v>16</v>
      </c>
      <c r="I1469" s="51">
        <v>25</v>
      </c>
      <c r="J1469" s="52">
        <v>3.8885827991007198E-2</v>
      </c>
      <c r="K1469" s="52">
        <v>3.3297164107332002E-2</v>
      </c>
      <c r="L1469" s="52">
        <v>3.5881199383483699E-2</v>
      </c>
      <c r="M1469" s="52">
        <v>3.3151120835006702E-2</v>
      </c>
      <c r="N1469" s="52">
        <v>3.1814475230920597E-2</v>
      </c>
      <c r="O1469" s="52">
        <v>3.3122313259449698E-2</v>
      </c>
      <c r="P1469" s="52">
        <v>2.9798269554864299E-2</v>
      </c>
      <c r="Q1469" s="52">
        <v>3.0749026980191701E-2</v>
      </c>
      <c r="R1469" s="52">
        <v>3.2921926516907701E-2</v>
      </c>
      <c r="S1469" s="52">
        <v>3.0761360718565001E-2</v>
      </c>
      <c r="T1469" s="52">
        <v>3.2641225889764203E-2</v>
      </c>
      <c r="U1469" s="52">
        <v>3.3198151395693001E-2</v>
      </c>
      <c r="V1469" s="52">
        <v>3.0988708390848201E-2</v>
      </c>
      <c r="W1469" s="52">
        <v>3.3293464491410803E-2</v>
      </c>
      <c r="X1469" s="52">
        <v>3.0367952610039099E-2</v>
      </c>
      <c r="Y1469" s="52">
        <v>3.19078897795146E-2</v>
      </c>
      <c r="Z1469" s="52">
        <v>2.9041757911173999E-2</v>
      </c>
      <c r="AA1469" s="52">
        <v>2.84527391457217E-2</v>
      </c>
      <c r="AB1469" s="52">
        <v>2.62428057622144E-2</v>
      </c>
      <c r="AC1469" s="52">
        <v>2.38246061915466E-2</v>
      </c>
      <c r="AD1469" s="52">
        <v>2.46088208990345E-2</v>
      </c>
      <c r="AE1469" s="52">
        <v>2.46088208990345E-2</v>
      </c>
      <c r="AF1469" s="52">
        <v>2.46088208990345E-2</v>
      </c>
      <c r="AG1469" s="32">
        <v>2.46088208990345E-2</v>
      </c>
    </row>
    <row r="1470" spans="1:33" ht="14.25" x14ac:dyDescent="0.25">
      <c r="A1470" s="49" t="s">
        <v>10</v>
      </c>
      <c r="B1470" s="49" t="s">
        <v>518</v>
      </c>
      <c r="C1470" s="49" t="s">
        <v>524</v>
      </c>
      <c r="D1470" s="49" t="s">
        <v>531</v>
      </c>
      <c r="E1470" s="49" t="s">
        <v>108</v>
      </c>
      <c r="F1470" s="49" t="s">
        <v>108</v>
      </c>
      <c r="G1470" s="49" t="s">
        <v>538</v>
      </c>
      <c r="H1470" s="50" t="s">
        <v>16</v>
      </c>
      <c r="I1470" s="51">
        <v>25</v>
      </c>
      <c r="J1470" s="52">
        <v>6.0272029401257601E-2</v>
      </c>
      <c r="K1470" s="52">
        <v>5.5608758303394699E-2</v>
      </c>
      <c r="L1470" s="52">
        <v>6.7845775905263694E-2</v>
      </c>
      <c r="M1470" s="52">
        <v>5.1189057641892501E-2</v>
      </c>
      <c r="N1470" s="52">
        <v>5.7415630429869698E-2</v>
      </c>
      <c r="O1470" s="52">
        <v>5.1648078729004801E-2</v>
      </c>
      <c r="P1470" s="52">
        <v>5.2854178804998701E-2</v>
      </c>
      <c r="Q1470" s="52">
        <v>5.7190872266017899E-2</v>
      </c>
      <c r="R1470" s="52">
        <v>5.6255584342763197E-2</v>
      </c>
      <c r="S1470" s="52">
        <v>5.9330104546637799E-2</v>
      </c>
      <c r="T1470" s="52">
        <v>5.7564791460898997E-2</v>
      </c>
      <c r="U1470" s="52">
        <v>5.62594793343765E-2</v>
      </c>
      <c r="V1470" s="52">
        <v>5.8066681952560699E-2</v>
      </c>
      <c r="W1470" s="52">
        <v>5.6277851936326201E-2</v>
      </c>
      <c r="X1470" s="52">
        <v>6.03454480207882E-2</v>
      </c>
      <c r="Y1470" s="52">
        <v>6.0453895365896897E-2</v>
      </c>
      <c r="Z1470" s="52">
        <v>6.5128472594097694E-2</v>
      </c>
      <c r="AA1470" s="52">
        <v>5.9110115600348401E-2</v>
      </c>
      <c r="AB1470" s="52">
        <v>6.2671581803660906E-2</v>
      </c>
      <c r="AC1470" s="52">
        <v>5.8509917639145398E-2</v>
      </c>
      <c r="AD1470" s="52">
        <v>5.8509917639145398E-2</v>
      </c>
      <c r="AE1470" s="52">
        <v>5.8509917639145398E-2</v>
      </c>
      <c r="AF1470" s="52">
        <v>5.8509917639145398E-2</v>
      </c>
      <c r="AG1470" s="32">
        <v>5.8509917639145398E-2</v>
      </c>
    </row>
    <row r="1471" spans="1:33" ht="14.25" x14ac:dyDescent="0.25">
      <c r="A1471" s="49" t="s">
        <v>10</v>
      </c>
      <c r="B1471" s="49" t="s">
        <v>518</v>
      </c>
      <c r="C1471" s="49" t="s">
        <v>524</v>
      </c>
      <c r="D1471" s="49" t="s">
        <v>531</v>
      </c>
      <c r="E1471" s="49" t="s">
        <v>108</v>
      </c>
      <c r="F1471" s="49" t="s">
        <v>108</v>
      </c>
      <c r="G1471" s="49" t="s">
        <v>539</v>
      </c>
      <c r="H1471" s="50" t="s">
        <v>16</v>
      </c>
      <c r="I1471" s="51">
        <v>25</v>
      </c>
      <c r="J1471" s="52">
        <v>5.1521513392731302E-3</v>
      </c>
      <c r="K1471" s="52">
        <v>4.0662221341911404E-3</v>
      </c>
      <c r="L1471" s="52">
        <v>5.2628408862988004E-3</v>
      </c>
      <c r="M1471" s="52">
        <v>5.33252288526204E-3</v>
      </c>
      <c r="N1471" s="52">
        <v>5.2403329839788198E-3</v>
      </c>
      <c r="O1471" s="52">
        <v>4.3674580323640796E-3</v>
      </c>
      <c r="P1471" s="52">
        <v>4.39058258954215E-3</v>
      </c>
      <c r="Q1471" s="52">
        <v>4.23056065386993E-3</v>
      </c>
      <c r="R1471" s="52">
        <v>4.5336465166171203E-3</v>
      </c>
      <c r="S1471" s="52">
        <v>4.5151468708746704E-3</v>
      </c>
      <c r="T1471" s="52">
        <v>4.2435104058896498E-3</v>
      </c>
      <c r="U1471" s="52">
        <v>4.6964433991507001E-3</v>
      </c>
      <c r="V1471" s="52">
        <v>4.7793834775627002E-3</v>
      </c>
      <c r="W1471" s="52">
        <v>4.43035682788842E-3</v>
      </c>
      <c r="X1471" s="52">
        <v>4.7966498135889896E-3</v>
      </c>
      <c r="Y1471" s="52">
        <v>4.2573851401964896E-3</v>
      </c>
      <c r="Z1471" s="52">
        <v>5.2245248737499998E-3</v>
      </c>
      <c r="AA1471" s="52">
        <v>6.0816841068749997E-3</v>
      </c>
      <c r="AB1471" s="52">
        <v>5.2534140628124996E-3</v>
      </c>
      <c r="AC1471" s="52">
        <v>5.7241379081250003E-3</v>
      </c>
      <c r="AD1471" s="52">
        <v>4.3711042415624998E-3</v>
      </c>
      <c r="AE1471" s="52">
        <v>3.7552547053125002E-3</v>
      </c>
      <c r="AF1471" s="52">
        <v>2.8770233578124999E-3</v>
      </c>
      <c r="AG1471" s="32">
        <v>3.3708585543749999E-3</v>
      </c>
    </row>
    <row r="1472" spans="1:33" ht="14.25" x14ac:dyDescent="0.25">
      <c r="A1472" s="49" t="s">
        <v>10</v>
      </c>
      <c r="B1472" s="49" t="s">
        <v>518</v>
      </c>
      <c r="C1472" s="49" t="s">
        <v>524</v>
      </c>
      <c r="D1472" s="49" t="s">
        <v>531</v>
      </c>
      <c r="E1472" s="49" t="s">
        <v>108</v>
      </c>
      <c r="F1472" s="49" t="s">
        <v>108</v>
      </c>
      <c r="G1472" s="49" t="s">
        <v>540</v>
      </c>
      <c r="H1472" s="50" t="s">
        <v>16</v>
      </c>
      <c r="I1472" s="51">
        <v>25</v>
      </c>
      <c r="J1472" s="52">
        <v>4.4345402775506103E-2</v>
      </c>
      <c r="K1472" s="52">
        <v>4.5093602059202299E-2</v>
      </c>
      <c r="L1472" s="52">
        <v>4.6091046760914703E-2</v>
      </c>
      <c r="M1472" s="52">
        <v>4.6183870244646999E-2</v>
      </c>
      <c r="N1472" s="52">
        <v>4.7118206245529697E-2</v>
      </c>
      <c r="O1472" s="52">
        <v>4.8312494350319798E-2</v>
      </c>
      <c r="P1472" s="52">
        <v>4.8242715727864302E-2</v>
      </c>
      <c r="Q1472" s="52">
        <v>4.8877122078252198E-2</v>
      </c>
      <c r="R1472" s="52">
        <v>3.6608958269156402E-2</v>
      </c>
      <c r="S1472" s="52">
        <v>3.5624261935649902E-2</v>
      </c>
      <c r="T1472" s="52">
        <v>3.5543590646043503E-2</v>
      </c>
      <c r="U1472" s="52">
        <v>3.56029718973754E-2</v>
      </c>
      <c r="V1472" s="52">
        <v>3.6242089868648998E-2</v>
      </c>
      <c r="W1472" s="52">
        <v>3.71958130440634E-2</v>
      </c>
      <c r="X1472" s="52">
        <v>3.5604029986626998E-2</v>
      </c>
      <c r="Y1472" s="52">
        <v>3.7909734719093702E-2</v>
      </c>
      <c r="Z1472" s="52">
        <v>3.6510927903161697E-2</v>
      </c>
      <c r="AA1472" s="52">
        <v>3.6692519104318998E-2</v>
      </c>
      <c r="AB1472" s="52">
        <v>3.6782604951453003E-2</v>
      </c>
      <c r="AC1472" s="52">
        <v>3.66999633329309E-2</v>
      </c>
      <c r="AD1472" s="52">
        <v>3.6919150002191703E-2</v>
      </c>
      <c r="AE1472" s="52">
        <v>3.6919150002191703E-2</v>
      </c>
      <c r="AF1472" s="52">
        <v>3.6919150002191703E-2</v>
      </c>
      <c r="AG1472" s="32">
        <v>3.6919150002191703E-2</v>
      </c>
    </row>
    <row r="1473" spans="1:33" ht="14.25" x14ac:dyDescent="0.25">
      <c r="A1473" s="49" t="s">
        <v>10</v>
      </c>
      <c r="B1473" s="49" t="s">
        <v>518</v>
      </c>
      <c r="C1473" s="49" t="s">
        <v>524</v>
      </c>
      <c r="D1473" s="49" t="s">
        <v>531</v>
      </c>
      <c r="E1473" s="49" t="s">
        <v>108</v>
      </c>
      <c r="F1473" s="49" t="s">
        <v>108</v>
      </c>
      <c r="G1473" s="49" t="s">
        <v>790</v>
      </c>
      <c r="H1473" s="50" t="s">
        <v>16</v>
      </c>
      <c r="I1473" s="51">
        <v>25</v>
      </c>
      <c r="J1473" s="52">
        <v>6.43471467879356E-2</v>
      </c>
      <c r="K1473" s="52">
        <v>6.2113553562295698E-2</v>
      </c>
      <c r="L1473" s="52">
        <v>6.0040653706090803E-2</v>
      </c>
      <c r="M1473" s="52">
        <v>5.7583205000999997E-2</v>
      </c>
      <c r="N1473" s="52">
        <v>5.4312168046499999E-2</v>
      </c>
      <c r="O1473" s="52">
        <v>5.4312168046499999E-2</v>
      </c>
      <c r="P1473" s="52">
        <v>5.4765579109500001E-2</v>
      </c>
      <c r="Q1473" s="52">
        <v>5.98178738115E-2</v>
      </c>
      <c r="R1473" s="52">
        <v>5.0328627993000002E-2</v>
      </c>
      <c r="S1473" s="52">
        <v>4.2491093904E-2</v>
      </c>
      <c r="T1473" s="52">
        <v>4.2491093904E-2</v>
      </c>
      <c r="U1473" s="52">
        <v>4.2685412930999998E-2</v>
      </c>
      <c r="V1473" s="52">
        <v>4.2264388372500003E-2</v>
      </c>
      <c r="W1473" s="52">
        <v>4.2199615363499997E-2</v>
      </c>
      <c r="X1473" s="52">
        <v>4.0515517129500002E-2</v>
      </c>
      <c r="Y1473" s="52">
        <v>4.2750173687759997E-2</v>
      </c>
      <c r="Z1473" s="52">
        <v>4.2083021496852002E-2</v>
      </c>
      <c r="AA1473" s="52">
        <v>4.19625432100224E-2</v>
      </c>
      <c r="AB1473" s="52">
        <v>4.1902174177526903E-2</v>
      </c>
      <c r="AC1473" s="52">
        <v>4.1842685940332303E-2</v>
      </c>
      <c r="AD1473" s="52">
        <v>4.2108119702498698E-2</v>
      </c>
      <c r="AE1473" s="52">
        <v>4.2108119702498698E-2</v>
      </c>
      <c r="AF1473" s="52">
        <v>4.2108119702498698E-2</v>
      </c>
      <c r="AG1473" s="32">
        <v>4.2108119702498698E-2</v>
      </c>
    </row>
    <row r="1474" spans="1:33" ht="14.25" x14ac:dyDescent="0.25">
      <c r="A1474" s="49" t="s">
        <v>10</v>
      </c>
      <c r="B1474" s="49" t="s">
        <v>518</v>
      </c>
      <c r="C1474" s="49" t="s">
        <v>524</v>
      </c>
      <c r="D1474" s="49" t="s">
        <v>531</v>
      </c>
      <c r="E1474" s="49" t="s">
        <v>108</v>
      </c>
      <c r="F1474" s="49" t="s">
        <v>108</v>
      </c>
      <c r="G1474" s="49" t="s">
        <v>541</v>
      </c>
      <c r="H1474" s="50" t="s">
        <v>16</v>
      </c>
      <c r="I1474" s="51">
        <v>25</v>
      </c>
      <c r="J1474" s="52">
        <v>3.6076915088670301E-2</v>
      </c>
      <c r="K1474" s="52">
        <v>3.80112260903527E-2</v>
      </c>
      <c r="L1474" s="52">
        <v>4.5436159466602399E-2</v>
      </c>
      <c r="M1474" s="52">
        <v>4.7948077225731599E-2</v>
      </c>
      <c r="N1474" s="52">
        <v>4.7985017192777597E-2</v>
      </c>
      <c r="O1474" s="52">
        <v>4.9335005079368499E-2</v>
      </c>
      <c r="P1474" s="52">
        <v>5.3986082748344398E-2</v>
      </c>
      <c r="Q1474" s="52">
        <v>5.6162182625237103E-2</v>
      </c>
      <c r="R1474" s="52">
        <v>5.5819648385355899E-2</v>
      </c>
      <c r="S1474" s="52">
        <v>5.7216650775459801E-2</v>
      </c>
      <c r="T1474" s="52">
        <v>5.78916447187552E-2</v>
      </c>
      <c r="U1474" s="52">
        <v>5.8214029885702297E-2</v>
      </c>
      <c r="V1474" s="52">
        <v>5.7995748262248598E-2</v>
      </c>
      <c r="W1474" s="52">
        <v>5.8136791772787903E-2</v>
      </c>
      <c r="X1474" s="52">
        <v>4.8693592924296702E-2</v>
      </c>
      <c r="Y1474" s="52">
        <v>4.4526093005741403E-2</v>
      </c>
      <c r="Z1474" s="52">
        <v>4.5745111918260001E-2</v>
      </c>
      <c r="AA1474" s="52">
        <v>5.29758658935E-2</v>
      </c>
      <c r="AB1474" s="52">
        <v>5.3612568355499997E-2</v>
      </c>
      <c r="AC1474" s="52">
        <v>5.8950504112500003E-2</v>
      </c>
      <c r="AD1474" s="52">
        <v>6.5013984535500002E-2</v>
      </c>
      <c r="AE1474" s="52">
        <v>5.8778204510377401E-2</v>
      </c>
      <c r="AF1474" s="52">
        <v>5.8727831827542702E-2</v>
      </c>
      <c r="AG1474" s="33">
        <v>4.4935791267403297E-2</v>
      </c>
    </row>
    <row r="1475" spans="1:33" ht="14.25" x14ac:dyDescent="0.25">
      <c r="A1475" s="28" t="s">
        <v>10</v>
      </c>
      <c r="B1475" s="28" t="s">
        <v>518</v>
      </c>
      <c r="C1475" s="28" t="s">
        <v>524</v>
      </c>
      <c r="D1475" s="28" t="s">
        <v>531</v>
      </c>
      <c r="E1475" s="28" t="s">
        <v>108</v>
      </c>
      <c r="F1475" s="28" t="s">
        <v>108</v>
      </c>
      <c r="G1475" s="28" t="s">
        <v>542</v>
      </c>
      <c r="H1475" s="34" t="s">
        <v>16</v>
      </c>
      <c r="I1475" s="35">
        <v>25</v>
      </c>
      <c r="J1475" s="32">
        <v>5.8315563358263796E-3</v>
      </c>
      <c r="K1475" s="32">
        <v>5.2889665269498804E-3</v>
      </c>
      <c r="L1475" s="32">
        <v>5.4588511690968804E-3</v>
      </c>
      <c r="M1475" s="32">
        <v>5.0428076187971401E-3</v>
      </c>
      <c r="N1475" s="32">
        <v>4.87985680540184E-3</v>
      </c>
      <c r="O1475" s="32">
        <v>6.5977744232182597E-3</v>
      </c>
      <c r="P1475" s="32">
        <v>5.5056572696114596E-3</v>
      </c>
      <c r="Q1475" s="32">
        <v>5.6998114302526702E-3</v>
      </c>
      <c r="R1475" s="32">
        <v>5.2265606636897203E-3</v>
      </c>
      <c r="S1475" s="32">
        <v>6.41922193620001E-3</v>
      </c>
      <c r="T1475" s="32">
        <v>6.2216007369759203E-3</v>
      </c>
      <c r="U1475" s="32">
        <v>5.8020890684475903E-3</v>
      </c>
      <c r="V1475" s="32">
        <v>6.9652805130034096E-3</v>
      </c>
      <c r="W1475" s="32">
        <v>7.35878939216015E-3</v>
      </c>
      <c r="X1475" s="32">
        <v>6.7520576401563703E-3</v>
      </c>
      <c r="Y1475" s="32">
        <v>6.42268897478289E-3</v>
      </c>
      <c r="Z1475" s="32">
        <v>7.7046575759999996E-3</v>
      </c>
      <c r="AA1475" s="32">
        <v>7.6740835380000004E-3</v>
      </c>
      <c r="AB1475" s="32">
        <v>8.1881095518749995E-3</v>
      </c>
      <c r="AC1475" s="32">
        <v>7.6435095000000003E-3</v>
      </c>
      <c r="AD1475" s="32">
        <v>6.5256462356249999E-3</v>
      </c>
      <c r="AE1475" s="32">
        <v>6.9460392581249999E-3</v>
      </c>
      <c r="AF1475" s="32">
        <v>6.4969830749999997E-3</v>
      </c>
      <c r="AG1475" s="32">
        <v>7.0511375137499999E-3</v>
      </c>
    </row>
    <row r="1476" spans="1:33" ht="14.25" x14ac:dyDescent="0.25">
      <c r="A1476" s="28" t="s">
        <v>10</v>
      </c>
      <c r="B1476" s="28" t="s">
        <v>518</v>
      </c>
      <c r="C1476" s="28" t="s">
        <v>524</v>
      </c>
      <c r="D1476" s="28" t="s">
        <v>531</v>
      </c>
      <c r="E1476" s="28" t="s">
        <v>108</v>
      </c>
      <c r="F1476" s="28" t="s">
        <v>108</v>
      </c>
      <c r="G1476" s="28" t="s">
        <v>791</v>
      </c>
      <c r="H1476" s="34" t="s">
        <v>16</v>
      </c>
      <c r="I1476" s="35">
        <v>25</v>
      </c>
      <c r="J1476" s="32">
        <v>6.6795195678950897E-2</v>
      </c>
      <c r="K1476" s="32">
        <v>6.6798772893091704E-2</v>
      </c>
      <c r="L1476" s="32">
        <v>6.8824705764105598E-2</v>
      </c>
      <c r="M1476" s="32">
        <v>6.9364753311413896E-2</v>
      </c>
      <c r="N1476" s="32">
        <v>7.0763777168506098E-2</v>
      </c>
      <c r="O1476" s="32">
        <v>7.1930648770900302E-2</v>
      </c>
      <c r="P1476" s="32">
        <v>7.17649097324837E-2</v>
      </c>
      <c r="Q1476" s="32">
        <v>6.9754405833210506E-2</v>
      </c>
      <c r="R1476" s="32">
        <v>7.1101229192954099E-2</v>
      </c>
      <c r="S1476" s="32">
        <v>6.7876540562757895E-2</v>
      </c>
      <c r="T1476" s="32">
        <v>6.8794243549938405E-2</v>
      </c>
      <c r="U1476" s="32">
        <v>6.8765223400221703E-2</v>
      </c>
      <c r="V1476" s="32">
        <v>6.9150153999352704E-2</v>
      </c>
      <c r="W1476" s="32">
        <v>6.8115947854885103E-2</v>
      </c>
      <c r="X1476" s="32">
        <v>7.1650738471664699E-2</v>
      </c>
      <c r="Y1476" s="32">
        <v>6.9015125344334294E-2</v>
      </c>
      <c r="Z1476" s="32">
        <v>7.2230716671818906E-2</v>
      </c>
      <c r="AA1476" s="32">
        <v>7.4931010031249995E-2</v>
      </c>
      <c r="AB1476" s="32">
        <v>7.5817882406249995E-2</v>
      </c>
      <c r="AC1476" s="32">
        <v>7.1365680281249996E-2</v>
      </c>
      <c r="AD1476" s="32">
        <v>5.7046877437499997E-2</v>
      </c>
      <c r="AE1476" s="32">
        <v>6.2791381128314894E-2</v>
      </c>
      <c r="AF1476" s="32">
        <v>6.2076430427922297E-2</v>
      </c>
      <c r="AG1476" s="32">
        <v>6.2418726674619798E-2</v>
      </c>
    </row>
  </sheetData>
  <sortState xmlns:xlrd2="http://schemas.microsoft.com/office/spreadsheetml/2017/richdata2" ref="A5:AE1439">
    <sortCondition ref="B5:B1439"/>
    <sortCondition ref="C5:C1439"/>
    <sortCondition ref="D5:D1439"/>
    <sortCondition ref="E5:E1439"/>
    <sortCondition ref="F5:F1439"/>
    <sortCondition ref="G5:G1439"/>
    <sortCondition ref="H5:H1439"/>
  </sortState>
  <phoneticPr fontId="4" type="noConversion"/>
  <pageMargins left="0.75" right="0.75" top="1" bottom="1" header="0.5" footer="0.5"/>
  <pageSetup orientation="portrait" r:id="rId1"/>
  <headerFooter alignWithMargins="0"/>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tint="0.59999389629810485"/>
  </sheetPr>
  <dimension ref="A1:AG32"/>
  <sheetViews>
    <sheetView workbookViewId="0"/>
  </sheetViews>
  <sheetFormatPr defaultRowHeight="12.75" x14ac:dyDescent="0.2"/>
  <cols>
    <col min="1" max="1" width="19.7109375" customWidth="1"/>
    <col min="2" max="6" width="13.85546875" customWidth="1"/>
    <col min="7" max="7" width="67.85546875" customWidth="1"/>
    <col min="8" max="9" width="7.85546875" customWidth="1"/>
    <col min="10" max="33" width="10.140625" customWidth="1"/>
  </cols>
  <sheetData>
    <row r="1" spans="1:33" ht="14.25" x14ac:dyDescent="0.25">
      <c r="A1" s="75" t="s">
        <v>808</v>
      </c>
      <c r="B1" s="14"/>
      <c r="C1" s="14"/>
      <c r="D1" s="14"/>
      <c r="E1" s="14"/>
      <c r="F1" s="14"/>
      <c r="G1" s="14"/>
      <c r="H1" s="14"/>
      <c r="I1" s="14"/>
      <c r="J1" s="15"/>
      <c r="K1" s="15"/>
      <c r="L1" s="15"/>
      <c r="M1" s="15"/>
      <c r="N1" s="15"/>
      <c r="O1" s="15"/>
      <c r="P1" s="15"/>
      <c r="Q1" s="15"/>
      <c r="R1" s="15"/>
      <c r="S1" s="15"/>
      <c r="T1" s="15"/>
      <c r="U1" s="15"/>
      <c r="V1" s="15"/>
      <c r="W1" s="15"/>
      <c r="X1" s="15"/>
      <c r="Y1" s="15"/>
      <c r="Z1" s="15"/>
      <c r="AA1" s="15"/>
      <c r="AB1" s="15"/>
      <c r="AC1" s="15"/>
      <c r="AD1" s="15"/>
      <c r="AE1" s="15"/>
    </row>
    <row r="2" spans="1:33" ht="14.25" x14ac:dyDescent="0.25">
      <c r="A2" s="76" t="s">
        <v>804</v>
      </c>
      <c r="B2" s="14"/>
      <c r="C2" s="14" t="s">
        <v>803</v>
      </c>
      <c r="D2" s="16"/>
      <c r="E2" s="16"/>
      <c r="F2" s="16"/>
      <c r="G2" s="16"/>
      <c r="H2" s="14"/>
    </row>
    <row r="3" spans="1:33" ht="14.25" x14ac:dyDescent="0.25">
      <c r="A3" s="16"/>
      <c r="B3" s="14"/>
      <c r="C3" s="14"/>
      <c r="D3" s="16"/>
      <c r="E3" s="16"/>
      <c r="F3" s="16"/>
      <c r="G3" s="16"/>
      <c r="H3" s="14"/>
      <c r="I3" s="77" t="s">
        <v>543</v>
      </c>
      <c r="J3" s="78">
        <f>SUBTOTAL(9,Excluded2025ed[2000])</f>
        <v>47.314531450596377</v>
      </c>
      <c r="K3" s="78">
        <f>SUBTOTAL(9,Excluded2025ed[2001])</f>
        <v>41.889120017821661</v>
      </c>
      <c r="L3" s="78">
        <f>SUBTOTAL(9,Excluded2025ed[2002])</f>
        <v>46.134101167020056</v>
      </c>
      <c r="M3" s="78">
        <f>SUBTOTAL(9,Excluded2025ed[2003])</f>
        <v>40.772309401160747</v>
      </c>
      <c r="N3" s="78">
        <f>SUBTOTAL(9,Excluded2025ed[2004])</f>
        <v>44.489387105233703</v>
      </c>
      <c r="O3" s="78">
        <f>SUBTOTAL(9,Excluded2025ed[2005])</f>
        <v>46.806116532683461</v>
      </c>
      <c r="P3" s="78">
        <f>SUBTOTAL(9,Excluded2025ed[2006])</f>
        <v>48.889512592080919</v>
      </c>
      <c r="Q3" s="78">
        <f>SUBTOTAL(9,Excluded2025ed[2007])</f>
        <v>49.325173864061277</v>
      </c>
      <c r="R3" s="78">
        <f>SUBTOTAL(9,Excluded2025ed[2008])</f>
        <v>49.179946193673274</v>
      </c>
      <c r="S3" s="78">
        <f>SUBTOTAL(9,Excluded2025ed[2009])</f>
        <v>44.987452704044948</v>
      </c>
      <c r="T3" s="78">
        <f>SUBTOTAL(9,Excluded2025ed[2010])</f>
        <v>49.216349280020921</v>
      </c>
      <c r="U3" s="78">
        <f>SUBTOTAL(9,Excluded2025ed[2011])</f>
        <v>44.470204894880958</v>
      </c>
      <c r="V3" s="78">
        <f>SUBTOTAL(9,Excluded2025ed[2012])</f>
        <v>44.010827557996166</v>
      </c>
      <c r="W3" s="78">
        <f>SUBTOTAL(9,Excluded2025ed[2013])</f>
        <v>40.655052132471333</v>
      </c>
      <c r="X3" s="78">
        <f>SUBTOTAL(9,Excluded2025ed[2014])</f>
        <v>37.969655390723382</v>
      </c>
      <c r="Y3" s="78">
        <f>SUBTOTAL(9,Excluded2025ed[2015])</f>
        <v>44.743386955502601</v>
      </c>
      <c r="Z3" s="78">
        <f>SUBTOTAL(9,Excluded2025ed[2016])</f>
        <v>48.067217742372563</v>
      </c>
      <c r="AA3" s="78">
        <f>SUBTOTAL(9,Excluded2025ed[2017])</f>
        <v>51.327814149010472</v>
      </c>
      <c r="AB3" s="78">
        <f>SUBTOTAL(9,Excluded2025ed[2018])</f>
        <v>52.017464474625669</v>
      </c>
      <c r="AC3" s="78">
        <f>SUBTOTAL(9,Excluded2025ed[2019])</f>
        <v>53.608145209305171</v>
      </c>
      <c r="AD3" s="78">
        <f>SUBTOTAL(9,Excluded2025ed[2020])</f>
        <v>32.62522320711377</v>
      </c>
      <c r="AE3" s="78">
        <f>SUBTOTAL(9,Excluded2025ed[2021])</f>
        <v>37.588110616081472</v>
      </c>
      <c r="AF3" s="78">
        <f>SUBTOTAL(9,Excluded2025ed[2022])</f>
        <v>41.065257454575956</v>
      </c>
      <c r="AG3" s="78">
        <f>SUBTOTAL(9,Excluded2025ed[2023])</f>
        <v>44.726598036017663</v>
      </c>
    </row>
    <row r="4" spans="1:33" ht="27.75" customHeight="1" x14ac:dyDescent="0.2">
      <c r="A4" s="62" t="s">
        <v>2</v>
      </c>
      <c r="B4" s="63" t="s">
        <v>3</v>
      </c>
      <c r="C4" s="63" t="s">
        <v>4</v>
      </c>
      <c r="D4" s="63" t="s">
        <v>5</v>
      </c>
      <c r="E4" s="63" t="s">
        <v>6</v>
      </c>
      <c r="F4" s="63" t="s">
        <v>7</v>
      </c>
      <c r="G4" s="63" t="s">
        <v>8</v>
      </c>
      <c r="H4" s="64" t="s">
        <v>9</v>
      </c>
      <c r="I4" s="64" t="s">
        <v>557</v>
      </c>
      <c r="J4" s="69" t="s">
        <v>560</v>
      </c>
      <c r="K4" s="69" t="s">
        <v>561</v>
      </c>
      <c r="L4" s="69" t="s">
        <v>562</v>
      </c>
      <c r="M4" s="69" t="s">
        <v>563</v>
      </c>
      <c r="N4" s="69" t="s">
        <v>564</v>
      </c>
      <c r="O4" s="69" t="s">
        <v>565</v>
      </c>
      <c r="P4" s="69" t="s">
        <v>566</v>
      </c>
      <c r="Q4" s="69" t="s">
        <v>567</v>
      </c>
      <c r="R4" s="69" t="s">
        <v>568</v>
      </c>
      <c r="S4" s="69" t="s">
        <v>569</v>
      </c>
      <c r="T4" s="69" t="s">
        <v>570</v>
      </c>
      <c r="U4" s="69" t="s">
        <v>571</v>
      </c>
      <c r="V4" s="69" t="s">
        <v>572</v>
      </c>
      <c r="W4" s="69" t="s">
        <v>573</v>
      </c>
      <c r="X4" s="69" t="s">
        <v>574</v>
      </c>
      <c r="Y4" s="69" t="s">
        <v>575</v>
      </c>
      <c r="Z4" s="69" t="s">
        <v>576</v>
      </c>
      <c r="AA4" s="69" t="s">
        <v>577</v>
      </c>
      <c r="AB4" s="65" t="s">
        <v>578</v>
      </c>
      <c r="AC4" s="65" t="s">
        <v>579</v>
      </c>
      <c r="AD4" s="65" t="s">
        <v>580</v>
      </c>
      <c r="AE4" s="65" t="s">
        <v>581</v>
      </c>
      <c r="AF4" s="65" t="s">
        <v>582</v>
      </c>
      <c r="AG4" s="65" t="s">
        <v>589</v>
      </c>
    </row>
    <row r="5" spans="1:33" ht="15" customHeight="1" x14ac:dyDescent="0.25">
      <c r="A5" s="66" t="s">
        <v>544</v>
      </c>
      <c r="B5" s="66" t="s">
        <v>11</v>
      </c>
      <c r="C5" s="66" t="s">
        <v>12</v>
      </c>
      <c r="D5" s="66" t="s">
        <v>179</v>
      </c>
      <c r="E5" s="66" t="s">
        <v>108</v>
      </c>
      <c r="F5" s="66" t="s">
        <v>108</v>
      </c>
      <c r="G5" s="66" t="s">
        <v>545</v>
      </c>
      <c r="H5" s="67" t="s">
        <v>16</v>
      </c>
      <c r="I5" s="68">
        <v>25</v>
      </c>
      <c r="J5" s="24"/>
      <c r="K5" s="24">
        <v>1.76625E-6</v>
      </c>
      <c r="L5" s="24"/>
      <c r="M5" s="24">
        <v>1.3072500000000001E-5</v>
      </c>
      <c r="N5" s="24"/>
      <c r="O5" s="24">
        <v>6.0637500000000002E-6</v>
      </c>
      <c r="P5" s="24">
        <v>4.3874999999999999E-6</v>
      </c>
      <c r="Q5" s="24">
        <v>2.023875E-5</v>
      </c>
      <c r="R5" s="24">
        <v>8.3699999999999995E-6</v>
      </c>
      <c r="S5" s="24">
        <v>6.9862500000000002E-6</v>
      </c>
      <c r="T5" s="24">
        <v>6.6937500000000001E-6</v>
      </c>
      <c r="U5" s="24">
        <v>3.7349999999999998E-6</v>
      </c>
      <c r="V5" s="24"/>
      <c r="W5" s="24"/>
      <c r="X5" s="24"/>
      <c r="Y5" s="24"/>
      <c r="Z5" s="24"/>
      <c r="AA5" s="24"/>
      <c r="AB5" s="24"/>
      <c r="AC5" s="24"/>
      <c r="AD5" s="24"/>
      <c r="AE5" s="24"/>
      <c r="AF5" s="24"/>
      <c r="AG5" s="24">
        <v>1.9168762499999998E-6</v>
      </c>
    </row>
    <row r="6" spans="1:33" ht="15" customHeight="1" x14ac:dyDescent="0.25">
      <c r="A6" s="18" t="s">
        <v>544</v>
      </c>
      <c r="B6" s="18" t="s">
        <v>11</v>
      </c>
      <c r="C6" s="18" t="s">
        <v>12</v>
      </c>
      <c r="D6" s="18" t="s">
        <v>179</v>
      </c>
      <c r="E6" s="18" t="s">
        <v>108</v>
      </c>
      <c r="F6" s="18" t="s">
        <v>108</v>
      </c>
      <c r="G6" s="18" t="s">
        <v>545</v>
      </c>
      <c r="H6" s="19" t="s">
        <v>17</v>
      </c>
      <c r="I6" s="21">
        <v>1</v>
      </c>
      <c r="J6" s="20"/>
      <c r="K6" s="20">
        <v>1.7686049999999999E-3</v>
      </c>
      <c r="L6" s="20"/>
      <c r="M6" s="20">
        <v>1.308993E-2</v>
      </c>
      <c r="N6" s="20"/>
      <c r="O6" s="20">
        <v>6.0718350000000003E-3</v>
      </c>
      <c r="P6" s="20">
        <v>4.3933499999999999E-3</v>
      </c>
      <c r="Q6" s="20">
        <v>2.0265735E-2</v>
      </c>
      <c r="R6" s="20">
        <v>8.3811600000000003E-3</v>
      </c>
      <c r="S6" s="20">
        <v>6.9955649999999996E-3</v>
      </c>
      <c r="T6" s="20">
        <v>6.702675E-3</v>
      </c>
      <c r="U6" s="20">
        <v>3.73998E-3</v>
      </c>
      <c r="V6" s="20"/>
      <c r="W6" s="20"/>
      <c r="X6" s="20"/>
      <c r="Y6" s="20"/>
      <c r="Z6" s="20"/>
      <c r="AA6" s="20"/>
      <c r="AB6" s="20"/>
      <c r="AC6" s="20"/>
      <c r="AD6" s="20"/>
      <c r="AE6" s="20"/>
      <c r="AF6" s="20"/>
      <c r="AG6" s="37">
        <v>1.9194320850000001E-3</v>
      </c>
    </row>
    <row r="7" spans="1:33" ht="15" customHeight="1" x14ac:dyDescent="0.25">
      <c r="A7" s="18" t="s">
        <v>544</v>
      </c>
      <c r="B7" s="18" t="s">
        <v>11</v>
      </c>
      <c r="C7" s="18" t="s">
        <v>12</v>
      </c>
      <c r="D7" s="18" t="s">
        <v>179</v>
      </c>
      <c r="E7" s="18" t="s">
        <v>108</v>
      </c>
      <c r="F7" s="18" t="s">
        <v>108</v>
      </c>
      <c r="G7" s="18" t="s">
        <v>545</v>
      </c>
      <c r="H7" s="19" t="s">
        <v>18</v>
      </c>
      <c r="I7" s="21">
        <v>298</v>
      </c>
      <c r="J7" s="20"/>
      <c r="K7" s="20">
        <v>4.2107399999999996E-6</v>
      </c>
      <c r="L7" s="20"/>
      <c r="M7" s="20">
        <v>3.116484E-5</v>
      </c>
      <c r="N7" s="20"/>
      <c r="O7" s="20">
        <v>1.445598E-5</v>
      </c>
      <c r="P7" s="20">
        <v>1.0459799999999999E-5</v>
      </c>
      <c r="Q7" s="20">
        <v>4.8249179999999997E-5</v>
      </c>
      <c r="R7" s="20">
        <v>1.9954080000000001E-5</v>
      </c>
      <c r="S7" s="20">
        <v>1.6655220000000001E-5</v>
      </c>
      <c r="T7" s="20">
        <v>1.5957899999999998E-5</v>
      </c>
      <c r="U7" s="20">
        <v>8.9042399999999996E-6</v>
      </c>
      <c r="V7" s="20"/>
      <c r="W7" s="20"/>
      <c r="X7" s="20"/>
      <c r="Y7" s="20"/>
      <c r="Z7" s="20"/>
      <c r="AA7" s="20"/>
      <c r="AB7" s="20"/>
      <c r="AC7" s="20"/>
      <c r="AD7" s="20"/>
      <c r="AE7" s="20"/>
      <c r="AF7" s="20"/>
      <c r="AG7" s="37">
        <v>4.5698329799999996E-6</v>
      </c>
    </row>
    <row r="8" spans="1:33" ht="15" customHeight="1" x14ac:dyDescent="0.25">
      <c r="A8" s="18" t="s">
        <v>544</v>
      </c>
      <c r="B8" s="18" t="s">
        <v>11</v>
      </c>
      <c r="C8" s="18" t="s">
        <v>12</v>
      </c>
      <c r="D8" s="18" t="s">
        <v>179</v>
      </c>
      <c r="E8" s="18" t="s">
        <v>183</v>
      </c>
      <c r="F8" s="18" t="s">
        <v>546</v>
      </c>
      <c r="G8" s="18" t="s">
        <v>792</v>
      </c>
      <c r="H8" s="19" t="s">
        <v>16</v>
      </c>
      <c r="I8" s="21">
        <v>25</v>
      </c>
      <c r="J8" s="20"/>
      <c r="K8" s="20"/>
      <c r="L8" s="20"/>
      <c r="M8" s="20"/>
      <c r="N8" s="20"/>
      <c r="O8" s="20"/>
      <c r="P8" s="20"/>
      <c r="Q8" s="20"/>
      <c r="R8" s="20"/>
      <c r="S8" s="20"/>
      <c r="T8" s="20"/>
      <c r="U8" s="20"/>
      <c r="V8" s="20"/>
      <c r="W8" s="20"/>
      <c r="X8" s="20"/>
      <c r="Y8" s="20"/>
      <c r="Z8" s="20"/>
      <c r="AA8" s="20"/>
      <c r="AB8" s="20"/>
      <c r="AC8" s="20">
        <v>1.57005455147125E-6</v>
      </c>
      <c r="AD8" s="20">
        <v>3.4486947154029299E-6</v>
      </c>
      <c r="AE8" s="20">
        <v>5.7284176861884302E-6</v>
      </c>
      <c r="AF8" s="20">
        <v>8.5751802078430108E-6</v>
      </c>
      <c r="AG8" s="37">
        <v>1.8408251702975402E-5</v>
      </c>
    </row>
    <row r="9" spans="1:33" ht="15" customHeight="1" x14ac:dyDescent="0.25">
      <c r="A9" s="18" t="s">
        <v>544</v>
      </c>
      <c r="B9" s="18" t="s">
        <v>11</v>
      </c>
      <c r="C9" s="18" t="s">
        <v>12</v>
      </c>
      <c r="D9" s="18" t="s">
        <v>179</v>
      </c>
      <c r="E9" s="18" t="s">
        <v>183</v>
      </c>
      <c r="F9" s="18" t="s">
        <v>546</v>
      </c>
      <c r="G9" s="18" t="s">
        <v>792</v>
      </c>
      <c r="H9" s="19" t="s">
        <v>18</v>
      </c>
      <c r="I9" s="21">
        <v>298</v>
      </c>
      <c r="J9" s="20"/>
      <c r="K9" s="20"/>
      <c r="L9" s="20"/>
      <c r="M9" s="20"/>
      <c r="N9" s="20"/>
      <c r="O9" s="20"/>
      <c r="P9" s="20"/>
      <c r="Q9" s="20"/>
      <c r="R9" s="20"/>
      <c r="S9" s="20"/>
      <c r="T9" s="20"/>
      <c r="U9" s="20"/>
      <c r="V9" s="20"/>
      <c r="W9" s="20"/>
      <c r="X9" s="20"/>
      <c r="Y9" s="20"/>
      <c r="Z9" s="20"/>
      <c r="AA9" s="20"/>
      <c r="AB9" s="20"/>
      <c r="AC9" s="20">
        <v>7.4860201014149199E-5</v>
      </c>
      <c r="AD9" s="20">
        <v>1.6443376403041201E-4</v>
      </c>
      <c r="AE9" s="20">
        <v>2.7313095527746402E-4</v>
      </c>
      <c r="AF9" s="20">
        <v>4.0886459230995498E-4</v>
      </c>
      <c r="AG9" s="37">
        <v>8.7770544119786698E-4</v>
      </c>
    </row>
    <row r="10" spans="1:33" ht="15" customHeight="1" x14ac:dyDescent="0.25">
      <c r="A10" s="18" t="s">
        <v>544</v>
      </c>
      <c r="B10" s="18" t="s">
        <v>11</v>
      </c>
      <c r="C10" s="18" t="s">
        <v>12</v>
      </c>
      <c r="D10" s="18" t="s">
        <v>179</v>
      </c>
      <c r="E10" s="18" t="s">
        <v>183</v>
      </c>
      <c r="F10" s="18" t="s">
        <v>546</v>
      </c>
      <c r="G10" s="18" t="s">
        <v>547</v>
      </c>
      <c r="H10" s="19" t="s">
        <v>16</v>
      </c>
      <c r="I10" s="21">
        <v>25</v>
      </c>
      <c r="J10" s="20">
        <v>2.4007881811111799E-3</v>
      </c>
      <c r="K10" s="20">
        <v>2.1793470296572002E-3</v>
      </c>
      <c r="L10" s="20">
        <v>2.26711813894838E-3</v>
      </c>
      <c r="M10" s="20">
        <v>2.10986153850891E-3</v>
      </c>
      <c r="N10" s="20">
        <v>2.2569460746630601E-3</v>
      </c>
      <c r="O10" s="20">
        <v>2.3443403896253501E-3</v>
      </c>
      <c r="P10" s="20">
        <v>2.4368948488890699E-3</v>
      </c>
      <c r="Q10" s="20">
        <v>2.36336254421442E-3</v>
      </c>
      <c r="R10" s="20">
        <v>2.4554878695728101E-3</v>
      </c>
      <c r="S10" s="20">
        <v>2.15227776388387E-3</v>
      </c>
      <c r="T10" s="20">
        <v>2.4049968260699199E-3</v>
      </c>
      <c r="U10" s="20">
        <v>2.5497545341516201E-3</v>
      </c>
      <c r="V10" s="20">
        <v>2.61107343402799E-3</v>
      </c>
      <c r="W10" s="20">
        <v>2.6461483334970799E-3</v>
      </c>
      <c r="X10" s="20">
        <v>2.7289394306463399E-3</v>
      </c>
      <c r="Y10" s="20">
        <v>3.1853921253803701E-3</v>
      </c>
      <c r="Z10" s="20">
        <v>3.3690461524470499E-3</v>
      </c>
      <c r="AA10" s="20">
        <v>3.5816771015208799E-3</v>
      </c>
      <c r="AB10" s="20">
        <v>3.5592868632851799E-3</v>
      </c>
      <c r="AC10" s="20">
        <v>3.5472075775991301E-3</v>
      </c>
      <c r="AD10" s="20">
        <v>1.81572361295383E-3</v>
      </c>
      <c r="AE10" s="20">
        <v>2.0585253362392099E-3</v>
      </c>
      <c r="AF10" s="20">
        <v>2.4798144081248099E-3</v>
      </c>
      <c r="AG10" s="37">
        <v>2.9739763986028601E-3</v>
      </c>
    </row>
    <row r="11" spans="1:33" ht="15" customHeight="1" x14ac:dyDescent="0.25">
      <c r="A11" s="18" t="s">
        <v>544</v>
      </c>
      <c r="B11" s="18" t="s">
        <v>11</v>
      </c>
      <c r="C11" s="18" t="s">
        <v>12</v>
      </c>
      <c r="D11" s="18" t="s">
        <v>179</v>
      </c>
      <c r="E11" s="18" t="s">
        <v>183</v>
      </c>
      <c r="F11" s="18" t="s">
        <v>546</v>
      </c>
      <c r="G11" s="18" t="s">
        <v>547</v>
      </c>
      <c r="H11" s="19" t="s">
        <v>17</v>
      </c>
      <c r="I11" s="21">
        <v>1</v>
      </c>
      <c r="J11" s="20">
        <v>13.1467383590791</v>
      </c>
      <c r="K11" s="20">
        <v>11.9341245587432</v>
      </c>
      <c r="L11" s="20">
        <v>12.4147599677377</v>
      </c>
      <c r="M11" s="20">
        <v>11.5536213643898</v>
      </c>
      <c r="N11" s="20">
        <v>12.359057649314501</v>
      </c>
      <c r="O11" s="20">
        <v>12.837629729067199</v>
      </c>
      <c r="P11" s="20">
        <v>13.3444588069008</v>
      </c>
      <c r="Q11" s="20">
        <v>12.9417952241226</v>
      </c>
      <c r="R11" s="20">
        <v>13.4462743607082</v>
      </c>
      <c r="S11" s="20">
        <v>11.785893008165701</v>
      </c>
      <c r="T11" s="20">
        <v>13.1697849379294</v>
      </c>
      <c r="U11" s="20">
        <v>13.962479490736399</v>
      </c>
      <c r="V11" s="20">
        <v>14.2982623554987</v>
      </c>
      <c r="W11" s="20">
        <v>14.490332830486601</v>
      </c>
      <c r="X11" s="20">
        <v>14.9436976467773</v>
      </c>
      <c r="Y11" s="20">
        <v>17.4432368390218</v>
      </c>
      <c r="Z11" s="20">
        <v>18.448927995548399</v>
      </c>
      <c r="AA11" s="20">
        <v>19.613297045891901</v>
      </c>
      <c r="AB11" s="20">
        <v>19.4906878935317</v>
      </c>
      <c r="AC11" s="20">
        <v>19.424541613019102</v>
      </c>
      <c r="AD11" s="20">
        <v>9.9429193544503196</v>
      </c>
      <c r="AE11" s="20">
        <v>11.272503844360999</v>
      </c>
      <c r="AF11" s="20">
        <v>13.5794867115691</v>
      </c>
      <c r="AG11" s="37">
        <v>16.285522357250301</v>
      </c>
    </row>
    <row r="12" spans="1:33" ht="15" customHeight="1" x14ac:dyDescent="0.25">
      <c r="A12" s="18" t="s">
        <v>544</v>
      </c>
      <c r="B12" s="18" t="s">
        <v>11</v>
      </c>
      <c r="C12" s="18" t="s">
        <v>12</v>
      </c>
      <c r="D12" s="18" t="s">
        <v>179</v>
      </c>
      <c r="E12" s="18" t="s">
        <v>183</v>
      </c>
      <c r="F12" s="18" t="s">
        <v>546</v>
      </c>
      <c r="G12" s="18" t="s">
        <v>547</v>
      </c>
      <c r="H12" s="19" t="s">
        <v>18</v>
      </c>
      <c r="I12" s="21">
        <v>298</v>
      </c>
      <c r="J12" s="20">
        <v>0.114469580475381</v>
      </c>
      <c r="K12" s="20">
        <v>0.103911266374055</v>
      </c>
      <c r="L12" s="20">
        <v>0.108096192865059</v>
      </c>
      <c r="M12" s="20">
        <v>0.100598198156105</v>
      </c>
      <c r="N12" s="20">
        <v>0.10761118883993499</v>
      </c>
      <c r="O12" s="20">
        <v>0.11177814977733699</v>
      </c>
      <c r="P12" s="20">
        <v>0.116191146395031</v>
      </c>
      <c r="Q12" s="20">
        <v>0.112685126108144</v>
      </c>
      <c r="R12" s="20">
        <v>0.117077661621232</v>
      </c>
      <c r="S12" s="20">
        <v>0.102620603781983</v>
      </c>
      <c r="T12" s="20">
        <v>0.114670248667014</v>
      </c>
      <c r="U12" s="20">
        <v>0.121572296188349</v>
      </c>
      <c r="V12" s="20">
        <v>0.124495981334455</v>
      </c>
      <c r="W12" s="20">
        <v>0.126168352541141</v>
      </c>
      <c r="X12" s="20">
        <v>0.130115832053217</v>
      </c>
      <c r="Y12" s="20">
        <v>0.15187949653813601</v>
      </c>
      <c r="Z12" s="20">
        <v>0.16063612054867499</v>
      </c>
      <c r="AA12" s="20">
        <v>0.170774364200516</v>
      </c>
      <c r="AB12" s="20">
        <v>0.16970679764143701</v>
      </c>
      <c r="AC12" s="20">
        <v>0.169130857299926</v>
      </c>
      <c r="AD12" s="20">
        <v>8.65737018656388E-2</v>
      </c>
      <c r="AE12" s="20">
        <v>9.8150488031885599E-2</v>
      </c>
      <c r="AF12" s="20">
        <v>0.118237550979391</v>
      </c>
      <c r="AG12" s="37">
        <v>0.14179919468538399</v>
      </c>
    </row>
    <row r="13" spans="1:33" ht="15" customHeight="1" x14ac:dyDescent="0.25">
      <c r="A13" s="18" t="s">
        <v>544</v>
      </c>
      <c r="B13" s="18" t="s">
        <v>11</v>
      </c>
      <c r="C13" s="18" t="s">
        <v>12</v>
      </c>
      <c r="D13" s="18" t="s">
        <v>179</v>
      </c>
      <c r="E13" s="18" t="s">
        <v>183</v>
      </c>
      <c r="F13" s="18" t="s">
        <v>186</v>
      </c>
      <c r="G13" s="18" t="s">
        <v>793</v>
      </c>
      <c r="H13" s="19" t="s">
        <v>16</v>
      </c>
      <c r="I13" s="21">
        <v>25</v>
      </c>
      <c r="J13" s="20"/>
      <c r="K13" s="20"/>
      <c r="L13" s="20"/>
      <c r="M13" s="20"/>
      <c r="N13" s="20"/>
      <c r="O13" s="20"/>
      <c r="P13" s="20"/>
      <c r="Q13" s="20"/>
      <c r="R13" s="20"/>
      <c r="S13" s="20"/>
      <c r="T13" s="20"/>
      <c r="U13" s="20"/>
      <c r="V13" s="20"/>
      <c r="W13" s="20"/>
      <c r="X13" s="20"/>
      <c r="Y13" s="20"/>
      <c r="Z13" s="20"/>
      <c r="AA13" s="20"/>
      <c r="AB13" s="20"/>
      <c r="AC13" s="20">
        <v>1.4402342529842499E-6</v>
      </c>
      <c r="AD13" s="20">
        <v>3.7694115177199302E-6</v>
      </c>
      <c r="AE13" s="20">
        <v>7.2875832803640503E-6</v>
      </c>
      <c r="AF13" s="20">
        <v>9.7041471162327793E-6</v>
      </c>
      <c r="AG13" s="37">
        <v>1.83567570665981E-5</v>
      </c>
    </row>
    <row r="14" spans="1:33" ht="15" customHeight="1" x14ac:dyDescent="0.25">
      <c r="A14" s="18" t="s">
        <v>544</v>
      </c>
      <c r="B14" s="18" t="s">
        <v>11</v>
      </c>
      <c r="C14" s="18" t="s">
        <v>12</v>
      </c>
      <c r="D14" s="18" t="s">
        <v>179</v>
      </c>
      <c r="E14" s="18" t="s">
        <v>183</v>
      </c>
      <c r="F14" s="18" t="s">
        <v>186</v>
      </c>
      <c r="G14" s="18" t="s">
        <v>793</v>
      </c>
      <c r="H14" s="19" t="s">
        <v>18</v>
      </c>
      <c r="I14" s="21">
        <v>298</v>
      </c>
      <c r="J14" s="20"/>
      <c r="K14" s="20"/>
      <c r="L14" s="20"/>
      <c r="M14" s="20"/>
      <c r="N14" s="20"/>
      <c r="O14" s="20"/>
      <c r="P14" s="20"/>
      <c r="Q14" s="20"/>
      <c r="R14" s="20"/>
      <c r="S14" s="20"/>
      <c r="T14" s="20"/>
      <c r="U14" s="20"/>
      <c r="V14" s="20"/>
      <c r="W14" s="20"/>
      <c r="X14" s="20"/>
      <c r="Y14" s="20"/>
      <c r="Z14" s="20"/>
      <c r="AA14" s="20"/>
      <c r="AB14" s="20"/>
      <c r="AC14" s="20">
        <v>6.8670369182288898E-5</v>
      </c>
      <c r="AD14" s="20">
        <v>1.7972554116488601E-4</v>
      </c>
      <c r="AE14" s="20">
        <v>3.4747197080775799E-4</v>
      </c>
      <c r="AF14" s="20">
        <v>4.6269373450197901E-4</v>
      </c>
      <c r="AG14" s="37">
        <v>8.7525017693539705E-4</v>
      </c>
    </row>
    <row r="15" spans="1:33" ht="15" customHeight="1" x14ac:dyDescent="0.25">
      <c r="A15" s="18" t="s">
        <v>544</v>
      </c>
      <c r="B15" s="18" t="s">
        <v>11</v>
      </c>
      <c r="C15" s="18" t="s">
        <v>12</v>
      </c>
      <c r="D15" s="18" t="s">
        <v>179</v>
      </c>
      <c r="E15" s="18" t="s">
        <v>183</v>
      </c>
      <c r="F15" s="18" t="s">
        <v>186</v>
      </c>
      <c r="G15" s="18" t="s">
        <v>548</v>
      </c>
      <c r="H15" s="19" t="s">
        <v>16</v>
      </c>
      <c r="I15" s="21">
        <v>25</v>
      </c>
      <c r="J15" s="20">
        <v>2.7158801806203298E-3</v>
      </c>
      <c r="K15" s="20">
        <v>2.5487808565709401E-3</v>
      </c>
      <c r="L15" s="20">
        <v>2.8595204988625701E-3</v>
      </c>
      <c r="M15" s="20">
        <v>2.8265521236061999E-3</v>
      </c>
      <c r="N15" s="20">
        <v>2.96923712694042E-3</v>
      </c>
      <c r="O15" s="20">
        <v>2.9089713393168799E-3</v>
      </c>
      <c r="P15" s="20">
        <v>2.9641229814421398E-3</v>
      </c>
      <c r="Q15" s="20">
        <v>2.86969488851663E-3</v>
      </c>
      <c r="R15" s="20">
        <v>2.7286913189259001E-3</v>
      </c>
      <c r="S15" s="20">
        <v>2.3712753954698599E-3</v>
      </c>
      <c r="T15" s="20">
        <v>2.6282236141173402E-3</v>
      </c>
      <c r="U15" s="20">
        <v>2.59562031635441E-3</v>
      </c>
      <c r="V15" s="20">
        <v>2.6856452884171699E-3</v>
      </c>
      <c r="W15" s="20">
        <v>2.6264570290454301E-3</v>
      </c>
      <c r="X15" s="20">
        <v>2.5993086074579501E-3</v>
      </c>
      <c r="Y15" s="20">
        <v>2.8847314524684999E-3</v>
      </c>
      <c r="Z15" s="20">
        <v>2.95504915707454E-3</v>
      </c>
      <c r="AA15" s="20">
        <v>3.0780609864980201E-3</v>
      </c>
      <c r="AB15" s="20">
        <v>3.1344720699539499E-3</v>
      </c>
      <c r="AC15" s="20">
        <v>3.2539059556346201E-3</v>
      </c>
      <c r="AD15" s="20">
        <v>1.9845796930345501E-3</v>
      </c>
      <c r="AE15" s="20">
        <v>2.6188165117136302E-3</v>
      </c>
      <c r="AF15" s="20">
        <v>2.8062948246133702E-3</v>
      </c>
      <c r="AG15" s="37">
        <v>2.9656570950800801E-3</v>
      </c>
    </row>
    <row r="16" spans="1:33" ht="15" customHeight="1" x14ac:dyDescent="0.25">
      <c r="A16" s="18" t="s">
        <v>544</v>
      </c>
      <c r="B16" s="18" t="s">
        <v>11</v>
      </c>
      <c r="C16" s="18" t="s">
        <v>12</v>
      </c>
      <c r="D16" s="18" t="s">
        <v>179</v>
      </c>
      <c r="E16" s="18" t="s">
        <v>183</v>
      </c>
      <c r="F16" s="18" t="s">
        <v>186</v>
      </c>
      <c r="G16" s="18" t="s">
        <v>548</v>
      </c>
      <c r="H16" s="19" t="s">
        <v>17</v>
      </c>
      <c r="I16" s="21">
        <v>1</v>
      </c>
      <c r="J16" s="20">
        <v>14.872185072444999</v>
      </c>
      <c r="K16" s="20">
        <v>13.957147623268799</v>
      </c>
      <c r="L16" s="20">
        <v>15.6587607881217</v>
      </c>
      <c r="M16" s="20">
        <v>15.478225659271301</v>
      </c>
      <c r="N16" s="20">
        <v>16.259570061646301</v>
      </c>
      <c r="O16" s="20">
        <v>15.9295540493533</v>
      </c>
      <c r="P16" s="20">
        <v>16.231564953438401</v>
      </c>
      <c r="Q16" s="20">
        <v>15.7144758402856</v>
      </c>
      <c r="R16" s="20">
        <v>14.9423389846937</v>
      </c>
      <c r="S16" s="20">
        <v>12.985126071028599</v>
      </c>
      <c r="T16" s="20">
        <v>14.392176900821701</v>
      </c>
      <c r="U16" s="20">
        <v>14.213640939713301</v>
      </c>
      <c r="V16" s="20">
        <v>14.706618522160699</v>
      </c>
      <c r="W16" s="20">
        <v>14.382503064573999</v>
      </c>
      <c r="X16" s="20">
        <v>14.2338380560236</v>
      </c>
      <c r="Y16" s="20">
        <v>15.796816204025401</v>
      </c>
      <c r="Z16" s="20">
        <v>16.181876606996401</v>
      </c>
      <c r="AA16" s="20">
        <v>16.855490526469101</v>
      </c>
      <c r="AB16" s="20">
        <v>17.1643981429687</v>
      </c>
      <c r="AC16" s="20">
        <v>17.818419209302402</v>
      </c>
      <c r="AD16" s="20">
        <v>10.8675768159568</v>
      </c>
      <c r="AE16" s="20">
        <v>14.340663520761099</v>
      </c>
      <c r="AF16" s="20">
        <v>15.367296501998799</v>
      </c>
      <c r="AG16" s="37">
        <v>16.239965773956399</v>
      </c>
    </row>
    <row r="17" spans="1:33" ht="15" customHeight="1" x14ac:dyDescent="0.25">
      <c r="A17" s="18" t="s">
        <v>544</v>
      </c>
      <c r="B17" s="18" t="s">
        <v>11</v>
      </c>
      <c r="C17" s="18" t="s">
        <v>12</v>
      </c>
      <c r="D17" s="18" t="s">
        <v>179</v>
      </c>
      <c r="E17" s="18" t="s">
        <v>183</v>
      </c>
      <c r="F17" s="18" t="s">
        <v>186</v>
      </c>
      <c r="G17" s="18" t="s">
        <v>548</v>
      </c>
      <c r="H17" s="19" t="s">
        <v>18</v>
      </c>
      <c r="I17" s="21">
        <v>298</v>
      </c>
      <c r="J17" s="20">
        <v>0.129493167011977</v>
      </c>
      <c r="K17" s="20">
        <v>0.121525871241302</v>
      </c>
      <c r="L17" s="20">
        <v>0.136341937385767</v>
      </c>
      <c r="M17" s="20">
        <v>0.13477000525354399</v>
      </c>
      <c r="N17" s="20">
        <v>0.141573226212519</v>
      </c>
      <c r="O17" s="20">
        <v>0.138699753458629</v>
      </c>
      <c r="P17" s="20">
        <v>0.14132938375516099</v>
      </c>
      <c r="Q17" s="20">
        <v>0.13682705228447301</v>
      </c>
      <c r="R17" s="20">
        <v>0.13010400208638701</v>
      </c>
      <c r="S17" s="20">
        <v>0.11306241085600301</v>
      </c>
      <c r="T17" s="20">
        <v>0.12531370192111499</v>
      </c>
      <c r="U17" s="20">
        <v>0.123759176683778</v>
      </c>
      <c r="V17" s="20">
        <v>0.12805156735173101</v>
      </c>
      <c r="W17" s="20">
        <v>0.125229471144886</v>
      </c>
      <c r="X17" s="20">
        <v>0.123935034403595</v>
      </c>
      <c r="Y17" s="20">
        <v>0.13754399565369799</v>
      </c>
      <c r="Z17" s="20">
        <v>0.140896743809314</v>
      </c>
      <c r="AA17" s="20">
        <v>0.14676194783622501</v>
      </c>
      <c r="AB17" s="20">
        <v>0.14945162829540401</v>
      </c>
      <c r="AC17" s="20">
        <v>0.15514623596465901</v>
      </c>
      <c r="AD17" s="20">
        <v>9.4624759763887498E-2</v>
      </c>
      <c r="AE17" s="20">
        <v>0.12486517127850599</v>
      </c>
      <c r="AF17" s="20">
        <v>0.13380413723756601</v>
      </c>
      <c r="AG17" s="37">
        <v>0.14140253029341801</v>
      </c>
    </row>
    <row r="18" spans="1:33" ht="15" customHeight="1" x14ac:dyDescent="0.25">
      <c r="A18" s="18" t="s">
        <v>544</v>
      </c>
      <c r="B18" s="18" t="s">
        <v>11</v>
      </c>
      <c r="C18" s="18" t="s">
        <v>12</v>
      </c>
      <c r="D18" s="18" t="s">
        <v>179</v>
      </c>
      <c r="E18" s="18" t="s">
        <v>221</v>
      </c>
      <c r="F18" s="18" t="s">
        <v>222</v>
      </c>
      <c r="G18" s="18" t="s">
        <v>549</v>
      </c>
      <c r="H18" s="19" t="s">
        <v>16</v>
      </c>
      <c r="I18" s="21">
        <v>25</v>
      </c>
      <c r="J18" s="20">
        <v>7.7993850564189597E-6</v>
      </c>
      <c r="K18" s="20"/>
      <c r="L18" s="20"/>
      <c r="M18" s="20"/>
      <c r="N18" s="20"/>
      <c r="O18" s="20">
        <v>3.7237923022515899E-5</v>
      </c>
      <c r="P18" s="20">
        <v>2.66777719064659E-5</v>
      </c>
      <c r="Q18" s="20">
        <v>3.9245987942732699E-6</v>
      </c>
      <c r="R18" s="20"/>
      <c r="S18" s="20">
        <v>5.0954288484689899E-5</v>
      </c>
      <c r="T18" s="20"/>
      <c r="U18" s="20"/>
      <c r="V18" s="20"/>
      <c r="W18" s="20"/>
      <c r="X18" s="20"/>
      <c r="Y18" s="20"/>
      <c r="Z18" s="20"/>
      <c r="AA18" s="20"/>
      <c r="AB18" s="20"/>
      <c r="AC18" s="20"/>
      <c r="AD18" s="20"/>
      <c r="AE18" s="20"/>
      <c r="AF18" s="20"/>
      <c r="AG18" s="37"/>
    </row>
    <row r="19" spans="1:33" ht="15" customHeight="1" x14ac:dyDescent="0.25">
      <c r="A19" s="18" t="s">
        <v>544</v>
      </c>
      <c r="B19" s="18" t="s">
        <v>11</v>
      </c>
      <c r="C19" s="18" t="s">
        <v>12</v>
      </c>
      <c r="D19" s="18" t="s">
        <v>179</v>
      </c>
      <c r="E19" s="18" t="s">
        <v>221</v>
      </c>
      <c r="F19" s="18" t="s">
        <v>222</v>
      </c>
      <c r="G19" s="18" t="s">
        <v>549</v>
      </c>
      <c r="H19" s="19" t="s">
        <v>17</v>
      </c>
      <c r="I19" s="21">
        <v>1</v>
      </c>
      <c r="J19" s="20">
        <v>6.7012316404751707E-2</v>
      </c>
      <c r="K19" s="20"/>
      <c r="L19" s="20"/>
      <c r="M19" s="20"/>
      <c r="N19" s="20"/>
      <c r="O19" s="20">
        <v>0.31994823460945698</v>
      </c>
      <c r="P19" s="20">
        <v>0.22921541622035499</v>
      </c>
      <c r="Q19" s="20">
        <v>3.3720152840395902E-2</v>
      </c>
      <c r="R19" s="20"/>
      <c r="S19" s="20">
        <v>0.437799246660456</v>
      </c>
      <c r="T19" s="20"/>
      <c r="U19" s="20"/>
      <c r="V19" s="20"/>
      <c r="W19" s="20"/>
      <c r="X19" s="20"/>
      <c r="Y19" s="20"/>
      <c r="Z19" s="20"/>
      <c r="AA19" s="20"/>
      <c r="AB19" s="20"/>
      <c r="AC19" s="20"/>
      <c r="AD19" s="20"/>
      <c r="AE19" s="20"/>
      <c r="AF19" s="20"/>
      <c r="AG19" s="37"/>
    </row>
    <row r="20" spans="1:33" ht="15" customHeight="1" x14ac:dyDescent="0.25">
      <c r="A20" s="18" t="s">
        <v>544</v>
      </c>
      <c r="B20" s="18" t="s">
        <v>11</v>
      </c>
      <c r="C20" s="18" t="s">
        <v>12</v>
      </c>
      <c r="D20" s="18" t="s">
        <v>179</v>
      </c>
      <c r="E20" s="18" t="s">
        <v>221</v>
      </c>
      <c r="F20" s="18" t="s">
        <v>222</v>
      </c>
      <c r="G20" s="18" t="s">
        <v>549</v>
      </c>
      <c r="H20" s="19" t="s">
        <v>18</v>
      </c>
      <c r="I20" s="21">
        <v>298</v>
      </c>
      <c r="J20" s="20">
        <v>4.6484334936256997E-5</v>
      </c>
      <c r="K20" s="20"/>
      <c r="L20" s="20"/>
      <c r="M20" s="20"/>
      <c r="N20" s="20"/>
      <c r="O20" s="20">
        <v>2.2193802121419501E-4</v>
      </c>
      <c r="P20" s="20">
        <v>1.5899952056253701E-4</v>
      </c>
      <c r="Q20" s="20">
        <v>2.3390608813868702E-5</v>
      </c>
      <c r="R20" s="20"/>
      <c r="S20" s="20">
        <v>3.0368755936875202E-4</v>
      </c>
      <c r="T20" s="20"/>
      <c r="U20" s="20"/>
      <c r="V20" s="20"/>
      <c r="W20" s="20"/>
      <c r="X20" s="20"/>
      <c r="Y20" s="20"/>
      <c r="Z20" s="20"/>
      <c r="AA20" s="20"/>
      <c r="AB20" s="20"/>
      <c r="AC20" s="20"/>
      <c r="AD20" s="20"/>
      <c r="AE20" s="20"/>
      <c r="AF20" s="20"/>
      <c r="AG20" s="37"/>
    </row>
    <row r="21" spans="1:33" ht="15" customHeight="1" x14ac:dyDescent="0.25">
      <c r="A21" s="18" t="s">
        <v>544</v>
      </c>
      <c r="B21" s="18" t="s">
        <v>11</v>
      </c>
      <c r="C21" s="18" t="s">
        <v>12</v>
      </c>
      <c r="D21" s="18" t="s">
        <v>179</v>
      </c>
      <c r="E21" s="18" t="s">
        <v>221</v>
      </c>
      <c r="F21" s="18" t="s">
        <v>222</v>
      </c>
      <c r="G21" s="18" t="s">
        <v>550</v>
      </c>
      <c r="H21" s="19" t="s">
        <v>16</v>
      </c>
      <c r="I21" s="21">
        <v>25</v>
      </c>
      <c r="J21" s="20">
        <v>1.5337155042601599E-2</v>
      </c>
      <c r="K21" s="20">
        <v>1.1612694539623301E-2</v>
      </c>
      <c r="L21" s="20">
        <v>1.38523442987069E-2</v>
      </c>
      <c r="M21" s="20">
        <v>9.5183707685535402E-3</v>
      </c>
      <c r="N21" s="20">
        <v>1.14907521749186E-2</v>
      </c>
      <c r="O21" s="20">
        <v>1.4286473596352E-2</v>
      </c>
      <c r="P21" s="20">
        <v>1.5922661717806999E-2</v>
      </c>
      <c r="Q21" s="20">
        <v>1.74831646155304E-2</v>
      </c>
      <c r="R21" s="20">
        <v>1.7664725730513298E-2</v>
      </c>
      <c r="S21" s="20">
        <v>1.7012167232123E-2</v>
      </c>
      <c r="T21" s="20">
        <v>1.8722090078989902E-2</v>
      </c>
      <c r="U21" s="20">
        <v>1.3755163293252199E-2</v>
      </c>
      <c r="V21" s="20">
        <v>1.25653734968738E-2</v>
      </c>
      <c r="W21" s="20">
        <v>9.3357562500000005E-3</v>
      </c>
      <c r="X21" s="20">
        <v>6.3644849999999996E-3</v>
      </c>
      <c r="Y21" s="20">
        <v>8.7672937500000003E-3</v>
      </c>
      <c r="Z21" s="20">
        <v>1.1011961250000001E-2</v>
      </c>
      <c r="AA21" s="20">
        <v>1.2481447499999999E-2</v>
      </c>
      <c r="AB21" s="20">
        <v>1.2948907500000001E-2</v>
      </c>
      <c r="AC21" s="20">
        <v>1.3889351249999999E-2</v>
      </c>
      <c r="AD21" s="20">
        <v>9.5104237500000001E-3</v>
      </c>
      <c r="AE21" s="20">
        <v>9.5104237500000001E-3</v>
      </c>
      <c r="AF21" s="20">
        <v>9.5104237500000001E-3</v>
      </c>
      <c r="AG21" s="37">
        <v>9.5104237500000001E-3</v>
      </c>
    </row>
    <row r="22" spans="1:33" ht="15" customHeight="1" x14ac:dyDescent="0.25">
      <c r="A22" s="18" t="s">
        <v>544</v>
      </c>
      <c r="B22" s="18" t="s">
        <v>11</v>
      </c>
      <c r="C22" s="18" t="s">
        <v>12</v>
      </c>
      <c r="D22" s="18" t="s">
        <v>179</v>
      </c>
      <c r="E22" s="18" t="s">
        <v>221</v>
      </c>
      <c r="F22" s="18" t="s">
        <v>222</v>
      </c>
      <c r="G22" s="18" t="s">
        <v>550</v>
      </c>
      <c r="H22" s="19" t="s">
        <v>17</v>
      </c>
      <c r="I22" s="21">
        <v>1</v>
      </c>
      <c r="J22" s="20">
        <v>15.3576045826584</v>
      </c>
      <c r="K22" s="20">
        <v>11.6281781323428</v>
      </c>
      <c r="L22" s="20">
        <v>13.870814091105199</v>
      </c>
      <c r="M22" s="20">
        <v>9.5310619295782804</v>
      </c>
      <c r="N22" s="20">
        <v>11.5060731778185</v>
      </c>
      <c r="O22" s="20">
        <v>14.3055222278138</v>
      </c>
      <c r="P22" s="20">
        <v>15.943891933430701</v>
      </c>
      <c r="Q22" s="20">
        <v>17.506475501684399</v>
      </c>
      <c r="R22" s="20">
        <v>17.688278698154001</v>
      </c>
      <c r="S22" s="20">
        <v>17.0348501217658</v>
      </c>
      <c r="T22" s="20">
        <v>18.747052865761901</v>
      </c>
      <c r="U22" s="20">
        <v>13.7735035109766</v>
      </c>
      <c r="V22" s="20">
        <v>12.582127328203001</v>
      </c>
      <c r="W22" s="20">
        <v>9.348203925</v>
      </c>
      <c r="X22" s="20">
        <v>6.3729709799999998</v>
      </c>
      <c r="Y22" s="20">
        <v>8.7789834750000004</v>
      </c>
      <c r="Z22" s="20">
        <v>11.026643865</v>
      </c>
      <c r="AA22" s="20">
        <v>12.49808943</v>
      </c>
      <c r="AB22" s="20">
        <v>12.96617271</v>
      </c>
      <c r="AC22" s="20">
        <v>13.907870385000001</v>
      </c>
      <c r="AD22" s="20">
        <v>9.5231043149999994</v>
      </c>
      <c r="AE22" s="20">
        <v>9.5231043149999994</v>
      </c>
      <c r="AF22" s="20">
        <v>9.5231043149999994</v>
      </c>
      <c r="AG22" s="37">
        <v>9.5231043149999994</v>
      </c>
    </row>
    <row r="23" spans="1:33" ht="15" customHeight="1" x14ac:dyDescent="0.25">
      <c r="A23" s="18" t="s">
        <v>544</v>
      </c>
      <c r="B23" s="18" t="s">
        <v>11</v>
      </c>
      <c r="C23" s="18" t="s">
        <v>12</v>
      </c>
      <c r="D23" s="18" t="s">
        <v>179</v>
      </c>
      <c r="E23" s="18" t="s">
        <v>221</v>
      </c>
      <c r="F23" s="18" t="s">
        <v>222</v>
      </c>
      <c r="G23" s="18" t="s">
        <v>550</v>
      </c>
      <c r="H23" s="19" t="s">
        <v>18</v>
      </c>
      <c r="I23" s="21">
        <v>298</v>
      </c>
      <c r="J23" s="20">
        <v>3.6563777621562203E-2</v>
      </c>
      <c r="K23" s="20">
        <v>2.7684663782461899E-2</v>
      </c>
      <c r="L23" s="20">
        <v>3.3023988808117202E-2</v>
      </c>
      <c r="M23" s="20">
        <v>2.26917959122316E-2</v>
      </c>
      <c r="N23" s="20">
        <v>2.7393953185005902E-2</v>
      </c>
      <c r="O23" s="20">
        <v>3.4058953053703198E-2</v>
      </c>
      <c r="P23" s="20">
        <v>3.7959625535251902E-2</v>
      </c>
      <c r="Q23" s="20">
        <v>4.1679864443424398E-2</v>
      </c>
      <c r="R23" s="20">
        <v>4.21127061415437E-2</v>
      </c>
      <c r="S23" s="20">
        <v>4.0557006681381097E-2</v>
      </c>
      <c r="T23" s="20">
        <v>4.4633462748311897E-2</v>
      </c>
      <c r="U23" s="20">
        <v>3.2792309291113299E-2</v>
      </c>
      <c r="V23" s="20">
        <v>2.9955850416547199E-2</v>
      </c>
      <c r="W23" s="20">
        <v>2.2256442899999999E-2</v>
      </c>
      <c r="X23" s="20">
        <v>1.5172932240000001E-2</v>
      </c>
      <c r="Y23" s="20">
        <v>2.0901228300000001E-2</v>
      </c>
      <c r="Z23" s="20">
        <v>2.625251562E-2</v>
      </c>
      <c r="AA23" s="20">
        <v>2.9755770840000001E-2</v>
      </c>
      <c r="AB23" s="20">
        <v>3.0870195480000001E-2</v>
      </c>
      <c r="AC23" s="20">
        <v>3.3112213379999998E-2</v>
      </c>
      <c r="AD23" s="20">
        <v>2.2672850219999999E-2</v>
      </c>
      <c r="AE23" s="20">
        <v>2.2672850219999999E-2</v>
      </c>
      <c r="AF23" s="20">
        <v>2.2672850219999999E-2</v>
      </c>
      <c r="AG23" s="37">
        <v>2.2672850219999999E-2</v>
      </c>
    </row>
    <row r="24" spans="1:33" ht="14.25" x14ac:dyDescent="0.25">
      <c r="A24" s="18" t="s">
        <v>544</v>
      </c>
      <c r="B24" s="18" t="s">
        <v>11</v>
      </c>
      <c r="C24" s="18" t="s">
        <v>12</v>
      </c>
      <c r="D24" s="18" t="s">
        <v>551</v>
      </c>
      <c r="E24" s="18" t="s">
        <v>108</v>
      </c>
      <c r="F24" s="18" t="s">
        <v>108</v>
      </c>
      <c r="G24" s="18" t="s">
        <v>552</v>
      </c>
      <c r="H24" s="19" t="s">
        <v>16</v>
      </c>
      <c r="I24" s="21">
        <v>25</v>
      </c>
      <c r="J24" s="20">
        <v>8.3261904761904805E-6</v>
      </c>
      <c r="K24" s="20">
        <v>3.3757142857142899E-5</v>
      </c>
      <c r="L24" s="20">
        <v>5.6592857142857101E-5</v>
      </c>
      <c r="M24" s="20">
        <v>5.7741666666666697E-5</v>
      </c>
      <c r="N24" s="20">
        <v>6.33309523809524E-5</v>
      </c>
      <c r="O24" s="20">
        <v>1.15595238095238E-5</v>
      </c>
      <c r="P24" s="20">
        <v>1.27154761904762E-5</v>
      </c>
      <c r="Q24" s="20">
        <v>1.3904761904761899E-5</v>
      </c>
      <c r="R24" s="20">
        <v>1.0678571428571401E-5</v>
      </c>
      <c r="S24" s="20">
        <v>1.6578571428571398E-5</v>
      </c>
      <c r="T24" s="20">
        <v>6.0422619047618998E-5</v>
      </c>
      <c r="U24" s="20">
        <v>4.3236904761904798E-5</v>
      </c>
      <c r="V24" s="20">
        <v>4.3985657596705801E-5</v>
      </c>
      <c r="W24" s="20">
        <v>5.1658176177857397E-5</v>
      </c>
      <c r="X24" s="20">
        <v>1.41924068609524E-5</v>
      </c>
      <c r="Y24" s="20">
        <v>3.7318439774523801E-5</v>
      </c>
      <c r="Z24" s="20">
        <v>1.8110925757142899E-5</v>
      </c>
      <c r="AA24" s="20">
        <v>2.10658108345238E-5</v>
      </c>
      <c r="AB24" s="20">
        <v>2.6926855996428598E-5</v>
      </c>
      <c r="AC24" s="20">
        <v>3.4504376071428597E-5</v>
      </c>
      <c r="AD24" s="20">
        <v>3.9285794404761903E-5</v>
      </c>
      <c r="AE24" s="20">
        <v>3.6264288333333301E-5</v>
      </c>
      <c r="AF24" s="20">
        <v>3.6307345952380902E-5</v>
      </c>
      <c r="AG24" s="37">
        <v>4.8846656428571398E-5</v>
      </c>
    </row>
    <row r="25" spans="1:33" ht="14.25" x14ac:dyDescent="0.25">
      <c r="A25" s="18" t="s">
        <v>544</v>
      </c>
      <c r="B25" s="18" t="s">
        <v>11</v>
      </c>
      <c r="C25" s="18" t="s">
        <v>12</v>
      </c>
      <c r="D25" s="18" t="s">
        <v>551</v>
      </c>
      <c r="E25" s="18" t="s">
        <v>108</v>
      </c>
      <c r="F25" s="18" t="s">
        <v>108</v>
      </c>
      <c r="G25" s="18" t="s">
        <v>552</v>
      </c>
      <c r="H25" s="19" t="s">
        <v>17</v>
      </c>
      <c r="I25" s="21">
        <v>1</v>
      </c>
      <c r="J25" s="20">
        <v>7.1538628571428606E-2</v>
      </c>
      <c r="K25" s="20">
        <v>0.290041371428571</v>
      </c>
      <c r="L25" s="20">
        <v>0.48624582857142801</v>
      </c>
      <c r="M25" s="20">
        <v>0.49611640000000001</v>
      </c>
      <c r="N25" s="20">
        <v>0.54413954285714305</v>
      </c>
      <c r="O25" s="20">
        <v>9.9319428571428503E-2</v>
      </c>
      <c r="P25" s="20">
        <v>0.109251371428571</v>
      </c>
      <c r="Q25" s="20">
        <v>0.119469714285714</v>
      </c>
      <c r="R25" s="20">
        <v>9.1750285714285701E-2</v>
      </c>
      <c r="S25" s="20">
        <v>0.14244308571428599</v>
      </c>
      <c r="T25" s="20">
        <v>0.51915114285714303</v>
      </c>
      <c r="U25" s="20">
        <v>0.37149148571428597</v>
      </c>
      <c r="V25" s="20">
        <v>0.37792477007089598</v>
      </c>
      <c r="W25" s="20">
        <v>0.44384523332597697</v>
      </c>
      <c r="X25" s="20">
        <v>0.12193929575149499</v>
      </c>
      <c r="Y25" s="20">
        <v>0.32064003454270901</v>
      </c>
      <c r="Z25" s="20">
        <v>0.155609074105371</v>
      </c>
      <c r="AA25" s="20">
        <v>0.18099744669022899</v>
      </c>
      <c r="AB25" s="20">
        <v>0.231355546721314</v>
      </c>
      <c r="AC25" s="20">
        <v>0.29646159920571402</v>
      </c>
      <c r="AD25" s="20">
        <v>0.33754354552571397</v>
      </c>
      <c r="AE25" s="20">
        <v>0.31158276536000001</v>
      </c>
      <c r="AF25" s="20">
        <v>0.31195271642285699</v>
      </c>
      <c r="AG25" s="37">
        <v>0.419690472034286</v>
      </c>
    </row>
    <row r="26" spans="1:33" ht="14.25" x14ac:dyDescent="0.25">
      <c r="A26" s="18" t="s">
        <v>544</v>
      </c>
      <c r="B26" s="18" t="s">
        <v>11</v>
      </c>
      <c r="C26" s="18" t="s">
        <v>12</v>
      </c>
      <c r="D26" s="18" t="s">
        <v>551</v>
      </c>
      <c r="E26" s="18" t="s">
        <v>108</v>
      </c>
      <c r="F26" s="18" t="s">
        <v>108</v>
      </c>
      <c r="G26" s="18" t="s">
        <v>552</v>
      </c>
      <c r="H26" s="19" t="s">
        <v>18</v>
      </c>
      <c r="I26" s="21">
        <v>298</v>
      </c>
      <c r="J26" s="20">
        <v>4.9624095238095199E-5</v>
      </c>
      <c r="K26" s="20">
        <v>2.0119257142857101E-4</v>
      </c>
      <c r="L26" s="20">
        <v>3.3729342857142901E-4</v>
      </c>
      <c r="M26" s="20">
        <v>3.4414033333333299E-4</v>
      </c>
      <c r="N26" s="20">
        <v>3.7745247619047601E-4</v>
      </c>
      <c r="O26" s="20">
        <v>6.8894761904761905E-5</v>
      </c>
      <c r="P26" s="20">
        <v>7.5784238095238097E-5</v>
      </c>
      <c r="Q26" s="20">
        <v>8.2872380952380903E-5</v>
      </c>
      <c r="R26" s="20">
        <v>6.3644285714285702E-5</v>
      </c>
      <c r="S26" s="20">
        <v>9.8808285714285706E-5</v>
      </c>
      <c r="T26" s="20">
        <v>3.6011880952381E-4</v>
      </c>
      <c r="U26" s="20">
        <v>2.5769195238095198E-4</v>
      </c>
      <c r="V26" s="20">
        <v>2.62154519276366E-4</v>
      </c>
      <c r="W26" s="20">
        <v>3.0788273002002999E-4</v>
      </c>
      <c r="X26" s="20">
        <v>8.4586744891276204E-5</v>
      </c>
      <c r="Y26" s="20">
        <v>2.2241790105616201E-4</v>
      </c>
      <c r="Z26" s="20">
        <v>1.0794111751257101E-4</v>
      </c>
      <c r="AA26" s="20">
        <v>1.25552232573762E-4</v>
      </c>
      <c r="AB26" s="20">
        <v>1.6048406173871401E-4</v>
      </c>
      <c r="AC26" s="20">
        <v>2.0564608138571401E-4</v>
      </c>
      <c r="AD26" s="20">
        <v>2.34143334652381E-4</v>
      </c>
      <c r="AE26" s="20">
        <v>2.1613515846666701E-4</v>
      </c>
      <c r="AF26" s="20">
        <v>2.1639178187619001E-4</v>
      </c>
      <c r="AG26" s="37">
        <v>2.9112607231428602E-4</v>
      </c>
    </row>
    <row r="27" spans="1:33" ht="14.25" x14ac:dyDescent="0.25">
      <c r="A27" s="18" t="s">
        <v>544</v>
      </c>
      <c r="B27" s="18" t="s">
        <v>11</v>
      </c>
      <c r="C27" s="18" t="s">
        <v>12</v>
      </c>
      <c r="D27" s="18" t="s">
        <v>551</v>
      </c>
      <c r="E27" s="18" t="s">
        <v>553</v>
      </c>
      <c r="F27" s="18" t="s">
        <v>554</v>
      </c>
      <c r="G27" s="18" t="s">
        <v>794</v>
      </c>
      <c r="H27" s="19" t="s">
        <v>16</v>
      </c>
      <c r="I27" s="21">
        <v>25</v>
      </c>
      <c r="J27" s="20">
        <v>1.07117519999993E-5</v>
      </c>
      <c r="K27" s="20">
        <v>1.07117519999993E-5</v>
      </c>
      <c r="L27" s="20">
        <v>1.07117519999993E-5</v>
      </c>
      <c r="M27" s="20">
        <v>1.07117519999993E-5</v>
      </c>
      <c r="N27" s="20">
        <v>1.07117519999993E-5</v>
      </c>
      <c r="O27" s="20">
        <v>1.07117519999993E-5</v>
      </c>
      <c r="P27" s="20">
        <v>1.07117519999993E-5</v>
      </c>
      <c r="Q27" s="20">
        <v>1.07117519999993E-5</v>
      </c>
      <c r="R27" s="20">
        <v>1.07117519999993E-5</v>
      </c>
      <c r="S27" s="20">
        <v>1.07117519999993E-5</v>
      </c>
      <c r="T27" s="20">
        <v>1.07117519999993E-5</v>
      </c>
      <c r="U27" s="20">
        <v>1.6779275999997901E-5</v>
      </c>
      <c r="V27" s="20">
        <v>8.3088000000000008E-6</v>
      </c>
      <c r="W27" s="20">
        <v>7.0471800000000003E-6</v>
      </c>
      <c r="X27" s="20">
        <v>6.4841129999989302E-6</v>
      </c>
      <c r="Y27" s="20">
        <v>5.6316295799946804E-6</v>
      </c>
      <c r="Z27" s="20">
        <v>4.5516078000015002E-6</v>
      </c>
      <c r="AA27" s="20">
        <v>5.2994628000068698E-6</v>
      </c>
      <c r="AB27" s="20">
        <v>7.6415093999970005E-6</v>
      </c>
      <c r="AC27" s="20">
        <v>4.8318947999918499E-6</v>
      </c>
      <c r="AD27" s="20">
        <v>4.6161287999993597E-6</v>
      </c>
      <c r="AE27" s="20">
        <v>3.2498909999978502E-6</v>
      </c>
      <c r="AF27" s="20">
        <v>4.9821948000079402E-6</v>
      </c>
      <c r="AG27" s="37">
        <v>1.6255134000098701E-6</v>
      </c>
    </row>
    <row r="28" spans="1:33" ht="14.25" x14ac:dyDescent="0.25">
      <c r="A28" s="18" t="s">
        <v>544</v>
      </c>
      <c r="B28" s="18" t="s">
        <v>11</v>
      </c>
      <c r="C28" s="18" t="s">
        <v>12</v>
      </c>
      <c r="D28" s="18" t="s">
        <v>551</v>
      </c>
      <c r="E28" s="18" t="s">
        <v>553</v>
      </c>
      <c r="F28" s="18" t="s">
        <v>554</v>
      </c>
      <c r="G28" s="18" t="s">
        <v>794</v>
      </c>
      <c r="H28" s="19" t="s">
        <v>17</v>
      </c>
      <c r="I28" s="21">
        <v>1</v>
      </c>
      <c r="J28" s="20">
        <v>4.9452588400000004E-4</v>
      </c>
      <c r="K28" s="20">
        <v>4.9452588400000004E-4</v>
      </c>
      <c r="L28" s="20">
        <v>4.9452588400000004E-4</v>
      </c>
      <c r="M28" s="20">
        <v>4.9452588400000004E-4</v>
      </c>
      <c r="N28" s="20">
        <v>4.9452588400000004E-4</v>
      </c>
      <c r="O28" s="20">
        <v>4.9452588400000004E-4</v>
      </c>
      <c r="P28" s="20">
        <v>4.9452588400000004E-4</v>
      </c>
      <c r="Q28" s="20">
        <v>4.9452588400000004E-4</v>
      </c>
      <c r="R28" s="20">
        <v>4.9452588400000004E-4</v>
      </c>
      <c r="S28" s="20">
        <v>4.9452588400000004E-4</v>
      </c>
      <c r="T28" s="20">
        <v>4.9452588400000004E-4</v>
      </c>
      <c r="U28" s="20">
        <v>7.74643242E-4</v>
      </c>
      <c r="V28" s="20">
        <v>3.8358959999999998E-4</v>
      </c>
      <c r="W28" s="20">
        <v>3.2534481E-4</v>
      </c>
      <c r="X28" s="20">
        <v>2.9934988350000002E-4</v>
      </c>
      <c r="Y28" s="20">
        <v>2.5999356561E-4</v>
      </c>
      <c r="Z28" s="20">
        <v>2.1013256009999999E-4</v>
      </c>
      <c r="AA28" s="20">
        <v>2.4465853259999999E-4</v>
      </c>
      <c r="AB28" s="20">
        <v>3.5278301729999999E-4</v>
      </c>
      <c r="AC28" s="20">
        <v>2.2307247659999999E-4</v>
      </c>
      <c r="AD28" s="20">
        <v>2.1311127960000001E-4</v>
      </c>
      <c r="AE28" s="20">
        <v>1.500366345E-4</v>
      </c>
      <c r="AF28" s="20">
        <v>2.3001132659999999E-4</v>
      </c>
      <c r="AG28" s="37">
        <v>7.50445353E-5</v>
      </c>
    </row>
    <row r="29" spans="1:33" ht="14.25" x14ac:dyDescent="0.25">
      <c r="A29" s="18" t="s">
        <v>544</v>
      </c>
      <c r="B29" s="18" t="s">
        <v>11</v>
      </c>
      <c r="C29" s="18" t="s">
        <v>12</v>
      </c>
      <c r="D29" s="18" t="s">
        <v>551</v>
      </c>
      <c r="E29" s="18" t="s">
        <v>553</v>
      </c>
      <c r="F29" s="18" t="s">
        <v>554</v>
      </c>
      <c r="G29" s="18" t="s">
        <v>794</v>
      </c>
      <c r="H29" s="19" t="s">
        <v>18</v>
      </c>
      <c r="I29" s="21">
        <v>298</v>
      </c>
      <c r="J29" s="20">
        <v>1.9152612575998701E-6</v>
      </c>
      <c r="K29" s="20">
        <v>1.9152612575998701E-6</v>
      </c>
      <c r="L29" s="20">
        <v>1.9152612575998701E-6</v>
      </c>
      <c r="M29" s="20">
        <v>1.9152612575998701E-6</v>
      </c>
      <c r="N29" s="20">
        <v>1.9152612575998701E-6</v>
      </c>
      <c r="O29" s="20">
        <v>1.9152612575998701E-6</v>
      </c>
      <c r="P29" s="20">
        <v>1.9152612575998701E-6</v>
      </c>
      <c r="Q29" s="20">
        <v>1.9152612575998701E-6</v>
      </c>
      <c r="R29" s="20">
        <v>1.9152612575998701E-6</v>
      </c>
      <c r="S29" s="20">
        <v>1.9152612575998701E-6</v>
      </c>
      <c r="T29" s="20">
        <v>1.9152612575998701E-6</v>
      </c>
      <c r="U29" s="20">
        <v>3.0001345487996201E-6</v>
      </c>
      <c r="V29" s="20">
        <v>1.4856134400000001E-6</v>
      </c>
      <c r="W29" s="20">
        <v>1.260035784E-6</v>
      </c>
      <c r="X29" s="20">
        <v>1.1593594043998099E-6</v>
      </c>
      <c r="Y29" s="20">
        <v>1.00693536890305E-6</v>
      </c>
      <c r="Z29" s="20">
        <v>8.1382747464026805E-7</v>
      </c>
      <c r="AA29" s="20">
        <v>9.4754394864122798E-7</v>
      </c>
      <c r="AB29" s="20">
        <v>1.36630188071946E-6</v>
      </c>
      <c r="AC29" s="20">
        <v>8.6394279023854195E-7</v>
      </c>
      <c r="AD29" s="20">
        <v>8.2536382943988501E-7</v>
      </c>
      <c r="AE29" s="20">
        <v>5.81080510799616E-7</v>
      </c>
      <c r="AF29" s="20">
        <v>8.90816430241419E-7</v>
      </c>
      <c r="AG29" s="37">
        <v>2.9064179592176498E-7</v>
      </c>
    </row>
    <row r="30" spans="1:33" ht="14.25" x14ac:dyDescent="0.25">
      <c r="A30" s="18" t="s">
        <v>544</v>
      </c>
      <c r="B30" s="18" t="s">
        <v>11</v>
      </c>
      <c r="C30" s="18" t="s">
        <v>12</v>
      </c>
      <c r="D30" s="18" t="s">
        <v>551</v>
      </c>
      <c r="E30" s="18" t="s">
        <v>553</v>
      </c>
      <c r="F30" s="18" t="s">
        <v>554</v>
      </c>
      <c r="G30" s="18" t="s">
        <v>555</v>
      </c>
      <c r="H30" s="19" t="s">
        <v>16</v>
      </c>
      <c r="I30" s="21">
        <v>25</v>
      </c>
      <c r="J30" s="20">
        <v>6.3313112805892999E-4</v>
      </c>
      <c r="K30" s="20">
        <v>6.8920600429008699E-4</v>
      </c>
      <c r="L30" s="20">
        <v>6.16537542235424E-4</v>
      </c>
      <c r="M30" s="20">
        <v>6.2025679423034796E-4</v>
      </c>
      <c r="N30" s="20">
        <v>6.3828086159036304E-4</v>
      </c>
      <c r="O30" s="20">
        <v>5.4358298387346005E-4</v>
      </c>
      <c r="P30" s="20">
        <v>4.9036907071532102E-4</v>
      </c>
      <c r="Q30" s="20">
        <v>4.8407495195468102E-4</v>
      </c>
      <c r="R30" s="20">
        <v>4.8693591502770001E-4</v>
      </c>
      <c r="S30" s="20">
        <v>4.1913109019716798E-4</v>
      </c>
      <c r="T30" s="20">
        <v>3.7507225887268702E-4</v>
      </c>
      <c r="U30" s="20">
        <v>3.34356754391749E-4</v>
      </c>
      <c r="V30" s="20">
        <v>3.1582401798902702E-4</v>
      </c>
      <c r="W30" s="20">
        <v>3.0792885748575602E-4</v>
      </c>
      <c r="X30" s="20">
        <v>3.6488696572061603E-4</v>
      </c>
      <c r="Y30" s="20">
        <v>3.7613371382609699E-4</v>
      </c>
      <c r="Z30" s="20">
        <v>3.4548498882207502E-4</v>
      </c>
      <c r="AA30" s="20">
        <v>3.2818296487286297E-4</v>
      </c>
      <c r="AB30" s="20">
        <v>3.2483812226405899E-4</v>
      </c>
      <c r="AC30" s="20">
        <v>3.2258052560007398E-4</v>
      </c>
      <c r="AD30" s="20">
        <v>3.14235550630407E-4</v>
      </c>
      <c r="AE30" s="20">
        <v>3.40171168774069E-4</v>
      </c>
      <c r="AF30" s="20">
        <v>3.6065878388109299E-4</v>
      </c>
      <c r="AG30" s="37">
        <v>3.49858211843875E-4</v>
      </c>
    </row>
    <row r="31" spans="1:33" ht="14.25" x14ac:dyDescent="0.25">
      <c r="A31" s="29" t="s">
        <v>544</v>
      </c>
      <c r="B31" s="29" t="s">
        <v>11</v>
      </c>
      <c r="C31" s="29" t="s">
        <v>12</v>
      </c>
      <c r="D31" s="29" t="s">
        <v>551</v>
      </c>
      <c r="E31" s="29" t="s">
        <v>553</v>
      </c>
      <c r="F31" s="29" t="s">
        <v>554</v>
      </c>
      <c r="G31" s="29" t="s">
        <v>555</v>
      </c>
      <c r="H31" s="30" t="s">
        <v>17</v>
      </c>
      <c r="I31" s="36">
        <v>1</v>
      </c>
      <c r="J31" s="37">
        <v>3.4670319327075698</v>
      </c>
      <c r="K31" s="37">
        <v>3.7740984753242399</v>
      </c>
      <c r="L31" s="37">
        <v>3.3761653027495799</v>
      </c>
      <c r="M31" s="37">
        <v>3.3965319611884399</v>
      </c>
      <c r="N31" s="37">
        <v>3.4952319213152201</v>
      </c>
      <c r="O31" s="37">
        <v>2.9766654641411598</v>
      </c>
      <c r="P31" s="37">
        <v>2.6852655818620801</v>
      </c>
      <c r="Q31" s="37">
        <v>2.6507989291193899</v>
      </c>
      <c r="R31" s="37">
        <v>2.66646558945697</v>
      </c>
      <c r="S31" s="37">
        <v>2.2951657394562099</v>
      </c>
      <c r="T31" s="37">
        <v>2.0538991702574001</v>
      </c>
      <c r="U31" s="37">
        <v>1.8309406898799001</v>
      </c>
      <c r="V31" s="37">
        <v>1.7294552533548</v>
      </c>
      <c r="W31" s="37">
        <v>1.6862212811718</v>
      </c>
      <c r="X31" s="37">
        <v>1.9981244104371401</v>
      </c>
      <c r="Y31" s="37">
        <v>2.0597117074325699</v>
      </c>
      <c r="Z31" s="37">
        <v>1.89187900489038</v>
      </c>
      <c r="AA31" s="37">
        <v>1.7971329611817199</v>
      </c>
      <c r="AB31" s="37">
        <v>1.77881657201576</v>
      </c>
      <c r="AC31" s="37">
        <v>1.76645395173328</v>
      </c>
      <c r="AD31" s="37">
        <v>1.72075679135802</v>
      </c>
      <c r="AE31" s="37">
        <v>1.8627804769952501</v>
      </c>
      <c r="AF31" s="37">
        <v>1.9749708474463801</v>
      </c>
      <c r="AG31" s="37">
        <v>1.91582681474127</v>
      </c>
    </row>
    <row r="32" spans="1:33" ht="14.25" x14ac:dyDescent="0.25">
      <c r="A32" s="29" t="s">
        <v>544</v>
      </c>
      <c r="B32" s="29" t="s">
        <v>11</v>
      </c>
      <c r="C32" s="29" t="s">
        <v>12</v>
      </c>
      <c r="D32" s="29" t="s">
        <v>551</v>
      </c>
      <c r="E32" s="29" t="s">
        <v>553</v>
      </c>
      <c r="F32" s="29" t="s">
        <v>554</v>
      </c>
      <c r="G32" s="29" t="s">
        <v>555</v>
      </c>
      <c r="H32" s="30" t="s">
        <v>18</v>
      </c>
      <c r="I32" s="36">
        <v>298</v>
      </c>
      <c r="J32" s="37">
        <v>3.0187692185849799E-2</v>
      </c>
      <c r="K32" s="37">
        <v>3.2861342284551301E-2</v>
      </c>
      <c r="L32" s="37">
        <v>2.9396510013785002E-2</v>
      </c>
      <c r="M32" s="37">
        <v>2.9573843948903E-2</v>
      </c>
      <c r="N32" s="37">
        <v>3.04332314806285E-2</v>
      </c>
      <c r="O32" s="37">
        <v>2.5918036671086601E-2</v>
      </c>
      <c r="P32" s="37">
        <v>2.3380797291706501E-2</v>
      </c>
      <c r="Q32" s="37">
        <v>2.3080693709199199E-2</v>
      </c>
      <c r="R32" s="37">
        <v>2.32171044285207E-2</v>
      </c>
      <c r="S32" s="37">
        <v>1.9984170380601001E-2</v>
      </c>
      <c r="T32" s="37">
        <v>1.7883445303049701E-2</v>
      </c>
      <c r="U32" s="37">
        <v>1.5942130049398599E-2</v>
      </c>
      <c r="V32" s="37">
        <v>1.5058489177716799E-2</v>
      </c>
      <c r="W32" s="37">
        <v>1.46820479249209E-2</v>
      </c>
      <c r="X32" s="37">
        <v>1.7397810525558999E-2</v>
      </c>
      <c r="Y32" s="37">
        <v>1.7934055475228299E-2</v>
      </c>
      <c r="Z32" s="37">
        <v>1.6472724267036502E-2</v>
      </c>
      <c r="AA32" s="37">
        <v>1.5647763765138101E-2</v>
      </c>
      <c r="AB32" s="37">
        <v>1.54882816695503E-2</v>
      </c>
      <c r="AC32" s="37">
        <v>1.53806394606115E-2</v>
      </c>
      <c r="AD32" s="37">
        <v>1.4982751054057801E-2</v>
      </c>
      <c r="AE32" s="37">
        <v>1.6219361327147599E-2</v>
      </c>
      <c r="AF32" s="37">
        <v>1.7196210815450499E-2</v>
      </c>
      <c r="AG32" s="38">
        <v>1.6681239540716E-2</v>
      </c>
    </row>
  </sheetData>
  <phoneticPr fontId="16" type="noConversion"/>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9" tint="0.59999389629810485"/>
  </sheetPr>
  <dimension ref="A1:AF143"/>
  <sheetViews>
    <sheetView zoomScaleNormal="100" workbookViewId="0"/>
  </sheetViews>
  <sheetFormatPr defaultColWidth="9.140625" defaultRowHeight="12.75" x14ac:dyDescent="0.2"/>
  <cols>
    <col min="1" max="1" width="28.5703125" style="22" customWidth="1"/>
    <col min="2" max="6" width="13.85546875" style="22" customWidth="1"/>
    <col min="7" max="7" width="67.85546875" style="22" customWidth="1"/>
    <col min="8" max="8" width="7.85546875" style="25" customWidth="1"/>
    <col min="9" max="32" width="10.140625" style="22" customWidth="1"/>
    <col min="33" max="16384" width="9.140625" style="22"/>
  </cols>
  <sheetData>
    <row r="1" spans="1:32" ht="15" customHeight="1" x14ac:dyDescent="0.25">
      <c r="A1" s="75" t="s">
        <v>808</v>
      </c>
      <c r="B1" s="14"/>
      <c r="C1" s="14"/>
      <c r="D1" s="14"/>
      <c r="E1" s="14"/>
      <c r="F1" s="14"/>
      <c r="G1" s="14"/>
      <c r="H1" s="17"/>
      <c r="I1" s="15"/>
      <c r="J1" s="15"/>
      <c r="K1" s="15"/>
      <c r="L1" s="15"/>
      <c r="M1" s="15"/>
      <c r="N1" s="15"/>
      <c r="O1" s="15"/>
      <c r="P1" s="15"/>
      <c r="Q1" s="15"/>
      <c r="R1" s="15"/>
      <c r="S1" s="15"/>
      <c r="T1" s="15"/>
      <c r="U1" s="15"/>
      <c r="V1" s="15"/>
      <c r="W1" s="15"/>
      <c r="X1" s="15"/>
      <c r="Y1" s="15"/>
      <c r="Z1" s="15"/>
      <c r="AA1" s="15"/>
      <c r="AB1" s="26"/>
      <c r="AC1" s="15"/>
    </row>
    <row r="2" spans="1:32" ht="15" customHeight="1" x14ac:dyDescent="0.25">
      <c r="A2" s="76" t="s">
        <v>805</v>
      </c>
      <c r="B2" s="14"/>
      <c r="C2" s="14" t="s">
        <v>806</v>
      </c>
      <c r="D2" s="16"/>
      <c r="E2" s="16"/>
      <c r="F2" s="16"/>
      <c r="G2" s="16"/>
      <c r="H2" s="22"/>
    </row>
    <row r="3" spans="1:32" ht="15" customHeight="1" x14ac:dyDescent="0.25">
      <c r="A3" s="16"/>
      <c r="B3" s="14"/>
      <c r="C3" s="14"/>
      <c r="D3" s="16"/>
      <c r="E3" s="16"/>
      <c r="F3" s="16"/>
      <c r="G3" s="16"/>
      <c r="H3" s="79" t="s">
        <v>543</v>
      </c>
      <c r="I3" s="74">
        <f>SUBTOTAL(9,Biogenic2025ed[2000])</f>
        <v>24.19670506251013</v>
      </c>
      <c r="J3" s="74">
        <f>SUBTOTAL(9,Biogenic2025ed[2001])</f>
        <v>24.643684179919937</v>
      </c>
      <c r="K3" s="74">
        <f>SUBTOTAL(9,Biogenic2025ed[2002])</f>
        <v>23.329939141923582</v>
      </c>
      <c r="L3" s="74">
        <f>SUBTOTAL(9,Biogenic2025ed[2003])</f>
        <v>26.393701721683946</v>
      </c>
      <c r="M3" s="74">
        <f>SUBTOTAL(9,Biogenic2025ed[2004])</f>
        <v>28.201108390195941</v>
      </c>
      <c r="N3" s="74">
        <f>SUBTOTAL(9,Biogenic2025ed[2005])</f>
        <v>27.84392379194389</v>
      </c>
      <c r="O3" s="74">
        <f>SUBTOTAL(9,Biogenic2025ed[2006])</f>
        <v>27.732555170816145</v>
      </c>
      <c r="P3" s="74">
        <f>SUBTOTAL(9,Biogenic2025ed[2007])</f>
        <v>27.575141161172315</v>
      </c>
      <c r="Q3" s="74">
        <f>SUBTOTAL(9,Biogenic2025ed[2008])</f>
        <v>27.758139803496043</v>
      </c>
      <c r="R3" s="74">
        <f>SUBTOTAL(9,Biogenic2025ed[2009])</f>
        <v>29.490567190084324</v>
      </c>
      <c r="S3" s="74">
        <f>SUBTOTAL(9,Biogenic2025ed[2010])</f>
        <v>32.691738303782515</v>
      </c>
      <c r="T3" s="74">
        <f>SUBTOTAL(9,Biogenic2025ed[2011])</f>
        <v>32.106974351477113</v>
      </c>
      <c r="U3" s="74">
        <f>SUBTOTAL(9,Biogenic2025ed[2012])</f>
        <v>32.526186946344474</v>
      </c>
      <c r="V3" s="74">
        <f>SUBTOTAL(9,Biogenic2025ed[2013])</f>
        <v>37.222244808129894</v>
      </c>
      <c r="W3" s="74">
        <f>SUBTOTAL(9,Biogenic2025ed[2014])</f>
        <v>37.353237305733273</v>
      </c>
      <c r="X3" s="74">
        <f>SUBTOTAL(9,Biogenic2025ed[2015])</f>
        <v>35.194273501691995</v>
      </c>
      <c r="Y3" s="74">
        <f>SUBTOTAL(9,Biogenic2025ed[2016])</f>
        <v>35.63743492701569</v>
      </c>
      <c r="Z3" s="74">
        <f>SUBTOTAL(9,Biogenic2025ed[2017])</f>
        <v>36.498232468285416</v>
      </c>
      <c r="AA3" s="74">
        <f>SUBTOTAL(9,Biogenic2025ed[2018])</f>
        <v>37.3379488076325</v>
      </c>
      <c r="AB3" s="74">
        <f>SUBTOTAL(9,Biogenic2025ed[2019])</f>
        <v>40.48177168446702</v>
      </c>
      <c r="AC3" s="74">
        <f>SUBTOTAL(9,Biogenic2025ed[2020])</f>
        <v>40.093301678452946</v>
      </c>
      <c r="AD3" s="74">
        <f>SUBTOTAL(9,Biogenic2025ed[2021])</f>
        <v>44.558507697151775</v>
      </c>
      <c r="AE3" s="74">
        <f>SUBTOTAL(9,Biogenic2025ed[2022])</f>
        <v>47.395717438719032</v>
      </c>
      <c r="AF3" s="74">
        <f>SUBTOTAL(9,Biogenic2025ed[2023])</f>
        <v>53.294622315517671</v>
      </c>
    </row>
    <row r="4" spans="1:32" ht="29.25" customHeight="1" x14ac:dyDescent="0.2">
      <c r="A4" s="84" t="s">
        <v>2</v>
      </c>
      <c r="B4" s="85" t="s">
        <v>3</v>
      </c>
      <c r="C4" s="85" t="s">
        <v>4</v>
      </c>
      <c r="D4" s="85" t="s">
        <v>5</v>
      </c>
      <c r="E4" s="85" t="s">
        <v>6</v>
      </c>
      <c r="F4" s="85" t="s">
        <v>7</v>
      </c>
      <c r="G4" s="85" t="s">
        <v>8</v>
      </c>
      <c r="H4" s="86" t="s">
        <v>9</v>
      </c>
      <c r="I4" s="80" t="s">
        <v>560</v>
      </c>
      <c r="J4" s="80" t="s">
        <v>561</v>
      </c>
      <c r="K4" s="80" t="s">
        <v>562</v>
      </c>
      <c r="L4" s="80" t="s">
        <v>563</v>
      </c>
      <c r="M4" s="80" t="s">
        <v>564</v>
      </c>
      <c r="N4" s="80" t="s">
        <v>565</v>
      </c>
      <c r="O4" s="80" t="s">
        <v>566</v>
      </c>
      <c r="P4" s="80" t="s">
        <v>567</v>
      </c>
      <c r="Q4" s="80" t="s">
        <v>568</v>
      </c>
      <c r="R4" s="80" t="s">
        <v>569</v>
      </c>
      <c r="S4" s="80" t="s">
        <v>570</v>
      </c>
      <c r="T4" s="80" t="s">
        <v>571</v>
      </c>
      <c r="U4" s="80" t="s">
        <v>572</v>
      </c>
      <c r="V4" s="80" t="s">
        <v>573</v>
      </c>
      <c r="W4" s="80" t="s">
        <v>574</v>
      </c>
      <c r="X4" s="80" t="s">
        <v>575</v>
      </c>
      <c r="Y4" s="80" t="s">
        <v>576</v>
      </c>
      <c r="Z4" s="80" t="s">
        <v>577</v>
      </c>
      <c r="AA4" s="80" t="s">
        <v>578</v>
      </c>
      <c r="AB4" s="80" t="s">
        <v>579</v>
      </c>
      <c r="AC4" s="80" t="s">
        <v>580</v>
      </c>
      <c r="AD4" s="80" t="s">
        <v>581</v>
      </c>
      <c r="AE4" s="80" t="s">
        <v>582</v>
      </c>
      <c r="AF4" s="81" t="s">
        <v>589</v>
      </c>
    </row>
    <row r="5" spans="1:32" ht="15" customHeight="1" x14ac:dyDescent="0.2">
      <c r="A5" s="87" t="s">
        <v>556</v>
      </c>
      <c r="B5" s="87" t="s">
        <v>11</v>
      </c>
      <c r="C5" s="87" t="s">
        <v>12</v>
      </c>
      <c r="D5" s="87" t="s">
        <v>13</v>
      </c>
      <c r="E5" s="87" t="s">
        <v>14</v>
      </c>
      <c r="F5" s="87" t="s">
        <v>15</v>
      </c>
      <c r="G5" s="87" t="s">
        <v>598</v>
      </c>
      <c r="H5" s="88" t="s">
        <v>17</v>
      </c>
      <c r="I5" s="82"/>
      <c r="J5" s="82"/>
      <c r="K5" s="82"/>
      <c r="L5" s="82"/>
      <c r="M5" s="82"/>
      <c r="N5" s="82"/>
      <c r="O5" s="82"/>
      <c r="P5" s="82"/>
      <c r="Q5" s="82"/>
      <c r="R5" s="82"/>
      <c r="S5" s="82"/>
      <c r="T5" s="82"/>
      <c r="U5" s="82"/>
      <c r="V5" s="82"/>
      <c r="W5" s="82"/>
      <c r="X5" s="82">
        <v>6.26715504598184E-4</v>
      </c>
      <c r="Y5" s="82">
        <v>2.3056402529185701E-3</v>
      </c>
      <c r="Z5" s="82">
        <v>2.0805514371994402E-3</v>
      </c>
      <c r="AA5" s="82">
        <v>2.1093156226362599E-3</v>
      </c>
      <c r="AB5" s="82">
        <v>2.2433301631495698E-3</v>
      </c>
      <c r="AC5" s="82">
        <v>2.8531268313268798E-3</v>
      </c>
      <c r="AD5" s="82">
        <v>2.5145479209615598E-3</v>
      </c>
      <c r="AE5" s="83">
        <v>1.21187667180877E-3</v>
      </c>
      <c r="AF5" s="83">
        <v>2.7282234563938798E-3</v>
      </c>
    </row>
    <row r="6" spans="1:32" ht="15" customHeight="1" x14ac:dyDescent="0.2">
      <c r="A6" s="87" t="s">
        <v>556</v>
      </c>
      <c r="B6" s="87" t="s">
        <v>11</v>
      </c>
      <c r="C6" s="87" t="s">
        <v>12</v>
      </c>
      <c r="D6" s="87" t="s">
        <v>13</v>
      </c>
      <c r="E6" s="87" t="s">
        <v>14</v>
      </c>
      <c r="F6" s="87" t="s">
        <v>15</v>
      </c>
      <c r="G6" s="87" t="s">
        <v>618</v>
      </c>
      <c r="H6" s="88" t="s">
        <v>17</v>
      </c>
      <c r="I6" s="82"/>
      <c r="J6" s="82"/>
      <c r="K6" s="82"/>
      <c r="L6" s="82"/>
      <c r="M6" s="82"/>
      <c r="N6" s="82"/>
      <c r="O6" s="82"/>
      <c r="P6" s="82"/>
      <c r="Q6" s="82"/>
      <c r="R6" s="82"/>
      <c r="S6" s="82"/>
      <c r="T6" s="82"/>
      <c r="U6" s="82"/>
      <c r="V6" s="82"/>
      <c r="W6" s="82">
        <v>5.5783019055653903E-5</v>
      </c>
      <c r="X6" s="82"/>
      <c r="Y6" s="82">
        <v>4.1179580000000003E-6</v>
      </c>
      <c r="Z6" s="82"/>
      <c r="AA6" s="82"/>
      <c r="AB6" s="82"/>
      <c r="AC6" s="82"/>
      <c r="AD6" s="82"/>
      <c r="AE6" s="83"/>
      <c r="AF6" s="83"/>
    </row>
    <row r="7" spans="1:32" ht="15" customHeight="1" x14ac:dyDescent="0.2">
      <c r="A7" s="87" t="s">
        <v>556</v>
      </c>
      <c r="B7" s="87" t="s">
        <v>11</v>
      </c>
      <c r="C7" s="87" t="s">
        <v>12</v>
      </c>
      <c r="D7" s="87" t="s">
        <v>13</v>
      </c>
      <c r="E7" s="87" t="s">
        <v>14</v>
      </c>
      <c r="F7" s="87" t="s">
        <v>15</v>
      </c>
      <c r="G7" s="87" t="s">
        <v>620</v>
      </c>
      <c r="H7" s="88" t="s">
        <v>17</v>
      </c>
      <c r="I7" s="82"/>
      <c r="J7" s="82"/>
      <c r="K7" s="82"/>
      <c r="L7" s="82"/>
      <c r="M7" s="82"/>
      <c r="N7" s="82"/>
      <c r="O7" s="82"/>
      <c r="P7" s="82"/>
      <c r="Q7" s="82"/>
      <c r="R7" s="82"/>
      <c r="S7" s="82"/>
      <c r="T7" s="82"/>
      <c r="U7" s="82"/>
      <c r="V7" s="82"/>
      <c r="W7" s="82"/>
      <c r="X7" s="82">
        <v>6.3837282551764101E-4</v>
      </c>
      <c r="Y7" s="82">
        <v>2.5320429819448401E-3</v>
      </c>
      <c r="Z7" s="82">
        <v>2.0688300206518398E-3</v>
      </c>
      <c r="AA7" s="82">
        <v>2.1240867404418401E-3</v>
      </c>
      <c r="AB7" s="82">
        <v>2.2372867090462499E-3</v>
      </c>
      <c r="AC7" s="82">
        <v>2.55098801559919E-3</v>
      </c>
      <c r="AD7" s="82">
        <v>2.2688476869771402E-3</v>
      </c>
      <c r="AE7" s="83">
        <v>1.21187667180877E-3</v>
      </c>
      <c r="AF7" s="83">
        <v>2.7282234563938798E-3</v>
      </c>
    </row>
    <row r="8" spans="1:32" ht="15" customHeight="1" x14ac:dyDescent="0.2">
      <c r="A8" s="87" t="s">
        <v>556</v>
      </c>
      <c r="B8" s="87" t="s">
        <v>11</v>
      </c>
      <c r="C8" s="87" t="s">
        <v>12</v>
      </c>
      <c r="D8" s="87" t="s">
        <v>13</v>
      </c>
      <c r="E8" s="87" t="s">
        <v>14</v>
      </c>
      <c r="F8" s="87" t="s">
        <v>15</v>
      </c>
      <c r="G8" s="87" t="s">
        <v>626</v>
      </c>
      <c r="H8" s="88" t="s">
        <v>17</v>
      </c>
      <c r="I8" s="82"/>
      <c r="J8" s="82"/>
      <c r="K8" s="82"/>
      <c r="L8" s="82"/>
      <c r="M8" s="82"/>
      <c r="N8" s="82"/>
      <c r="O8" s="82"/>
      <c r="P8" s="82"/>
      <c r="Q8" s="82"/>
      <c r="R8" s="82"/>
      <c r="S8" s="82"/>
      <c r="T8" s="82"/>
      <c r="U8" s="82"/>
      <c r="V8" s="82">
        <v>0.53403195996128205</v>
      </c>
      <c r="W8" s="82">
        <v>0.48746643873696799</v>
      </c>
      <c r="X8" s="82">
        <v>0.48485644929250898</v>
      </c>
      <c r="Y8" s="82">
        <v>0.49476217031666703</v>
      </c>
      <c r="Z8" s="82">
        <v>0.51442756602418405</v>
      </c>
      <c r="AA8" s="82">
        <v>0.49005604446491702</v>
      </c>
      <c r="AB8" s="82">
        <v>0.51030465748411602</v>
      </c>
      <c r="AC8" s="82">
        <v>0.47538638425663798</v>
      </c>
      <c r="AD8" s="82">
        <v>0.45988580960547398</v>
      </c>
      <c r="AE8" s="83">
        <v>0.42483862259659499</v>
      </c>
      <c r="AF8" s="83">
        <v>0.32831997883488601</v>
      </c>
    </row>
    <row r="9" spans="1:32" ht="15" customHeight="1" x14ac:dyDescent="0.25">
      <c r="A9" s="87" t="s">
        <v>556</v>
      </c>
      <c r="B9" s="87" t="s">
        <v>11</v>
      </c>
      <c r="C9" s="87" t="s">
        <v>12</v>
      </c>
      <c r="D9" s="87" t="s">
        <v>13</v>
      </c>
      <c r="E9" s="87" t="s">
        <v>14</v>
      </c>
      <c r="F9" s="87" t="s">
        <v>15</v>
      </c>
      <c r="G9" s="87" t="s">
        <v>627</v>
      </c>
      <c r="H9" s="88" t="s">
        <v>17</v>
      </c>
      <c r="I9" s="82"/>
      <c r="J9" s="82"/>
      <c r="K9" s="82"/>
      <c r="L9" s="82"/>
      <c r="M9" s="82"/>
      <c r="N9" s="82"/>
      <c r="O9" s="82"/>
      <c r="P9" s="82"/>
      <c r="Q9" s="82"/>
      <c r="R9" s="82">
        <v>4.53039640675253E-2</v>
      </c>
      <c r="S9" s="82"/>
      <c r="T9" s="82"/>
      <c r="U9" s="82"/>
      <c r="V9" s="82"/>
      <c r="W9" s="82"/>
      <c r="X9" s="82"/>
      <c r="Y9" s="82"/>
      <c r="Z9" s="82"/>
      <c r="AA9" s="14"/>
      <c r="AB9" s="14"/>
      <c r="AC9" s="14"/>
      <c r="AD9" s="14"/>
      <c r="AE9" s="83"/>
      <c r="AF9" s="83"/>
    </row>
    <row r="10" spans="1:32" ht="15" customHeight="1" x14ac:dyDescent="0.2">
      <c r="A10" s="87" t="s">
        <v>556</v>
      </c>
      <c r="B10" s="87" t="s">
        <v>11</v>
      </c>
      <c r="C10" s="87" t="s">
        <v>12</v>
      </c>
      <c r="D10" s="87" t="s">
        <v>13</v>
      </c>
      <c r="E10" s="87" t="s">
        <v>14</v>
      </c>
      <c r="F10" s="87" t="s">
        <v>15</v>
      </c>
      <c r="G10" s="87" t="s">
        <v>628</v>
      </c>
      <c r="H10" s="88" t="s">
        <v>17</v>
      </c>
      <c r="I10" s="82"/>
      <c r="J10" s="82"/>
      <c r="K10" s="82"/>
      <c r="L10" s="82"/>
      <c r="M10" s="82"/>
      <c r="N10" s="82"/>
      <c r="O10" s="82"/>
      <c r="P10" s="82"/>
      <c r="Q10" s="82"/>
      <c r="R10" s="82"/>
      <c r="S10" s="82"/>
      <c r="T10" s="82"/>
      <c r="U10" s="82"/>
      <c r="V10" s="82"/>
      <c r="W10" s="82"/>
      <c r="X10" s="82"/>
      <c r="Y10" s="82"/>
      <c r="Z10" s="82"/>
      <c r="AA10" s="82"/>
      <c r="AB10" s="82"/>
      <c r="AC10" s="82">
        <v>1.27892500900075E-2</v>
      </c>
      <c r="AD10" s="82">
        <v>1.11204334778339E-3</v>
      </c>
      <c r="AE10" s="83"/>
      <c r="AF10" s="83">
        <v>5.5931397830712799E-4</v>
      </c>
    </row>
    <row r="11" spans="1:32" ht="15" customHeight="1" x14ac:dyDescent="0.25">
      <c r="A11" s="87" t="s">
        <v>556</v>
      </c>
      <c r="B11" s="87" t="s">
        <v>11</v>
      </c>
      <c r="C11" s="87" t="s">
        <v>12</v>
      </c>
      <c r="D11" s="87" t="s">
        <v>13</v>
      </c>
      <c r="E11" s="87" t="s">
        <v>14</v>
      </c>
      <c r="F11" s="87" t="s">
        <v>15</v>
      </c>
      <c r="G11" s="87" t="s">
        <v>629</v>
      </c>
      <c r="H11" s="88" t="s">
        <v>17</v>
      </c>
      <c r="I11" s="82"/>
      <c r="J11" s="82"/>
      <c r="K11" s="82"/>
      <c r="L11" s="82"/>
      <c r="M11" s="82"/>
      <c r="N11" s="82"/>
      <c r="O11" s="82"/>
      <c r="P11" s="82"/>
      <c r="Q11" s="82"/>
      <c r="R11" s="82"/>
      <c r="S11" s="82">
        <v>0.102463200848683</v>
      </c>
      <c r="T11" s="82"/>
      <c r="U11" s="82"/>
      <c r="V11" s="82"/>
      <c r="W11" s="82"/>
      <c r="X11" s="82"/>
      <c r="Y11" s="82"/>
      <c r="Z11" s="82"/>
      <c r="AA11" s="14"/>
      <c r="AB11" s="14"/>
      <c r="AC11" s="14"/>
      <c r="AD11" s="14"/>
      <c r="AE11" s="83"/>
      <c r="AF11" s="83"/>
    </row>
    <row r="12" spans="1:32" ht="15" customHeight="1" x14ac:dyDescent="0.2">
      <c r="A12" s="87" t="s">
        <v>556</v>
      </c>
      <c r="B12" s="87" t="s">
        <v>11</v>
      </c>
      <c r="C12" s="87" t="s">
        <v>12</v>
      </c>
      <c r="D12" s="87" t="s">
        <v>13</v>
      </c>
      <c r="E12" s="87" t="s">
        <v>14</v>
      </c>
      <c r="F12" s="87" t="s">
        <v>15</v>
      </c>
      <c r="G12" s="87" t="s">
        <v>633</v>
      </c>
      <c r="H12" s="88" t="s">
        <v>17</v>
      </c>
      <c r="I12" s="82"/>
      <c r="J12" s="82"/>
      <c r="K12" s="82"/>
      <c r="L12" s="82"/>
      <c r="M12" s="82"/>
      <c r="N12" s="82"/>
      <c r="O12" s="82"/>
      <c r="P12" s="82"/>
      <c r="Q12" s="82"/>
      <c r="R12" s="82"/>
      <c r="S12" s="82"/>
      <c r="T12" s="82"/>
      <c r="U12" s="82"/>
      <c r="V12" s="82"/>
      <c r="W12" s="82"/>
      <c r="X12" s="82"/>
      <c r="Y12" s="82"/>
      <c r="Z12" s="82"/>
      <c r="AA12" s="82"/>
      <c r="AB12" s="82"/>
      <c r="AC12" s="82">
        <v>3.7536388434184799E-4</v>
      </c>
      <c r="AD12" s="82">
        <v>5.1512963573625802E-3</v>
      </c>
      <c r="AE12" s="83">
        <v>4.6058288811428602E-3</v>
      </c>
      <c r="AF12" s="83">
        <v>4.7345172449175998E-3</v>
      </c>
    </row>
    <row r="13" spans="1:32" ht="15" customHeight="1" x14ac:dyDescent="0.25">
      <c r="A13" s="87" t="s">
        <v>556</v>
      </c>
      <c r="B13" s="87" t="s">
        <v>11</v>
      </c>
      <c r="C13" s="87" t="s">
        <v>12</v>
      </c>
      <c r="D13" s="87" t="s">
        <v>13</v>
      </c>
      <c r="E13" s="87" t="s">
        <v>14</v>
      </c>
      <c r="F13" s="87" t="s">
        <v>15</v>
      </c>
      <c r="G13" s="87" t="s">
        <v>634</v>
      </c>
      <c r="H13" s="88" t="s">
        <v>17</v>
      </c>
      <c r="I13" s="14"/>
      <c r="J13" s="14"/>
      <c r="K13" s="14"/>
      <c r="L13" s="14"/>
      <c r="M13" s="14"/>
      <c r="N13" s="14"/>
      <c r="O13" s="14"/>
      <c r="P13" s="14"/>
      <c r="Q13" s="14"/>
      <c r="R13" s="14"/>
      <c r="S13" s="14"/>
      <c r="T13" s="82"/>
      <c r="U13" s="82"/>
      <c r="V13" s="82"/>
      <c r="W13" s="82"/>
      <c r="X13" s="82"/>
      <c r="Y13" s="82"/>
      <c r="Z13" s="82"/>
      <c r="AA13" s="82"/>
      <c r="AB13" s="82">
        <v>0.13673629320773301</v>
      </c>
      <c r="AC13" s="82">
        <v>0.15342343006006601</v>
      </c>
      <c r="AD13" s="82">
        <v>0.12940037340313201</v>
      </c>
      <c r="AE13" s="83">
        <v>0.127441050348468</v>
      </c>
      <c r="AF13" s="83">
        <v>9.0764067618660196E-2</v>
      </c>
    </row>
    <row r="14" spans="1:32" ht="15" customHeight="1" x14ac:dyDescent="0.2">
      <c r="A14" s="87" t="s">
        <v>556</v>
      </c>
      <c r="B14" s="87" t="s">
        <v>11</v>
      </c>
      <c r="C14" s="87" t="s">
        <v>12</v>
      </c>
      <c r="D14" s="87" t="s">
        <v>13</v>
      </c>
      <c r="E14" s="87" t="s">
        <v>14</v>
      </c>
      <c r="F14" s="87" t="s">
        <v>15</v>
      </c>
      <c r="G14" s="87" t="s">
        <v>583</v>
      </c>
      <c r="H14" s="88" t="s">
        <v>17</v>
      </c>
      <c r="I14" s="82"/>
      <c r="J14" s="82"/>
      <c r="K14" s="82"/>
      <c r="L14" s="82"/>
      <c r="M14" s="82"/>
      <c r="N14" s="82"/>
      <c r="O14" s="82"/>
      <c r="P14" s="82"/>
      <c r="Q14" s="82"/>
      <c r="R14" s="82"/>
      <c r="S14" s="82"/>
      <c r="T14" s="82"/>
      <c r="U14" s="82"/>
      <c r="V14" s="82"/>
      <c r="W14" s="82"/>
      <c r="X14" s="82"/>
      <c r="Y14" s="82"/>
      <c r="Z14" s="82"/>
      <c r="AA14" s="82"/>
      <c r="AB14" s="82"/>
      <c r="AC14" s="82"/>
      <c r="AD14" s="82"/>
      <c r="AE14" s="83">
        <v>4.3680763052224498E-4</v>
      </c>
      <c r="AF14" s="83">
        <v>2.9669110735138999E-3</v>
      </c>
    </row>
    <row r="15" spans="1:32" ht="15" customHeight="1" x14ac:dyDescent="0.2">
      <c r="A15" s="87" t="s">
        <v>556</v>
      </c>
      <c r="B15" s="87" t="s">
        <v>11</v>
      </c>
      <c r="C15" s="87" t="s">
        <v>12</v>
      </c>
      <c r="D15" s="87" t="s">
        <v>13</v>
      </c>
      <c r="E15" s="87" t="s">
        <v>14</v>
      </c>
      <c r="F15" s="87" t="s">
        <v>15</v>
      </c>
      <c r="G15" s="87" t="s">
        <v>639</v>
      </c>
      <c r="H15" s="88" t="s">
        <v>17</v>
      </c>
      <c r="I15" s="82"/>
      <c r="J15" s="82"/>
      <c r="K15" s="82"/>
      <c r="L15" s="82"/>
      <c r="M15" s="82"/>
      <c r="N15" s="82"/>
      <c r="O15" s="82"/>
      <c r="P15" s="82"/>
      <c r="Q15" s="82"/>
      <c r="R15" s="82"/>
      <c r="S15" s="82"/>
      <c r="T15" s="82"/>
      <c r="U15" s="82"/>
      <c r="V15" s="82"/>
      <c r="W15" s="82"/>
      <c r="X15" s="82"/>
      <c r="Y15" s="82"/>
      <c r="Z15" s="82"/>
      <c r="AA15" s="82"/>
      <c r="AB15" s="82"/>
      <c r="AC15" s="82">
        <v>5.1675405091552301E-4</v>
      </c>
      <c r="AD15" s="82">
        <v>8.0790777236920807E-3</v>
      </c>
      <c r="AE15" s="83">
        <v>5.4176311523368497E-3</v>
      </c>
      <c r="AF15" s="83"/>
    </row>
    <row r="16" spans="1:32" ht="15" customHeight="1" x14ac:dyDescent="0.2">
      <c r="A16" s="87" t="s">
        <v>556</v>
      </c>
      <c r="B16" s="87" t="s">
        <v>11</v>
      </c>
      <c r="C16" s="87" t="s">
        <v>12</v>
      </c>
      <c r="D16" s="87" t="s">
        <v>13</v>
      </c>
      <c r="E16" s="87" t="s">
        <v>14</v>
      </c>
      <c r="F16" s="87" t="s">
        <v>15</v>
      </c>
      <c r="G16" s="87" t="s">
        <v>657</v>
      </c>
      <c r="H16" s="88" t="s">
        <v>17</v>
      </c>
      <c r="I16" s="82"/>
      <c r="J16" s="82"/>
      <c r="K16" s="82"/>
      <c r="L16" s="82"/>
      <c r="M16" s="82"/>
      <c r="N16" s="82"/>
      <c r="O16" s="82"/>
      <c r="P16" s="82"/>
      <c r="Q16" s="82"/>
      <c r="R16" s="82">
        <v>3.5982329059819102E-4</v>
      </c>
      <c r="S16" s="82"/>
      <c r="T16" s="82"/>
      <c r="U16" s="82"/>
      <c r="V16" s="82"/>
      <c r="W16" s="82"/>
      <c r="X16" s="82"/>
      <c r="Y16" s="82"/>
      <c r="Z16" s="82"/>
      <c r="AA16" s="82"/>
      <c r="AB16" s="82"/>
      <c r="AC16" s="82"/>
      <c r="AD16" s="82"/>
      <c r="AE16" s="83"/>
      <c r="AF16" s="83"/>
    </row>
    <row r="17" spans="1:32" ht="15" customHeight="1" x14ac:dyDescent="0.2">
      <c r="A17" s="87" t="s">
        <v>556</v>
      </c>
      <c r="B17" s="87" t="s">
        <v>11</v>
      </c>
      <c r="C17" s="87" t="s">
        <v>12</v>
      </c>
      <c r="D17" s="87" t="s">
        <v>13</v>
      </c>
      <c r="E17" s="87" t="s">
        <v>14</v>
      </c>
      <c r="F17" s="87" t="s">
        <v>15</v>
      </c>
      <c r="G17" s="87" t="s">
        <v>682</v>
      </c>
      <c r="H17" s="88" t="s">
        <v>17</v>
      </c>
      <c r="I17" s="82"/>
      <c r="J17" s="82"/>
      <c r="K17" s="82"/>
      <c r="L17" s="82"/>
      <c r="M17" s="82"/>
      <c r="N17" s="82"/>
      <c r="O17" s="82"/>
      <c r="P17" s="82"/>
      <c r="Q17" s="82"/>
      <c r="R17" s="82"/>
      <c r="S17" s="82"/>
      <c r="T17" s="82"/>
      <c r="U17" s="82"/>
      <c r="V17" s="82">
        <v>0.117056000568621</v>
      </c>
      <c r="W17" s="82">
        <v>4.2354006016367198E-4</v>
      </c>
      <c r="X17" s="82">
        <v>6.9485603865223997E-2</v>
      </c>
      <c r="Y17" s="82">
        <v>8.0760477568632194E-2</v>
      </c>
      <c r="Z17" s="82">
        <v>9.8728757617885896E-2</v>
      </c>
      <c r="AA17" s="82">
        <v>0.114445802016403</v>
      </c>
      <c r="AB17" s="82">
        <v>6.2378348259853098E-2</v>
      </c>
      <c r="AC17" s="82">
        <v>8.88124913131602E-2</v>
      </c>
      <c r="AD17" s="82">
        <v>9.17642853637929E-2</v>
      </c>
      <c r="AE17" s="83">
        <v>7.4798474859518502E-2</v>
      </c>
      <c r="AF17" s="83">
        <v>6.5990895994148605E-2</v>
      </c>
    </row>
    <row r="18" spans="1:32" ht="15" customHeight="1" x14ac:dyDescent="0.2">
      <c r="A18" s="87" t="s">
        <v>556</v>
      </c>
      <c r="B18" s="87" t="s">
        <v>11</v>
      </c>
      <c r="C18" s="87" t="s">
        <v>12</v>
      </c>
      <c r="D18" s="87" t="s">
        <v>13</v>
      </c>
      <c r="E18" s="87" t="s">
        <v>14</v>
      </c>
      <c r="F18" s="87" t="s">
        <v>15</v>
      </c>
      <c r="G18" s="87" t="s">
        <v>688</v>
      </c>
      <c r="H18" s="88" t="s">
        <v>17</v>
      </c>
      <c r="I18" s="82"/>
      <c r="J18" s="82"/>
      <c r="K18" s="82"/>
      <c r="L18" s="82"/>
      <c r="M18" s="82"/>
      <c r="N18" s="82"/>
      <c r="O18" s="82"/>
      <c r="P18" s="82"/>
      <c r="Q18" s="82"/>
      <c r="R18" s="82"/>
      <c r="S18" s="82"/>
      <c r="T18" s="82"/>
      <c r="U18" s="82"/>
      <c r="V18" s="82"/>
      <c r="W18" s="82"/>
      <c r="X18" s="82"/>
      <c r="Y18" s="82"/>
      <c r="Z18" s="82"/>
      <c r="AA18" s="82"/>
      <c r="AB18" s="82">
        <v>1.12679817905918E-7</v>
      </c>
      <c r="AC18" s="82"/>
      <c r="AD18" s="82"/>
      <c r="AE18" s="83"/>
      <c r="AF18" s="83"/>
    </row>
    <row r="19" spans="1:32" ht="15" customHeight="1" x14ac:dyDescent="0.2">
      <c r="A19" s="87" t="s">
        <v>556</v>
      </c>
      <c r="B19" s="87" t="s">
        <v>11</v>
      </c>
      <c r="C19" s="87" t="s">
        <v>12</v>
      </c>
      <c r="D19" s="87" t="s">
        <v>13</v>
      </c>
      <c r="E19" s="87" t="s">
        <v>14</v>
      </c>
      <c r="F19" s="87" t="s">
        <v>15</v>
      </c>
      <c r="G19" s="87" t="s">
        <v>694</v>
      </c>
      <c r="H19" s="88" t="s">
        <v>17</v>
      </c>
      <c r="I19" s="82"/>
      <c r="J19" s="82"/>
      <c r="K19" s="82"/>
      <c r="L19" s="82"/>
      <c r="M19" s="82"/>
      <c r="N19" s="82"/>
      <c r="O19" s="82"/>
      <c r="P19" s="82"/>
      <c r="Q19" s="82"/>
      <c r="R19" s="82"/>
      <c r="S19" s="82"/>
      <c r="T19" s="82">
        <v>2.00573757025958E-2</v>
      </c>
      <c r="U19" s="82">
        <v>2.2570710969501799E-2</v>
      </c>
      <c r="V19" s="82">
        <v>2.5761769360982699E-2</v>
      </c>
      <c r="W19" s="82"/>
      <c r="X19" s="82">
        <v>3.15063747988708E-2</v>
      </c>
      <c r="Y19" s="82">
        <v>3.2557680096759897E-2</v>
      </c>
      <c r="Z19" s="82">
        <v>3.0646738252630999E-2</v>
      </c>
      <c r="AA19" s="82">
        <v>3.2573259808736203E-2</v>
      </c>
      <c r="AB19" s="82">
        <v>3.2700246476958302E-2</v>
      </c>
      <c r="AC19" s="82">
        <v>3.33468218411671E-2</v>
      </c>
      <c r="AD19" s="82">
        <v>3.2660294392236999E-2</v>
      </c>
      <c r="AE19" s="83">
        <v>2.9193192833175299E-2</v>
      </c>
      <c r="AF19" s="83">
        <v>3.17274508834334E-2</v>
      </c>
    </row>
    <row r="20" spans="1:32" ht="15" customHeight="1" x14ac:dyDescent="0.2">
      <c r="A20" s="87" t="s">
        <v>556</v>
      </c>
      <c r="B20" s="87" t="s">
        <v>11</v>
      </c>
      <c r="C20" s="87" t="s">
        <v>12</v>
      </c>
      <c r="D20" s="87" t="s">
        <v>13</v>
      </c>
      <c r="E20" s="87" t="s">
        <v>14</v>
      </c>
      <c r="F20" s="87" t="s">
        <v>15</v>
      </c>
      <c r="G20" s="87" t="s">
        <v>704</v>
      </c>
      <c r="H20" s="88" t="s">
        <v>17</v>
      </c>
      <c r="I20" s="82"/>
      <c r="J20" s="82"/>
      <c r="K20" s="82"/>
      <c r="L20" s="82"/>
      <c r="M20" s="82"/>
      <c r="N20" s="82"/>
      <c r="O20" s="82"/>
      <c r="P20" s="82"/>
      <c r="Q20" s="82"/>
      <c r="R20" s="82"/>
      <c r="S20" s="82"/>
      <c r="T20" s="82"/>
      <c r="U20" s="82">
        <v>0.109763928785256</v>
      </c>
      <c r="V20" s="82">
        <v>0.20405218847533499</v>
      </c>
      <c r="W20" s="82"/>
      <c r="X20" s="82">
        <v>0.18413705052807999</v>
      </c>
      <c r="Y20" s="82">
        <v>0.168879516007791</v>
      </c>
      <c r="Z20" s="82">
        <v>0.189793216856223</v>
      </c>
      <c r="AA20" s="82">
        <v>7.6405767712656406E-2</v>
      </c>
      <c r="AB20" s="82"/>
      <c r="AC20" s="82"/>
      <c r="AD20" s="82"/>
      <c r="AE20" s="83"/>
      <c r="AF20" s="83"/>
    </row>
    <row r="21" spans="1:32" ht="15" customHeight="1" x14ac:dyDescent="0.2">
      <c r="A21" s="87" t="s">
        <v>556</v>
      </c>
      <c r="B21" s="87" t="s">
        <v>11</v>
      </c>
      <c r="C21" s="87" t="s">
        <v>12</v>
      </c>
      <c r="D21" s="87" t="s">
        <v>13</v>
      </c>
      <c r="E21" s="87" t="s">
        <v>14</v>
      </c>
      <c r="F21" s="87" t="s">
        <v>15</v>
      </c>
      <c r="G21" s="87" t="s">
        <v>705</v>
      </c>
      <c r="H21" s="88" t="s">
        <v>17</v>
      </c>
      <c r="I21" s="82"/>
      <c r="J21" s="82"/>
      <c r="K21" s="82"/>
      <c r="L21" s="82"/>
      <c r="M21" s="82"/>
      <c r="N21" s="82"/>
      <c r="O21" s="82"/>
      <c r="P21" s="82"/>
      <c r="Q21" s="82"/>
      <c r="R21" s="82"/>
      <c r="S21" s="82">
        <v>3.05972556337977E-3</v>
      </c>
      <c r="T21" s="82"/>
      <c r="U21" s="82"/>
      <c r="V21" s="82">
        <v>5.3536621837067998E-2</v>
      </c>
      <c r="W21" s="82"/>
      <c r="X21" s="82">
        <v>0.35723883938294898</v>
      </c>
      <c r="Y21" s="82">
        <v>0.40493221963825698</v>
      </c>
      <c r="Z21" s="82">
        <v>0.241454062643749</v>
      </c>
      <c r="AA21" s="82">
        <v>0.23372609115410201</v>
      </c>
      <c r="AB21" s="82">
        <v>6.0709183632119398E-2</v>
      </c>
      <c r="AC21" s="82">
        <v>4.9589552216573102E-2</v>
      </c>
      <c r="AD21" s="82">
        <v>0.113612671434458</v>
      </c>
      <c r="AE21" s="83">
        <v>4.7018238043659802E-2</v>
      </c>
      <c r="AF21" s="83">
        <v>8.0618189527555204E-3</v>
      </c>
    </row>
    <row r="22" spans="1:32" ht="15" customHeight="1" x14ac:dyDescent="0.25">
      <c r="A22" s="87" t="s">
        <v>556</v>
      </c>
      <c r="B22" s="87" t="s">
        <v>11</v>
      </c>
      <c r="C22" s="87" t="s">
        <v>12</v>
      </c>
      <c r="D22" s="87" t="s">
        <v>13</v>
      </c>
      <c r="E22" s="87" t="s">
        <v>14</v>
      </c>
      <c r="F22" s="87" t="s">
        <v>15</v>
      </c>
      <c r="G22" s="87" t="s">
        <v>706</v>
      </c>
      <c r="H22" s="88" t="s">
        <v>17</v>
      </c>
      <c r="I22" s="14"/>
      <c r="J22" s="14"/>
      <c r="K22" s="14"/>
      <c r="L22" s="14"/>
      <c r="M22" s="14"/>
      <c r="N22" s="14"/>
      <c r="O22" s="14"/>
      <c r="P22" s="14"/>
      <c r="Q22" s="14"/>
      <c r="R22" s="14"/>
      <c r="S22" s="14"/>
      <c r="T22" s="82"/>
      <c r="U22" s="82">
        <v>1.52421562975566E-5</v>
      </c>
      <c r="V22" s="82">
        <v>0.119981158712262</v>
      </c>
      <c r="W22" s="82">
        <v>9.3159115971838805E-2</v>
      </c>
      <c r="X22" s="82">
        <v>4.8921682898871402E-2</v>
      </c>
      <c r="Y22" s="82">
        <v>4.46672815496593E-2</v>
      </c>
      <c r="Z22" s="82">
        <v>2.9416082831774101E-2</v>
      </c>
      <c r="AA22" s="82">
        <v>6.1908174879345898E-2</v>
      </c>
      <c r="AB22" s="82">
        <v>1.11022718882537E-2</v>
      </c>
      <c r="AC22" s="82">
        <v>4.5497456233910997E-5</v>
      </c>
      <c r="AD22" s="82"/>
      <c r="AE22" s="83"/>
      <c r="AF22" s="83"/>
    </row>
    <row r="23" spans="1:32" ht="15" customHeight="1" x14ac:dyDescent="0.2">
      <c r="A23" s="87" t="s">
        <v>556</v>
      </c>
      <c r="B23" s="87" t="s">
        <v>11</v>
      </c>
      <c r="C23" s="87" t="s">
        <v>12</v>
      </c>
      <c r="D23" s="87" t="s">
        <v>13</v>
      </c>
      <c r="E23" s="87" t="s">
        <v>14</v>
      </c>
      <c r="F23" s="87" t="s">
        <v>15</v>
      </c>
      <c r="G23" s="87" t="s">
        <v>707</v>
      </c>
      <c r="H23" s="88" t="s">
        <v>17</v>
      </c>
      <c r="I23" s="82"/>
      <c r="J23" s="82"/>
      <c r="K23" s="82"/>
      <c r="L23" s="82"/>
      <c r="M23" s="82"/>
      <c r="N23" s="82"/>
      <c r="O23" s="82"/>
      <c r="P23" s="82"/>
      <c r="Q23" s="82"/>
      <c r="R23" s="82"/>
      <c r="S23" s="82"/>
      <c r="T23" s="82"/>
      <c r="U23" s="82"/>
      <c r="V23" s="82"/>
      <c r="W23" s="82"/>
      <c r="X23" s="82"/>
      <c r="Y23" s="82"/>
      <c r="Z23" s="82"/>
      <c r="AA23" s="82"/>
      <c r="AB23" s="82"/>
      <c r="AC23" s="82"/>
      <c r="AD23" s="82"/>
      <c r="AE23" s="83">
        <v>1.6232584991219101E-2</v>
      </c>
      <c r="AF23" s="83">
        <v>0.46917160138408698</v>
      </c>
    </row>
    <row r="24" spans="1:32" ht="15" customHeight="1" x14ac:dyDescent="0.2">
      <c r="A24" s="87" t="s">
        <v>556</v>
      </c>
      <c r="B24" s="87" t="s">
        <v>11</v>
      </c>
      <c r="C24" s="87" t="s">
        <v>12</v>
      </c>
      <c r="D24" s="87" t="s">
        <v>13</v>
      </c>
      <c r="E24" s="87" t="s">
        <v>14</v>
      </c>
      <c r="F24" s="87" t="s">
        <v>15</v>
      </c>
      <c r="G24" s="87" t="s">
        <v>709</v>
      </c>
      <c r="H24" s="88" t="s">
        <v>17</v>
      </c>
      <c r="I24" s="82"/>
      <c r="J24" s="82"/>
      <c r="K24" s="82"/>
      <c r="L24" s="82"/>
      <c r="M24" s="82"/>
      <c r="N24" s="82"/>
      <c r="O24" s="82"/>
      <c r="P24" s="82"/>
      <c r="Q24" s="82"/>
      <c r="R24" s="82"/>
      <c r="S24" s="82"/>
      <c r="T24" s="82"/>
      <c r="U24" s="82"/>
      <c r="V24" s="82">
        <v>4.3537915437239497E-4</v>
      </c>
      <c r="W24" s="82">
        <v>4.54865652850194E-3</v>
      </c>
      <c r="X24" s="82">
        <v>5.6708791431291698E-2</v>
      </c>
      <c r="Y24" s="82">
        <v>3.03442535211788E-2</v>
      </c>
      <c r="Z24" s="82">
        <v>1.0586124937642299E-2</v>
      </c>
      <c r="AA24" s="82"/>
      <c r="AB24" s="82"/>
      <c r="AC24" s="82"/>
      <c r="AD24" s="82"/>
      <c r="AE24" s="83"/>
      <c r="AF24" s="83"/>
    </row>
    <row r="25" spans="1:32" ht="15" customHeight="1" x14ac:dyDescent="0.2">
      <c r="A25" s="87" t="s">
        <v>556</v>
      </c>
      <c r="B25" s="87" t="s">
        <v>11</v>
      </c>
      <c r="C25" s="87" t="s">
        <v>12</v>
      </c>
      <c r="D25" s="87" t="s">
        <v>13</v>
      </c>
      <c r="E25" s="87" t="s">
        <v>14</v>
      </c>
      <c r="F25" s="87" t="s">
        <v>15</v>
      </c>
      <c r="G25" s="87" t="s">
        <v>711</v>
      </c>
      <c r="H25" s="88" t="s">
        <v>17</v>
      </c>
      <c r="I25" s="82"/>
      <c r="J25" s="82"/>
      <c r="K25" s="82"/>
      <c r="L25" s="82"/>
      <c r="M25" s="82"/>
      <c r="N25" s="82"/>
      <c r="O25" s="82"/>
      <c r="P25" s="82"/>
      <c r="Q25" s="82"/>
      <c r="R25" s="82"/>
      <c r="S25" s="82">
        <v>0.149025685250289</v>
      </c>
      <c r="T25" s="82"/>
      <c r="U25" s="82"/>
      <c r="V25" s="82">
        <v>8.7630666558019293E-2</v>
      </c>
      <c r="W25" s="82">
        <v>0.133791038484467</v>
      </c>
      <c r="X25" s="82">
        <v>0.14731686491163501</v>
      </c>
      <c r="Y25" s="82">
        <v>0.146821215003304</v>
      </c>
      <c r="Z25" s="82">
        <v>5.0613505037439298E-2</v>
      </c>
      <c r="AA25" s="82">
        <v>4.9694053126323398E-2</v>
      </c>
      <c r="AB25" s="82">
        <v>5.1498995855962702E-2</v>
      </c>
      <c r="AC25" s="82">
        <v>3.3451747722385197E-2</v>
      </c>
      <c r="AD25" s="82"/>
      <c r="AE25" s="83"/>
      <c r="AF25" s="83"/>
    </row>
    <row r="26" spans="1:32" ht="15" customHeight="1" x14ac:dyDescent="0.2">
      <c r="A26" s="87" t="s">
        <v>556</v>
      </c>
      <c r="B26" s="87" t="s">
        <v>11</v>
      </c>
      <c r="C26" s="87" t="s">
        <v>12</v>
      </c>
      <c r="D26" s="87" t="s">
        <v>13</v>
      </c>
      <c r="E26" s="87" t="s">
        <v>14</v>
      </c>
      <c r="F26" s="87" t="s">
        <v>15</v>
      </c>
      <c r="G26" s="87" t="s">
        <v>714</v>
      </c>
      <c r="H26" s="88" t="s">
        <v>17</v>
      </c>
      <c r="I26" s="82"/>
      <c r="J26" s="82"/>
      <c r="K26" s="82"/>
      <c r="L26" s="82"/>
      <c r="M26" s="82"/>
      <c r="N26" s="82"/>
      <c r="O26" s="82"/>
      <c r="P26" s="82"/>
      <c r="Q26" s="82"/>
      <c r="R26" s="82">
        <v>0.35936795445867098</v>
      </c>
      <c r="S26" s="82">
        <v>0.564955361210697</v>
      </c>
      <c r="T26" s="82">
        <v>0.25433625864498399</v>
      </c>
      <c r="U26" s="82">
        <v>0.26775635804379</v>
      </c>
      <c r="V26" s="82">
        <v>0.944317731574701</v>
      </c>
      <c r="W26" s="82">
        <v>0.903306892983187</v>
      </c>
      <c r="X26" s="82">
        <v>0.384923384280901</v>
      </c>
      <c r="Y26" s="82">
        <v>0.38232372915843399</v>
      </c>
      <c r="Z26" s="82">
        <v>0.378597708887351</v>
      </c>
      <c r="AA26" s="82">
        <v>0.36525107058324802</v>
      </c>
      <c r="AB26" s="82">
        <v>0.32963865795006397</v>
      </c>
      <c r="AC26" s="82">
        <v>0.335633082967916</v>
      </c>
      <c r="AD26" s="82">
        <v>0.26869505225027102</v>
      </c>
      <c r="AE26" s="83">
        <v>0.195797470682682</v>
      </c>
      <c r="AF26" s="83">
        <v>0.13135125085226401</v>
      </c>
    </row>
    <row r="27" spans="1:32" ht="15" customHeight="1" x14ac:dyDescent="0.2">
      <c r="A27" s="87" t="s">
        <v>556</v>
      </c>
      <c r="B27" s="87" t="s">
        <v>11</v>
      </c>
      <c r="C27" s="87" t="s">
        <v>12</v>
      </c>
      <c r="D27" s="87" t="s">
        <v>13</v>
      </c>
      <c r="E27" s="87" t="s">
        <v>14</v>
      </c>
      <c r="F27" s="87" t="s">
        <v>15</v>
      </c>
      <c r="G27" s="87" t="s">
        <v>715</v>
      </c>
      <c r="H27" s="88" t="s">
        <v>17</v>
      </c>
      <c r="I27" s="82"/>
      <c r="J27" s="82"/>
      <c r="K27" s="82"/>
      <c r="L27" s="82"/>
      <c r="M27" s="82"/>
      <c r="N27" s="82"/>
      <c r="O27" s="82"/>
      <c r="P27" s="82"/>
      <c r="Q27" s="82"/>
      <c r="R27" s="82">
        <v>3.6797664737599503E-2</v>
      </c>
      <c r="S27" s="82"/>
      <c r="T27" s="82"/>
      <c r="U27" s="82"/>
      <c r="V27" s="82">
        <v>9.9315768706124803E-6</v>
      </c>
      <c r="W27" s="82">
        <v>5.3309230621655603E-5</v>
      </c>
      <c r="X27" s="82">
        <v>3.1069380668077201E-6</v>
      </c>
      <c r="Y27" s="82">
        <v>7.2835649104175796E-6</v>
      </c>
      <c r="Z27" s="82">
        <v>9.4802335734321605E-6</v>
      </c>
      <c r="AA27" s="82">
        <v>5.0557476305594E-6</v>
      </c>
      <c r="AB27" s="82">
        <v>2.45516129932014E-6</v>
      </c>
      <c r="AC27" s="82"/>
      <c r="AD27" s="82"/>
      <c r="AE27" s="83"/>
      <c r="AF27" s="83"/>
    </row>
    <row r="28" spans="1:32" ht="15" customHeight="1" x14ac:dyDescent="0.2">
      <c r="A28" s="87" t="s">
        <v>556</v>
      </c>
      <c r="B28" s="87" t="s">
        <v>11</v>
      </c>
      <c r="C28" s="87" t="s">
        <v>12</v>
      </c>
      <c r="D28" s="87" t="s">
        <v>13</v>
      </c>
      <c r="E28" s="87" t="s">
        <v>14</v>
      </c>
      <c r="F28" s="87" t="s">
        <v>15</v>
      </c>
      <c r="G28" s="87" t="s">
        <v>24</v>
      </c>
      <c r="H28" s="88" t="s">
        <v>17</v>
      </c>
      <c r="I28" s="82">
        <v>1.2837945407762299E-4</v>
      </c>
      <c r="J28" s="82">
        <v>3.0467209852803602E-4</v>
      </c>
      <c r="K28" s="82">
        <v>5.0672804555410703E-5</v>
      </c>
      <c r="L28" s="82">
        <v>1.3383194213738399E-5</v>
      </c>
      <c r="M28" s="82">
        <v>1.68484379940275E-5</v>
      </c>
      <c r="N28" s="82">
        <v>2.7306867454798001E-5</v>
      </c>
      <c r="O28" s="82">
        <v>1.5586054595090901E-4</v>
      </c>
      <c r="P28" s="82">
        <v>7.8707087415135098E-5</v>
      </c>
      <c r="Q28" s="82">
        <v>6.6579595249897794E-5</v>
      </c>
      <c r="R28" s="82">
        <v>3.0852010308434603E-5</v>
      </c>
      <c r="S28" s="82">
        <v>2.3756154051352699E-5</v>
      </c>
      <c r="T28" s="82">
        <v>9.3887208977159193E-6</v>
      </c>
      <c r="U28" s="82">
        <v>4.4644150538114002E-6</v>
      </c>
      <c r="V28" s="82">
        <v>3.29970398488942E-5</v>
      </c>
      <c r="W28" s="82">
        <v>5.4920258071689503E-5</v>
      </c>
      <c r="X28" s="82">
        <v>8.8364313515185706E-5</v>
      </c>
      <c r="Y28" s="82">
        <v>1.21545582282178E-4</v>
      </c>
      <c r="Z28" s="82">
        <v>1.10854396289919E-4</v>
      </c>
      <c r="AA28" s="82">
        <v>1.3290898768548E-4</v>
      </c>
      <c r="AB28" s="82">
        <v>1.5886204728003301E-4</v>
      </c>
      <c r="AC28" s="82">
        <v>2.2406425937625401E-4</v>
      </c>
      <c r="AD28" s="82">
        <v>2.14359369666208E-4</v>
      </c>
      <c r="AE28" s="83">
        <v>3.4327185794956602E-4</v>
      </c>
      <c r="AF28" s="83">
        <v>6.4121801916743005E-4</v>
      </c>
    </row>
    <row r="29" spans="1:32" ht="15" customHeight="1" x14ac:dyDescent="0.2">
      <c r="A29" s="87" t="s">
        <v>556</v>
      </c>
      <c r="B29" s="87" t="s">
        <v>11</v>
      </c>
      <c r="C29" s="87" t="s">
        <v>12</v>
      </c>
      <c r="D29" s="87" t="s">
        <v>13</v>
      </c>
      <c r="E29" s="87" t="s">
        <v>14</v>
      </c>
      <c r="F29" s="87" t="s">
        <v>15</v>
      </c>
      <c r="G29" s="87" t="s">
        <v>25</v>
      </c>
      <c r="H29" s="88" t="s">
        <v>17</v>
      </c>
      <c r="I29" s="82">
        <v>3.7029415682</v>
      </c>
      <c r="J29" s="82">
        <v>3.2310880784</v>
      </c>
      <c r="K29" s="82">
        <v>4.2569989391999998</v>
      </c>
      <c r="L29" s="82">
        <v>4.4753235044000004</v>
      </c>
      <c r="M29" s="82">
        <v>4.2061599019999996</v>
      </c>
      <c r="N29" s="82">
        <v>4.3706682799000003</v>
      </c>
      <c r="O29" s="82">
        <v>4.3527606723999996</v>
      </c>
      <c r="P29" s="82">
        <v>4.0709519857999998</v>
      </c>
      <c r="Q29" s="82">
        <v>4.2208152139999999</v>
      </c>
      <c r="R29" s="82">
        <v>4.8328802473000003</v>
      </c>
      <c r="S29" s="82">
        <v>4.3712240476000002</v>
      </c>
      <c r="T29" s="82">
        <v>3.1561890206490002</v>
      </c>
      <c r="U29" s="82">
        <v>3.9942120000000001</v>
      </c>
      <c r="V29" s="82">
        <v>3.9865629999999999</v>
      </c>
      <c r="W29" s="82">
        <v>3.94265</v>
      </c>
      <c r="X29" s="82">
        <v>3.3900436670965499</v>
      </c>
      <c r="Y29" s="82">
        <v>2.24420933559685</v>
      </c>
      <c r="Z29" s="82">
        <v>2.3190310711178399</v>
      </c>
      <c r="AA29" s="82">
        <v>2.2707578890080802</v>
      </c>
      <c r="AB29" s="82">
        <v>2.29834670062275</v>
      </c>
      <c r="AC29" s="82">
        <v>1.97673058112865</v>
      </c>
      <c r="AD29" s="82">
        <v>1.92103343336653</v>
      </c>
      <c r="AE29" s="83">
        <v>2.0815657333024702</v>
      </c>
      <c r="AF29" s="83">
        <v>1.97175137108618</v>
      </c>
    </row>
    <row r="30" spans="1:32" ht="15" customHeight="1" x14ac:dyDescent="0.2">
      <c r="A30" s="87" t="s">
        <v>556</v>
      </c>
      <c r="B30" s="87" t="s">
        <v>11</v>
      </c>
      <c r="C30" s="87" t="s">
        <v>12</v>
      </c>
      <c r="D30" s="87" t="s">
        <v>13</v>
      </c>
      <c r="E30" s="87" t="s">
        <v>14</v>
      </c>
      <c r="F30" s="87" t="s">
        <v>15</v>
      </c>
      <c r="G30" s="87" t="s">
        <v>26</v>
      </c>
      <c r="H30" s="88" t="s">
        <v>17</v>
      </c>
      <c r="I30" s="82"/>
      <c r="J30" s="82"/>
      <c r="K30" s="82"/>
      <c r="L30" s="82"/>
      <c r="M30" s="82"/>
      <c r="N30" s="82"/>
      <c r="O30" s="82"/>
      <c r="P30" s="82"/>
      <c r="Q30" s="82"/>
      <c r="R30" s="82"/>
      <c r="S30" s="82"/>
      <c r="T30" s="82">
        <v>7.5068999999999997E-2</v>
      </c>
      <c r="U30" s="82">
        <v>1.1861716099999999</v>
      </c>
      <c r="V30" s="82">
        <v>1.1169456781853799</v>
      </c>
      <c r="W30" s="82">
        <v>1.1377050077264601</v>
      </c>
      <c r="X30" s="82">
        <v>1.18122832061226</v>
      </c>
      <c r="Y30" s="82">
        <v>1.13000090688818</v>
      </c>
      <c r="Z30" s="82">
        <v>1.0862304386564301</v>
      </c>
      <c r="AA30" s="82">
        <v>1.09331739134975</v>
      </c>
      <c r="AB30" s="82">
        <v>1.06148047278528</v>
      </c>
      <c r="AC30" s="82">
        <v>1.0425678441335999</v>
      </c>
      <c r="AD30" s="82">
        <v>0.98963486160496195</v>
      </c>
      <c r="AE30" s="83">
        <v>0.94933781720705501</v>
      </c>
      <c r="AF30" s="83">
        <v>0.90554320495425999</v>
      </c>
    </row>
    <row r="31" spans="1:32" ht="15" customHeight="1" x14ac:dyDescent="0.2">
      <c r="A31" s="87" t="s">
        <v>556</v>
      </c>
      <c r="B31" s="87" t="s">
        <v>11</v>
      </c>
      <c r="C31" s="87" t="s">
        <v>12</v>
      </c>
      <c r="D31" s="87" t="s">
        <v>13</v>
      </c>
      <c r="E31" s="87" t="s">
        <v>14</v>
      </c>
      <c r="F31" s="87" t="s">
        <v>15</v>
      </c>
      <c r="G31" s="87" t="s">
        <v>28</v>
      </c>
      <c r="H31" s="88" t="s">
        <v>17</v>
      </c>
      <c r="I31" s="82">
        <v>1.9713702E-2</v>
      </c>
      <c r="J31" s="82">
        <v>2.1369527999999999E-2</v>
      </c>
      <c r="K31" s="82">
        <v>1.734878674E-2</v>
      </c>
      <c r="L31" s="82"/>
      <c r="M31" s="82"/>
      <c r="N31" s="82"/>
      <c r="O31" s="82"/>
      <c r="P31" s="82"/>
      <c r="Q31" s="82"/>
      <c r="R31" s="82">
        <v>0.11231513485</v>
      </c>
      <c r="S31" s="82">
        <v>3.8464090255E-3</v>
      </c>
      <c r="T31" s="82">
        <v>1.124503682E-2</v>
      </c>
      <c r="U31" s="82">
        <v>1.5957892899999999E-2</v>
      </c>
      <c r="V31" s="82">
        <v>1.48196427E-2</v>
      </c>
      <c r="W31" s="82">
        <v>9.6787716000000003E-3</v>
      </c>
      <c r="X31" s="82">
        <v>1.6306553620000001E-2</v>
      </c>
      <c r="Y31" s="82">
        <v>2.2864665980000001E-2</v>
      </c>
      <c r="Z31" s="82">
        <v>2.9022516250000002E-2</v>
      </c>
      <c r="AA31" s="82">
        <v>2.6151636799999999E-2</v>
      </c>
      <c r="AB31" s="82">
        <v>4.2824450799999997E-2</v>
      </c>
      <c r="AC31" s="82">
        <v>3.821021568E-2</v>
      </c>
      <c r="AD31" s="82">
        <v>3.7888423079999997E-2</v>
      </c>
      <c r="AE31" s="83">
        <v>3.7678841329999997E-2</v>
      </c>
      <c r="AF31" s="83">
        <v>3.920542959E-2</v>
      </c>
    </row>
    <row r="32" spans="1:32" ht="15" customHeight="1" x14ac:dyDescent="0.2">
      <c r="A32" s="87" t="s">
        <v>556</v>
      </c>
      <c r="B32" s="87" t="s">
        <v>11</v>
      </c>
      <c r="C32" s="87" t="s">
        <v>12</v>
      </c>
      <c r="D32" s="87" t="s">
        <v>13</v>
      </c>
      <c r="E32" s="87" t="s">
        <v>14</v>
      </c>
      <c r="F32" s="87" t="s">
        <v>15</v>
      </c>
      <c r="G32" s="87" t="s">
        <v>32</v>
      </c>
      <c r="H32" s="88" t="s">
        <v>17</v>
      </c>
      <c r="I32" s="82">
        <v>0.92270976748</v>
      </c>
      <c r="J32" s="82">
        <v>0.95122814199000005</v>
      </c>
      <c r="K32" s="82">
        <v>0.79674983397999999</v>
      </c>
      <c r="L32" s="82">
        <v>0.78622820529000004</v>
      </c>
      <c r="M32" s="82">
        <v>0.86522026981</v>
      </c>
      <c r="N32" s="82">
        <v>0.81765454558999995</v>
      </c>
      <c r="O32" s="82">
        <v>0.94093312194000001</v>
      </c>
      <c r="P32" s="82">
        <v>0.88358952441000005</v>
      </c>
      <c r="Q32" s="82">
        <v>0.91590775924000001</v>
      </c>
      <c r="R32" s="82">
        <v>1.0119345930999999</v>
      </c>
      <c r="S32" s="82">
        <v>1.0560667918</v>
      </c>
      <c r="T32" s="82">
        <v>0.86233664526300002</v>
      </c>
      <c r="U32" s="82">
        <v>1.691946959E-2</v>
      </c>
      <c r="V32" s="82">
        <v>3.060440285E-2</v>
      </c>
      <c r="W32" s="82">
        <v>8.445977901E-2</v>
      </c>
      <c r="X32" s="82">
        <v>3.678625739E-2</v>
      </c>
      <c r="Y32" s="82">
        <v>3.2375563900000001E-2</v>
      </c>
      <c r="Z32" s="82">
        <v>4.4544270830000003E-2</v>
      </c>
      <c r="AA32" s="82">
        <v>2.989671948E-2</v>
      </c>
      <c r="AB32" s="82">
        <v>2.617621384E-2</v>
      </c>
      <c r="AC32" s="82">
        <v>3.7918884030000002E-2</v>
      </c>
      <c r="AD32" s="82">
        <v>3.8159030869999999E-2</v>
      </c>
      <c r="AE32" s="83">
        <v>3.9006834609999999E-2</v>
      </c>
      <c r="AF32" s="83">
        <v>4.1054122870000001E-2</v>
      </c>
    </row>
    <row r="33" spans="1:32" ht="15" customHeight="1" x14ac:dyDescent="0.2">
      <c r="A33" s="87" t="s">
        <v>556</v>
      </c>
      <c r="B33" s="87" t="s">
        <v>11</v>
      </c>
      <c r="C33" s="87" t="s">
        <v>12</v>
      </c>
      <c r="D33" s="87" t="s">
        <v>13</v>
      </c>
      <c r="E33" s="87" t="s">
        <v>14</v>
      </c>
      <c r="F33" s="87" t="s">
        <v>15</v>
      </c>
      <c r="G33" s="87" t="s">
        <v>33</v>
      </c>
      <c r="H33" s="88" t="s">
        <v>17</v>
      </c>
      <c r="I33" s="82">
        <v>0.47379651711999998</v>
      </c>
      <c r="J33" s="82">
        <v>0.48026520262</v>
      </c>
      <c r="K33" s="82">
        <v>0.49302539575999998</v>
      </c>
      <c r="L33" s="82">
        <v>0.20978083474000001</v>
      </c>
      <c r="M33" s="82">
        <v>0.20791752524000001</v>
      </c>
      <c r="N33" s="82">
        <v>0.17172265422999999</v>
      </c>
      <c r="O33" s="82">
        <v>0.20246168367</v>
      </c>
      <c r="P33" s="82">
        <v>0.21144455913999999</v>
      </c>
      <c r="Q33" s="82">
        <v>0.19849952094000001</v>
      </c>
      <c r="R33" s="82">
        <v>0.48067169100000001</v>
      </c>
      <c r="S33" s="82">
        <v>0.51959708000000004</v>
      </c>
      <c r="T33" s="82">
        <v>0.49772699999999997</v>
      </c>
      <c r="U33" s="82">
        <v>0.45164300000000002</v>
      </c>
      <c r="V33" s="82">
        <v>0.49989299999999998</v>
      </c>
      <c r="W33" s="82">
        <v>0.542879</v>
      </c>
      <c r="X33" s="82">
        <v>0.50696065000000001</v>
      </c>
      <c r="Y33" s="82">
        <v>0.46608384000000003</v>
      </c>
      <c r="Z33" s="82">
        <v>0.47939632583778502</v>
      </c>
      <c r="AA33" s="82">
        <v>0.44714956700457398</v>
      </c>
      <c r="AB33" s="82">
        <v>0.39082218732372598</v>
      </c>
      <c r="AC33" s="82">
        <v>0.40188059166066997</v>
      </c>
      <c r="AD33" s="82">
        <v>0.35590719188994202</v>
      </c>
      <c r="AE33" s="83">
        <v>0.347849325521914</v>
      </c>
      <c r="AF33" s="83">
        <v>0.272329940756593</v>
      </c>
    </row>
    <row r="34" spans="1:32" ht="15" customHeight="1" x14ac:dyDescent="0.2">
      <c r="A34" s="87" t="s">
        <v>556</v>
      </c>
      <c r="B34" s="87" t="s">
        <v>11</v>
      </c>
      <c r="C34" s="87" t="s">
        <v>12</v>
      </c>
      <c r="D34" s="87" t="s">
        <v>13</v>
      </c>
      <c r="E34" s="87" t="s">
        <v>14</v>
      </c>
      <c r="F34" s="87" t="s">
        <v>15</v>
      </c>
      <c r="G34" s="87" t="s">
        <v>722</v>
      </c>
      <c r="H34" s="88" t="s">
        <v>17</v>
      </c>
      <c r="I34" s="82"/>
      <c r="J34" s="82"/>
      <c r="K34" s="82"/>
      <c r="L34" s="82"/>
      <c r="M34" s="82"/>
      <c r="N34" s="82"/>
      <c r="O34" s="82"/>
      <c r="P34" s="82"/>
      <c r="Q34" s="82"/>
      <c r="R34" s="82"/>
      <c r="S34" s="82">
        <v>8.6704260323906995E-6</v>
      </c>
      <c r="T34" s="82">
        <v>1.35053409573225E-6</v>
      </c>
      <c r="U34" s="82">
        <v>1.97003964061512E-6</v>
      </c>
      <c r="V34" s="82">
        <v>6.4416842107011403E-5</v>
      </c>
      <c r="W34" s="82">
        <v>9.2779131422338602E-5</v>
      </c>
      <c r="X34" s="82">
        <v>1.1541194634272E-4</v>
      </c>
      <c r="Y34" s="82">
        <v>1.90241437305234E-4</v>
      </c>
      <c r="Z34" s="82">
        <v>2.1905195557494101E-4</v>
      </c>
      <c r="AA34" s="82">
        <v>2.7642321684112902E-4</v>
      </c>
      <c r="AB34" s="82">
        <v>4.6396423994552702E-4</v>
      </c>
      <c r="AC34" s="82">
        <v>4.9530700015276697E-4</v>
      </c>
      <c r="AD34" s="82">
        <v>6.9539237016860895E-4</v>
      </c>
      <c r="AE34" s="83">
        <v>1.68333947207115E-3</v>
      </c>
      <c r="AF34" s="83">
        <v>4.4598399667055899E-3</v>
      </c>
    </row>
    <row r="35" spans="1:32" ht="15" customHeight="1" x14ac:dyDescent="0.2">
      <c r="A35" s="87" t="s">
        <v>556</v>
      </c>
      <c r="B35" s="87" t="s">
        <v>11</v>
      </c>
      <c r="C35" s="87" t="s">
        <v>12</v>
      </c>
      <c r="D35" s="87" t="s">
        <v>13</v>
      </c>
      <c r="E35" s="87" t="s">
        <v>14</v>
      </c>
      <c r="F35" s="87" t="s">
        <v>15</v>
      </c>
      <c r="G35" s="87" t="s">
        <v>40</v>
      </c>
      <c r="H35" s="88" t="s">
        <v>17</v>
      </c>
      <c r="I35" s="82">
        <v>6.6620867416130496E-5</v>
      </c>
      <c r="J35" s="82">
        <v>6.5724609131615397E-5</v>
      </c>
      <c r="K35" s="82">
        <v>4.6288467233397298E-5</v>
      </c>
      <c r="L35" s="82">
        <v>1.20395781343582E-5</v>
      </c>
      <c r="M35" s="82">
        <v>1.6584413239679501E-5</v>
      </c>
      <c r="N35" s="82">
        <v>3.3842295405162102E-5</v>
      </c>
      <c r="O35" s="82">
        <v>2.26868704613893E-4</v>
      </c>
      <c r="P35" s="82">
        <v>2.0930593192263299E-4</v>
      </c>
      <c r="Q35" s="82">
        <v>1.4433695100483199E-4</v>
      </c>
      <c r="R35" s="82">
        <v>8.3386886024160796E-5</v>
      </c>
      <c r="S35" s="82">
        <v>4.3782454515640201E-5</v>
      </c>
      <c r="T35" s="82">
        <v>1.1307184142977E-5</v>
      </c>
      <c r="U35" s="82">
        <v>1.4245293343309999E-4</v>
      </c>
      <c r="V35" s="82">
        <v>4.0182662684849801E-4</v>
      </c>
      <c r="W35" s="82">
        <v>4.4717223789731201E-4</v>
      </c>
      <c r="X35" s="82">
        <v>8.7432401204356504E-4</v>
      </c>
      <c r="Y35" s="82">
        <v>1.7147778753373399E-3</v>
      </c>
      <c r="Z35" s="82">
        <v>1.3621409130216301E-3</v>
      </c>
      <c r="AA35" s="82">
        <v>1.2490433384110199E-3</v>
      </c>
      <c r="AB35" s="82">
        <v>1.4277435610451201E-3</v>
      </c>
      <c r="AC35" s="82">
        <v>1.61145074429745E-3</v>
      </c>
      <c r="AD35" s="82">
        <v>1.92979985077653E-3</v>
      </c>
      <c r="AE35" s="83">
        <v>1.7908686098642699E-3</v>
      </c>
      <c r="AF35" s="83">
        <v>1.7082903290733999E-3</v>
      </c>
    </row>
    <row r="36" spans="1:32" ht="15" customHeight="1" x14ac:dyDescent="0.2">
      <c r="A36" s="87" t="s">
        <v>556</v>
      </c>
      <c r="B36" s="87" t="s">
        <v>11</v>
      </c>
      <c r="C36" s="87" t="s">
        <v>12</v>
      </c>
      <c r="D36" s="87" t="s">
        <v>13</v>
      </c>
      <c r="E36" s="87" t="s">
        <v>14</v>
      </c>
      <c r="F36" s="87" t="s">
        <v>15</v>
      </c>
      <c r="G36" s="87" t="s">
        <v>41</v>
      </c>
      <c r="H36" s="88" t="s">
        <v>17</v>
      </c>
      <c r="I36" s="82">
        <v>0.13000680000000001</v>
      </c>
      <c r="J36" s="82"/>
      <c r="K36" s="82"/>
      <c r="L36" s="82"/>
      <c r="M36" s="82"/>
      <c r="N36" s="82"/>
      <c r="O36" s="82"/>
      <c r="P36" s="82"/>
      <c r="Q36" s="82"/>
      <c r="R36" s="82"/>
      <c r="S36" s="82"/>
      <c r="T36" s="82"/>
      <c r="U36" s="82">
        <v>7.0361999999999994E-2</v>
      </c>
      <c r="V36" s="82">
        <v>2.511E-2</v>
      </c>
      <c r="W36" s="82">
        <v>0.38106000000000001</v>
      </c>
      <c r="X36" s="82">
        <v>0.456704</v>
      </c>
      <c r="Y36" s="82">
        <v>0.52183740000000001</v>
      </c>
      <c r="Z36" s="82">
        <v>0.42095749999999998</v>
      </c>
      <c r="AA36" s="82">
        <v>0.5464078</v>
      </c>
      <c r="AB36" s="82">
        <v>0.54378333000000001</v>
      </c>
      <c r="AC36" s="82">
        <v>0.56261539999999999</v>
      </c>
      <c r="AD36" s="82">
        <v>0.5361764</v>
      </c>
      <c r="AE36" s="83">
        <v>0.53399280000000005</v>
      </c>
      <c r="AF36" s="83">
        <v>0.46643210000000002</v>
      </c>
    </row>
    <row r="37" spans="1:32" ht="15" customHeight="1" x14ac:dyDescent="0.2">
      <c r="A37" s="87" t="s">
        <v>556</v>
      </c>
      <c r="B37" s="87" t="s">
        <v>11</v>
      </c>
      <c r="C37" s="87" t="s">
        <v>12</v>
      </c>
      <c r="D37" s="87" t="s">
        <v>13</v>
      </c>
      <c r="E37" s="87" t="s">
        <v>14</v>
      </c>
      <c r="F37" s="87" t="s">
        <v>15</v>
      </c>
      <c r="G37" s="87" t="s">
        <v>42</v>
      </c>
      <c r="H37" s="88" t="s">
        <v>17</v>
      </c>
      <c r="I37" s="82"/>
      <c r="J37" s="82"/>
      <c r="K37" s="82"/>
      <c r="L37" s="82"/>
      <c r="M37" s="82"/>
      <c r="N37" s="82"/>
      <c r="O37" s="82"/>
      <c r="P37" s="82"/>
      <c r="Q37" s="82"/>
      <c r="R37" s="82"/>
      <c r="S37" s="82"/>
      <c r="T37" s="82">
        <v>0.31449751504899998</v>
      </c>
      <c r="U37" s="82">
        <v>0.16993751239177499</v>
      </c>
      <c r="V37" s="82">
        <v>0.16342779425835499</v>
      </c>
      <c r="W37" s="82">
        <v>0.159894972262968</v>
      </c>
      <c r="X37" s="82">
        <v>0.14963222198547499</v>
      </c>
      <c r="Y37" s="82">
        <v>0.14761187040833801</v>
      </c>
      <c r="Z37" s="82">
        <v>0.140553146369024</v>
      </c>
      <c r="AA37" s="82">
        <v>9.5770874975352402E-2</v>
      </c>
      <c r="AB37" s="82">
        <v>5.9095899841891099E-2</v>
      </c>
      <c r="AC37" s="82">
        <v>6.6249578703862305E-2</v>
      </c>
      <c r="AD37" s="82">
        <v>6.3332930023179898E-2</v>
      </c>
      <c r="AE37" s="83">
        <v>4.24722926967568E-2</v>
      </c>
      <c r="AF37" s="83">
        <v>5.5241409019737703E-2</v>
      </c>
    </row>
    <row r="38" spans="1:32" ht="15" customHeight="1" x14ac:dyDescent="0.2">
      <c r="A38" s="87" t="s">
        <v>556</v>
      </c>
      <c r="B38" s="87" t="s">
        <v>11</v>
      </c>
      <c r="C38" s="87" t="s">
        <v>12</v>
      </c>
      <c r="D38" s="87" t="s">
        <v>13</v>
      </c>
      <c r="E38" s="87" t="s">
        <v>14</v>
      </c>
      <c r="F38" s="87" t="s">
        <v>15</v>
      </c>
      <c r="G38" s="87" t="s">
        <v>43</v>
      </c>
      <c r="H38" s="88" t="s">
        <v>17</v>
      </c>
      <c r="I38" s="82"/>
      <c r="J38" s="82">
        <v>6.575508947E-2</v>
      </c>
      <c r="K38" s="82">
        <v>7.3302047947999993E-2</v>
      </c>
      <c r="L38" s="82">
        <v>0.11565022971</v>
      </c>
      <c r="M38" s="82">
        <v>8.7087491559999994E-2</v>
      </c>
      <c r="N38" s="82">
        <v>0.11378812997</v>
      </c>
      <c r="O38" s="82">
        <v>0.11498362957</v>
      </c>
      <c r="P38" s="82">
        <v>0.11575541111</v>
      </c>
      <c r="Q38" s="82">
        <v>0.11486334786999999</v>
      </c>
      <c r="R38" s="82">
        <v>0.1697604238</v>
      </c>
      <c r="S38" s="82">
        <v>0.14903882081</v>
      </c>
      <c r="T38" s="82">
        <v>1.5016107662999999E-2</v>
      </c>
      <c r="U38" s="82"/>
      <c r="V38" s="82"/>
      <c r="W38" s="82"/>
      <c r="X38" s="82"/>
      <c r="Y38" s="82"/>
      <c r="Z38" s="82"/>
      <c r="AA38" s="82"/>
      <c r="AB38" s="82"/>
      <c r="AC38" s="82"/>
      <c r="AD38" s="82"/>
      <c r="AE38" s="83"/>
      <c r="AF38" s="83"/>
    </row>
    <row r="39" spans="1:32" ht="15" customHeight="1" x14ac:dyDescent="0.2">
      <c r="A39" s="87" t="s">
        <v>556</v>
      </c>
      <c r="B39" s="87" t="s">
        <v>11</v>
      </c>
      <c r="C39" s="87" t="s">
        <v>12</v>
      </c>
      <c r="D39" s="87" t="s">
        <v>13</v>
      </c>
      <c r="E39" s="87" t="s">
        <v>14</v>
      </c>
      <c r="F39" s="87" t="s">
        <v>15</v>
      </c>
      <c r="G39" s="87" t="s">
        <v>45</v>
      </c>
      <c r="H39" s="88" t="s">
        <v>17</v>
      </c>
      <c r="I39" s="82"/>
      <c r="J39" s="82">
        <v>3.9852503480000002E-2</v>
      </c>
      <c r="K39" s="82">
        <v>4.9221198229999999E-2</v>
      </c>
      <c r="L39" s="82">
        <v>5.132164996E-2</v>
      </c>
      <c r="M39" s="82">
        <v>4.7939859670000001E-2</v>
      </c>
      <c r="N39" s="82">
        <v>5.6391570999000003E-2</v>
      </c>
      <c r="O39" s="82">
        <v>5.8425403850000002E-2</v>
      </c>
      <c r="P39" s="82">
        <v>6.1312164650000001E-2</v>
      </c>
      <c r="Q39" s="82">
        <v>6.2414538620000001E-2</v>
      </c>
      <c r="R39" s="82">
        <v>0.13078976107000001</v>
      </c>
      <c r="S39" s="82">
        <v>0.22365159950999999</v>
      </c>
      <c r="T39" s="82">
        <v>6.0858266146999997E-2</v>
      </c>
      <c r="U39" s="82">
        <v>1.7662143999999999E-4</v>
      </c>
      <c r="V39" s="82"/>
      <c r="W39" s="82"/>
      <c r="X39" s="82"/>
      <c r="Y39" s="82"/>
      <c r="Z39" s="82"/>
      <c r="AA39" s="82"/>
      <c r="AB39" s="82"/>
      <c r="AC39" s="82"/>
      <c r="AD39" s="82"/>
      <c r="AE39" s="83"/>
      <c r="AF39" s="83"/>
    </row>
    <row r="40" spans="1:32" ht="15" customHeight="1" x14ac:dyDescent="0.2">
      <c r="A40" s="87" t="s">
        <v>556</v>
      </c>
      <c r="B40" s="87" t="s">
        <v>11</v>
      </c>
      <c r="C40" s="87" t="s">
        <v>12</v>
      </c>
      <c r="D40" s="87" t="s">
        <v>13</v>
      </c>
      <c r="E40" s="87" t="s">
        <v>14</v>
      </c>
      <c r="F40" s="87" t="s">
        <v>15</v>
      </c>
      <c r="G40" s="87" t="s">
        <v>723</v>
      </c>
      <c r="H40" s="88" t="s">
        <v>17</v>
      </c>
      <c r="I40" s="82"/>
      <c r="J40" s="82"/>
      <c r="K40" s="82"/>
      <c r="L40" s="82"/>
      <c r="M40" s="82"/>
      <c r="N40" s="82"/>
      <c r="O40" s="82"/>
      <c r="P40" s="82"/>
      <c r="Q40" s="82"/>
      <c r="R40" s="82"/>
      <c r="S40" s="82">
        <v>1.5979545029627899E-5</v>
      </c>
      <c r="T40" s="82">
        <v>1.62649820760233E-6</v>
      </c>
      <c r="U40" s="82">
        <v>6.2861074161445898E-5</v>
      </c>
      <c r="V40" s="82">
        <v>7.8444619561715198E-4</v>
      </c>
      <c r="W40" s="82">
        <v>7.5542710986790701E-4</v>
      </c>
      <c r="X40" s="82">
        <v>1.14194782882326E-3</v>
      </c>
      <c r="Y40" s="82">
        <v>2.6839462326655201E-3</v>
      </c>
      <c r="Z40" s="82">
        <v>2.6916355214787299E-3</v>
      </c>
      <c r="AA40" s="82">
        <v>2.59775191723378E-3</v>
      </c>
      <c r="AB40" s="82">
        <v>4.1697936510269196E-3</v>
      </c>
      <c r="AC40" s="82">
        <v>3.5622050400801399E-3</v>
      </c>
      <c r="AD40" s="82">
        <v>6.2603659185608701E-3</v>
      </c>
      <c r="AE40" s="83">
        <v>8.7820768014156003E-3</v>
      </c>
      <c r="AF40" s="83">
        <v>1.1881608527206501E-2</v>
      </c>
    </row>
    <row r="41" spans="1:32" ht="15" customHeight="1" x14ac:dyDescent="0.2">
      <c r="A41" s="87" t="s">
        <v>556</v>
      </c>
      <c r="B41" s="87" t="s">
        <v>11</v>
      </c>
      <c r="C41" s="87" t="s">
        <v>12</v>
      </c>
      <c r="D41" s="87" t="s">
        <v>13</v>
      </c>
      <c r="E41" s="87" t="s">
        <v>14</v>
      </c>
      <c r="F41" s="87" t="s">
        <v>50</v>
      </c>
      <c r="G41" s="87" t="s">
        <v>51</v>
      </c>
      <c r="H41" s="88" t="s">
        <v>17</v>
      </c>
      <c r="I41" s="82">
        <v>3.2027562358913297E-8</v>
      </c>
      <c r="J41" s="82">
        <v>3.44600593637297E-8</v>
      </c>
      <c r="K41" s="82">
        <v>6.7714646332279303E-9</v>
      </c>
      <c r="L41" s="82">
        <v>9.96673768728408E-9</v>
      </c>
      <c r="M41" s="82">
        <v>3.4548347753695198E-8</v>
      </c>
      <c r="N41" s="82">
        <v>1.10140608683707E-7</v>
      </c>
      <c r="O41" s="82">
        <v>1.0009842448544699E-6</v>
      </c>
      <c r="P41" s="82">
        <v>6.2557569052654999E-7</v>
      </c>
      <c r="Q41" s="82">
        <v>7.5421130004449499E-7</v>
      </c>
      <c r="R41" s="82">
        <v>4.8339271141829804E-7</v>
      </c>
      <c r="S41" s="82">
        <v>1.50681878285603E-7</v>
      </c>
      <c r="T41" s="82">
        <v>2.88230842977994E-7</v>
      </c>
      <c r="U41" s="82">
        <v>6.6406982614367399E-7</v>
      </c>
      <c r="V41" s="82">
        <v>3.0660374098287798E-6</v>
      </c>
      <c r="W41" s="82">
        <v>1.8025471739198001E-6</v>
      </c>
      <c r="X41" s="82">
        <v>1.70631910442231E-6</v>
      </c>
      <c r="Y41" s="82">
        <v>2.6827890297381599E-6</v>
      </c>
      <c r="Z41" s="82">
        <v>2.1112839200346298E-6</v>
      </c>
      <c r="AA41" s="82">
        <v>1.1812767148979901E-6</v>
      </c>
      <c r="AB41" s="82">
        <v>3.7124139541360901E-6</v>
      </c>
      <c r="AC41" s="82">
        <v>2.3639119520986799E-6</v>
      </c>
      <c r="AD41" s="82">
        <v>1.10280789669281E-6</v>
      </c>
      <c r="AE41" s="83">
        <v>3.0485156872704602E-7</v>
      </c>
      <c r="AF41" s="83">
        <v>1.81963068679691E-6</v>
      </c>
    </row>
    <row r="42" spans="1:32" ht="15" customHeight="1" x14ac:dyDescent="0.2">
      <c r="A42" s="87" t="s">
        <v>556</v>
      </c>
      <c r="B42" s="87" t="s">
        <v>11</v>
      </c>
      <c r="C42" s="87" t="s">
        <v>12</v>
      </c>
      <c r="D42" s="87" t="s">
        <v>13</v>
      </c>
      <c r="E42" s="87" t="s">
        <v>14</v>
      </c>
      <c r="F42" s="87" t="s">
        <v>50</v>
      </c>
      <c r="G42" s="87" t="s">
        <v>52</v>
      </c>
      <c r="H42" s="88" t="s">
        <v>17</v>
      </c>
      <c r="I42" s="82"/>
      <c r="J42" s="82"/>
      <c r="K42" s="82"/>
      <c r="L42" s="82"/>
      <c r="M42" s="82"/>
      <c r="N42" s="82"/>
      <c r="O42" s="82"/>
      <c r="P42" s="82"/>
      <c r="Q42" s="82"/>
      <c r="R42" s="82"/>
      <c r="S42" s="82"/>
      <c r="T42" s="82"/>
      <c r="U42" s="82">
        <v>6.6502837039160599E-3</v>
      </c>
      <c r="V42" s="82">
        <v>4.9230599718212698E-3</v>
      </c>
      <c r="W42" s="82">
        <v>3.4371454518358001E-3</v>
      </c>
      <c r="X42" s="82">
        <v>3.8530172156349099E-3</v>
      </c>
      <c r="Y42" s="82">
        <v>3.41721641743468E-3</v>
      </c>
      <c r="Z42" s="82">
        <v>4.4218333019407701E-4</v>
      </c>
      <c r="AA42" s="82"/>
      <c r="AB42" s="82"/>
      <c r="AC42" s="82"/>
      <c r="AD42" s="82"/>
      <c r="AE42" s="83"/>
      <c r="AF42" s="83"/>
    </row>
    <row r="43" spans="1:32" ht="15" customHeight="1" x14ac:dyDescent="0.2">
      <c r="A43" s="87" t="s">
        <v>556</v>
      </c>
      <c r="B43" s="87" t="s">
        <v>11</v>
      </c>
      <c r="C43" s="87" t="s">
        <v>12</v>
      </c>
      <c r="D43" s="87" t="s">
        <v>13</v>
      </c>
      <c r="E43" s="87" t="s">
        <v>14</v>
      </c>
      <c r="F43" s="87" t="s">
        <v>50</v>
      </c>
      <c r="G43" s="87" t="s">
        <v>54</v>
      </c>
      <c r="H43" s="88" t="s">
        <v>17</v>
      </c>
      <c r="I43" s="82">
        <v>1.6899474710000001E-2</v>
      </c>
      <c r="J43" s="82">
        <v>8.0644974600000002E-3</v>
      </c>
      <c r="K43" s="82">
        <v>7.83632672E-3</v>
      </c>
      <c r="L43" s="82">
        <v>7.8612682499999992E-3</v>
      </c>
      <c r="M43" s="82">
        <v>2.5863002897000002E-2</v>
      </c>
      <c r="N43" s="82">
        <v>3.7765313979000001E-2</v>
      </c>
      <c r="O43" s="82">
        <v>4.0970467208000003E-2</v>
      </c>
      <c r="P43" s="82">
        <v>5.4764414220000002E-2</v>
      </c>
      <c r="Q43" s="82">
        <v>4.6687003400000003E-2</v>
      </c>
      <c r="R43" s="82">
        <v>2.7146373578E-2</v>
      </c>
      <c r="S43" s="82">
        <v>1.2906340493E-3</v>
      </c>
      <c r="T43" s="82">
        <v>2.4983840874000001E-2</v>
      </c>
      <c r="U43" s="82">
        <v>1.028783439E-2</v>
      </c>
      <c r="V43" s="82">
        <v>9.5415150800000001E-3</v>
      </c>
      <c r="W43" s="82">
        <v>7.3706126400000004E-3</v>
      </c>
      <c r="X43" s="82">
        <v>2.9894949099999999E-3</v>
      </c>
      <c r="Y43" s="82">
        <v>5.6663615400000004E-3</v>
      </c>
      <c r="Z43" s="82">
        <v>5.6456376800000001E-3</v>
      </c>
      <c r="AA43" s="82">
        <v>6.1220781799999997E-3</v>
      </c>
      <c r="AB43" s="82">
        <v>8.51958926E-3</v>
      </c>
      <c r="AC43" s="82">
        <v>9.3578121199999996E-3</v>
      </c>
      <c r="AD43" s="82">
        <v>1.177104834E-2</v>
      </c>
      <c r="AE43" s="83">
        <v>1.1508146909999999E-2</v>
      </c>
      <c r="AF43" s="83">
        <v>1.4003289239999999E-2</v>
      </c>
    </row>
    <row r="44" spans="1:32" ht="15" customHeight="1" x14ac:dyDescent="0.2">
      <c r="A44" s="87" t="s">
        <v>556</v>
      </c>
      <c r="B44" s="87" t="s">
        <v>11</v>
      </c>
      <c r="C44" s="87" t="s">
        <v>12</v>
      </c>
      <c r="D44" s="87" t="s">
        <v>13</v>
      </c>
      <c r="E44" s="87" t="s">
        <v>14</v>
      </c>
      <c r="F44" s="87" t="s">
        <v>50</v>
      </c>
      <c r="G44" s="87" t="s">
        <v>58</v>
      </c>
      <c r="H44" s="88" t="s">
        <v>17</v>
      </c>
      <c r="I44" s="82">
        <v>4.3895530699999998E-3</v>
      </c>
      <c r="J44" s="82"/>
      <c r="K44" s="82"/>
      <c r="L44" s="82"/>
      <c r="M44" s="82"/>
      <c r="N44" s="82">
        <v>1.1030763422E-2</v>
      </c>
      <c r="O44" s="82">
        <v>2.0468186406999999E-2</v>
      </c>
      <c r="P44" s="82">
        <v>1.2876598580000001E-2</v>
      </c>
      <c r="Q44" s="82">
        <v>1.100926424E-2</v>
      </c>
      <c r="R44" s="82">
        <v>3.4503211988E-3</v>
      </c>
      <c r="S44" s="82">
        <v>6.1237360396999996E-3</v>
      </c>
      <c r="T44" s="82">
        <v>7.9238483969999995E-3</v>
      </c>
      <c r="U44" s="82"/>
      <c r="V44" s="82"/>
      <c r="W44" s="82"/>
      <c r="X44" s="82"/>
      <c r="Y44" s="82">
        <v>6.1234319999999999E-5</v>
      </c>
      <c r="Z44" s="82">
        <v>4.2072559999999998E-5</v>
      </c>
      <c r="AA44" s="82"/>
      <c r="AB44" s="82">
        <v>8.476996E-5</v>
      </c>
      <c r="AC44" s="82">
        <v>6.1286389999999996E-5</v>
      </c>
      <c r="AD44" s="82">
        <v>1.025779E-4</v>
      </c>
      <c r="AE44" s="83">
        <v>2.6441145999999999E-4</v>
      </c>
      <c r="AF44" s="83">
        <v>1.8073496999999999E-4</v>
      </c>
    </row>
    <row r="45" spans="1:32" ht="15" customHeight="1" x14ac:dyDescent="0.2">
      <c r="A45" s="87" t="s">
        <v>556</v>
      </c>
      <c r="B45" s="87" t="s">
        <v>11</v>
      </c>
      <c r="C45" s="87" t="s">
        <v>12</v>
      </c>
      <c r="D45" s="87" t="s">
        <v>13</v>
      </c>
      <c r="E45" s="87" t="s">
        <v>14</v>
      </c>
      <c r="F45" s="87" t="s">
        <v>50</v>
      </c>
      <c r="G45" s="87" t="s">
        <v>724</v>
      </c>
      <c r="H45" s="88" t="s">
        <v>17</v>
      </c>
      <c r="I45" s="82"/>
      <c r="J45" s="82"/>
      <c r="K45" s="82"/>
      <c r="L45" s="82"/>
      <c r="M45" s="82"/>
      <c r="N45" s="82"/>
      <c r="O45" s="82"/>
      <c r="P45" s="82"/>
      <c r="Q45" s="82"/>
      <c r="R45" s="82"/>
      <c r="S45" s="82">
        <v>5.4995268900549299E-8</v>
      </c>
      <c r="T45" s="82">
        <v>4.1460981226753599E-8</v>
      </c>
      <c r="U45" s="82">
        <v>2.93038139570501E-7</v>
      </c>
      <c r="V45" s="82">
        <v>5.9855201747664998E-6</v>
      </c>
      <c r="W45" s="82">
        <v>3.0451197247792901E-6</v>
      </c>
      <c r="X45" s="82">
        <v>2.2286101831063602E-6</v>
      </c>
      <c r="Y45" s="82">
        <v>4.1990636880509301E-6</v>
      </c>
      <c r="Z45" s="82">
        <v>4.1719668947362499E-6</v>
      </c>
      <c r="AA45" s="82">
        <v>2.4568113503681301E-6</v>
      </c>
      <c r="AB45" s="82">
        <v>1.08422832771236E-5</v>
      </c>
      <c r="AC45" s="82">
        <v>5.2255640452372704E-6</v>
      </c>
      <c r="AD45" s="82">
        <v>3.5775632215938799E-6</v>
      </c>
      <c r="AE45" s="83">
        <v>1.4949337292789101E-6</v>
      </c>
      <c r="AF45" s="83">
        <v>1.2656009998218399E-5</v>
      </c>
    </row>
    <row r="46" spans="1:32" ht="15" customHeight="1" x14ac:dyDescent="0.2">
      <c r="A46" s="87" t="s">
        <v>556</v>
      </c>
      <c r="B46" s="87" t="s">
        <v>11</v>
      </c>
      <c r="C46" s="87" t="s">
        <v>12</v>
      </c>
      <c r="D46" s="87" t="s">
        <v>13</v>
      </c>
      <c r="E46" s="87" t="s">
        <v>14</v>
      </c>
      <c r="F46" s="87" t="s">
        <v>50</v>
      </c>
      <c r="G46" s="87" t="s">
        <v>62</v>
      </c>
      <c r="H46" s="88" t="s">
        <v>17</v>
      </c>
      <c r="I46" s="82">
        <v>9.2112172589236699E-7</v>
      </c>
      <c r="J46" s="82">
        <v>1.1467361612154199E-6</v>
      </c>
      <c r="K46" s="82">
        <v>1.02018439695672E-7</v>
      </c>
      <c r="L46" s="82"/>
      <c r="M46" s="82">
        <v>1.31280147187795E-9</v>
      </c>
      <c r="N46" s="82">
        <v>4.99954310839117E-9</v>
      </c>
      <c r="O46" s="82"/>
      <c r="P46" s="82"/>
      <c r="Q46" s="82"/>
      <c r="R46" s="82">
        <v>1.3239272573026E-6</v>
      </c>
      <c r="S46" s="82">
        <v>4.8672004096926498E-7</v>
      </c>
      <c r="T46" s="82">
        <v>8.3098037477633897E-7</v>
      </c>
      <c r="U46" s="82">
        <v>6.2448106168474602E-7</v>
      </c>
      <c r="V46" s="82">
        <v>4.5134500312580602E-6</v>
      </c>
      <c r="W46" s="82">
        <v>6.3793173593647104E-6</v>
      </c>
      <c r="X46" s="82">
        <v>1.34178183738397E-5</v>
      </c>
      <c r="Y46" s="82">
        <v>4.3255291282290699E-5</v>
      </c>
      <c r="Z46" s="82">
        <v>2.5754124050524899E-5</v>
      </c>
      <c r="AA46" s="82">
        <v>3.5671102882079298E-5</v>
      </c>
      <c r="AB46" s="82">
        <v>4.6511850060293697E-5</v>
      </c>
      <c r="AC46" s="82">
        <v>5.3827585277584601E-5</v>
      </c>
      <c r="AD46" s="82">
        <v>2.72227380605085E-5</v>
      </c>
      <c r="AE46" s="83">
        <v>3.3073134822349899E-5</v>
      </c>
      <c r="AF46" s="83">
        <v>4.1995888867271901E-5</v>
      </c>
    </row>
    <row r="47" spans="1:32" ht="15" customHeight="1" x14ac:dyDescent="0.2">
      <c r="A47" s="87" t="s">
        <v>556</v>
      </c>
      <c r="B47" s="87" t="s">
        <v>11</v>
      </c>
      <c r="C47" s="87" t="s">
        <v>12</v>
      </c>
      <c r="D47" s="87" t="s">
        <v>13</v>
      </c>
      <c r="E47" s="87" t="s">
        <v>14</v>
      </c>
      <c r="F47" s="87" t="s">
        <v>50</v>
      </c>
      <c r="G47" s="87" t="s">
        <v>63</v>
      </c>
      <c r="H47" s="88" t="s">
        <v>17</v>
      </c>
      <c r="I47" s="82">
        <v>1.2802304256000001</v>
      </c>
      <c r="J47" s="82">
        <v>1.03181407</v>
      </c>
      <c r="K47" s="82">
        <v>0.60534505360000002</v>
      </c>
      <c r="L47" s="82">
        <v>0.61327481179999999</v>
      </c>
      <c r="M47" s="82">
        <v>1.1403934306000001</v>
      </c>
      <c r="N47" s="82">
        <v>1.4610793103999999</v>
      </c>
      <c r="O47" s="82">
        <v>1.4957491758000001</v>
      </c>
      <c r="P47" s="82">
        <v>1.4984054736000001</v>
      </c>
      <c r="Q47" s="82">
        <v>1.4266662018</v>
      </c>
      <c r="R47" s="82">
        <v>1.2135199117</v>
      </c>
      <c r="S47" s="82">
        <v>1.0192088510999999</v>
      </c>
      <c r="T47" s="82">
        <v>1.1527487966959999</v>
      </c>
      <c r="U47" s="82">
        <v>0.71463443384097003</v>
      </c>
      <c r="V47" s="82">
        <v>0.88496046588246802</v>
      </c>
      <c r="W47" s="82">
        <v>0.623402806363346</v>
      </c>
      <c r="X47" s="82">
        <v>0.73118814462762505</v>
      </c>
      <c r="Y47" s="82">
        <v>1.0247190817407701</v>
      </c>
      <c r="Z47" s="82">
        <v>1.17060308627955</v>
      </c>
      <c r="AA47" s="82">
        <v>1.05668697618271</v>
      </c>
      <c r="AB47" s="82">
        <v>0.65169094836949304</v>
      </c>
      <c r="AC47" s="82">
        <v>0.65277098190458704</v>
      </c>
      <c r="AD47" s="82">
        <v>0.64883120866830502</v>
      </c>
      <c r="AE47" s="83">
        <v>0.55347367112620005</v>
      </c>
      <c r="AF47" s="83">
        <v>0.53979467753794896</v>
      </c>
    </row>
    <row r="48" spans="1:32" ht="15" customHeight="1" x14ac:dyDescent="0.2">
      <c r="A48" s="87" t="s">
        <v>556</v>
      </c>
      <c r="B48" s="87" t="s">
        <v>11</v>
      </c>
      <c r="C48" s="87" t="s">
        <v>12</v>
      </c>
      <c r="D48" s="87" t="s">
        <v>13</v>
      </c>
      <c r="E48" s="87" t="s">
        <v>14</v>
      </c>
      <c r="F48" s="87" t="s">
        <v>50</v>
      </c>
      <c r="G48" s="87" t="s">
        <v>64</v>
      </c>
      <c r="H48" s="88" t="s">
        <v>17</v>
      </c>
      <c r="I48" s="82"/>
      <c r="J48" s="82"/>
      <c r="K48" s="82"/>
      <c r="L48" s="82"/>
      <c r="M48" s="82"/>
      <c r="N48" s="82"/>
      <c r="O48" s="82"/>
      <c r="P48" s="82"/>
      <c r="Q48" s="82"/>
      <c r="R48" s="82"/>
      <c r="S48" s="82"/>
      <c r="T48" s="82"/>
      <c r="U48" s="82">
        <v>4.9839237484930202E-2</v>
      </c>
      <c r="V48" s="82">
        <v>5.8913797721530797E-2</v>
      </c>
      <c r="W48" s="82">
        <v>7.3962374049077406E-2</v>
      </c>
      <c r="X48" s="82">
        <v>6.7040094743920906E-2</v>
      </c>
      <c r="Y48" s="82">
        <v>5.60475160061462E-2</v>
      </c>
      <c r="Z48" s="82">
        <v>6.4413988631537702E-2</v>
      </c>
      <c r="AA48" s="82">
        <v>7.4613919580078097E-2</v>
      </c>
      <c r="AB48" s="82">
        <v>8.1133735166292797E-2</v>
      </c>
      <c r="AC48" s="82">
        <v>8.3154326175692503E-2</v>
      </c>
      <c r="AD48" s="82">
        <v>7.9996051538974905E-2</v>
      </c>
      <c r="AE48" s="83">
        <v>8.8529286149438099E-2</v>
      </c>
      <c r="AF48" s="83">
        <v>9.4412376962836705E-2</v>
      </c>
    </row>
    <row r="49" spans="1:32" ht="15" customHeight="1" x14ac:dyDescent="0.2">
      <c r="A49" s="87" t="s">
        <v>556</v>
      </c>
      <c r="B49" s="87" t="s">
        <v>11</v>
      </c>
      <c r="C49" s="87" t="s">
        <v>12</v>
      </c>
      <c r="D49" s="87" t="s">
        <v>13</v>
      </c>
      <c r="E49" s="87" t="s">
        <v>14</v>
      </c>
      <c r="F49" s="87" t="s">
        <v>50</v>
      </c>
      <c r="G49" s="87" t="s">
        <v>67</v>
      </c>
      <c r="H49" s="88" t="s">
        <v>17</v>
      </c>
      <c r="I49" s="82"/>
      <c r="J49" s="82"/>
      <c r="K49" s="82"/>
      <c r="L49" s="82"/>
      <c r="M49" s="82"/>
      <c r="N49" s="82"/>
      <c r="O49" s="82"/>
      <c r="P49" s="82"/>
      <c r="Q49" s="82"/>
      <c r="R49" s="82">
        <v>9.7301440447000002E-3</v>
      </c>
      <c r="S49" s="82">
        <v>3.8832245927999998E-2</v>
      </c>
      <c r="T49" s="82">
        <v>8.7190073599999998E-4</v>
      </c>
      <c r="U49" s="82">
        <v>8.9769307508473298E-3</v>
      </c>
      <c r="V49" s="82">
        <v>6.0453269999999997E-5</v>
      </c>
      <c r="W49" s="82">
        <v>7.8443454999999995E-4</v>
      </c>
      <c r="X49" s="82">
        <v>6.1720653800000002E-3</v>
      </c>
      <c r="Y49" s="82">
        <v>8.8739256099999997E-3</v>
      </c>
      <c r="Z49" s="82">
        <v>7.7584300000000002E-3</v>
      </c>
      <c r="AA49" s="82">
        <v>6.8628259999999998E-3</v>
      </c>
      <c r="AB49" s="82">
        <v>3.4495333600000001E-3</v>
      </c>
      <c r="AC49" s="82">
        <v>2.7240941200000002E-3</v>
      </c>
      <c r="AD49" s="82">
        <v>4.9027029199999999E-3</v>
      </c>
      <c r="AE49" s="83">
        <v>5.0754191099999998E-3</v>
      </c>
      <c r="AF49" s="83">
        <v>1.3755227760000001E-2</v>
      </c>
    </row>
    <row r="50" spans="1:32" ht="15" customHeight="1" x14ac:dyDescent="0.2">
      <c r="A50" s="87" t="s">
        <v>556</v>
      </c>
      <c r="B50" s="87" t="s">
        <v>11</v>
      </c>
      <c r="C50" s="87" t="s">
        <v>12</v>
      </c>
      <c r="D50" s="87" t="s">
        <v>13</v>
      </c>
      <c r="E50" s="87" t="s">
        <v>14</v>
      </c>
      <c r="F50" s="87" t="s">
        <v>50</v>
      </c>
      <c r="G50" s="87" t="s">
        <v>70</v>
      </c>
      <c r="H50" s="88" t="s">
        <v>17</v>
      </c>
      <c r="I50" s="82">
        <v>8.6758513299999996E-3</v>
      </c>
      <c r="J50" s="82"/>
      <c r="K50" s="82"/>
      <c r="L50" s="82"/>
      <c r="M50" s="82"/>
      <c r="N50" s="82">
        <v>3.1049033787000002E-3</v>
      </c>
      <c r="O50" s="82">
        <v>4.9786792983999998E-3</v>
      </c>
      <c r="P50" s="82"/>
      <c r="Q50" s="82"/>
      <c r="R50" s="82"/>
      <c r="S50" s="82">
        <v>1.7257541421000001E-3</v>
      </c>
      <c r="T50" s="82"/>
      <c r="U50" s="82"/>
      <c r="V50" s="82"/>
      <c r="W50" s="82"/>
      <c r="X50" s="82"/>
      <c r="Y50" s="82">
        <v>5.2532381599999997E-3</v>
      </c>
      <c r="Z50" s="82">
        <v>5.1193141200000002E-3</v>
      </c>
      <c r="AA50" s="82"/>
      <c r="AB50" s="82"/>
      <c r="AC50" s="82"/>
      <c r="AD50" s="82"/>
      <c r="AE50" s="83"/>
      <c r="AF50" s="83"/>
    </row>
    <row r="51" spans="1:32" ht="15" customHeight="1" x14ac:dyDescent="0.2">
      <c r="A51" s="87" t="s">
        <v>556</v>
      </c>
      <c r="B51" s="87" t="s">
        <v>11</v>
      </c>
      <c r="C51" s="87" t="s">
        <v>12</v>
      </c>
      <c r="D51" s="87" t="s">
        <v>13</v>
      </c>
      <c r="E51" s="87" t="s">
        <v>14</v>
      </c>
      <c r="F51" s="87" t="s">
        <v>50</v>
      </c>
      <c r="G51" s="87" t="s">
        <v>71</v>
      </c>
      <c r="H51" s="88" t="s">
        <v>17</v>
      </c>
      <c r="I51" s="82"/>
      <c r="J51" s="82"/>
      <c r="K51" s="82"/>
      <c r="L51" s="82"/>
      <c r="M51" s="82"/>
      <c r="N51" s="82">
        <v>2.4389771684E-2</v>
      </c>
      <c r="O51" s="82">
        <v>1.8925969301E-2</v>
      </c>
      <c r="P51" s="82">
        <v>1.6089484439999999E-2</v>
      </c>
      <c r="Q51" s="82">
        <v>5.3730238453999997E-2</v>
      </c>
      <c r="R51" s="82"/>
      <c r="S51" s="82"/>
      <c r="T51" s="82"/>
      <c r="U51" s="82"/>
      <c r="V51" s="82"/>
      <c r="W51" s="82"/>
      <c r="X51" s="82"/>
      <c r="Y51" s="82"/>
      <c r="Z51" s="82"/>
      <c r="AA51" s="82"/>
      <c r="AB51" s="82"/>
      <c r="AC51" s="82"/>
      <c r="AD51" s="82"/>
      <c r="AE51" s="83"/>
      <c r="AF51" s="83"/>
    </row>
    <row r="52" spans="1:32" ht="15" customHeight="1" x14ac:dyDescent="0.2">
      <c r="A52" s="87" t="s">
        <v>556</v>
      </c>
      <c r="B52" s="87" t="s">
        <v>11</v>
      </c>
      <c r="C52" s="87" t="s">
        <v>12</v>
      </c>
      <c r="D52" s="87" t="s">
        <v>13</v>
      </c>
      <c r="E52" s="87" t="s">
        <v>14</v>
      </c>
      <c r="F52" s="87" t="s">
        <v>50</v>
      </c>
      <c r="G52" s="87" t="s">
        <v>75</v>
      </c>
      <c r="H52" s="88" t="s">
        <v>17</v>
      </c>
      <c r="I52" s="82"/>
      <c r="J52" s="82"/>
      <c r="K52" s="82"/>
      <c r="L52" s="82"/>
      <c r="M52" s="82"/>
      <c r="N52" s="82"/>
      <c r="O52" s="82"/>
      <c r="P52" s="82"/>
      <c r="Q52" s="82"/>
      <c r="R52" s="82"/>
      <c r="S52" s="82"/>
      <c r="T52" s="82"/>
      <c r="U52" s="82"/>
      <c r="V52" s="82"/>
      <c r="W52" s="82"/>
      <c r="X52" s="82"/>
      <c r="Y52" s="82"/>
      <c r="Z52" s="82"/>
      <c r="AA52" s="82"/>
      <c r="AB52" s="82"/>
      <c r="AC52" s="82"/>
      <c r="AD52" s="82">
        <v>7.8414684509136093E-3</v>
      </c>
      <c r="AE52" s="83">
        <v>1.39702277751224E-2</v>
      </c>
      <c r="AF52" s="83">
        <v>1.61210768600311E-2</v>
      </c>
    </row>
    <row r="53" spans="1:32" ht="15" customHeight="1" x14ac:dyDescent="0.2">
      <c r="A53" s="87" t="s">
        <v>556</v>
      </c>
      <c r="B53" s="87" t="s">
        <v>11</v>
      </c>
      <c r="C53" s="87" t="s">
        <v>12</v>
      </c>
      <c r="D53" s="87" t="s">
        <v>13</v>
      </c>
      <c r="E53" s="87" t="s">
        <v>14</v>
      </c>
      <c r="F53" s="87" t="s">
        <v>50</v>
      </c>
      <c r="G53" s="87" t="s">
        <v>725</v>
      </c>
      <c r="H53" s="88" t="s">
        <v>17</v>
      </c>
      <c r="I53" s="82"/>
      <c r="J53" s="82"/>
      <c r="K53" s="82"/>
      <c r="L53" s="82"/>
      <c r="M53" s="82"/>
      <c r="N53" s="82"/>
      <c r="O53" s="82"/>
      <c r="P53" s="82"/>
      <c r="Q53" s="82"/>
      <c r="R53" s="82"/>
      <c r="S53" s="82">
        <v>1.7764113267592999E-7</v>
      </c>
      <c r="T53" s="82">
        <v>1.1953357025373199E-7</v>
      </c>
      <c r="U53" s="82">
        <v>2.7556856419119599E-7</v>
      </c>
      <c r="V53" s="82">
        <v>8.8111600117117401E-6</v>
      </c>
      <c r="W53" s="82">
        <v>1.0776852557697699E-5</v>
      </c>
      <c r="X53" s="82">
        <v>1.7524908784945501E-5</v>
      </c>
      <c r="Y53" s="82">
        <v>6.7702574047449397E-5</v>
      </c>
      <c r="Z53" s="82">
        <v>5.0891001405418897E-5</v>
      </c>
      <c r="AA53" s="82">
        <v>7.41885193668695E-5</v>
      </c>
      <c r="AB53" s="82">
        <v>1.3584009227606599E-4</v>
      </c>
      <c r="AC53" s="82">
        <v>1.18988989424403E-4</v>
      </c>
      <c r="AD53" s="82">
        <v>8.8311905245168405E-5</v>
      </c>
      <c r="AE53" s="83">
        <v>1.62184321325204E-4</v>
      </c>
      <c r="AF53" s="83">
        <v>2.9209245219086801E-4</v>
      </c>
    </row>
    <row r="54" spans="1:32" ht="15" customHeight="1" x14ac:dyDescent="0.2">
      <c r="A54" s="87" t="s">
        <v>556</v>
      </c>
      <c r="B54" s="87" t="s">
        <v>11</v>
      </c>
      <c r="C54" s="87" t="s">
        <v>12</v>
      </c>
      <c r="D54" s="87" t="s">
        <v>13</v>
      </c>
      <c r="E54" s="87" t="s">
        <v>14</v>
      </c>
      <c r="F54" s="87" t="s">
        <v>50</v>
      </c>
      <c r="G54" s="87" t="s">
        <v>77</v>
      </c>
      <c r="H54" s="88" t="s">
        <v>17</v>
      </c>
      <c r="I54" s="82">
        <v>1.755266684E-3</v>
      </c>
      <c r="J54" s="82">
        <v>5.7771839999999999E-6</v>
      </c>
      <c r="K54" s="82">
        <v>1.6066933299999999E-3</v>
      </c>
      <c r="L54" s="82">
        <v>3.0327293020000002E-3</v>
      </c>
      <c r="M54" s="82">
        <v>3.5681886326999999E-3</v>
      </c>
      <c r="N54" s="82">
        <v>3.3838424739000002E-3</v>
      </c>
      <c r="O54" s="82">
        <v>2.8844315678E-3</v>
      </c>
      <c r="P54" s="82">
        <v>2.5318508879999999E-3</v>
      </c>
      <c r="Q54" s="82">
        <v>1.4290965040000001E-3</v>
      </c>
      <c r="R54" s="82">
        <v>5.0900265413999996E-3</v>
      </c>
      <c r="S54" s="82">
        <v>2.3864933845999998E-3</v>
      </c>
      <c r="T54" s="82">
        <v>1.095071483E-3</v>
      </c>
      <c r="U54" s="82"/>
      <c r="V54" s="82"/>
      <c r="W54" s="82"/>
      <c r="X54" s="82"/>
      <c r="Y54" s="82"/>
      <c r="Z54" s="82"/>
      <c r="AA54" s="82"/>
      <c r="AB54" s="82"/>
      <c r="AC54" s="82"/>
      <c r="AD54" s="82"/>
      <c r="AE54" s="83"/>
      <c r="AF54" s="83"/>
    </row>
    <row r="55" spans="1:32" ht="15" customHeight="1" x14ac:dyDescent="0.2">
      <c r="A55" s="87" t="s">
        <v>556</v>
      </c>
      <c r="B55" s="87" t="s">
        <v>11</v>
      </c>
      <c r="C55" s="87" t="s">
        <v>12</v>
      </c>
      <c r="D55" s="87" t="s">
        <v>13</v>
      </c>
      <c r="E55" s="87" t="s">
        <v>14</v>
      </c>
      <c r="F55" s="87" t="s">
        <v>50</v>
      </c>
      <c r="G55" s="87" t="s">
        <v>79</v>
      </c>
      <c r="H55" s="88" t="s">
        <v>17</v>
      </c>
      <c r="I55" s="82">
        <v>3.6867450160742099E-7</v>
      </c>
      <c r="J55" s="82">
        <v>7.8427941296835103E-8</v>
      </c>
      <c r="K55" s="82">
        <v>1.3475958737056999E-7</v>
      </c>
      <c r="L55" s="82">
        <v>2.3513926910061801E-8</v>
      </c>
      <c r="M55" s="82">
        <v>4.88687803729247E-8</v>
      </c>
      <c r="N55" s="82">
        <v>2.3836706125875799E-7</v>
      </c>
      <c r="O55" s="82">
        <v>1.3018206661509499E-6</v>
      </c>
      <c r="P55" s="82">
        <v>9.0718916300592896E-7</v>
      </c>
      <c r="Q55" s="82">
        <v>9.4407826520831402E-7</v>
      </c>
      <c r="R55" s="82">
        <v>5.6551164927580297E-7</v>
      </c>
      <c r="S55" s="82">
        <v>1.8003706175135099E-7</v>
      </c>
      <c r="T55" s="82">
        <v>2.9011059607753701E-7</v>
      </c>
      <c r="U55" s="82">
        <v>5.6397587540791504E-7</v>
      </c>
      <c r="V55" s="82">
        <v>4.0628087543057303E-6</v>
      </c>
      <c r="W55" s="82">
        <v>1.68458898011392E-6</v>
      </c>
      <c r="X55" s="82">
        <v>1.74822728420328E-6</v>
      </c>
      <c r="Y55" s="82">
        <v>4.0340424965149196E-6</v>
      </c>
      <c r="Z55" s="82">
        <v>3.4412463587375298E-6</v>
      </c>
      <c r="AA55" s="82">
        <v>2.8189377547269399E-6</v>
      </c>
      <c r="AB55" s="82">
        <v>3.5040162278924601E-6</v>
      </c>
      <c r="AC55" s="82">
        <v>2.1177530594369199E-6</v>
      </c>
      <c r="AD55" s="82">
        <v>9.43714061479855E-7</v>
      </c>
      <c r="AE55" s="83">
        <v>2.19045023678698E-7</v>
      </c>
      <c r="AF55" s="83">
        <v>1.6234484967990701E-6</v>
      </c>
    </row>
    <row r="56" spans="1:32" ht="15" customHeight="1" x14ac:dyDescent="0.2">
      <c r="A56" s="87" t="s">
        <v>556</v>
      </c>
      <c r="B56" s="87" t="s">
        <v>11</v>
      </c>
      <c r="C56" s="87" t="s">
        <v>12</v>
      </c>
      <c r="D56" s="87" t="s">
        <v>13</v>
      </c>
      <c r="E56" s="87" t="s">
        <v>14</v>
      </c>
      <c r="F56" s="87" t="s">
        <v>50</v>
      </c>
      <c r="G56" s="87" t="s">
        <v>80</v>
      </c>
      <c r="H56" s="88" t="s">
        <v>17</v>
      </c>
      <c r="I56" s="82"/>
      <c r="J56" s="82"/>
      <c r="K56" s="82"/>
      <c r="L56" s="82"/>
      <c r="M56" s="82"/>
      <c r="N56" s="82"/>
      <c r="O56" s="82"/>
      <c r="P56" s="82"/>
      <c r="Q56" s="82"/>
      <c r="R56" s="82"/>
      <c r="S56" s="82"/>
      <c r="T56" s="82"/>
      <c r="U56" s="82">
        <v>6.11171629608394E-3</v>
      </c>
      <c r="V56" s="82">
        <v>7.2619400281787299E-3</v>
      </c>
      <c r="W56" s="82">
        <v>5.6748545481641998E-3</v>
      </c>
      <c r="X56" s="82">
        <v>6.7342827843650897E-3</v>
      </c>
      <c r="Y56" s="82">
        <v>6.8114835825653303E-3</v>
      </c>
      <c r="Z56" s="82">
        <v>1.00787905669592E-3</v>
      </c>
      <c r="AA56" s="82"/>
      <c r="AB56" s="82"/>
      <c r="AC56" s="82"/>
      <c r="AD56" s="82"/>
      <c r="AE56" s="83"/>
      <c r="AF56" s="83"/>
    </row>
    <row r="57" spans="1:32" ht="15" customHeight="1" x14ac:dyDescent="0.2">
      <c r="A57" s="87" t="s">
        <v>556</v>
      </c>
      <c r="B57" s="87" t="s">
        <v>11</v>
      </c>
      <c r="C57" s="87" t="s">
        <v>12</v>
      </c>
      <c r="D57" s="87" t="s">
        <v>13</v>
      </c>
      <c r="E57" s="87" t="s">
        <v>14</v>
      </c>
      <c r="F57" s="87" t="s">
        <v>50</v>
      </c>
      <c r="G57" s="87" t="s">
        <v>82</v>
      </c>
      <c r="H57" s="88" t="s">
        <v>17</v>
      </c>
      <c r="I57" s="82">
        <v>0.11948148824</v>
      </c>
      <c r="J57" s="82">
        <v>5.0645208589999997E-2</v>
      </c>
      <c r="K57" s="82">
        <v>8.1111105239999995E-2</v>
      </c>
      <c r="L57" s="82">
        <v>0.15407986837000001</v>
      </c>
      <c r="M57" s="82">
        <v>0.15398656100999999</v>
      </c>
      <c r="N57" s="82">
        <v>0.16760361946999999</v>
      </c>
      <c r="O57" s="82">
        <v>0.15660162003</v>
      </c>
      <c r="P57" s="82">
        <v>0.14026918606</v>
      </c>
      <c r="Q57" s="82">
        <v>0.13827349917000001</v>
      </c>
      <c r="R57" s="82">
        <v>6.5171197774000003E-2</v>
      </c>
      <c r="S57" s="82">
        <v>3.0687704906999999E-3</v>
      </c>
      <c r="T57" s="82">
        <v>8.9846029662000004E-2</v>
      </c>
      <c r="U57" s="82">
        <v>7.6414287100000002E-3</v>
      </c>
      <c r="V57" s="82">
        <v>1.055156894E-2</v>
      </c>
      <c r="W57" s="82">
        <v>1.2230566090000001E-2</v>
      </c>
      <c r="X57" s="82">
        <v>1.035162014E-2</v>
      </c>
      <c r="Y57" s="82">
        <v>1.8012002329999999E-2</v>
      </c>
      <c r="Z57" s="82">
        <v>1.9622839850000001E-2</v>
      </c>
      <c r="AA57" s="82">
        <v>1.8240849980000001E-2</v>
      </c>
      <c r="AB57" s="82">
        <v>2.0480693099999999E-2</v>
      </c>
      <c r="AC57" s="82">
        <v>1.660007221E-2</v>
      </c>
      <c r="AD57" s="82">
        <v>1.8012523030000002E-2</v>
      </c>
      <c r="AE57" s="83">
        <v>2.1884500300000002E-2</v>
      </c>
      <c r="AF57" s="83">
        <v>2.287252855E-2</v>
      </c>
    </row>
    <row r="58" spans="1:32" ht="15" customHeight="1" x14ac:dyDescent="0.2">
      <c r="A58" s="87" t="s">
        <v>556</v>
      </c>
      <c r="B58" s="87" t="s">
        <v>11</v>
      </c>
      <c r="C58" s="87" t="s">
        <v>12</v>
      </c>
      <c r="D58" s="87" t="s">
        <v>13</v>
      </c>
      <c r="E58" s="87" t="s">
        <v>14</v>
      </c>
      <c r="F58" s="87" t="s">
        <v>50</v>
      </c>
      <c r="G58" s="87" t="s">
        <v>86</v>
      </c>
      <c r="H58" s="88" t="s">
        <v>17</v>
      </c>
      <c r="I58" s="82">
        <v>1.427910403E-2</v>
      </c>
      <c r="J58" s="82"/>
      <c r="K58" s="82"/>
      <c r="L58" s="82"/>
      <c r="M58" s="82"/>
      <c r="N58" s="82">
        <v>1.8211153938000001E-2</v>
      </c>
      <c r="O58" s="82">
        <v>1.8453647573000002E-2</v>
      </c>
      <c r="P58" s="82">
        <v>1.517028208E-2</v>
      </c>
      <c r="Q58" s="82">
        <v>1.492737553E-2</v>
      </c>
      <c r="R58" s="82">
        <v>1.3190571445E-2</v>
      </c>
      <c r="S58" s="82">
        <v>7.2951380571999996E-3</v>
      </c>
      <c r="T58" s="82">
        <v>4.8028177430000001E-3</v>
      </c>
      <c r="U58" s="82"/>
      <c r="V58" s="82"/>
      <c r="W58" s="82"/>
      <c r="X58" s="82"/>
      <c r="Y58" s="82">
        <v>2.4574436500000001E-3</v>
      </c>
      <c r="Z58" s="82">
        <v>2.30883587E-3</v>
      </c>
      <c r="AA58" s="82">
        <v>2.1324227099999999E-3</v>
      </c>
      <c r="AB58" s="82">
        <v>2.0025601299999999E-3</v>
      </c>
      <c r="AC58" s="82">
        <v>2.0140675999999998E-3</v>
      </c>
      <c r="AD58" s="82">
        <v>1.83812307E-3</v>
      </c>
      <c r="AE58" s="83">
        <v>1.46988403E-3</v>
      </c>
      <c r="AF58" s="83">
        <v>1.8127649799999999E-3</v>
      </c>
    </row>
    <row r="59" spans="1:32" ht="15" customHeight="1" x14ac:dyDescent="0.2">
      <c r="A59" s="87" t="s">
        <v>556</v>
      </c>
      <c r="B59" s="87" t="s">
        <v>11</v>
      </c>
      <c r="C59" s="87" t="s">
        <v>12</v>
      </c>
      <c r="D59" s="87" t="s">
        <v>13</v>
      </c>
      <c r="E59" s="87" t="s">
        <v>14</v>
      </c>
      <c r="F59" s="87" t="s">
        <v>50</v>
      </c>
      <c r="G59" s="87" t="s">
        <v>726</v>
      </c>
      <c r="H59" s="88" t="s">
        <v>17</v>
      </c>
      <c r="I59" s="82"/>
      <c r="J59" s="82"/>
      <c r="K59" s="82"/>
      <c r="L59" s="82"/>
      <c r="M59" s="82"/>
      <c r="N59" s="82"/>
      <c r="O59" s="82"/>
      <c r="P59" s="82"/>
      <c r="Q59" s="82"/>
      <c r="R59" s="82"/>
      <c r="S59" s="82">
        <v>6.57092062810206E-8</v>
      </c>
      <c r="T59" s="82">
        <v>4.1731377021894302E-8</v>
      </c>
      <c r="U59" s="82">
        <v>2.4886907187441498E-7</v>
      </c>
      <c r="V59" s="82">
        <v>7.9314178252224704E-6</v>
      </c>
      <c r="W59" s="82">
        <v>2.8458479232671299E-6</v>
      </c>
      <c r="X59" s="82">
        <v>2.2833461325388301E-6</v>
      </c>
      <c r="Y59" s="82">
        <v>6.3140266250542198E-6</v>
      </c>
      <c r="Z59" s="82">
        <v>6.8000166860784597E-6</v>
      </c>
      <c r="AA59" s="82">
        <v>5.8628077439014199E-6</v>
      </c>
      <c r="AB59" s="82">
        <v>1.02336477073417E-5</v>
      </c>
      <c r="AC59" s="82">
        <v>4.6814155807537602E-6</v>
      </c>
      <c r="AD59" s="82">
        <v>3.0614549716012401E-6</v>
      </c>
      <c r="AE59" s="83">
        <v>1.0741548600039501E-6</v>
      </c>
      <c r="AF59" s="83">
        <v>1.1291511269932201E-5</v>
      </c>
    </row>
    <row r="60" spans="1:32" ht="15" customHeight="1" x14ac:dyDescent="0.2">
      <c r="A60" s="87" t="s">
        <v>556</v>
      </c>
      <c r="B60" s="87" t="s">
        <v>11</v>
      </c>
      <c r="C60" s="87" t="s">
        <v>12</v>
      </c>
      <c r="D60" s="87" t="s">
        <v>13</v>
      </c>
      <c r="E60" s="87" t="s">
        <v>14</v>
      </c>
      <c r="F60" s="87" t="s">
        <v>50</v>
      </c>
      <c r="G60" s="87" t="s">
        <v>90</v>
      </c>
      <c r="H60" s="88" t="s">
        <v>17</v>
      </c>
      <c r="I60" s="82">
        <v>9.14723740462267E-7</v>
      </c>
      <c r="J60" s="82">
        <v>3.3842282795938598E-6</v>
      </c>
      <c r="K60" s="82">
        <v>1.17198426344824E-7</v>
      </c>
      <c r="L60" s="82"/>
      <c r="M60" s="82">
        <v>4.6381928803087099E-8</v>
      </c>
      <c r="N60" s="82">
        <v>6.8627969220533105E-8</v>
      </c>
      <c r="O60" s="82"/>
      <c r="P60" s="82"/>
      <c r="Q60" s="82"/>
      <c r="R60" s="82">
        <v>3.4579468846607299E-6</v>
      </c>
      <c r="S60" s="82">
        <v>1.83645993361059E-6</v>
      </c>
      <c r="T60" s="82">
        <v>9.3471002396462596E-7</v>
      </c>
      <c r="U60" s="82">
        <v>5.7879634479579803E-6</v>
      </c>
      <c r="V60" s="82">
        <v>2.1540179469979101E-5</v>
      </c>
      <c r="W60" s="82">
        <v>1.5813000938354499E-5</v>
      </c>
      <c r="X60" s="82">
        <v>2.00040472490459E-5</v>
      </c>
      <c r="Y60" s="82">
        <v>3.4693089235397698E-5</v>
      </c>
      <c r="Z60" s="82">
        <v>2.7404701944449602E-5</v>
      </c>
      <c r="AA60" s="82">
        <v>2.7975000646258999E-5</v>
      </c>
      <c r="AB60" s="82">
        <v>7.5708842469092698E-5</v>
      </c>
      <c r="AC60" s="82">
        <v>4.3389748794187097E-5</v>
      </c>
      <c r="AD60" s="82">
        <v>2.73434798519257E-5</v>
      </c>
      <c r="AE60" s="83">
        <v>3.2263588298421797E-5</v>
      </c>
      <c r="AF60" s="83">
        <v>3.5483354344434002E-5</v>
      </c>
    </row>
    <row r="61" spans="1:32" ht="15" customHeight="1" x14ac:dyDescent="0.2">
      <c r="A61" s="87" t="s">
        <v>556</v>
      </c>
      <c r="B61" s="87" t="s">
        <v>11</v>
      </c>
      <c r="C61" s="87" t="s">
        <v>12</v>
      </c>
      <c r="D61" s="87" t="s">
        <v>13</v>
      </c>
      <c r="E61" s="87" t="s">
        <v>14</v>
      </c>
      <c r="F61" s="87" t="s">
        <v>50</v>
      </c>
      <c r="G61" s="87" t="s">
        <v>91</v>
      </c>
      <c r="H61" s="88" t="s">
        <v>17</v>
      </c>
      <c r="I61" s="82">
        <v>1.6405545898</v>
      </c>
      <c r="J61" s="82">
        <v>2.2714557348</v>
      </c>
      <c r="K61" s="82">
        <v>1.5789578181999999</v>
      </c>
      <c r="L61" s="82">
        <v>1.5197197414000001</v>
      </c>
      <c r="M61" s="82">
        <v>1.0935701101999999</v>
      </c>
      <c r="N61" s="82">
        <v>0.99842303719000003</v>
      </c>
      <c r="O61" s="82">
        <v>0.95260040429000004</v>
      </c>
      <c r="P61" s="82">
        <v>0.96292528639999997</v>
      </c>
      <c r="Q61" s="82">
        <v>0.82247479440000004</v>
      </c>
      <c r="R61" s="82">
        <v>0.86056441010999996</v>
      </c>
      <c r="S61" s="82">
        <v>0.72828276092999999</v>
      </c>
      <c r="T61" s="82">
        <v>0.84617210461100001</v>
      </c>
      <c r="U61" s="82">
        <v>1.6958595661590301</v>
      </c>
      <c r="V61" s="82">
        <v>1.50257253411753</v>
      </c>
      <c r="W61" s="82">
        <v>1.50298019363665</v>
      </c>
      <c r="X61" s="82">
        <v>1.1587871069392099</v>
      </c>
      <c r="Y61" s="82">
        <v>1.1641651182592301</v>
      </c>
      <c r="Z61" s="82">
        <v>1.09752722518984</v>
      </c>
      <c r="AA61" s="82">
        <v>1.18689185677167</v>
      </c>
      <c r="AB61" s="82">
        <v>1.83994257682497</v>
      </c>
      <c r="AC61" s="82">
        <v>1.6112458669983101</v>
      </c>
      <c r="AD61" s="82">
        <v>1.4780910242008001</v>
      </c>
      <c r="AE61" s="83">
        <v>1.5726114344065401</v>
      </c>
      <c r="AF61" s="83">
        <v>1.7232079212548601</v>
      </c>
    </row>
    <row r="62" spans="1:32" ht="15" customHeight="1" x14ac:dyDescent="0.2">
      <c r="A62" s="87" t="s">
        <v>556</v>
      </c>
      <c r="B62" s="87" t="s">
        <v>11</v>
      </c>
      <c r="C62" s="87" t="s">
        <v>12</v>
      </c>
      <c r="D62" s="87" t="s">
        <v>13</v>
      </c>
      <c r="E62" s="87" t="s">
        <v>14</v>
      </c>
      <c r="F62" s="87" t="s">
        <v>50</v>
      </c>
      <c r="G62" s="87" t="s">
        <v>92</v>
      </c>
      <c r="H62" s="88" t="s">
        <v>17</v>
      </c>
      <c r="I62" s="82"/>
      <c r="J62" s="82"/>
      <c r="K62" s="82"/>
      <c r="L62" s="82"/>
      <c r="M62" s="82"/>
      <c r="N62" s="82"/>
      <c r="O62" s="82"/>
      <c r="P62" s="82"/>
      <c r="Q62" s="82"/>
      <c r="R62" s="82"/>
      <c r="S62" s="82"/>
      <c r="T62" s="82">
        <v>6.9394636E-5</v>
      </c>
      <c r="U62" s="82">
        <v>0.12737676251506999</v>
      </c>
      <c r="V62" s="82">
        <v>0.29667703854966898</v>
      </c>
      <c r="W62" s="82">
        <v>0.26275612671788201</v>
      </c>
      <c r="X62" s="82">
        <v>0.29014625743230998</v>
      </c>
      <c r="Y62" s="82">
        <v>0.24437530534191401</v>
      </c>
      <c r="Z62" s="82">
        <v>0.228717626222249</v>
      </c>
      <c r="AA62" s="82">
        <v>0.23157672514602901</v>
      </c>
      <c r="AB62" s="82">
        <v>0.227188731012122</v>
      </c>
      <c r="AC62" s="82">
        <v>0.23222518623754301</v>
      </c>
      <c r="AD62" s="82">
        <v>0.20446355688493001</v>
      </c>
      <c r="AE62" s="83">
        <v>0.212905941908795</v>
      </c>
      <c r="AF62" s="83">
        <v>0.227048212519457</v>
      </c>
    </row>
    <row r="63" spans="1:32" ht="15" customHeight="1" x14ac:dyDescent="0.2">
      <c r="A63" s="87" t="s">
        <v>556</v>
      </c>
      <c r="B63" s="87" t="s">
        <v>11</v>
      </c>
      <c r="C63" s="87" t="s">
        <v>12</v>
      </c>
      <c r="D63" s="87" t="s">
        <v>13</v>
      </c>
      <c r="E63" s="87" t="s">
        <v>14</v>
      </c>
      <c r="F63" s="87" t="s">
        <v>50</v>
      </c>
      <c r="G63" s="87" t="s">
        <v>95</v>
      </c>
      <c r="H63" s="88" t="s">
        <v>17</v>
      </c>
      <c r="I63" s="82"/>
      <c r="J63" s="82">
        <v>4.0049119800000003E-3</v>
      </c>
      <c r="K63" s="82">
        <v>2.8156852499999999E-3</v>
      </c>
      <c r="L63" s="82"/>
      <c r="M63" s="82"/>
      <c r="N63" s="82"/>
      <c r="O63" s="82"/>
      <c r="P63" s="82"/>
      <c r="Q63" s="82"/>
      <c r="R63" s="82">
        <v>6.0903828234E-2</v>
      </c>
      <c r="S63" s="82">
        <v>0.13535379951000001</v>
      </c>
      <c r="T63" s="82">
        <v>0.172927455393</v>
      </c>
      <c r="U63" s="82">
        <v>0.117778505459153</v>
      </c>
      <c r="V63" s="82">
        <v>1.423250138E-2</v>
      </c>
      <c r="W63" s="82">
        <v>7.3581679100000004E-3</v>
      </c>
      <c r="X63" s="82">
        <v>1.28935734E-2</v>
      </c>
      <c r="Y63" s="82">
        <v>5.9951315200000004E-3</v>
      </c>
      <c r="Z63" s="82">
        <v>8.1499443300000005E-3</v>
      </c>
      <c r="AA63" s="82">
        <v>7.6788149700000004E-3</v>
      </c>
      <c r="AB63" s="82">
        <v>7.2736062300000001E-3</v>
      </c>
      <c r="AC63" s="82">
        <v>1.275475478E-2</v>
      </c>
      <c r="AD63" s="82">
        <v>1.58089727E-2</v>
      </c>
      <c r="AE63" s="83">
        <v>1.6134201920000001E-2</v>
      </c>
      <c r="AF63" s="83">
        <v>1.6674219890000001E-2</v>
      </c>
    </row>
    <row r="64" spans="1:32" ht="15" customHeight="1" x14ac:dyDescent="0.2">
      <c r="A64" s="87" t="s">
        <v>556</v>
      </c>
      <c r="B64" s="87" t="s">
        <v>11</v>
      </c>
      <c r="C64" s="87" t="s">
        <v>12</v>
      </c>
      <c r="D64" s="87" t="s">
        <v>13</v>
      </c>
      <c r="E64" s="87" t="s">
        <v>14</v>
      </c>
      <c r="F64" s="87" t="s">
        <v>50</v>
      </c>
      <c r="G64" s="87" t="s">
        <v>98</v>
      </c>
      <c r="H64" s="88" t="s">
        <v>17</v>
      </c>
      <c r="I64" s="82">
        <v>4.5732976860000003E-2</v>
      </c>
      <c r="J64" s="82">
        <v>5.3099475969999997E-2</v>
      </c>
      <c r="K64" s="82">
        <v>5.5407166299999998E-2</v>
      </c>
      <c r="L64" s="82">
        <v>2.6229169029999999E-2</v>
      </c>
      <c r="M64" s="82">
        <v>2.8011977098000001E-2</v>
      </c>
      <c r="N64" s="82">
        <v>3.0114185149000001E-2</v>
      </c>
      <c r="O64" s="82">
        <v>3.1036874401E-2</v>
      </c>
      <c r="P64" s="82">
        <v>2.8561384330000002E-2</v>
      </c>
      <c r="Q64" s="82">
        <v>3.1638721330000001E-2</v>
      </c>
      <c r="R64" s="82">
        <v>6.7383787000000004E-3</v>
      </c>
      <c r="S64" s="82">
        <v>7.6567303079999996E-2</v>
      </c>
      <c r="T64" s="82"/>
      <c r="U64" s="82">
        <v>1.1292160549999999E-2</v>
      </c>
      <c r="V64" s="82">
        <v>1.2231034720000001E-2</v>
      </c>
      <c r="W64" s="82">
        <v>4.16419411E-3</v>
      </c>
      <c r="X64" s="82">
        <v>1.114001201E-2</v>
      </c>
      <c r="Y64" s="82">
        <v>6.0037751399999997E-3</v>
      </c>
      <c r="Z64" s="82">
        <v>6.128639E-3</v>
      </c>
      <c r="AA64" s="82"/>
      <c r="AB64" s="82"/>
      <c r="AC64" s="82"/>
      <c r="AD64" s="82"/>
      <c r="AE64" s="83"/>
      <c r="AF64" s="83"/>
    </row>
    <row r="65" spans="1:32" ht="15" customHeight="1" x14ac:dyDescent="0.2">
      <c r="A65" s="87" t="s">
        <v>556</v>
      </c>
      <c r="B65" s="87" t="s">
        <v>11</v>
      </c>
      <c r="C65" s="87" t="s">
        <v>12</v>
      </c>
      <c r="D65" s="87" t="s">
        <v>13</v>
      </c>
      <c r="E65" s="87" t="s">
        <v>14</v>
      </c>
      <c r="F65" s="87" t="s">
        <v>50</v>
      </c>
      <c r="G65" s="87" t="s">
        <v>99</v>
      </c>
      <c r="H65" s="88" t="s">
        <v>17</v>
      </c>
      <c r="I65" s="82"/>
      <c r="J65" s="82"/>
      <c r="K65" s="82"/>
      <c r="L65" s="82">
        <v>0.25048882801</v>
      </c>
      <c r="M65" s="82">
        <v>0.22841974977000001</v>
      </c>
      <c r="N65" s="82">
        <v>0.20518664217999999</v>
      </c>
      <c r="O65" s="82">
        <v>0.23633302436</v>
      </c>
      <c r="P65" s="82">
        <v>0.23225894478</v>
      </c>
      <c r="Q65" s="82">
        <v>0.23360540135999999</v>
      </c>
      <c r="R65" s="82"/>
      <c r="S65" s="82"/>
      <c r="T65" s="82"/>
      <c r="U65" s="82"/>
      <c r="V65" s="82"/>
      <c r="W65" s="82"/>
      <c r="X65" s="82"/>
      <c r="Y65" s="82"/>
      <c r="Z65" s="82"/>
      <c r="AA65" s="82"/>
      <c r="AB65" s="82"/>
      <c r="AC65" s="82"/>
      <c r="AD65" s="82"/>
      <c r="AE65" s="83"/>
      <c r="AF65" s="83"/>
    </row>
    <row r="66" spans="1:32" ht="15" customHeight="1" x14ac:dyDescent="0.2">
      <c r="A66" s="87" t="s">
        <v>556</v>
      </c>
      <c r="B66" s="87" t="s">
        <v>11</v>
      </c>
      <c r="C66" s="87" t="s">
        <v>12</v>
      </c>
      <c r="D66" s="87" t="s">
        <v>13</v>
      </c>
      <c r="E66" s="87" t="s">
        <v>14</v>
      </c>
      <c r="F66" s="87" t="s">
        <v>50</v>
      </c>
      <c r="G66" s="87" t="s">
        <v>103</v>
      </c>
      <c r="H66" s="88" t="s">
        <v>17</v>
      </c>
      <c r="I66" s="82"/>
      <c r="J66" s="82"/>
      <c r="K66" s="82"/>
      <c r="L66" s="82"/>
      <c r="M66" s="82"/>
      <c r="N66" s="82"/>
      <c r="O66" s="82"/>
      <c r="P66" s="82"/>
      <c r="Q66" s="82"/>
      <c r="R66" s="82"/>
      <c r="S66" s="82"/>
      <c r="T66" s="82"/>
      <c r="U66" s="82"/>
      <c r="V66" s="82"/>
      <c r="W66" s="82"/>
      <c r="X66" s="82"/>
      <c r="Y66" s="82"/>
      <c r="Z66" s="82"/>
      <c r="AA66" s="82"/>
      <c r="AB66" s="82"/>
      <c r="AC66" s="82"/>
      <c r="AD66" s="82">
        <v>8.3756615592528606E-3</v>
      </c>
      <c r="AE66" s="83">
        <v>1.6194964821275401E-2</v>
      </c>
      <c r="AF66" s="83">
        <v>1.83284073578634E-2</v>
      </c>
    </row>
    <row r="67" spans="1:32" ht="15" customHeight="1" x14ac:dyDescent="0.2">
      <c r="A67" s="87" t="s">
        <v>556</v>
      </c>
      <c r="B67" s="87" t="s">
        <v>11</v>
      </c>
      <c r="C67" s="87" t="s">
        <v>12</v>
      </c>
      <c r="D67" s="87" t="s">
        <v>13</v>
      </c>
      <c r="E67" s="87" t="s">
        <v>14</v>
      </c>
      <c r="F67" s="87" t="s">
        <v>50</v>
      </c>
      <c r="G67" s="87" t="s">
        <v>727</v>
      </c>
      <c r="H67" s="88" t="s">
        <v>17</v>
      </c>
      <c r="I67" s="82"/>
      <c r="J67" s="82"/>
      <c r="K67" s="82"/>
      <c r="L67" s="82"/>
      <c r="M67" s="82"/>
      <c r="N67" s="82"/>
      <c r="O67" s="82"/>
      <c r="P67" s="82"/>
      <c r="Q67" s="82"/>
      <c r="R67" s="82"/>
      <c r="S67" s="82">
        <v>6.7026379696814005E-7</v>
      </c>
      <c r="T67" s="82">
        <v>1.3445471121567201E-7</v>
      </c>
      <c r="U67" s="82">
        <v>2.5540899072934501E-6</v>
      </c>
      <c r="V67" s="82">
        <v>4.2050752013769797E-5</v>
      </c>
      <c r="W67" s="82">
        <v>2.67135760783584E-5</v>
      </c>
      <c r="X67" s="82">
        <v>2.6127131371278801E-5</v>
      </c>
      <c r="Y67" s="82">
        <v>5.4301135728472502E-5</v>
      </c>
      <c r="Z67" s="82">
        <v>5.41525979464111E-5</v>
      </c>
      <c r="AA67" s="82">
        <v>5.8182217805097301E-5</v>
      </c>
      <c r="AB67" s="82">
        <v>2.2111131106984701E-4</v>
      </c>
      <c r="AC67" s="82">
        <v>9.5915548389814196E-5</v>
      </c>
      <c r="AD67" s="82">
        <v>8.8703597573069906E-5</v>
      </c>
      <c r="AE67" s="83">
        <v>1.5821446015934601E-4</v>
      </c>
      <c r="AF67" s="83">
        <v>2.4679606175690197E-4</v>
      </c>
    </row>
    <row r="68" spans="1:32" ht="15" customHeight="1" x14ac:dyDescent="0.2">
      <c r="A68" s="87" t="s">
        <v>556</v>
      </c>
      <c r="B68" s="87" t="s">
        <v>11</v>
      </c>
      <c r="C68" s="87" t="s">
        <v>12</v>
      </c>
      <c r="D68" s="87" t="s">
        <v>13</v>
      </c>
      <c r="E68" s="87" t="s">
        <v>14</v>
      </c>
      <c r="F68" s="87" t="s">
        <v>50</v>
      </c>
      <c r="G68" s="87" t="s">
        <v>105</v>
      </c>
      <c r="H68" s="88" t="s">
        <v>17</v>
      </c>
      <c r="I68" s="82">
        <v>5.4763577759999998E-3</v>
      </c>
      <c r="J68" s="82">
        <v>1.5044750000000001E-4</v>
      </c>
      <c r="K68" s="82">
        <v>4.51127575E-3</v>
      </c>
      <c r="L68" s="82">
        <v>6.2607996380000001E-3</v>
      </c>
      <c r="M68" s="82">
        <v>5.6201995131000002E-3</v>
      </c>
      <c r="N68" s="82">
        <v>5.9758520730000004E-3</v>
      </c>
      <c r="O68" s="82">
        <v>4.1363361645000004E-3</v>
      </c>
      <c r="P68" s="82">
        <v>3.6471568919999998E-3</v>
      </c>
      <c r="Q68" s="82">
        <v>2.9880936780000002E-3</v>
      </c>
      <c r="R68" s="82">
        <v>2.9274327698000001E-4</v>
      </c>
      <c r="S68" s="82">
        <v>2.5010486154000001E-3</v>
      </c>
      <c r="T68" s="82">
        <v>1.2248130529999999E-3</v>
      </c>
      <c r="U68" s="82"/>
      <c r="V68" s="82"/>
      <c r="W68" s="82"/>
      <c r="X68" s="82"/>
      <c r="Y68" s="82"/>
      <c r="Z68" s="82"/>
      <c r="AA68" s="82"/>
      <c r="AB68" s="82"/>
      <c r="AC68" s="82"/>
      <c r="AD68" s="82"/>
      <c r="AE68" s="83"/>
      <c r="AF68" s="83"/>
    </row>
    <row r="69" spans="1:32" ht="15" customHeight="1" x14ac:dyDescent="0.2">
      <c r="A69" s="87" t="s">
        <v>556</v>
      </c>
      <c r="B69" s="87" t="s">
        <v>11</v>
      </c>
      <c r="C69" s="87" t="s">
        <v>12</v>
      </c>
      <c r="D69" s="87" t="s">
        <v>13</v>
      </c>
      <c r="E69" s="87" t="s">
        <v>107</v>
      </c>
      <c r="F69" s="87" t="s">
        <v>108</v>
      </c>
      <c r="G69" s="87" t="s">
        <v>729</v>
      </c>
      <c r="H69" s="88" t="s">
        <v>17</v>
      </c>
      <c r="I69" s="82">
        <v>3.4486932904160498E-7</v>
      </c>
      <c r="J69" s="82">
        <v>1.0862597495580101E-5</v>
      </c>
      <c r="K69" s="82">
        <v>9.9714296309035094E-7</v>
      </c>
      <c r="L69" s="82">
        <v>3.9150006642508698E-7</v>
      </c>
      <c r="M69" s="82">
        <v>5.4452741347369995E-7</v>
      </c>
      <c r="N69" s="82">
        <v>3.9517356126378097E-5</v>
      </c>
      <c r="O69" s="82">
        <v>1.5045551968087599E-4</v>
      </c>
      <c r="P69" s="82">
        <v>1.08839076247734E-4</v>
      </c>
      <c r="Q69" s="82">
        <v>1.46685318140775E-4</v>
      </c>
      <c r="R69" s="82">
        <v>1.95745280866028E-5</v>
      </c>
      <c r="S69" s="82">
        <v>2.14387154200959E-5</v>
      </c>
      <c r="T69" s="82">
        <v>4.3626057792339897E-6</v>
      </c>
      <c r="U69" s="82">
        <v>7.5596179660188801E-6</v>
      </c>
      <c r="V69" s="82">
        <v>2.31480214900508E-5</v>
      </c>
      <c r="W69" s="82">
        <v>2.60403266817635E-5</v>
      </c>
      <c r="X69" s="82">
        <v>2.1401264562916601E-4</v>
      </c>
      <c r="Y69" s="82">
        <v>3.9849718495013202E-4</v>
      </c>
      <c r="Z69" s="82">
        <v>1.5431217937429499E-4</v>
      </c>
      <c r="AA69" s="82">
        <v>2.2532221696179201E-4</v>
      </c>
      <c r="AB69" s="82">
        <v>2.2174802688967201E-4</v>
      </c>
      <c r="AC69" s="82">
        <v>5.1526423716997396E-4</v>
      </c>
      <c r="AD69" s="82">
        <v>3.64367983485854E-4</v>
      </c>
      <c r="AE69" s="83">
        <v>2.0088330560182201E-4</v>
      </c>
      <c r="AF69" s="83">
        <v>3.8176987466750101E-5</v>
      </c>
    </row>
    <row r="70" spans="1:32" ht="15" customHeight="1" x14ac:dyDescent="0.2">
      <c r="A70" s="87" t="s">
        <v>556</v>
      </c>
      <c r="B70" s="87" t="s">
        <v>11</v>
      </c>
      <c r="C70" s="87" t="s">
        <v>12</v>
      </c>
      <c r="D70" s="87" t="s">
        <v>13</v>
      </c>
      <c r="E70" s="87" t="s">
        <v>107</v>
      </c>
      <c r="F70" s="87" t="s">
        <v>108</v>
      </c>
      <c r="G70" s="87" t="s">
        <v>731</v>
      </c>
      <c r="H70" s="88" t="s">
        <v>17</v>
      </c>
      <c r="I70" s="82">
        <v>1.8411645731999999E-4</v>
      </c>
      <c r="J70" s="82">
        <v>1.8829765801000001E-4</v>
      </c>
      <c r="K70" s="82">
        <v>1.8956270655999999E-4</v>
      </c>
      <c r="L70" s="82">
        <v>1.9345474257E-4</v>
      </c>
      <c r="M70" s="82">
        <v>1.8805189542000001E-4</v>
      </c>
      <c r="N70" s="82">
        <v>1.9430193351000001E-4</v>
      </c>
      <c r="O70" s="82">
        <v>1.9879700219999999E-4</v>
      </c>
      <c r="P70" s="82">
        <v>1.9696830612999999E-4</v>
      </c>
      <c r="Q70" s="82">
        <v>1.9435608930000001E-4</v>
      </c>
      <c r="R70" s="82">
        <v>1.8046988163000001E-4</v>
      </c>
      <c r="S70" s="82">
        <v>8.4311020227000001E-4</v>
      </c>
      <c r="T70" s="82">
        <v>2.7579000000000002E-3</v>
      </c>
      <c r="U70" s="82"/>
      <c r="V70" s="82"/>
      <c r="W70" s="82"/>
      <c r="X70" s="82"/>
      <c r="Y70" s="82"/>
      <c r="Z70" s="82"/>
      <c r="AA70" s="82"/>
      <c r="AB70" s="82"/>
      <c r="AC70" s="82"/>
      <c r="AD70" s="82"/>
      <c r="AE70" s="83"/>
      <c r="AF70" s="83"/>
    </row>
    <row r="71" spans="1:32" ht="15" customHeight="1" x14ac:dyDescent="0.2">
      <c r="A71" s="87" t="s">
        <v>556</v>
      </c>
      <c r="B71" s="87" t="s">
        <v>11</v>
      </c>
      <c r="C71" s="87" t="s">
        <v>12</v>
      </c>
      <c r="D71" s="87" t="s">
        <v>13</v>
      </c>
      <c r="E71" s="87" t="s">
        <v>107</v>
      </c>
      <c r="F71" s="87" t="s">
        <v>108</v>
      </c>
      <c r="G71" s="87" t="s">
        <v>733</v>
      </c>
      <c r="H71" s="88" t="s">
        <v>17</v>
      </c>
      <c r="I71" s="82"/>
      <c r="J71" s="82"/>
      <c r="K71" s="82"/>
      <c r="L71" s="82"/>
      <c r="M71" s="82"/>
      <c r="N71" s="82"/>
      <c r="O71" s="82"/>
      <c r="P71" s="82"/>
      <c r="Q71" s="82"/>
      <c r="R71" s="82"/>
      <c r="S71" s="82"/>
      <c r="T71" s="82">
        <v>1.3507720315344301E-4</v>
      </c>
      <c r="U71" s="82">
        <v>1.06103548816359E-4</v>
      </c>
      <c r="V71" s="82">
        <v>1.0575623110721301E-4</v>
      </c>
      <c r="W71" s="82">
        <v>1.7809601234320199E-4</v>
      </c>
      <c r="X71" s="82">
        <v>1.8447501896681499E-4</v>
      </c>
      <c r="Y71" s="82">
        <v>1.8326975848658E-4</v>
      </c>
      <c r="Z71" s="82">
        <v>1.29560929434065E-4</v>
      </c>
      <c r="AA71" s="82">
        <v>1.7223613766815E-4</v>
      </c>
      <c r="AB71" s="82">
        <v>2.1086167341555499E-4</v>
      </c>
      <c r="AC71" s="82">
        <v>9.5100449835983398E-5</v>
      </c>
      <c r="AD71" s="82">
        <v>1.80979037965718E-4</v>
      </c>
      <c r="AE71" s="83">
        <v>1.2574229639809901E-3</v>
      </c>
      <c r="AF71" s="83">
        <v>1.1466479968765999E-3</v>
      </c>
    </row>
    <row r="72" spans="1:32" ht="15" customHeight="1" x14ac:dyDescent="0.25">
      <c r="A72" s="87" t="s">
        <v>556</v>
      </c>
      <c r="B72" s="87" t="s">
        <v>11</v>
      </c>
      <c r="C72" s="87" t="s">
        <v>12</v>
      </c>
      <c r="D72" s="87" t="s">
        <v>13</v>
      </c>
      <c r="E72" s="87" t="s">
        <v>107</v>
      </c>
      <c r="F72" s="87" t="s">
        <v>108</v>
      </c>
      <c r="G72" s="87" t="s">
        <v>739</v>
      </c>
      <c r="H72" s="88" t="s">
        <v>17</v>
      </c>
      <c r="I72" s="14"/>
      <c r="J72" s="14"/>
      <c r="K72" s="14"/>
      <c r="L72" s="14"/>
      <c r="M72" s="14"/>
      <c r="N72" s="14"/>
      <c r="O72" s="14"/>
      <c r="P72" s="14"/>
      <c r="Q72" s="14"/>
      <c r="R72" s="14"/>
      <c r="S72" s="14"/>
      <c r="T72" s="14"/>
      <c r="U72" s="82"/>
      <c r="V72" s="82">
        <v>1.53444E-3</v>
      </c>
      <c r="W72" s="82">
        <v>1.8797712428376E-3</v>
      </c>
      <c r="X72" s="82">
        <v>1.7010734064485901E-3</v>
      </c>
      <c r="Y72" s="82">
        <v>2.0613798052344298E-3</v>
      </c>
      <c r="Z72" s="82">
        <v>2.27469183736123E-3</v>
      </c>
      <c r="AA72" s="82">
        <v>1.5843693369649199E-3</v>
      </c>
      <c r="AB72" s="82">
        <v>2.6700000000000001E-3</v>
      </c>
      <c r="AC72" s="82">
        <v>2.5402133846887998E-3</v>
      </c>
      <c r="AD72" s="82">
        <v>4.08659467123366E-2</v>
      </c>
      <c r="AE72" s="83">
        <v>7.7932184275339503E-2</v>
      </c>
      <c r="AF72" s="83">
        <v>9.36875296481324E-2</v>
      </c>
    </row>
    <row r="73" spans="1:32" ht="15" customHeight="1" x14ac:dyDescent="0.2">
      <c r="A73" s="87" t="s">
        <v>556</v>
      </c>
      <c r="B73" s="87" t="s">
        <v>11</v>
      </c>
      <c r="C73" s="87" t="s">
        <v>12</v>
      </c>
      <c r="D73" s="87" t="s">
        <v>13</v>
      </c>
      <c r="E73" s="87" t="s">
        <v>107</v>
      </c>
      <c r="F73" s="87" t="s">
        <v>108</v>
      </c>
      <c r="G73" s="87" t="s">
        <v>740</v>
      </c>
      <c r="H73" s="88" t="s">
        <v>17</v>
      </c>
      <c r="I73" s="82"/>
      <c r="J73" s="82"/>
      <c r="K73" s="82"/>
      <c r="L73" s="82"/>
      <c r="M73" s="82"/>
      <c r="N73" s="82"/>
      <c r="O73" s="82"/>
      <c r="P73" s="82"/>
      <c r="Q73" s="82"/>
      <c r="R73" s="82"/>
      <c r="S73" s="82">
        <v>7.8246165552555198E-6</v>
      </c>
      <c r="T73" s="82">
        <v>6.2754531903567702E-7</v>
      </c>
      <c r="U73" s="82">
        <v>3.33587869439897E-6</v>
      </c>
      <c r="V73" s="82">
        <v>4.5189582224427298E-5</v>
      </c>
      <c r="W73" s="82">
        <v>4.3991033114488798E-5</v>
      </c>
      <c r="X73" s="82">
        <v>2.79520260967932E-4</v>
      </c>
      <c r="Y73" s="82">
        <v>6.2372219379394503E-4</v>
      </c>
      <c r="Z73" s="82">
        <v>3.0492597309868198E-4</v>
      </c>
      <c r="AA73" s="82">
        <v>4.6862362826616998E-4</v>
      </c>
      <c r="AB73" s="82">
        <v>6.4762576409411695E-4</v>
      </c>
      <c r="AC73" s="82">
        <v>1.13902138747663E-3</v>
      </c>
      <c r="AD73" s="82">
        <v>1.1820277137609401E-3</v>
      </c>
      <c r="AE73" s="83">
        <v>9.8509327161144496E-4</v>
      </c>
      <c r="AF73" s="83">
        <v>2.65530988560963E-4</v>
      </c>
    </row>
    <row r="74" spans="1:32" ht="15" customHeight="1" x14ac:dyDescent="0.2">
      <c r="A74" s="87" t="s">
        <v>556</v>
      </c>
      <c r="B74" s="87" t="s">
        <v>11</v>
      </c>
      <c r="C74" s="87" t="s">
        <v>12</v>
      </c>
      <c r="D74" s="87" t="s">
        <v>13</v>
      </c>
      <c r="E74" s="87" t="s">
        <v>109</v>
      </c>
      <c r="F74" s="87" t="s">
        <v>110</v>
      </c>
      <c r="G74" s="87" t="s">
        <v>112</v>
      </c>
      <c r="H74" s="88" t="s">
        <v>17</v>
      </c>
      <c r="I74" s="82">
        <v>4.5378406109999997E-5</v>
      </c>
      <c r="J74" s="82">
        <v>7.1497697349999994E-5</v>
      </c>
      <c r="K74" s="82">
        <v>1.1711462272E-4</v>
      </c>
      <c r="L74" s="82">
        <v>2.2606891289999999E-5</v>
      </c>
      <c r="M74" s="82">
        <v>4.0368846699999999E-5</v>
      </c>
      <c r="N74" s="82">
        <v>5.632439977E-5</v>
      </c>
      <c r="O74" s="82">
        <v>3.5474681938000002E-4</v>
      </c>
      <c r="P74" s="82">
        <v>4.8372465537000001E-4</v>
      </c>
      <c r="Q74" s="82">
        <v>4.3210694370000001E-4</v>
      </c>
      <c r="R74" s="82">
        <v>5.7806897599999999E-5</v>
      </c>
      <c r="S74" s="82">
        <v>4.059137235E-5</v>
      </c>
      <c r="T74" s="82">
        <v>2.2454245490999999E-4</v>
      </c>
      <c r="U74" s="82">
        <v>7.3631831713082195E-4</v>
      </c>
      <c r="V74" s="82">
        <v>2.34616927032266E-3</v>
      </c>
      <c r="W74" s="82">
        <v>2.8394343246990299E-3</v>
      </c>
      <c r="X74" s="82">
        <v>1.40900015162353E-3</v>
      </c>
      <c r="Y74" s="82">
        <v>9.3894810060292096E-4</v>
      </c>
      <c r="Z74" s="82">
        <v>2.1956532617143998E-3</v>
      </c>
      <c r="AA74" s="82">
        <v>3.2642806680269199E-3</v>
      </c>
      <c r="AB74" s="82">
        <v>3.7876084883608999E-3</v>
      </c>
      <c r="AC74" s="82">
        <v>2.0604660823723801E-3</v>
      </c>
      <c r="AD74" s="82">
        <v>2.3901197753287899E-3</v>
      </c>
      <c r="AE74" s="83">
        <v>2.1380029340474999E-3</v>
      </c>
      <c r="AF74" s="83">
        <v>1.24996357937142E-3</v>
      </c>
    </row>
    <row r="75" spans="1:32" ht="15" customHeight="1" x14ac:dyDescent="0.2">
      <c r="A75" s="87" t="s">
        <v>556</v>
      </c>
      <c r="B75" s="87" t="s">
        <v>11</v>
      </c>
      <c r="C75" s="87" t="s">
        <v>12</v>
      </c>
      <c r="D75" s="87" t="s">
        <v>13</v>
      </c>
      <c r="E75" s="87" t="s">
        <v>109</v>
      </c>
      <c r="F75" s="87" t="s">
        <v>110</v>
      </c>
      <c r="G75" s="87" t="s">
        <v>742</v>
      </c>
      <c r="H75" s="88" t="s">
        <v>17</v>
      </c>
      <c r="I75" s="82"/>
      <c r="J75" s="82"/>
      <c r="K75" s="82"/>
      <c r="L75" s="82"/>
      <c r="M75" s="82"/>
      <c r="N75" s="82"/>
      <c r="O75" s="82"/>
      <c r="P75" s="82"/>
      <c r="Q75" s="82"/>
      <c r="R75" s="82"/>
      <c r="S75" s="82"/>
      <c r="T75" s="82"/>
      <c r="U75" s="82">
        <v>1.6452000000000001E-2</v>
      </c>
      <c r="V75" s="82">
        <v>5.509E-3</v>
      </c>
      <c r="W75" s="82">
        <v>1.2459999999999999E-3</v>
      </c>
      <c r="X75" s="82">
        <v>2.4956122723306402E-3</v>
      </c>
      <c r="Y75" s="82">
        <v>3.5583899999999998E-3</v>
      </c>
      <c r="Z75" s="82">
        <v>2.7563100000000001E-3</v>
      </c>
      <c r="AA75" s="82">
        <v>7.8905063060844306E-3</v>
      </c>
      <c r="AB75" s="82">
        <v>9.5383800000000008E-3</v>
      </c>
      <c r="AC75" s="82">
        <v>1.0551393717957099E-2</v>
      </c>
      <c r="AD75" s="82">
        <v>9.5803799999999995E-3</v>
      </c>
      <c r="AE75" s="83">
        <v>7.9553000000000002E-3</v>
      </c>
      <c r="AF75" s="83">
        <v>1.180848E-2</v>
      </c>
    </row>
    <row r="76" spans="1:32" ht="15" customHeight="1" x14ac:dyDescent="0.25">
      <c r="A76" s="87" t="s">
        <v>556</v>
      </c>
      <c r="B76" s="87" t="s">
        <v>11</v>
      </c>
      <c r="C76" s="87" t="s">
        <v>12</v>
      </c>
      <c r="D76" s="87" t="s">
        <v>13</v>
      </c>
      <c r="E76" s="87" t="s">
        <v>109</v>
      </c>
      <c r="F76" s="87" t="s">
        <v>110</v>
      </c>
      <c r="G76" s="87" t="s">
        <v>745</v>
      </c>
      <c r="H76" s="88" t="s">
        <v>17</v>
      </c>
      <c r="I76" s="82"/>
      <c r="J76" s="82"/>
      <c r="K76" s="82"/>
      <c r="L76" s="82"/>
      <c r="M76" s="82"/>
      <c r="N76" s="82"/>
      <c r="O76" s="82"/>
      <c r="P76" s="82"/>
      <c r="Q76" s="82"/>
      <c r="R76" s="82"/>
      <c r="S76" s="82">
        <v>1.6032873419999999E-5</v>
      </c>
      <c r="T76" s="14">
        <v>3.4955129479999998E-5</v>
      </c>
      <c r="U76" s="82">
        <v>3.2491967153016802E-4</v>
      </c>
      <c r="V76" s="82">
        <v>4.58019313655983E-3</v>
      </c>
      <c r="W76" s="82">
        <v>4.7967773573181797E-3</v>
      </c>
      <c r="X76" s="82">
        <v>1.8402841987576E-3</v>
      </c>
      <c r="Y76" s="82">
        <v>1.46962837200468E-3</v>
      </c>
      <c r="Z76" s="82">
        <v>4.3386835059312703E-3</v>
      </c>
      <c r="AA76" s="82">
        <v>6.7890289335706799E-3</v>
      </c>
      <c r="AB76" s="82">
        <v>1.10618925262615E-2</v>
      </c>
      <c r="AC76" s="82">
        <v>4.5547794057714201E-3</v>
      </c>
      <c r="AD76" s="82">
        <v>7.7536664627296803E-3</v>
      </c>
      <c r="AE76" s="83">
        <v>1.04843570684284E-2</v>
      </c>
      <c r="AF76" s="83">
        <v>8.6938254409089106E-3</v>
      </c>
    </row>
    <row r="77" spans="1:32" ht="15" customHeight="1" x14ac:dyDescent="0.2">
      <c r="A77" s="87" t="s">
        <v>556</v>
      </c>
      <c r="B77" s="87" t="s">
        <v>11</v>
      </c>
      <c r="C77" s="87" t="s">
        <v>12</v>
      </c>
      <c r="D77" s="87" t="s">
        <v>118</v>
      </c>
      <c r="E77" s="87" t="s">
        <v>128</v>
      </c>
      <c r="F77" s="87" t="s">
        <v>108</v>
      </c>
      <c r="G77" s="87" t="s">
        <v>130</v>
      </c>
      <c r="H77" s="88" t="s">
        <v>17</v>
      </c>
      <c r="I77" s="82">
        <v>2.4663881507892702E-6</v>
      </c>
      <c r="J77" s="82">
        <v>2.5344050030203401E-6</v>
      </c>
      <c r="K77" s="82">
        <v>3.2559232160741899E-6</v>
      </c>
      <c r="L77" s="82">
        <v>5.6575025570851396E-7</v>
      </c>
      <c r="M77" s="82">
        <v>5.4549874354256198E-7</v>
      </c>
      <c r="N77" s="82">
        <v>4.8844444045171103E-7</v>
      </c>
      <c r="O77" s="82">
        <v>3.6829596373734502E-6</v>
      </c>
      <c r="P77" s="82">
        <v>3.2318994289331601E-6</v>
      </c>
      <c r="Q77" s="82">
        <v>2.2070106770285699E-6</v>
      </c>
      <c r="R77" s="82">
        <v>2.6820063600877799E-8</v>
      </c>
      <c r="S77" s="82">
        <v>4.3942521919368698E-7</v>
      </c>
      <c r="T77" s="82"/>
      <c r="U77" s="82"/>
      <c r="V77" s="82"/>
      <c r="W77" s="82"/>
      <c r="X77" s="82"/>
      <c r="Y77" s="82"/>
      <c r="Z77" s="82"/>
      <c r="AA77" s="82"/>
      <c r="AB77" s="82"/>
      <c r="AC77" s="82"/>
      <c r="AD77" s="82"/>
      <c r="AE77" s="83"/>
      <c r="AF77" s="83"/>
    </row>
    <row r="78" spans="1:32" ht="15" customHeight="1" x14ac:dyDescent="0.2">
      <c r="A78" s="87" t="s">
        <v>556</v>
      </c>
      <c r="B78" s="87" t="s">
        <v>11</v>
      </c>
      <c r="C78" s="87" t="s">
        <v>12</v>
      </c>
      <c r="D78" s="87" t="s">
        <v>118</v>
      </c>
      <c r="E78" s="87" t="s">
        <v>128</v>
      </c>
      <c r="F78" s="87" t="s">
        <v>108</v>
      </c>
      <c r="G78" s="87" t="s">
        <v>131</v>
      </c>
      <c r="H78" s="88" t="s">
        <v>17</v>
      </c>
      <c r="I78" s="82">
        <v>4.1180234814814802E-2</v>
      </c>
      <c r="J78" s="82">
        <v>4.0212747370370297E-2</v>
      </c>
      <c r="K78" s="82">
        <v>3.9245259925925903E-2</v>
      </c>
      <c r="L78" s="82">
        <v>3.8277772481481502E-2</v>
      </c>
      <c r="M78" s="82">
        <v>3.7310285037037101E-2</v>
      </c>
      <c r="N78" s="82">
        <v>3.6342797592592499E-2</v>
      </c>
      <c r="O78" s="82">
        <v>1.34261941049383E-2</v>
      </c>
      <c r="P78" s="82">
        <v>2.00234355218692E-2</v>
      </c>
      <c r="Q78" s="82">
        <v>2.7098732297000001E-2</v>
      </c>
      <c r="R78" s="82">
        <v>4.0310727047999997E-2</v>
      </c>
      <c r="S78" s="82">
        <v>6.1895564623999998E-2</v>
      </c>
      <c r="T78" s="82">
        <v>5.1846275136999999E-2</v>
      </c>
      <c r="U78" s="82">
        <v>9.8822354662449097E-2</v>
      </c>
      <c r="V78" s="82">
        <v>0.12616579036269401</v>
      </c>
      <c r="W78" s="82">
        <v>0.17079840877903599</v>
      </c>
      <c r="X78" s="82">
        <v>0.15283138473148</v>
      </c>
      <c r="Y78" s="82">
        <v>0.15143032474415799</v>
      </c>
      <c r="Z78" s="82">
        <v>0.17263698070160999</v>
      </c>
      <c r="AA78" s="82">
        <v>0.177956881601263</v>
      </c>
      <c r="AB78" s="82">
        <v>0.12530700561562499</v>
      </c>
      <c r="AC78" s="82">
        <v>0.13711839069961201</v>
      </c>
      <c r="AD78" s="82">
        <v>0.205377904085743</v>
      </c>
      <c r="AE78" s="83">
        <v>0.28266985175736697</v>
      </c>
      <c r="AF78" s="83">
        <v>0.29136918363789699</v>
      </c>
    </row>
    <row r="79" spans="1:32" ht="15" customHeight="1" x14ac:dyDescent="0.25">
      <c r="A79" s="87" t="s">
        <v>556</v>
      </c>
      <c r="B79" s="87" t="s">
        <v>11</v>
      </c>
      <c r="C79" s="87" t="s">
        <v>12</v>
      </c>
      <c r="D79" s="87" t="s">
        <v>118</v>
      </c>
      <c r="E79" s="87" t="s">
        <v>128</v>
      </c>
      <c r="F79" s="87" t="s">
        <v>108</v>
      </c>
      <c r="G79" s="87" t="s">
        <v>135</v>
      </c>
      <c r="H79" s="88" t="s">
        <v>17</v>
      </c>
      <c r="I79" s="14"/>
      <c r="J79" s="14"/>
      <c r="K79" s="14"/>
      <c r="L79" s="14"/>
      <c r="M79" s="14"/>
      <c r="N79" s="14"/>
      <c r="O79" s="14"/>
      <c r="P79" s="14"/>
      <c r="Q79" s="14"/>
      <c r="R79" s="14"/>
      <c r="S79" s="82"/>
      <c r="T79" s="14"/>
      <c r="U79" s="82"/>
      <c r="V79" s="82">
        <v>1.77582269154332E-3</v>
      </c>
      <c r="W79" s="82"/>
      <c r="X79" s="82">
        <v>4.1703274170516299E-3</v>
      </c>
      <c r="Y79" s="82"/>
      <c r="Z79" s="82"/>
      <c r="AA79" s="82">
        <v>5.3548491297688502E-3</v>
      </c>
      <c r="AB79" s="82">
        <v>1.4348031819985599E-2</v>
      </c>
      <c r="AC79" s="82">
        <v>6.8842404474027102E-3</v>
      </c>
      <c r="AD79" s="82">
        <v>1.11578321193237E-2</v>
      </c>
      <c r="AE79" s="83"/>
      <c r="AF79" s="83"/>
    </row>
    <row r="80" spans="1:32" ht="15" customHeight="1" x14ac:dyDescent="0.2">
      <c r="A80" s="87" t="s">
        <v>556</v>
      </c>
      <c r="B80" s="87" t="s">
        <v>11</v>
      </c>
      <c r="C80" s="87" t="s">
        <v>12</v>
      </c>
      <c r="D80" s="87" t="s">
        <v>118</v>
      </c>
      <c r="E80" s="87" t="s">
        <v>128</v>
      </c>
      <c r="F80" s="87" t="s">
        <v>108</v>
      </c>
      <c r="G80" s="87" t="s">
        <v>748</v>
      </c>
      <c r="H80" s="88" t="s">
        <v>17</v>
      </c>
      <c r="I80" s="82"/>
      <c r="J80" s="82"/>
      <c r="K80" s="82"/>
      <c r="L80" s="82"/>
      <c r="M80" s="82"/>
      <c r="N80" s="82"/>
      <c r="O80" s="82"/>
      <c r="P80" s="82"/>
      <c r="Q80" s="82"/>
      <c r="R80" s="82"/>
      <c r="S80" s="82">
        <v>1.6037965790043301E-7</v>
      </c>
      <c r="T80" s="82"/>
      <c r="U80" s="82"/>
      <c r="V80" s="82"/>
      <c r="W80" s="82"/>
      <c r="X80" s="82"/>
      <c r="Y80" s="82"/>
      <c r="Z80" s="82"/>
      <c r="AA80" s="82"/>
      <c r="AB80" s="82"/>
      <c r="AC80" s="82"/>
      <c r="AD80" s="82"/>
      <c r="AE80" s="83"/>
      <c r="AF80" s="83"/>
    </row>
    <row r="81" spans="1:32" ht="15" customHeight="1" x14ac:dyDescent="0.2">
      <c r="A81" s="87" t="s">
        <v>556</v>
      </c>
      <c r="B81" s="87" t="s">
        <v>11</v>
      </c>
      <c r="C81" s="87" t="s">
        <v>12</v>
      </c>
      <c r="D81" s="87" t="s">
        <v>118</v>
      </c>
      <c r="E81" s="87" t="s">
        <v>128</v>
      </c>
      <c r="F81" s="87" t="s">
        <v>108</v>
      </c>
      <c r="G81" s="87" t="s">
        <v>139</v>
      </c>
      <c r="H81" s="88" t="s">
        <v>17</v>
      </c>
      <c r="I81" s="82">
        <v>1.8954743685626101E-2</v>
      </c>
      <c r="J81" s="82">
        <v>2.2441357258148199E-2</v>
      </c>
      <c r="K81" s="82">
        <v>2.5927970830670201E-2</v>
      </c>
      <c r="L81" s="82">
        <v>2.9414584403192199E-2</v>
      </c>
      <c r="M81" s="82">
        <v>3.2901197975714301E-2</v>
      </c>
      <c r="N81" s="82">
        <v>3.6387811548236303E-2</v>
      </c>
      <c r="O81" s="82">
        <v>3.3469229171494697E-2</v>
      </c>
      <c r="P81" s="82">
        <v>3.4971712323467297E-2</v>
      </c>
      <c r="Q81" s="82">
        <v>2.9806492999757701E-2</v>
      </c>
      <c r="R81" s="82">
        <v>2.52269999996362E-2</v>
      </c>
      <c r="S81" s="82">
        <v>3.6141279685683501E-2</v>
      </c>
      <c r="T81" s="82">
        <v>3.4638224863E-2</v>
      </c>
      <c r="U81" s="82">
        <v>3.9629645337550902E-2</v>
      </c>
      <c r="V81" s="82">
        <v>5.8656286945762498E-2</v>
      </c>
      <c r="W81" s="82">
        <v>6.2091191220964501E-2</v>
      </c>
      <c r="X81" s="82">
        <v>6.0253987851468398E-2</v>
      </c>
      <c r="Y81" s="82">
        <v>5.50800852558418E-2</v>
      </c>
      <c r="Z81" s="82">
        <v>4.8806219298389998E-2</v>
      </c>
      <c r="AA81" s="82">
        <v>5.5163169268967797E-2</v>
      </c>
      <c r="AB81" s="82">
        <v>3.26522625643898E-2</v>
      </c>
      <c r="AC81" s="82">
        <v>2.6254768852984899E-2</v>
      </c>
      <c r="AD81" s="82">
        <v>2.66717637949338E-2</v>
      </c>
      <c r="AE81" s="83">
        <v>3.3548948242632999E-2</v>
      </c>
      <c r="AF81" s="83">
        <v>3.1991816362103097E-2</v>
      </c>
    </row>
    <row r="82" spans="1:32" ht="15" customHeight="1" x14ac:dyDescent="0.2">
      <c r="A82" s="87" t="s">
        <v>556</v>
      </c>
      <c r="B82" s="87" t="s">
        <v>11</v>
      </c>
      <c r="C82" s="87" t="s">
        <v>12</v>
      </c>
      <c r="D82" s="87" t="s">
        <v>118</v>
      </c>
      <c r="E82" s="87" t="s">
        <v>156</v>
      </c>
      <c r="F82" s="87" t="s">
        <v>108</v>
      </c>
      <c r="G82" s="87" t="s">
        <v>157</v>
      </c>
      <c r="H82" s="88" t="s">
        <v>17</v>
      </c>
      <c r="I82" s="82">
        <v>7.1531016812356697E-4</v>
      </c>
      <c r="J82" s="82">
        <v>1.65332902301907E-3</v>
      </c>
      <c r="K82" s="82">
        <v>2.08430121984142E-3</v>
      </c>
      <c r="L82" s="82">
        <v>1.2292119540059701E-2</v>
      </c>
      <c r="M82" s="82">
        <v>2.1202983895256499E-2</v>
      </c>
      <c r="N82" s="82">
        <v>1.9783344147839999E-2</v>
      </c>
      <c r="O82" s="82">
        <v>1.9517008322199901E-2</v>
      </c>
      <c r="P82" s="82">
        <v>1.53199525030124E-2</v>
      </c>
      <c r="Q82" s="82">
        <v>1.5069859264855601E-2</v>
      </c>
      <c r="R82" s="82">
        <v>1.4579646671293901E-2</v>
      </c>
      <c r="S82" s="82">
        <v>3.5329181338986299E-2</v>
      </c>
      <c r="T82" s="82">
        <v>3.04103349834513E-2</v>
      </c>
      <c r="U82" s="82">
        <v>4.0201427315265402E-2</v>
      </c>
      <c r="V82" s="82">
        <v>8.3798021323424399E-2</v>
      </c>
      <c r="W82" s="82">
        <v>4.6523810487639997E-2</v>
      </c>
      <c r="X82" s="82">
        <v>5.2877942074710804E-3</v>
      </c>
      <c r="Y82" s="82">
        <v>2.91470134128013E-3</v>
      </c>
      <c r="Z82" s="82">
        <v>3.36267237541533E-3</v>
      </c>
      <c r="AA82" s="82">
        <v>1.4274759003321601E-3</v>
      </c>
      <c r="AB82" s="82">
        <v>2.66422180747726E-3</v>
      </c>
      <c r="AC82" s="82">
        <v>3.8226183140566798E-3</v>
      </c>
      <c r="AD82" s="82">
        <v>1.94177130688224E-3</v>
      </c>
      <c r="AE82" s="83">
        <v>2.6321112967972399E-3</v>
      </c>
      <c r="AF82" s="83">
        <v>2.7103867555894499E-3</v>
      </c>
    </row>
    <row r="83" spans="1:32" ht="15" customHeight="1" x14ac:dyDescent="0.2">
      <c r="A83" s="87" t="s">
        <v>556</v>
      </c>
      <c r="B83" s="87" t="s">
        <v>11</v>
      </c>
      <c r="C83" s="87" t="s">
        <v>12</v>
      </c>
      <c r="D83" s="87" t="s">
        <v>118</v>
      </c>
      <c r="E83" s="87" t="s">
        <v>164</v>
      </c>
      <c r="F83" s="87" t="s">
        <v>108</v>
      </c>
      <c r="G83" s="87" t="s">
        <v>165</v>
      </c>
      <c r="H83" s="88" t="s">
        <v>17</v>
      </c>
      <c r="I83" s="82">
        <v>3.2468036250999998E-4</v>
      </c>
      <c r="J83" s="82">
        <v>4.3672843034999999E-4</v>
      </c>
      <c r="K83" s="82">
        <v>4.8371784331999998E-4</v>
      </c>
      <c r="L83" s="82">
        <v>1.0501456864999999E-4</v>
      </c>
      <c r="M83" s="82">
        <v>1.7639684244E-4</v>
      </c>
      <c r="N83" s="82">
        <v>2.4712746464999999E-4</v>
      </c>
      <c r="O83" s="82">
        <v>2.0794158816100001E-3</v>
      </c>
      <c r="P83" s="82">
        <v>2.0941036720800001E-3</v>
      </c>
      <c r="Q83" s="82">
        <v>1.2404668125599999E-3</v>
      </c>
      <c r="R83" s="82">
        <v>1.3425570657200001E-3</v>
      </c>
      <c r="S83" s="82">
        <v>1.12621226389E-3</v>
      </c>
      <c r="T83" s="82">
        <v>2.4863203998900002E-3</v>
      </c>
      <c r="U83" s="82">
        <v>4.1463723253799996E-3</v>
      </c>
      <c r="V83" s="82">
        <v>1.1746447045770001E-2</v>
      </c>
      <c r="W83" s="82">
        <v>9.56871226669E-3</v>
      </c>
      <c r="X83" s="82">
        <v>1.910043395736E-2</v>
      </c>
      <c r="Y83" s="82">
        <v>1.9454969045239998E-2</v>
      </c>
      <c r="Z83" s="82">
        <v>2.5638418217179999E-2</v>
      </c>
      <c r="AA83" s="82">
        <v>2.5580855316480001E-2</v>
      </c>
      <c r="AB83" s="82">
        <v>3.2881248499229999E-2</v>
      </c>
      <c r="AC83" s="82">
        <v>3.1159113853310001E-2</v>
      </c>
      <c r="AD83" s="82">
        <v>3.9890741501479997E-2</v>
      </c>
      <c r="AE83" s="83">
        <v>4.0285629576580002E-2</v>
      </c>
      <c r="AF83" s="83">
        <v>3.6200149397080002E-2</v>
      </c>
    </row>
    <row r="84" spans="1:32" ht="15" customHeight="1" x14ac:dyDescent="0.2">
      <c r="A84" s="87" t="s">
        <v>556</v>
      </c>
      <c r="B84" s="87" t="s">
        <v>11</v>
      </c>
      <c r="C84" s="87" t="s">
        <v>12</v>
      </c>
      <c r="D84" s="87" t="s">
        <v>118</v>
      </c>
      <c r="E84" s="87" t="s">
        <v>164</v>
      </c>
      <c r="F84" s="87" t="s">
        <v>108</v>
      </c>
      <c r="G84" s="87" t="s">
        <v>168</v>
      </c>
      <c r="H84" s="88" t="s">
        <v>17</v>
      </c>
      <c r="I84" s="82">
        <v>3.7644614738263898E-4</v>
      </c>
      <c r="J84" s="82">
        <v>2.84012044688678E-3</v>
      </c>
      <c r="K84" s="82">
        <v>3.4995214548143201E-3</v>
      </c>
      <c r="L84" s="82">
        <v>2.1810344628270799E-2</v>
      </c>
      <c r="M84" s="82">
        <v>3.5075546345088603E-2</v>
      </c>
      <c r="N84" s="82">
        <v>3.4315772198399999E-2</v>
      </c>
      <c r="O84" s="82">
        <v>3.3853750425134499E-2</v>
      </c>
      <c r="P84" s="82">
        <v>3.2801882377347699E-2</v>
      </c>
      <c r="Q84" s="82">
        <v>3.6731559637128597E-2</v>
      </c>
      <c r="R84" s="82">
        <v>3.5536623710027401E-2</v>
      </c>
      <c r="S84" s="82">
        <v>6.05626213915249E-2</v>
      </c>
      <c r="T84" s="82">
        <v>5.5487981197004099E-2</v>
      </c>
      <c r="U84" s="82">
        <v>5.0705788977967702E-2</v>
      </c>
      <c r="V84" s="82">
        <v>4.2135385280086902E-2</v>
      </c>
      <c r="W84" s="82">
        <v>4.6042566515277897E-2</v>
      </c>
      <c r="X84" s="82">
        <v>2.6309322606857099E-2</v>
      </c>
      <c r="Y84" s="82">
        <v>1.46640111444059E-2</v>
      </c>
      <c r="Z84" s="82">
        <v>1.7169384660384999E-2</v>
      </c>
      <c r="AA84" s="82">
        <v>7.3105292983233396E-3</v>
      </c>
      <c r="AB84" s="82">
        <v>1.3748414555079301E-2</v>
      </c>
      <c r="AC84" s="82">
        <v>2.02306333191659E-2</v>
      </c>
      <c r="AD84" s="82">
        <v>1.1074316818784799E-2</v>
      </c>
      <c r="AE84" s="83">
        <v>2.32785683791744E-2</v>
      </c>
      <c r="AF84" s="83">
        <v>1.5533734512078999E-2</v>
      </c>
    </row>
    <row r="85" spans="1:32" ht="15" customHeight="1" x14ac:dyDescent="0.2">
      <c r="A85" s="87" t="s">
        <v>556</v>
      </c>
      <c r="B85" s="87" t="s">
        <v>11</v>
      </c>
      <c r="C85" s="87" t="s">
        <v>12</v>
      </c>
      <c r="D85" s="87" t="s">
        <v>118</v>
      </c>
      <c r="E85" s="87" t="s">
        <v>164</v>
      </c>
      <c r="F85" s="87" t="s">
        <v>108</v>
      </c>
      <c r="G85" s="87" t="s">
        <v>749</v>
      </c>
      <c r="H85" s="88" t="s">
        <v>17</v>
      </c>
      <c r="I85" s="82"/>
      <c r="J85" s="82"/>
      <c r="K85" s="82"/>
      <c r="L85" s="82"/>
      <c r="M85" s="82"/>
      <c r="N85" s="82"/>
      <c r="O85" s="82"/>
      <c r="P85" s="82"/>
      <c r="Q85" s="82"/>
      <c r="R85" s="82"/>
      <c r="S85" s="82">
        <v>4.4483390512E-4</v>
      </c>
      <c r="T85" s="82">
        <v>3.8705220153000002E-4</v>
      </c>
      <c r="U85" s="82">
        <v>1.9801223370800002E-3</v>
      </c>
      <c r="V85" s="82">
        <v>2.4816613785580002E-2</v>
      </c>
      <c r="W85" s="82">
        <v>1.7493548543439999E-2</v>
      </c>
      <c r="X85" s="82">
        <v>2.6997926853889999E-2</v>
      </c>
      <c r="Y85" s="82">
        <v>3.2954126819689997E-2</v>
      </c>
      <c r="Z85" s="82">
        <v>5.4827540665209999E-2</v>
      </c>
      <c r="AA85" s="82">
        <v>5.757693635721E-2</v>
      </c>
      <c r="AB85" s="82">
        <v>0.10392642245453999</v>
      </c>
      <c r="AC85" s="82">
        <v>7.4541873023670005E-2</v>
      </c>
      <c r="AD85" s="82">
        <v>0.14004670130717001</v>
      </c>
      <c r="AE85" s="83">
        <v>0.21379472534579</v>
      </c>
      <c r="AF85" s="83">
        <v>0.27248163993864</v>
      </c>
    </row>
    <row r="86" spans="1:32" ht="15" customHeight="1" x14ac:dyDescent="0.2">
      <c r="A86" s="87" t="s">
        <v>556</v>
      </c>
      <c r="B86" s="87" t="s">
        <v>11</v>
      </c>
      <c r="C86" s="87" t="s">
        <v>12</v>
      </c>
      <c r="D86" s="87" t="s">
        <v>118</v>
      </c>
      <c r="E86" s="87" t="s">
        <v>164</v>
      </c>
      <c r="F86" s="87" t="s">
        <v>108</v>
      </c>
      <c r="G86" s="87" t="s">
        <v>178</v>
      </c>
      <c r="H86" s="88" t="s">
        <v>17</v>
      </c>
      <c r="I86" s="82">
        <v>3.7183258000000001</v>
      </c>
      <c r="J86" s="82">
        <v>4.1922971999999996</v>
      </c>
      <c r="K86" s="82">
        <v>2.5735906000000002</v>
      </c>
      <c r="L86" s="82">
        <v>2.5025840000000001</v>
      </c>
      <c r="M86" s="82">
        <v>2.5268782000000001</v>
      </c>
      <c r="N86" s="82">
        <v>2.7831397999999998</v>
      </c>
      <c r="O86" s="82">
        <v>2.5617717999999998</v>
      </c>
      <c r="P86" s="82">
        <v>2.6092346000000002</v>
      </c>
      <c r="Q86" s="82">
        <v>2.3132956</v>
      </c>
      <c r="R86" s="82">
        <v>2.1260707999999999</v>
      </c>
      <c r="S86" s="82">
        <v>2.4206965999999999</v>
      </c>
      <c r="T86" s="82">
        <v>2.6739565999999999</v>
      </c>
      <c r="U86" s="82">
        <v>2.6148625999999999</v>
      </c>
      <c r="V86" s="82">
        <v>2.5781868000000001</v>
      </c>
      <c r="W86" s="82">
        <v>2.2985690000000001</v>
      </c>
      <c r="X86" s="82">
        <v>2.1674365999999998</v>
      </c>
      <c r="Y86" s="82">
        <v>2.3246454000000001</v>
      </c>
      <c r="Z86" s="82">
        <v>2.2289694</v>
      </c>
      <c r="AA86" s="82">
        <v>2.2365672000000001</v>
      </c>
      <c r="AB86" s="82">
        <v>2.2809346000000001</v>
      </c>
      <c r="AC86" s="82">
        <v>4.3097348000000002</v>
      </c>
      <c r="AD86" s="82">
        <v>4.4751979999999998</v>
      </c>
      <c r="AE86" s="83">
        <v>2.1501774</v>
      </c>
      <c r="AF86" s="83">
        <v>2.1234443999999999</v>
      </c>
    </row>
    <row r="87" spans="1:32" ht="15" customHeight="1" x14ac:dyDescent="0.2">
      <c r="A87" s="87" t="s">
        <v>556</v>
      </c>
      <c r="B87" s="87" t="s">
        <v>11</v>
      </c>
      <c r="C87" s="87" t="s">
        <v>12</v>
      </c>
      <c r="D87" s="87" t="s">
        <v>179</v>
      </c>
      <c r="E87" s="87" t="s">
        <v>108</v>
      </c>
      <c r="F87" s="87" t="s">
        <v>108</v>
      </c>
      <c r="G87" s="87" t="s">
        <v>180</v>
      </c>
      <c r="H87" s="88" t="s">
        <v>17</v>
      </c>
      <c r="I87" s="82">
        <v>3.3113947711237201E-4</v>
      </c>
      <c r="J87" s="82">
        <v>4.0724248474287598E-4</v>
      </c>
      <c r="K87" s="82">
        <v>6.7147530152769001E-4</v>
      </c>
      <c r="L87" s="82">
        <v>1.53481075438416E-4</v>
      </c>
      <c r="M87" s="82">
        <v>2.3577928487428099E-4</v>
      </c>
      <c r="N87" s="82">
        <v>4.3633217847863101E-4</v>
      </c>
      <c r="O87" s="82">
        <v>3.5171795592819099E-3</v>
      </c>
      <c r="P87" s="82">
        <v>2.3020335695057102E-3</v>
      </c>
      <c r="Q87" s="82">
        <v>2.13394061453846E-3</v>
      </c>
      <c r="R87" s="82">
        <v>9.8004598590508991E-4</v>
      </c>
      <c r="S87" s="82">
        <v>1.2454679209581E-3</v>
      </c>
      <c r="T87" s="82">
        <v>1.7781832554778899E-3</v>
      </c>
      <c r="U87" s="82">
        <v>3.14937082925775E-3</v>
      </c>
      <c r="V87" s="82">
        <v>8.5859780276809506E-3</v>
      </c>
      <c r="W87" s="82">
        <v>1.2776168425333599E-2</v>
      </c>
      <c r="X87" s="82">
        <v>2.5162997151524098E-2</v>
      </c>
      <c r="Y87" s="82">
        <v>2.1326129290951599E-2</v>
      </c>
      <c r="Z87" s="82">
        <v>1.9336623886958601E-2</v>
      </c>
      <c r="AA87" s="82">
        <v>2.39400104554971E-2</v>
      </c>
      <c r="AB87" s="82">
        <v>3.5904145783010301E-2</v>
      </c>
      <c r="AC87" s="82">
        <v>3.4286194320188E-2</v>
      </c>
      <c r="AD87" s="82">
        <v>3.2142755353525398E-2</v>
      </c>
      <c r="AE87" s="83">
        <v>3.1253373493277198E-2</v>
      </c>
      <c r="AF87" s="83">
        <v>3.2123098668729401E-2</v>
      </c>
    </row>
    <row r="88" spans="1:32" ht="15" customHeight="1" x14ac:dyDescent="0.2">
      <c r="A88" s="87" t="s">
        <v>556</v>
      </c>
      <c r="B88" s="87" t="s">
        <v>11</v>
      </c>
      <c r="C88" s="87" t="s">
        <v>12</v>
      </c>
      <c r="D88" s="87" t="s">
        <v>179</v>
      </c>
      <c r="E88" s="87" t="s">
        <v>108</v>
      </c>
      <c r="F88" s="87" t="s">
        <v>108</v>
      </c>
      <c r="G88" s="87" t="s">
        <v>750</v>
      </c>
      <c r="H88" s="88" t="s">
        <v>17</v>
      </c>
      <c r="I88" s="82"/>
      <c r="J88" s="82"/>
      <c r="K88" s="82"/>
      <c r="L88" s="82"/>
      <c r="M88" s="82"/>
      <c r="N88" s="82"/>
      <c r="O88" s="82"/>
      <c r="P88" s="82"/>
      <c r="Q88" s="82"/>
      <c r="R88" s="82"/>
      <c r="S88" s="82">
        <v>4.9193777828630597E-4</v>
      </c>
      <c r="T88" s="82">
        <v>2.7681458261900302E-4</v>
      </c>
      <c r="U88" s="82">
        <v>1.50399892662781E-3</v>
      </c>
      <c r="V88" s="82">
        <v>1.8139519111962401E-2</v>
      </c>
      <c r="W88" s="82">
        <v>2.3357429538944902E-2</v>
      </c>
      <c r="X88" s="82">
        <v>3.55671896271193E-2</v>
      </c>
      <c r="Y88" s="82">
        <v>3.6123623100753198E-2</v>
      </c>
      <c r="Z88" s="82">
        <v>4.1351206751896699E-2</v>
      </c>
      <c r="AA88" s="82">
        <v>5.3883751787576498E-2</v>
      </c>
      <c r="AB88" s="82">
        <v>0.113480770737814</v>
      </c>
      <c r="AC88" s="82">
        <v>8.2022780092909406E-2</v>
      </c>
      <c r="AD88" s="82">
        <v>0.112845404440977</v>
      </c>
      <c r="AE88" s="83">
        <v>0.16586079136291801</v>
      </c>
      <c r="AF88" s="83">
        <v>0.24179332823062999</v>
      </c>
    </row>
    <row r="89" spans="1:32" ht="15" customHeight="1" x14ac:dyDescent="0.2">
      <c r="A89" s="87" t="s">
        <v>556</v>
      </c>
      <c r="B89" s="87" t="s">
        <v>11</v>
      </c>
      <c r="C89" s="87" t="s">
        <v>12</v>
      </c>
      <c r="D89" s="87" t="s">
        <v>179</v>
      </c>
      <c r="E89" s="87" t="s">
        <v>183</v>
      </c>
      <c r="F89" s="87" t="s">
        <v>108</v>
      </c>
      <c r="G89" s="87" t="s">
        <v>184</v>
      </c>
      <c r="H89" s="88" t="s">
        <v>17</v>
      </c>
      <c r="I89" s="82">
        <v>6.6480639580160199E-4</v>
      </c>
      <c r="J89" s="82">
        <v>8.2732507446366696E-4</v>
      </c>
      <c r="K89" s="82">
        <v>1.0742083957547999E-3</v>
      </c>
      <c r="L89" s="82">
        <v>6.2600161255217798E-3</v>
      </c>
      <c r="M89" s="82">
        <v>8.6701585521887503E-3</v>
      </c>
      <c r="N89" s="82">
        <v>8.2659984120000002E-3</v>
      </c>
      <c r="O89" s="82">
        <v>7.8808587156783995E-3</v>
      </c>
      <c r="P89" s="82">
        <v>8.4164217180808399E-3</v>
      </c>
      <c r="Q89" s="82">
        <v>7.8315461846488292E-3</v>
      </c>
      <c r="R89" s="82">
        <v>6.4950951384927296E-3</v>
      </c>
      <c r="S89" s="82">
        <v>8.7807663378307501E-3</v>
      </c>
      <c r="T89" s="82">
        <v>8.03045038634893E-3</v>
      </c>
      <c r="U89" s="82">
        <v>1.09208858390887E-2</v>
      </c>
      <c r="V89" s="82">
        <v>1.0085930214385599E-2</v>
      </c>
      <c r="W89" s="82">
        <v>1.29174959738214E-2</v>
      </c>
      <c r="X89" s="82">
        <v>4.43529844023011E-3</v>
      </c>
      <c r="Y89" s="82">
        <v>2.1354647847934699E-3</v>
      </c>
      <c r="Z89" s="82">
        <v>2.30254409202301E-3</v>
      </c>
      <c r="AA89" s="82">
        <v>8.6803718649578095E-4</v>
      </c>
      <c r="AB89" s="82">
        <v>1.66177765077473E-3</v>
      </c>
      <c r="AC89" s="82">
        <v>1.91299311299793E-3</v>
      </c>
      <c r="AD89" s="82">
        <v>1.1268632681282001E-3</v>
      </c>
      <c r="AE89" s="83">
        <v>1.75182809095939E-3</v>
      </c>
      <c r="AF89" s="83">
        <v>1.2140834023863999E-3</v>
      </c>
    </row>
    <row r="90" spans="1:32" ht="15" customHeight="1" x14ac:dyDescent="0.2">
      <c r="A90" s="87" t="s">
        <v>556</v>
      </c>
      <c r="B90" s="87" t="s">
        <v>11</v>
      </c>
      <c r="C90" s="87" t="s">
        <v>12</v>
      </c>
      <c r="D90" s="87" t="s">
        <v>179</v>
      </c>
      <c r="E90" s="87" t="s">
        <v>183</v>
      </c>
      <c r="F90" s="87" t="s">
        <v>546</v>
      </c>
      <c r="G90" s="87" t="s">
        <v>792</v>
      </c>
      <c r="H90" s="88" t="s">
        <v>17</v>
      </c>
      <c r="I90" s="82"/>
      <c r="J90" s="82"/>
      <c r="K90" s="82"/>
      <c r="L90" s="82"/>
      <c r="M90" s="82"/>
      <c r="N90" s="82"/>
      <c r="O90" s="82"/>
      <c r="P90" s="82"/>
      <c r="Q90" s="82"/>
      <c r="R90" s="82"/>
      <c r="S90" s="82"/>
      <c r="T90" s="82"/>
      <c r="U90" s="82"/>
      <c r="V90" s="82"/>
      <c r="W90" s="82"/>
      <c r="X90" s="82"/>
      <c r="Y90" s="82"/>
      <c r="Z90" s="82"/>
      <c r="AA90" s="82"/>
      <c r="AB90" s="82">
        <v>8.5976332939628093E-3</v>
      </c>
      <c r="AC90" s="82">
        <v>1.8885084265433401E-2</v>
      </c>
      <c r="AD90" s="82">
        <v>3.1368868409283997E-2</v>
      </c>
      <c r="AE90" s="83">
        <v>4.6957766395820701E-2</v>
      </c>
      <c r="AF90" s="83">
        <v>0.100803757154069</v>
      </c>
    </row>
    <row r="91" spans="1:32" ht="15" customHeight="1" x14ac:dyDescent="0.2">
      <c r="A91" s="87" t="s">
        <v>556</v>
      </c>
      <c r="B91" s="87" t="s">
        <v>11</v>
      </c>
      <c r="C91" s="87" t="s">
        <v>12</v>
      </c>
      <c r="D91" s="87" t="s">
        <v>179</v>
      </c>
      <c r="E91" s="87" t="s">
        <v>183</v>
      </c>
      <c r="F91" s="87" t="s">
        <v>186</v>
      </c>
      <c r="G91" s="87" t="s">
        <v>793</v>
      </c>
      <c r="H91" s="88" t="s">
        <v>17</v>
      </c>
      <c r="I91" s="82"/>
      <c r="J91" s="82"/>
      <c r="K91" s="82"/>
      <c r="L91" s="82"/>
      <c r="M91" s="82"/>
      <c r="N91" s="82"/>
      <c r="O91" s="82"/>
      <c r="P91" s="82"/>
      <c r="Q91" s="82"/>
      <c r="R91" s="82"/>
      <c r="S91" s="82"/>
      <c r="T91" s="82"/>
      <c r="U91" s="82"/>
      <c r="V91" s="82"/>
      <c r="W91" s="82"/>
      <c r="X91" s="82"/>
      <c r="Y91" s="82"/>
      <c r="Z91" s="82"/>
      <c r="AA91" s="82"/>
      <c r="AB91" s="82">
        <v>7.8867361347156103E-3</v>
      </c>
      <c r="AC91" s="82">
        <v>2.0641332451173201E-2</v>
      </c>
      <c r="AD91" s="82">
        <v>3.99068736720464E-2</v>
      </c>
      <c r="AE91" s="83">
        <v>5.3139999662976001E-2</v>
      </c>
      <c r="AF91" s="83">
        <v>0.100521772047397</v>
      </c>
    </row>
    <row r="92" spans="1:32" ht="15" customHeight="1" x14ac:dyDescent="0.2">
      <c r="A92" s="87" t="s">
        <v>556</v>
      </c>
      <c r="B92" s="87" t="s">
        <v>11</v>
      </c>
      <c r="C92" s="87" t="s">
        <v>12</v>
      </c>
      <c r="D92" s="87" t="s">
        <v>179</v>
      </c>
      <c r="E92" s="87" t="s">
        <v>183</v>
      </c>
      <c r="F92" s="87" t="s">
        <v>186</v>
      </c>
      <c r="G92" s="87" t="s">
        <v>751</v>
      </c>
      <c r="H92" s="88" t="s">
        <v>17</v>
      </c>
      <c r="I92" s="82"/>
      <c r="J92" s="82"/>
      <c r="K92" s="82"/>
      <c r="L92" s="82"/>
      <c r="M92" s="82"/>
      <c r="N92" s="82"/>
      <c r="O92" s="82"/>
      <c r="P92" s="82"/>
      <c r="Q92" s="82"/>
      <c r="R92" s="82"/>
      <c r="S92" s="82"/>
      <c r="T92" s="82"/>
      <c r="U92" s="82"/>
      <c r="V92" s="82"/>
      <c r="W92" s="82"/>
      <c r="X92" s="82"/>
      <c r="Y92" s="82"/>
      <c r="Z92" s="82"/>
      <c r="AA92" s="82"/>
      <c r="AB92" s="82">
        <v>1.67142441432158E-3</v>
      </c>
      <c r="AC92" s="82">
        <v>4.9219780983933998E-3</v>
      </c>
      <c r="AD92" s="82">
        <v>8.6496660996696392E-3</v>
      </c>
      <c r="AE92" s="83">
        <v>1.3043495314503399E-2</v>
      </c>
      <c r="AF92" s="83">
        <v>2.32821120815342E-2</v>
      </c>
    </row>
    <row r="93" spans="1:32" ht="15" customHeight="1" x14ac:dyDescent="0.2">
      <c r="A93" s="87" t="s">
        <v>556</v>
      </c>
      <c r="B93" s="87" t="s">
        <v>11</v>
      </c>
      <c r="C93" s="87" t="s">
        <v>12</v>
      </c>
      <c r="D93" s="87" t="s">
        <v>179</v>
      </c>
      <c r="E93" s="87" t="s">
        <v>189</v>
      </c>
      <c r="F93" s="87" t="s">
        <v>191</v>
      </c>
      <c r="G93" s="87" t="s">
        <v>192</v>
      </c>
      <c r="H93" s="88" t="s">
        <v>17</v>
      </c>
      <c r="I93" s="82">
        <v>1.5693804658175201E-4</v>
      </c>
      <c r="J93" s="82">
        <v>1.7261625914539899E-4</v>
      </c>
      <c r="K93" s="82">
        <v>2.57455528447031E-4</v>
      </c>
      <c r="L93" s="82">
        <v>5.4594583629321601E-5</v>
      </c>
      <c r="M93" s="82">
        <v>7.2434575641605297E-5</v>
      </c>
      <c r="N93" s="82">
        <v>1.11275028003134E-4</v>
      </c>
      <c r="O93" s="82">
        <v>7.57208143052149E-4</v>
      </c>
      <c r="P93" s="82">
        <v>6.2207067096838595E-4</v>
      </c>
      <c r="Q93" s="82">
        <v>3.9185755863884998E-4</v>
      </c>
      <c r="R93" s="82">
        <v>2.7796364116877101E-4</v>
      </c>
      <c r="S93" s="82">
        <v>2.34406036014192E-4</v>
      </c>
      <c r="T93" s="82">
        <v>6.2797326937608804E-4</v>
      </c>
      <c r="U93" s="82">
        <v>1.1821668404760101E-3</v>
      </c>
      <c r="V93" s="82">
        <v>3.9955141538486902E-3</v>
      </c>
      <c r="W93" s="82">
        <v>5.1661935820614896E-3</v>
      </c>
      <c r="X93" s="82">
        <v>1.12188500190262E-2</v>
      </c>
      <c r="Y93" s="82">
        <v>1.36517890050685E-2</v>
      </c>
      <c r="Z93" s="82">
        <v>8.0306273521620203E-3</v>
      </c>
      <c r="AA93" s="82">
        <v>7.3042924053982701E-3</v>
      </c>
      <c r="AB93" s="82">
        <v>8.3984509623117008E-3</v>
      </c>
      <c r="AC93" s="82">
        <v>8.8677329625705507E-3</v>
      </c>
      <c r="AD93" s="82">
        <v>9.34212024214655E-3</v>
      </c>
      <c r="AE93" s="83">
        <v>8.0754924270905696E-3</v>
      </c>
      <c r="AF93" s="83">
        <v>7.2456016875389303E-3</v>
      </c>
    </row>
    <row r="94" spans="1:32" ht="15" customHeight="1" x14ac:dyDescent="0.2">
      <c r="A94" s="87" t="s">
        <v>556</v>
      </c>
      <c r="B94" s="87" t="s">
        <v>11</v>
      </c>
      <c r="C94" s="87" t="s">
        <v>12</v>
      </c>
      <c r="D94" s="87" t="s">
        <v>179</v>
      </c>
      <c r="E94" s="87" t="s">
        <v>189</v>
      </c>
      <c r="F94" s="87" t="s">
        <v>191</v>
      </c>
      <c r="G94" s="87" t="s">
        <v>194</v>
      </c>
      <c r="H94" s="88" t="s">
        <v>17</v>
      </c>
      <c r="I94" s="82">
        <v>0.160902514940718</v>
      </c>
      <c r="J94" s="82">
        <v>0.21256369752426801</v>
      </c>
      <c r="K94" s="82">
        <v>0.25475024349106401</v>
      </c>
      <c r="L94" s="82">
        <v>1.4338383193420701</v>
      </c>
      <c r="M94" s="82">
        <v>2.1560375671634899</v>
      </c>
      <c r="N94" s="82">
        <v>2.2500727120503701</v>
      </c>
      <c r="O94" s="82">
        <v>2.2222379405491401</v>
      </c>
      <c r="P94" s="82">
        <v>2.20035183244448</v>
      </c>
      <c r="Q94" s="82">
        <v>2.3241173257072001</v>
      </c>
      <c r="R94" s="82">
        <v>2.3629537122973501</v>
      </c>
      <c r="S94" s="82">
        <v>3.65453801265478</v>
      </c>
      <c r="T94" s="82">
        <v>3.9184986709039</v>
      </c>
      <c r="U94" s="82">
        <v>3.6600998214801002</v>
      </c>
      <c r="V94" s="82">
        <v>3.87374811582225</v>
      </c>
      <c r="W94" s="82">
        <v>4.1995086027761896</v>
      </c>
      <c r="X94" s="82">
        <v>4.0911055940604504</v>
      </c>
      <c r="Y94" s="82">
        <v>4.2566237616845699</v>
      </c>
      <c r="Z94" s="82">
        <v>4.0452157730997804</v>
      </c>
      <c r="AA94" s="82">
        <v>4.0279425763465904</v>
      </c>
      <c r="AB94" s="82">
        <v>3.8587768231432502</v>
      </c>
      <c r="AC94" s="82">
        <v>3.0467193883690298</v>
      </c>
      <c r="AD94" s="82">
        <v>3.2691242846044801</v>
      </c>
      <c r="AE94" s="83">
        <v>3.2090465664941599</v>
      </c>
      <c r="AF94" s="83">
        <v>3.05371948178693</v>
      </c>
    </row>
    <row r="95" spans="1:32" ht="15" customHeight="1" x14ac:dyDescent="0.2">
      <c r="A95" s="87" t="s">
        <v>556</v>
      </c>
      <c r="B95" s="87" t="s">
        <v>11</v>
      </c>
      <c r="C95" s="87" t="s">
        <v>12</v>
      </c>
      <c r="D95" s="87" t="s">
        <v>179</v>
      </c>
      <c r="E95" s="87" t="s">
        <v>189</v>
      </c>
      <c r="F95" s="87" t="s">
        <v>191</v>
      </c>
      <c r="G95" s="87" t="s">
        <v>752</v>
      </c>
      <c r="H95" s="88" t="s">
        <v>17</v>
      </c>
      <c r="I95" s="82"/>
      <c r="J95" s="82"/>
      <c r="K95" s="82"/>
      <c r="L95" s="82"/>
      <c r="M95" s="82"/>
      <c r="N95" s="82"/>
      <c r="O95" s="82"/>
      <c r="P95" s="82"/>
      <c r="Q95" s="82"/>
      <c r="R95" s="82"/>
      <c r="S95" s="82">
        <v>9.2586234164116195E-5</v>
      </c>
      <c r="T95" s="82">
        <v>9.7758292303520399E-5</v>
      </c>
      <c r="U95" s="82">
        <v>5.6455011351900695E-4</v>
      </c>
      <c r="V95" s="82">
        <v>8.44128707553078E-3</v>
      </c>
      <c r="W95" s="82">
        <v>9.44485064381889E-3</v>
      </c>
      <c r="X95" s="82">
        <v>1.5857529356384702E-2</v>
      </c>
      <c r="Y95" s="82">
        <v>2.31243126186681E-2</v>
      </c>
      <c r="Z95" s="82">
        <v>1.7173428718891E-2</v>
      </c>
      <c r="AA95" s="82">
        <v>1.6440372057815299E-2</v>
      </c>
      <c r="AB95" s="82">
        <v>2.6544641779441901E-2</v>
      </c>
      <c r="AC95" s="82">
        <v>2.1214256208169899E-2</v>
      </c>
      <c r="AD95" s="82">
        <v>3.27979143501037E-2</v>
      </c>
      <c r="AE95" s="83">
        <v>4.2856415640718099E-2</v>
      </c>
      <c r="AF95" s="83">
        <v>5.4538267466984598E-2</v>
      </c>
    </row>
    <row r="96" spans="1:32" ht="15" customHeight="1" x14ac:dyDescent="0.2">
      <c r="A96" s="87" t="s">
        <v>556</v>
      </c>
      <c r="B96" s="87" t="s">
        <v>11</v>
      </c>
      <c r="C96" s="87" t="s">
        <v>12</v>
      </c>
      <c r="D96" s="87" t="s">
        <v>179</v>
      </c>
      <c r="E96" s="87" t="s">
        <v>189</v>
      </c>
      <c r="F96" s="87" t="s">
        <v>196</v>
      </c>
      <c r="G96" s="87" t="s">
        <v>197</v>
      </c>
      <c r="H96" s="88" t="s">
        <v>17</v>
      </c>
      <c r="I96" s="82">
        <v>4.0963982023345699E-5</v>
      </c>
      <c r="J96" s="82">
        <v>4.4682313851760197E-5</v>
      </c>
      <c r="K96" s="82">
        <v>6.9533449188244597E-5</v>
      </c>
      <c r="L96" s="82">
        <v>1.4429936525532099E-5</v>
      </c>
      <c r="M96" s="82">
        <v>2.06462298750708E-5</v>
      </c>
      <c r="N96" s="82">
        <v>2.89300115577101E-5</v>
      </c>
      <c r="O96" s="82">
        <v>1.9363373110767599E-4</v>
      </c>
      <c r="P96" s="82">
        <v>1.5955257961245301E-4</v>
      </c>
      <c r="Q96" s="82">
        <v>1.03012773533232E-4</v>
      </c>
      <c r="R96" s="82">
        <v>8.7399824071009695E-5</v>
      </c>
      <c r="S96" s="82">
        <v>8.5260530155567403E-5</v>
      </c>
      <c r="T96" s="82">
        <v>2.7475767604687401E-4</v>
      </c>
      <c r="U96" s="82">
        <v>7.14211818407556E-4</v>
      </c>
      <c r="V96" s="82">
        <v>2.5537460478799599E-3</v>
      </c>
      <c r="W96" s="82">
        <v>3.71835069525905E-3</v>
      </c>
      <c r="X96" s="82">
        <v>1.1904731445215399E-2</v>
      </c>
      <c r="Y96" s="82">
        <v>1.7985570105438501E-2</v>
      </c>
      <c r="Z96" s="82">
        <v>1.7271309052472799E-2</v>
      </c>
      <c r="AA96" s="82">
        <v>1.9173567196245599E-2</v>
      </c>
      <c r="AB96" s="82">
        <v>2.42401206246649E-2</v>
      </c>
      <c r="AC96" s="82">
        <v>2.3657835041043601E-2</v>
      </c>
      <c r="AD96" s="82">
        <v>3.6091359462879002E-2</v>
      </c>
      <c r="AE96" s="83">
        <v>3.74749659773638E-2</v>
      </c>
      <c r="AF96" s="83">
        <v>4.0094145165069699E-2</v>
      </c>
    </row>
    <row r="97" spans="1:32" ht="15" customHeight="1" x14ac:dyDescent="0.2">
      <c r="A97" s="87" t="s">
        <v>556</v>
      </c>
      <c r="B97" s="87" t="s">
        <v>11</v>
      </c>
      <c r="C97" s="87" t="s">
        <v>12</v>
      </c>
      <c r="D97" s="87" t="s">
        <v>179</v>
      </c>
      <c r="E97" s="87" t="s">
        <v>189</v>
      </c>
      <c r="F97" s="87" t="s">
        <v>196</v>
      </c>
      <c r="G97" s="87" t="s">
        <v>199</v>
      </c>
      <c r="H97" s="88" t="s">
        <v>17</v>
      </c>
      <c r="I97" s="82">
        <v>0.14010438185678201</v>
      </c>
      <c r="J97" s="82">
        <v>0.19602627793604399</v>
      </c>
      <c r="K97" s="82">
        <v>0.24326076219246001</v>
      </c>
      <c r="L97" s="82">
        <v>1.4867889077405201</v>
      </c>
      <c r="M97" s="82">
        <v>2.3169961925799298</v>
      </c>
      <c r="N97" s="82">
        <v>2.5177473377098099</v>
      </c>
      <c r="O97" s="82">
        <v>2.5140213774767699</v>
      </c>
      <c r="P97" s="82">
        <v>2.5011902575151099</v>
      </c>
      <c r="Q97" s="82">
        <v>2.65182393836443</v>
      </c>
      <c r="R97" s="82">
        <v>2.6416967595354102</v>
      </c>
      <c r="S97" s="82">
        <v>4.0592301518192802</v>
      </c>
      <c r="T97" s="82">
        <v>4.3248766936874601</v>
      </c>
      <c r="U97" s="82">
        <v>3.9774520272033702</v>
      </c>
      <c r="V97" s="82">
        <v>4.1366956716381003</v>
      </c>
      <c r="W97" s="82">
        <v>4.5024973974723599</v>
      </c>
      <c r="X97" s="82">
        <v>4.3050858459896801</v>
      </c>
      <c r="Y97" s="82">
        <v>4.2392187683883904</v>
      </c>
      <c r="Z97" s="82">
        <v>4.4325533139849798</v>
      </c>
      <c r="AA97" s="82">
        <v>4.5373021912273002</v>
      </c>
      <c r="AB97" s="82">
        <v>4.4680953046377301</v>
      </c>
      <c r="AC97" s="82">
        <v>3.68981854733897</v>
      </c>
      <c r="AD97" s="82">
        <v>4.1655308717066299</v>
      </c>
      <c r="AE97" s="83">
        <v>4.2816765700999699</v>
      </c>
      <c r="AF97" s="83">
        <v>4.2772808093991701</v>
      </c>
    </row>
    <row r="98" spans="1:32" ht="15" customHeight="1" x14ac:dyDescent="0.2">
      <c r="A98" s="87" t="s">
        <v>556</v>
      </c>
      <c r="B98" s="87" t="s">
        <v>11</v>
      </c>
      <c r="C98" s="87" t="s">
        <v>12</v>
      </c>
      <c r="D98" s="87" t="s">
        <v>179</v>
      </c>
      <c r="E98" s="87" t="s">
        <v>189</v>
      </c>
      <c r="F98" s="87" t="s">
        <v>196</v>
      </c>
      <c r="G98" s="87" t="s">
        <v>753</v>
      </c>
      <c r="H98" s="88" t="s">
        <v>17</v>
      </c>
      <c r="I98" s="82"/>
      <c r="J98" s="82"/>
      <c r="K98" s="82"/>
      <c r="L98" s="82"/>
      <c r="M98" s="82"/>
      <c r="N98" s="82"/>
      <c r="O98" s="82"/>
      <c r="P98" s="82"/>
      <c r="Q98" s="82"/>
      <c r="R98" s="82"/>
      <c r="S98" s="82">
        <v>3.3676399909182003E-5</v>
      </c>
      <c r="T98" s="82">
        <v>4.27722683710923E-5</v>
      </c>
      <c r="U98" s="82">
        <v>3.4107568352724802E-4</v>
      </c>
      <c r="V98" s="82">
        <v>5.3952764720886096E-3</v>
      </c>
      <c r="W98" s="82">
        <v>6.79789992384453E-3</v>
      </c>
      <c r="X98" s="82">
        <v>1.6827003485404099E-2</v>
      </c>
      <c r="Y98" s="82">
        <v>3.0465160689834899E-2</v>
      </c>
      <c r="Z98" s="82">
        <v>3.6934548434092801E-2</v>
      </c>
      <c r="AA98" s="82">
        <v>4.3155525667186397E-2</v>
      </c>
      <c r="AB98" s="82">
        <v>7.6614761645888096E-2</v>
      </c>
      <c r="AC98" s="82">
        <v>5.6596581788118397E-2</v>
      </c>
      <c r="AD98" s="82">
        <v>0.126707994091321</v>
      </c>
      <c r="AE98" s="83">
        <v>0.198878611124684</v>
      </c>
      <c r="AF98" s="83">
        <v>0.30179208120608297</v>
      </c>
    </row>
    <row r="99" spans="1:32" ht="15" customHeight="1" x14ac:dyDescent="0.2">
      <c r="A99" s="87" t="s">
        <v>556</v>
      </c>
      <c r="B99" s="87" t="s">
        <v>11</v>
      </c>
      <c r="C99" s="87" t="s">
        <v>12</v>
      </c>
      <c r="D99" s="87" t="s">
        <v>179</v>
      </c>
      <c r="E99" s="87" t="s">
        <v>189</v>
      </c>
      <c r="F99" s="87" t="s">
        <v>201</v>
      </c>
      <c r="G99" s="87" t="s">
        <v>202</v>
      </c>
      <c r="H99" s="88" t="s">
        <v>17</v>
      </c>
      <c r="I99" s="82"/>
      <c r="J99" s="82"/>
      <c r="K99" s="82"/>
      <c r="L99" s="82"/>
      <c r="M99" s="82"/>
      <c r="N99" s="82"/>
      <c r="O99" s="82"/>
      <c r="P99" s="82"/>
      <c r="Q99" s="82"/>
      <c r="R99" s="82"/>
      <c r="S99" s="82"/>
      <c r="T99" s="82">
        <v>1.17810340399182E-2</v>
      </c>
      <c r="U99" s="82">
        <v>1.1920953953948399E-2</v>
      </c>
      <c r="V99" s="82">
        <v>9.5239163978776097E-3</v>
      </c>
      <c r="W99" s="82">
        <v>1.1749321403165799E-2</v>
      </c>
      <c r="X99" s="82">
        <v>1.24245939764113E-2</v>
      </c>
      <c r="Y99" s="82">
        <v>8.1152906327447098E-3</v>
      </c>
      <c r="Z99" s="82">
        <v>1.0930635954455399E-2</v>
      </c>
      <c r="AA99" s="82">
        <v>1.5222655676341399E-2</v>
      </c>
      <c r="AB99" s="82">
        <v>1.4221266656046399E-2</v>
      </c>
      <c r="AC99" s="82">
        <v>3.0224082405220499E-2</v>
      </c>
      <c r="AD99" s="82">
        <v>7.5749324227988205E-2</v>
      </c>
      <c r="AE99" s="83">
        <v>0.21668915420916199</v>
      </c>
      <c r="AF99" s="83">
        <v>0.28617266067845498</v>
      </c>
    </row>
    <row r="100" spans="1:32" ht="15" customHeight="1" x14ac:dyDescent="0.2">
      <c r="A100" s="87" t="s">
        <v>556</v>
      </c>
      <c r="B100" s="87" t="s">
        <v>11</v>
      </c>
      <c r="C100" s="87" t="s">
        <v>12</v>
      </c>
      <c r="D100" s="87" t="s">
        <v>179</v>
      </c>
      <c r="E100" s="87" t="s">
        <v>189</v>
      </c>
      <c r="F100" s="87" t="s">
        <v>201</v>
      </c>
      <c r="G100" s="87" t="s">
        <v>203</v>
      </c>
      <c r="H100" s="88" t="s">
        <v>17</v>
      </c>
      <c r="I100" s="82">
        <v>4.8268738450720302E-4</v>
      </c>
      <c r="J100" s="82">
        <v>5.7687011429209201E-4</v>
      </c>
      <c r="K100" s="82">
        <v>9.2452053848622996E-4</v>
      </c>
      <c r="L100" s="82">
        <v>2.0764559854903101E-4</v>
      </c>
      <c r="M100" s="82">
        <v>2.9410193540118301E-4</v>
      </c>
      <c r="N100" s="82">
        <v>5.1356547003526397E-4</v>
      </c>
      <c r="O100" s="82">
        <v>3.7955803596610902E-3</v>
      </c>
      <c r="P100" s="82">
        <v>3.4286492024110798E-3</v>
      </c>
      <c r="Q100" s="82">
        <v>2.2193836280395298E-3</v>
      </c>
      <c r="R100" s="82">
        <v>1.3666902880527399E-3</v>
      </c>
      <c r="S100" s="82">
        <v>1.0024912444009299E-3</v>
      </c>
      <c r="T100" s="82">
        <v>2.2484290883161601E-3</v>
      </c>
      <c r="U100" s="82">
        <v>3.6053327852592098E-3</v>
      </c>
      <c r="V100" s="82">
        <v>1.07478809637668E-2</v>
      </c>
      <c r="W100" s="82">
        <v>1.13662461966859E-2</v>
      </c>
      <c r="X100" s="82">
        <v>2.17768423664285E-2</v>
      </c>
      <c r="Y100" s="82">
        <v>2.8972185913767601E-2</v>
      </c>
      <c r="Z100" s="82">
        <v>2.9720234349868299E-2</v>
      </c>
      <c r="AA100" s="82">
        <v>3.03836727955136E-2</v>
      </c>
      <c r="AB100" s="82">
        <v>3.4508495716355399E-2</v>
      </c>
      <c r="AC100" s="82">
        <v>3.5705409979462102E-2</v>
      </c>
      <c r="AD100" s="82">
        <v>3.3004470444129103E-2</v>
      </c>
      <c r="AE100" s="83">
        <v>3.0554279944056802E-2</v>
      </c>
      <c r="AF100" s="83">
        <v>2.8870584291955499E-2</v>
      </c>
    </row>
    <row r="101" spans="1:32" ht="15" customHeight="1" x14ac:dyDescent="0.2">
      <c r="A101" s="87" t="s">
        <v>556</v>
      </c>
      <c r="B101" s="87" t="s">
        <v>11</v>
      </c>
      <c r="C101" s="87" t="s">
        <v>12</v>
      </c>
      <c r="D101" s="87" t="s">
        <v>179</v>
      </c>
      <c r="E101" s="87" t="s">
        <v>189</v>
      </c>
      <c r="F101" s="87" t="s">
        <v>201</v>
      </c>
      <c r="G101" s="87" t="s">
        <v>205</v>
      </c>
      <c r="H101" s="88" t="s">
        <v>17</v>
      </c>
      <c r="I101" s="82">
        <v>9.4245852577391699E-4</v>
      </c>
      <c r="J101" s="82">
        <v>1.3152681071942E-3</v>
      </c>
      <c r="K101" s="82">
        <v>1.86785119872071E-3</v>
      </c>
      <c r="L101" s="82">
        <v>1.0924255618328001E-2</v>
      </c>
      <c r="M101" s="82">
        <v>1.7156906068287899E-2</v>
      </c>
      <c r="N101" s="82">
        <v>1.94339144256418E-2</v>
      </c>
      <c r="O101" s="82">
        <v>2.22372892124818E-2</v>
      </c>
      <c r="P101" s="82">
        <v>2.2810062929070299E-2</v>
      </c>
      <c r="Q101" s="82">
        <v>2.6853662423811299E-2</v>
      </c>
      <c r="R101" s="82">
        <v>3.0266040184997699E-2</v>
      </c>
      <c r="S101" s="82">
        <v>4.78938505151629E-2</v>
      </c>
      <c r="T101" s="82">
        <v>5.00938205194673E-2</v>
      </c>
      <c r="U101" s="82">
        <v>4.5942082067898203E-2</v>
      </c>
      <c r="V101" s="82">
        <v>4.89115053134445E-2</v>
      </c>
      <c r="W101" s="82">
        <v>4.8959135555178897E-2</v>
      </c>
      <c r="X101" s="82">
        <v>4.8824643401054801E-2</v>
      </c>
      <c r="Y101" s="82">
        <v>4.8565551404689697E-2</v>
      </c>
      <c r="Z101" s="82">
        <v>4.7392074995232701E-2</v>
      </c>
      <c r="AA101" s="82">
        <v>4.7223904706158198E-2</v>
      </c>
      <c r="AB101" s="82">
        <v>4.3435802658350599E-2</v>
      </c>
      <c r="AC101" s="82">
        <v>3.1009611055524799E-2</v>
      </c>
      <c r="AD101" s="82">
        <v>3.5213739711212499E-2</v>
      </c>
      <c r="AE101" s="83">
        <v>3.6512627145703899E-2</v>
      </c>
      <c r="AF101" s="83">
        <v>3.4799527418746597E-2</v>
      </c>
    </row>
    <row r="102" spans="1:32" ht="15" customHeight="1" x14ac:dyDescent="0.2">
      <c r="A102" s="87" t="s">
        <v>556</v>
      </c>
      <c r="B102" s="87" t="s">
        <v>11</v>
      </c>
      <c r="C102" s="87" t="s">
        <v>12</v>
      </c>
      <c r="D102" s="87" t="s">
        <v>179</v>
      </c>
      <c r="E102" s="87" t="s">
        <v>189</v>
      </c>
      <c r="F102" s="87" t="s">
        <v>201</v>
      </c>
      <c r="G102" s="87" t="s">
        <v>754</v>
      </c>
      <c r="H102" s="88" t="s">
        <v>17</v>
      </c>
      <c r="I102" s="82"/>
      <c r="J102" s="82"/>
      <c r="K102" s="82"/>
      <c r="L102" s="82"/>
      <c r="M102" s="82"/>
      <c r="N102" s="82"/>
      <c r="O102" s="82"/>
      <c r="P102" s="82"/>
      <c r="Q102" s="82"/>
      <c r="R102" s="82"/>
      <c r="S102" s="82">
        <v>3.9596629284734401E-4</v>
      </c>
      <c r="T102" s="82">
        <v>3.5001901953204202E-4</v>
      </c>
      <c r="U102" s="82">
        <v>1.7217460036117399E-3</v>
      </c>
      <c r="V102" s="82">
        <v>2.2706952140664E-2</v>
      </c>
      <c r="W102" s="82">
        <v>2.07798054802538E-2</v>
      </c>
      <c r="X102" s="82">
        <v>3.0780954957892799E-2</v>
      </c>
      <c r="Y102" s="82">
        <v>4.90750248240285E-2</v>
      </c>
      <c r="Z102" s="82">
        <v>6.3556469966046705E-2</v>
      </c>
      <c r="AA102" s="82">
        <v>6.8387032927650998E-2</v>
      </c>
      <c r="AB102" s="82">
        <v>0.10906959643495</v>
      </c>
      <c r="AC102" s="82">
        <v>8.5417966296369302E-2</v>
      </c>
      <c r="AD102" s="82">
        <v>0.115870676756388</v>
      </c>
      <c r="AE102" s="83">
        <v>0.16215072117368401</v>
      </c>
      <c r="AF102" s="83">
        <v>0.217311372601495</v>
      </c>
    </row>
    <row r="103" spans="1:32" ht="15" customHeight="1" x14ac:dyDescent="0.2">
      <c r="A103" s="87" t="s">
        <v>556</v>
      </c>
      <c r="B103" s="87" t="s">
        <v>11</v>
      </c>
      <c r="C103" s="87" t="s">
        <v>12</v>
      </c>
      <c r="D103" s="87" t="s">
        <v>179</v>
      </c>
      <c r="E103" s="87" t="s">
        <v>189</v>
      </c>
      <c r="F103" s="87" t="s">
        <v>201</v>
      </c>
      <c r="G103" s="87" t="s">
        <v>207</v>
      </c>
      <c r="H103" s="88" t="s">
        <v>17</v>
      </c>
      <c r="I103" s="82">
        <v>1.19619622659594E-2</v>
      </c>
      <c r="J103" s="82">
        <v>1.4750077078327701E-2</v>
      </c>
      <c r="K103" s="82">
        <v>2.43736539820072E-2</v>
      </c>
      <c r="L103" s="82">
        <v>5.5781321698935996E-3</v>
      </c>
      <c r="M103" s="82">
        <v>8.6054443791358307E-3</v>
      </c>
      <c r="N103" s="82">
        <v>1.5984594494402898E-2</v>
      </c>
      <c r="O103" s="82">
        <v>0.12181541496128501</v>
      </c>
      <c r="P103" s="82">
        <v>0.112940051304855</v>
      </c>
      <c r="Q103" s="82">
        <v>7.3004351738610307E-2</v>
      </c>
      <c r="R103" s="82">
        <v>4.4816267414839399E-2</v>
      </c>
      <c r="S103" s="82">
        <v>3.3928924076506002E-2</v>
      </c>
      <c r="T103" s="82">
        <v>7.8810171688111594E-2</v>
      </c>
      <c r="U103" s="82">
        <v>0.12785555294148601</v>
      </c>
      <c r="V103" s="82">
        <v>0.39288944305421297</v>
      </c>
      <c r="W103" s="82">
        <v>0.43939433444724202</v>
      </c>
      <c r="X103" s="82">
        <v>0.82507848974132603</v>
      </c>
      <c r="Y103" s="82">
        <v>1.1090976307256</v>
      </c>
      <c r="Z103" s="82">
        <v>1.1950999864810301</v>
      </c>
      <c r="AA103" s="82">
        <v>1.2392120691451101</v>
      </c>
      <c r="AB103" s="82">
        <v>1.44035873493638</v>
      </c>
      <c r="AC103" s="82">
        <v>1.85247670177069</v>
      </c>
      <c r="AD103" s="82">
        <v>1.99624763721605</v>
      </c>
      <c r="AE103" s="83">
        <v>1.9209365589357501</v>
      </c>
      <c r="AF103" s="83">
        <v>1.8928158736126901</v>
      </c>
    </row>
    <row r="104" spans="1:32" ht="15" customHeight="1" x14ac:dyDescent="0.2">
      <c r="A104" s="87" t="s">
        <v>556</v>
      </c>
      <c r="B104" s="87" t="s">
        <v>11</v>
      </c>
      <c r="C104" s="87" t="s">
        <v>12</v>
      </c>
      <c r="D104" s="87" t="s">
        <v>179</v>
      </c>
      <c r="E104" s="87" t="s">
        <v>189</v>
      </c>
      <c r="F104" s="87" t="s">
        <v>201</v>
      </c>
      <c r="G104" s="87" t="s">
        <v>209</v>
      </c>
      <c r="H104" s="88" t="s">
        <v>17</v>
      </c>
      <c r="I104" s="82">
        <v>2.34920698435684E-2</v>
      </c>
      <c r="J104" s="82">
        <v>3.1438377758728001E-2</v>
      </c>
      <c r="K104" s="82">
        <v>3.8736041144394197E-2</v>
      </c>
      <c r="L104" s="82">
        <v>0.23758997416070399</v>
      </c>
      <c r="M104" s="82">
        <v>0.36264616521652099</v>
      </c>
      <c r="N104" s="82">
        <v>0.37377068422591903</v>
      </c>
      <c r="O104" s="82">
        <v>0.376409376435559</v>
      </c>
      <c r="P104" s="82">
        <v>0.368952713898898</v>
      </c>
      <c r="Q104" s="82">
        <v>0.380195956544994</v>
      </c>
      <c r="R104" s="82">
        <v>0.35797946572419698</v>
      </c>
      <c r="S104" s="82">
        <v>0.52758116665399701</v>
      </c>
      <c r="T104" s="82">
        <v>0.54019156756405295</v>
      </c>
      <c r="U104" s="82">
        <v>0.47350124709707803</v>
      </c>
      <c r="V104" s="82">
        <v>0.47635660657366202</v>
      </c>
      <c r="W104" s="82">
        <v>0.49828588994072598</v>
      </c>
      <c r="X104" s="82">
        <v>0.45834438936389399</v>
      </c>
      <c r="Y104" s="82">
        <v>0.482258941891476</v>
      </c>
      <c r="Z104" s="82">
        <v>0.499476567661847</v>
      </c>
      <c r="AA104" s="82">
        <v>0.506884657140938</v>
      </c>
      <c r="AB104" s="82">
        <v>0.50847046978168098</v>
      </c>
      <c r="AC104" s="82">
        <v>0.44547669272227503</v>
      </c>
      <c r="AD104" s="82">
        <v>0.48157856739490601</v>
      </c>
      <c r="AE104" s="83">
        <v>0.50414832416673205</v>
      </c>
      <c r="AF104" s="83">
        <v>0.50313618164315799</v>
      </c>
    </row>
    <row r="105" spans="1:32" ht="15" customHeight="1" x14ac:dyDescent="0.2">
      <c r="A105" s="87" t="s">
        <v>556</v>
      </c>
      <c r="B105" s="87" t="s">
        <v>11</v>
      </c>
      <c r="C105" s="87" t="s">
        <v>12</v>
      </c>
      <c r="D105" s="87" t="s">
        <v>179</v>
      </c>
      <c r="E105" s="87" t="s">
        <v>189</v>
      </c>
      <c r="F105" s="87" t="s">
        <v>201</v>
      </c>
      <c r="G105" s="87" t="s">
        <v>755</v>
      </c>
      <c r="H105" s="88" t="s">
        <v>17</v>
      </c>
      <c r="I105" s="82"/>
      <c r="J105" s="82"/>
      <c r="K105" s="82"/>
      <c r="L105" s="82"/>
      <c r="M105" s="82"/>
      <c r="N105" s="82"/>
      <c r="O105" s="82"/>
      <c r="P105" s="82"/>
      <c r="Q105" s="82"/>
      <c r="R105" s="82"/>
      <c r="S105" s="82">
        <v>1.3401324312714E-2</v>
      </c>
      <c r="T105" s="82">
        <v>1.2268591954609101E-2</v>
      </c>
      <c r="U105" s="82">
        <v>6.1058104876369999E-2</v>
      </c>
      <c r="V105" s="82">
        <v>0.83005401809711898</v>
      </c>
      <c r="W105" s="82">
        <v>0.80330204369508196</v>
      </c>
      <c r="X105" s="82">
        <v>1.16622526820536</v>
      </c>
      <c r="Y105" s="82">
        <v>1.8786636922092099</v>
      </c>
      <c r="Z105" s="82">
        <v>2.55571122027647</v>
      </c>
      <c r="AA105" s="82">
        <v>2.78919659079145</v>
      </c>
      <c r="AB105" s="82">
        <v>4.5524831691405598</v>
      </c>
      <c r="AC105" s="82">
        <v>4.4316755519030702</v>
      </c>
      <c r="AD105" s="82">
        <v>7.0083404334308899</v>
      </c>
      <c r="AE105" s="83">
        <v>10.194357351265699</v>
      </c>
      <c r="AF105" s="83">
        <v>14.2473879786106</v>
      </c>
    </row>
    <row r="106" spans="1:32" ht="15" customHeight="1" x14ac:dyDescent="0.2">
      <c r="A106" s="87" t="s">
        <v>556</v>
      </c>
      <c r="B106" s="87" t="s">
        <v>11</v>
      </c>
      <c r="C106" s="87" t="s">
        <v>12</v>
      </c>
      <c r="D106" s="87" t="s">
        <v>179</v>
      </c>
      <c r="E106" s="87" t="s">
        <v>189</v>
      </c>
      <c r="F106" s="87" t="s">
        <v>201</v>
      </c>
      <c r="G106" s="87" t="s">
        <v>211</v>
      </c>
      <c r="H106" s="88" t="s">
        <v>17</v>
      </c>
      <c r="I106" s="82">
        <v>1.9683258341403701E-5</v>
      </c>
      <c r="J106" s="82">
        <v>2.80443861860359E-5</v>
      </c>
      <c r="K106" s="82">
        <v>5.0959737786899897E-5</v>
      </c>
      <c r="L106" s="82">
        <v>1.4064367215203399E-5</v>
      </c>
      <c r="M106" s="82">
        <v>2.3189189399109299E-5</v>
      </c>
      <c r="N106" s="82">
        <v>4.6267715810474597E-5</v>
      </c>
      <c r="O106" s="82">
        <v>3.8611116412669299E-4</v>
      </c>
      <c r="P106" s="82">
        <v>3.72745725449487E-4</v>
      </c>
      <c r="Q106" s="82">
        <v>2.5680423771778601E-4</v>
      </c>
      <c r="R106" s="82">
        <v>1.6886625611398299E-4</v>
      </c>
      <c r="S106" s="82">
        <v>1.2510025566540899E-4</v>
      </c>
      <c r="T106" s="82">
        <v>2.7593918600524701E-4</v>
      </c>
      <c r="U106" s="82">
        <v>4.4034811358288601E-4</v>
      </c>
      <c r="V106" s="82">
        <v>1.28271245190605E-3</v>
      </c>
      <c r="W106" s="82">
        <v>1.41809958611901E-3</v>
      </c>
      <c r="X106" s="82">
        <v>2.84323453991581E-3</v>
      </c>
      <c r="Y106" s="82">
        <v>3.7685577246179E-3</v>
      </c>
      <c r="Z106" s="82">
        <v>4.0213598906168801E-3</v>
      </c>
      <c r="AA106" s="82">
        <v>4.47744969415042E-3</v>
      </c>
      <c r="AB106" s="82">
        <v>5.0711232584279798E-3</v>
      </c>
      <c r="AC106" s="82">
        <v>6.9259941647693097E-3</v>
      </c>
      <c r="AD106" s="82">
        <v>8.3360694785261907E-3</v>
      </c>
      <c r="AE106" s="83">
        <v>8.5521775306571408E-3</v>
      </c>
      <c r="AF106" s="83">
        <v>8.2795350116892895E-3</v>
      </c>
    </row>
    <row r="107" spans="1:32" ht="15" customHeight="1" x14ac:dyDescent="0.2">
      <c r="A107" s="87" t="s">
        <v>556</v>
      </c>
      <c r="B107" s="87" t="s">
        <v>11</v>
      </c>
      <c r="C107" s="87" t="s">
        <v>12</v>
      </c>
      <c r="D107" s="87" t="s">
        <v>179</v>
      </c>
      <c r="E107" s="87" t="s">
        <v>189</v>
      </c>
      <c r="F107" s="87" t="s">
        <v>201</v>
      </c>
      <c r="G107" s="87" t="s">
        <v>213</v>
      </c>
      <c r="H107" s="88" t="s">
        <v>17</v>
      </c>
      <c r="I107" s="82">
        <v>3.53694713619675E-3</v>
      </c>
      <c r="J107" s="82">
        <v>4.4374923955525303E-3</v>
      </c>
      <c r="K107" s="82">
        <v>4.9936679486853701E-3</v>
      </c>
      <c r="L107" s="82">
        <v>2.8209474516821698E-2</v>
      </c>
      <c r="M107" s="82">
        <v>4.0753192626828097E-2</v>
      </c>
      <c r="N107" s="82">
        <v>4.1467034020780398E-2</v>
      </c>
      <c r="O107" s="82">
        <v>3.9193867195696903E-2</v>
      </c>
      <c r="P107" s="82">
        <v>3.6988674727172301E-2</v>
      </c>
      <c r="Q107" s="82">
        <v>3.66437006714425E-2</v>
      </c>
      <c r="R107" s="82">
        <v>3.5627595987490303E-2</v>
      </c>
      <c r="S107" s="82">
        <v>5.2331726221113102E-2</v>
      </c>
      <c r="T107" s="82">
        <v>5.2943380463397201E-2</v>
      </c>
      <c r="U107" s="82">
        <v>4.6522347806756202E-2</v>
      </c>
      <c r="V107" s="82">
        <v>4.6108947509476299E-2</v>
      </c>
      <c r="W107" s="82">
        <v>4.8341466485536402E-2</v>
      </c>
      <c r="X107" s="82">
        <v>4.3726654363713001E-2</v>
      </c>
      <c r="Y107" s="82">
        <v>4.2475028860626901E-2</v>
      </c>
      <c r="Z107" s="82">
        <v>4.2029057190299701E-2</v>
      </c>
      <c r="AA107" s="82">
        <v>4.2529941708449502E-2</v>
      </c>
      <c r="AB107" s="82">
        <v>4.0351930150275502E-2</v>
      </c>
      <c r="AC107" s="82">
        <v>3.35173255319728E-2</v>
      </c>
      <c r="AD107" s="82">
        <v>3.86049478553794E-2</v>
      </c>
      <c r="AE107" s="83">
        <v>3.9872609681343499E-2</v>
      </c>
      <c r="AF107" s="83">
        <v>3.9076920582606402E-2</v>
      </c>
    </row>
    <row r="108" spans="1:32" ht="15" customHeight="1" x14ac:dyDescent="0.2">
      <c r="A108" s="87" t="s">
        <v>556</v>
      </c>
      <c r="B108" s="87" t="s">
        <v>11</v>
      </c>
      <c r="C108" s="87" t="s">
        <v>12</v>
      </c>
      <c r="D108" s="87" t="s">
        <v>179</v>
      </c>
      <c r="E108" s="87" t="s">
        <v>189</v>
      </c>
      <c r="F108" s="87" t="s">
        <v>201</v>
      </c>
      <c r="G108" s="87" t="s">
        <v>756</v>
      </c>
      <c r="H108" s="88" t="s">
        <v>17</v>
      </c>
      <c r="I108" s="82"/>
      <c r="J108" s="82"/>
      <c r="K108" s="82"/>
      <c r="L108" s="82"/>
      <c r="M108" s="82"/>
      <c r="N108" s="82"/>
      <c r="O108" s="82"/>
      <c r="P108" s="82"/>
      <c r="Q108" s="82"/>
      <c r="R108" s="82"/>
      <c r="S108" s="82">
        <v>4.9412386139779799E-5</v>
      </c>
      <c r="T108" s="82">
        <v>4.2956197212498102E-5</v>
      </c>
      <c r="U108" s="82">
        <v>2.1029060281457299E-4</v>
      </c>
      <c r="V108" s="82">
        <v>2.70997514336599E-3</v>
      </c>
      <c r="W108" s="82">
        <v>2.59257392821329E-3</v>
      </c>
      <c r="X108" s="82">
        <v>4.0188321536823004E-3</v>
      </c>
      <c r="Y108" s="82">
        <v>6.3834349412525198E-3</v>
      </c>
      <c r="Z108" s="82">
        <v>8.5996441381287099E-3</v>
      </c>
      <c r="AA108" s="82">
        <v>1.00777645193368E-2</v>
      </c>
      <c r="AB108" s="82">
        <v>1.60280926707125E-2</v>
      </c>
      <c r="AC108" s="82">
        <v>1.6569039158923202E-2</v>
      </c>
      <c r="AD108" s="82">
        <v>2.9265914555430199E-2</v>
      </c>
      <c r="AE108" s="83">
        <v>4.5386170341453799E-2</v>
      </c>
      <c r="AF108" s="83">
        <v>6.2320772579364699E-2</v>
      </c>
    </row>
    <row r="109" spans="1:32" ht="15" customHeight="1" x14ac:dyDescent="0.2">
      <c r="A109" s="87" t="s">
        <v>556</v>
      </c>
      <c r="B109" s="87" t="s">
        <v>11</v>
      </c>
      <c r="C109" s="87" t="s">
        <v>12</v>
      </c>
      <c r="D109" s="87" t="s">
        <v>179</v>
      </c>
      <c r="E109" s="87" t="s">
        <v>189</v>
      </c>
      <c r="F109" s="87" t="s">
        <v>215</v>
      </c>
      <c r="G109" s="87" t="s">
        <v>216</v>
      </c>
      <c r="H109" s="88" t="s">
        <v>17</v>
      </c>
      <c r="I109" s="82">
        <v>4.3749905515087702E-4</v>
      </c>
      <c r="J109" s="82">
        <v>7.98096053821611E-4</v>
      </c>
      <c r="K109" s="82">
        <v>1.0660735953274001E-3</v>
      </c>
      <c r="L109" s="82">
        <v>6.6581195547149898E-3</v>
      </c>
      <c r="M109" s="82">
        <v>1.0307438275776E-2</v>
      </c>
      <c r="N109" s="82">
        <v>1.1974409046563401E-2</v>
      </c>
      <c r="O109" s="82">
        <v>1.32210962695545E-2</v>
      </c>
      <c r="P109" s="82">
        <v>1.3908004914304399E-2</v>
      </c>
      <c r="Q109" s="82">
        <v>1.54826750975646E-2</v>
      </c>
      <c r="R109" s="82">
        <v>1.5017866618634501E-2</v>
      </c>
      <c r="S109" s="82">
        <v>2.2175839334922998E-2</v>
      </c>
      <c r="T109" s="82">
        <v>2.3384190779795599E-2</v>
      </c>
      <c r="U109" s="82">
        <v>2.1551033082003099E-2</v>
      </c>
      <c r="V109" s="82">
        <v>2.2379030208422499E-2</v>
      </c>
      <c r="W109" s="82">
        <v>2.4023370468894599E-2</v>
      </c>
      <c r="X109" s="82">
        <v>2.3519259690529499E-2</v>
      </c>
      <c r="Y109" s="82">
        <v>2.4586541139211798E-2</v>
      </c>
      <c r="Z109" s="82">
        <v>2.2512189567909201E-2</v>
      </c>
      <c r="AA109" s="82">
        <v>2.19752641655909E-2</v>
      </c>
      <c r="AB109" s="82">
        <v>2.1070200086607298E-2</v>
      </c>
      <c r="AC109" s="82">
        <v>1.7158509992435199E-2</v>
      </c>
      <c r="AD109" s="82">
        <v>1.9243424425401098E-2</v>
      </c>
      <c r="AE109" s="83">
        <v>1.9844301182537299E-2</v>
      </c>
      <c r="AF109" s="83">
        <v>2.0252559394481201E-2</v>
      </c>
    </row>
    <row r="110" spans="1:32" ht="15" customHeight="1" x14ac:dyDescent="0.2">
      <c r="A110" s="87" t="s">
        <v>556</v>
      </c>
      <c r="B110" s="87" t="s">
        <v>11</v>
      </c>
      <c r="C110" s="87" t="s">
        <v>12</v>
      </c>
      <c r="D110" s="87" t="s">
        <v>179</v>
      </c>
      <c r="E110" s="87" t="s">
        <v>218</v>
      </c>
      <c r="F110" s="87" t="s">
        <v>108</v>
      </c>
      <c r="G110" s="87" t="s">
        <v>219</v>
      </c>
      <c r="H110" s="88" t="s">
        <v>17</v>
      </c>
      <c r="I110" s="82">
        <v>1.19548461555E-3</v>
      </c>
      <c r="J110" s="82">
        <v>1.5200959771999999E-3</v>
      </c>
      <c r="K110" s="82">
        <v>3.09743630323E-3</v>
      </c>
      <c r="L110" s="82">
        <v>7.4618913524999997E-4</v>
      </c>
      <c r="M110" s="82">
        <v>1.20288057286E-3</v>
      </c>
      <c r="N110" s="82">
        <v>2.21870016181E-3</v>
      </c>
      <c r="O110" s="82">
        <v>1.6524262042110001E-2</v>
      </c>
      <c r="P110" s="82">
        <v>1.360102843698E-2</v>
      </c>
      <c r="Q110" s="82">
        <v>8.2018946354400005E-3</v>
      </c>
      <c r="R110" s="82">
        <v>3.9822998285400004E-3</v>
      </c>
      <c r="S110" s="82">
        <v>3.3977419222599998E-3</v>
      </c>
      <c r="T110" s="82">
        <v>8.7667032794500003E-3</v>
      </c>
      <c r="U110" s="82">
        <v>1.281942372419E-2</v>
      </c>
      <c r="V110" s="82">
        <v>3.378399958996E-2</v>
      </c>
      <c r="W110" s="82">
        <v>3.4801807458969998E-2</v>
      </c>
      <c r="X110" s="82">
        <v>5.9910634472009998E-2</v>
      </c>
      <c r="Y110" s="82">
        <v>6.7313811331289997E-2</v>
      </c>
      <c r="Z110" s="82">
        <v>5.7404733798269998E-2</v>
      </c>
      <c r="AA110" s="82">
        <v>8.0332128900440003E-2</v>
      </c>
      <c r="AB110" s="82">
        <v>6.4601987555129997E-2</v>
      </c>
      <c r="AC110" s="82">
        <v>0.11204246624781</v>
      </c>
      <c r="AD110" s="82">
        <v>9.8909720823580002E-2</v>
      </c>
      <c r="AE110" s="83">
        <v>9.8700789306889997E-2</v>
      </c>
      <c r="AF110" s="83">
        <v>8.6184769902309999E-2</v>
      </c>
    </row>
    <row r="111" spans="1:32" ht="15" customHeight="1" x14ac:dyDescent="0.2">
      <c r="A111" s="87" t="s">
        <v>556</v>
      </c>
      <c r="B111" s="87" t="s">
        <v>11</v>
      </c>
      <c r="C111" s="87" t="s">
        <v>12</v>
      </c>
      <c r="D111" s="87" t="s">
        <v>179</v>
      </c>
      <c r="E111" s="87" t="s">
        <v>218</v>
      </c>
      <c r="F111" s="87" t="s">
        <v>108</v>
      </c>
      <c r="G111" s="87" t="s">
        <v>757</v>
      </c>
      <c r="H111" s="88" t="s">
        <v>17</v>
      </c>
      <c r="I111" s="82"/>
      <c r="J111" s="82"/>
      <c r="K111" s="82"/>
      <c r="L111" s="82"/>
      <c r="M111" s="82"/>
      <c r="N111" s="82"/>
      <c r="O111" s="82"/>
      <c r="P111" s="82"/>
      <c r="Q111" s="82"/>
      <c r="R111" s="82"/>
      <c r="S111" s="82">
        <v>1.34204790368E-3</v>
      </c>
      <c r="T111" s="82">
        <v>1.3647363407400001E-3</v>
      </c>
      <c r="U111" s="82">
        <v>6.1219845380099999E-3</v>
      </c>
      <c r="V111" s="82">
        <v>7.1375154264869997E-2</v>
      </c>
      <c r="W111" s="82">
        <v>6.3624769061350006E-2</v>
      </c>
      <c r="X111" s="82">
        <v>8.4681998893679999E-2</v>
      </c>
      <c r="Y111" s="82">
        <v>0.11402063247541</v>
      </c>
      <c r="Z111" s="82">
        <v>0.12275953805104001</v>
      </c>
      <c r="AA111" s="82">
        <v>0.18081013382534999</v>
      </c>
      <c r="AB111" s="82">
        <v>0.20418486999405</v>
      </c>
      <c r="AC111" s="82">
        <v>0.26803892214716002</v>
      </c>
      <c r="AD111" s="82">
        <v>0.34724799808604001</v>
      </c>
      <c r="AE111" s="83">
        <v>0.52380236732226004</v>
      </c>
      <c r="AF111" s="83">
        <v>0.64872018021590006</v>
      </c>
    </row>
    <row r="112" spans="1:32" ht="15" customHeight="1" x14ac:dyDescent="0.2">
      <c r="A112" s="87" t="s">
        <v>556</v>
      </c>
      <c r="B112" s="87" t="s">
        <v>11</v>
      </c>
      <c r="C112" s="87" t="s">
        <v>12</v>
      </c>
      <c r="D112" s="87" t="s">
        <v>179</v>
      </c>
      <c r="E112" s="87" t="s">
        <v>221</v>
      </c>
      <c r="F112" s="87" t="s">
        <v>223</v>
      </c>
      <c r="G112" s="87" t="s">
        <v>224</v>
      </c>
      <c r="H112" s="88" t="s">
        <v>17</v>
      </c>
      <c r="I112" s="82">
        <v>1.7852402841905899E-3</v>
      </c>
      <c r="J112" s="82">
        <v>1.3382705194861001E-3</v>
      </c>
      <c r="K112" s="82">
        <v>2.3715727444632699E-3</v>
      </c>
      <c r="L112" s="82">
        <v>1.5357668477277001E-2</v>
      </c>
      <c r="M112" s="82">
        <v>1.97428279197116E-2</v>
      </c>
      <c r="N112" s="82">
        <v>2.5511377933440001E-2</v>
      </c>
      <c r="O112" s="82">
        <v>2.3554274289549499E-2</v>
      </c>
      <c r="P112" s="82">
        <v>2.48155544085733E-2</v>
      </c>
      <c r="Q112" s="82">
        <v>2.4921585093324799E-2</v>
      </c>
      <c r="R112" s="82">
        <v>2.6597909572181E-2</v>
      </c>
      <c r="S112" s="82">
        <v>3.7740625762959598E-2</v>
      </c>
      <c r="T112" s="82">
        <v>3.4009925654961901E-2</v>
      </c>
      <c r="U112" s="82">
        <v>3.8543152659980602E-2</v>
      </c>
      <c r="V112" s="82">
        <v>3.7525620348981603E-2</v>
      </c>
      <c r="W112" s="82">
        <v>3.84808287026688E-2</v>
      </c>
      <c r="X112" s="82">
        <v>1.0819370635452401E-2</v>
      </c>
      <c r="Y112" s="82">
        <v>7.4359303986868503E-3</v>
      </c>
      <c r="Z112" s="82">
        <v>8.5729127166563699E-3</v>
      </c>
      <c r="AA112" s="82">
        <v>3.12124690270895E-3</v>
      </c>
      <c r="AB112" s="82">
        <v>5.3806910521396701E-3</v>
      </c>
      <c r="AC112" s="82">
        <v>8.3987555721248292E-3</v>
      </c>
      <c r="AD112" s="82">
        <v>5.1879450686319797E-3</v>
      </c>
      <c r="AE112" s="83">
        <v>7.9653790055331103E-3</v>
      </c>
      <c r="AF112" s="83">
        <v>4.1034127268931497E-3</v>
      </c>
    </row>
    <row r="113" spans="1:32" ht="15" customHeight="1" x14ac:dyDescent="0.2">
      <c r="A113" s="87" t="s">
        <v>556</v>
      </c>
      <c r="B113" s="87" t="s">
        <v>11</v>
      </c>
      <c r="C113" s="87" t="s">
        <v>12</v>
      </c>
      <c r="D113" s="87" t="s">
        <v>179</v>
      </c>
      <c r="E113" s="87" t="s">
        <v>221</v>
      </c>
      <c r="F113" s="87" t="s">
        <v>223</v>
      </c>
      <c r="G113" s="87" t="s">
        <v>226</v>
      </c>
      <c r="H113" s="88" t="s">
        <v>17</v>
      </c>
      <c r="I113" s="82">
        <v>3.9577815684738898E-4</v>
      </c>
      <c r="J113" s="82">
        <v>5.0621519694800995E-4</v>
      </c>
      <c r="K113" s="82">
        <v>8.1449776902758301E-4</v>
      </c>
      <c r="L113" s="82">
        <v>1.8941382624733299E-4</v>
      </c>
      <c r="M113" s="82">
        <v>2.7168410316034898E-4</v>
      </c>
      <c r="N113" s="82">
        <v>4.8962590272155001E-4</v>
      </c>
      <c r="O113" s="82">
        <v>3.7017984516888799E-3</v>
      </c>
      <c r="P113" s="82">
        <v>3.3405711299115499E-3</v>
      </c>
      <c r="Q113" s="82">
        <v>2.36558057530198E-3</v>
      </c>
      <c r="R113" s="82">
        <v>1.60212382729931E-3</v>
      </c>
      <c r="S113" s="82">
        <v>1.2185279811667E-3</v>
      </c>
      <c r="T113" s="82">
        <v>2.8154191913906399E-3</v>
      </c>
      <c r="U113" s="82">
        <v>4.6448726484330603E-3</v>
      </c>
      <c r="V113" s="82">
        <v>1.3640852128571201E-2</v>
      </c>
      <c r="W113" s="82">
        <v>1.51860839121211E-2</v>
      </c>
      <c r="X113" s="82">
        <v>2.82900641413311E-2</v>
      </c>
      <c r="Y113" s="82">
        <v>3.6006158489281397E-2</v>
      </c>
      <c r="Z113" s="82">
        <v>3.7295309468010303E-2</v>
      </c>
      <c r="AA113" s="82">
        <v>3.9550690403361302E-2</v>
      </c>
      <c r="AB113" s="82">
        <v>4.6080047954851502E-2</v>
      </c>
      <c r="AC113" s="82">
        <v>6.1191181267850697E-2</v>
      </c>
      <c r="AD113" s="82">
        <v>6.2961498462217602E-2</v>
      </c>
      <c r="AE113" s="83">
        <v>6.2346147103911703E-2</v>
      </c>
      <c r="AF113" s="83"/>
    </row>
    <row r="114" spans="1:32" ht="15" customHeight="1" x14ac:dyDescent="0.2">
      <c r="A114" s="87" t="s">
        <v>556</v>
      </c>
      <c r="B114" s="87" t="s">
        <v>11</v>
      </c>
      <c r="C114" s="87" t="s">
        <v>12</v>
      </c>
      <c r="D114" s="87" t="s">
        <v>179</v>
      </c>
      <c r="E114" s="87" t="s">
        <v>221</v>
      </c>
      <c r="F114" s="87" t="s">
        <v>223</v>
      </c>
      <c r="G114" s="87" t="s">
        <v>758</v>
      </c>
      <c r="H114" s="88" t="s">
        <v>17</v>
      </c>
      <c r="I114" s="82"/>
      <c r="J114" s="82"/>
      <c r="K114" s="82"/>
      <c r="L114" s="82"/>
      <c r="M114" s="82"/>
      <c r="N114" s="82"/>
      <c r="O114" s="82"/>
      <c r="P114" s="82"/>
      <c r="Q114" s="82"/>
      <c r="R114" s="82"/>
      <c r="S114" s="82">
        <v>4.8129697902914501E-4</v>
      </c>
      <c r="T114" s="82">
        <v>4.3828389788367602E-4</v>
      </c>
      <c r="U114" s="82">
        <v>2.2181838393456701E-3</v>
      </c>
      <c r="V114" s="82">
        <v>2.8818906488222398E-2</v>
      </c>
      <c r="W114" s="82">
        <v>2.77632442796019E-2</v>
      </c>
      <c r="X114" s="82">
        <v>3.9987210975666598E-2</v>
      </c>
      <c r="Y114" s="82">
        <v>6.0989637680038102E-2</v>
      </c>
      <c r="Z114" s="82">
        <v>7.9755704082747902E-2</v>
      </c>
      <c r="AA114" s="82">
        <v>8.9019993900322197E-2</v>
      </c>
      <c r="AB114" s="82">
        <v>0.14564333013672201</v>
      </c>
      <c r="AC114" s="82">
        <v>0.146387515566375</v>
      </c>
      <c r="AD114" s="82">
        <v>0.22104252358065599</v>
      </c>
      <c r="AE114" s="83">
        <v>0.330869283576956</v>
      </c>
      <c r="AF114" s="83">
        <v>0.97159099100041402</v>
      </c>
    </row>
    <row r="115" spans="1:32" ht="15" customHeight="1" x14ac:dyDescent="0.2">
      <c r="A115" s="87" t="s">
        <v>556</v>
      </c>
      <c r="B115" s="87" t="s">
        <v>11</v>
      </c>
      <c r="C115" s="87" t="s">
        <v>12</v>
      </c>
      <c r="D115" s="87" t="s">
        <v>179</v>
      </c>
      <c r="E115" s="87" t="s">
        <v>228</v>
      </c>
      <c r="F115" s="87" t="s">
        <v>229</v>
      </c>
      <c r="G115" s="87" t="s">
        <v>230</v>
      </c>
      <c r="H115" s="88" t="s">
        <v>17</v>
      </c>
      <c r="I115" s="82">
        <v>1.5314807028476801E-5</v>
      </c>
      <c r="J115" s="82">
        <v>1.7922361140940698E-5</v>
      </c>
      <c r="K115" s="82">
        <v>2.6830763219502601E-5</v>
      </c>
      <c r="L115" s="82">
        <v>6.2101659089413897E-6</v>
      </c>
      <c r="M115" s="82">
        <v>9.63253123450122E-6</v>
      </c>
      <c r="N115" s="82">
        <v>1.7265135879813401E-5</v>
      </c>
      <c r="O115" s="82">
        <v>1.29432948653329E-4</v>
      </c>
      <c r="P115" s="82">
        <v>1.17569995488447E-4</v>
      </c>
      <c r="Q115" s="82">
        <v>8.0849144224696501E-5</v>
      </c>
      <c r="R115" s="82">
        <v>4.9194817947246898E-5</v>
      </c>
      <c r="S115" s="82">
        <v>3.59881093776509E-5</v>
      </c>
      <c r="T115" s="82">
        <v>8.5862011007735995E-5</v>
      </c>
      <c r="U115" s="82">
        <v>1.31021232379128E-4</v>
      </c>
      <c r="V115" s="82">
        <v>3.8482276592394601E-4</v>
      </c>
      <c r="W115" s="82">
        <v>3.9657816402007798E-4</v>
      </c>
      <c r="X115" s="82">
        <v>7.7581526991026895E-4</v>
      </c>
      <c r="Y115" s="82">
        <v>9.74870693205134E-4</v>
      </c>
      <c r="Z115" s="82">
        <v>9.3273324123172897E-4</v>
      </c>
      <c r="AA115" s="82">
        <v>1.2412858766891099E-3</v>
      </c>
      <c r="AB115" s="82">
        <v>1.4653542383726199E-3</v>
      </c>
      <c r="AC115" s="82">
        <v>1.7433209602921401E-3</v>
      </c>
      <c r="AD115" s="82">
        <v>1.8951716063443701E-3</v>
      </c>
      <c r="AE115" s="83">
        <v>1.9133409722940601E-3</v>
      </c>
      <c r="AF115" s="83">
        <v>1.77986613041251E-3</v>
      </c>
    </row>
    <row r="116" spans="1:32" ht="15" customHeight="1" x14ac:dyDescent="0.2">
      <c r="A116" s="87" t="s">
        <v>556</v>
      </c>
      <c r="B116" s="87" t="s">
        <v>11</v>
      </c>
      <c r="C116" s="87" t="s">
        <v>12</v>
      </c>
      <c r="D116" s="87" t="s">
        <v>179</v>
      </c>
      <c r="E116" s="87" t="s">
        <v>228</v>
      </c>
      <c r="F116" s="87" t="s">
        <v>229</v>
      </c>
      <c r="G116" s="87" t="s">
        <v>763</v>
      </c>
      <c r="H116" s="88" t="s">
        <v>17</v>
      </c>
      <c r="I116" s="82"/>
      <c r="J116" s="82"/>
      <c r="K116" s="82"/>
      <c r="L116" s="82"/>
      <c r="M116" s="82"/>
      <c r="N116" s="82"/>
      <c r="O116" s="82"/>
      <c r="P116" s="82"/>
      <c r="Q116" s="82"/>
      <c r="R116" s="82"/>
      <c r="S116" s="82">
        <v>1.42146660496459E-5</v>
      </c>
      <c r="T116" s="82">
        <v>1.3366370798237599E-5</v>
      </c>
      <c r="U116" s="82">
        <v>6.2569892066379794E-5</v>
      </c>
      <c r="V116" s="82">
        <v>8.1301162135410899E-4</v>
      </c>
      <c r="W116" s="82">
        <v>7.2502539215243901E-4</v>
      </c>
      <c r="X116" s="82">
        <v>1.09659309081319E-3</v>
      </c>
      <c r="Y116" s="82">
        <v>1.65130113453143E-3</v>
      </c>
      <c r="Z116" s="82">
        <v>1.99464215304684E-3</v>
      </c>
      <c r="AA116" s="82">
        <v>2.7938642801044401E-3</v>
      </c>
      <c r="AB116" s="82">
        <v>4.6314854384625096E-3</v>
      </c>
      <c r="AC116" s="82">
        <v>4.1705425344686596E-3</v>
      </c>
      <c r="AD116" s="82">
        <v>6.6534870471062603E-3</v>
      </c>
      <c r="AE116" s="83">
        <v>1.01540477823954E-2</v>
      </c>
      <c r="AF116" s="83">
        <v>1.3397205540957101E-2</v>
      </c>
    </row>
    <row r="117" spans="1:32" ht="15" customHeight="1" x14ac:dyDescent="0.2">
      <c r="A117" s="87" t="s">
        <v>556</v>
      </c>
      <c r="B117" s="87" t="s">
        <v>11</v>
      </c>
      <c r="C117" s="87" t="s">
        <v>12</v>
      </c>
      <c r="D117" s="87" t="s">
        <v>179</v>
      </c>
      <c r="E117" s="87" t="s">
        <v>228</v>
      </c>
      <c r="F117" s="87" t="s">
        <v>229</v>
      </c>
      <c r="G117" s="87" t="s">
        <v>232</v>
      </c>
      <c r="H117" s="88" t="s">
        <v>17</v>
      </c>
      <c r="I117" s="82">
        <v>1.0799828238569501E-3</v>
      </c>
      <c r="J117" s="82">
        <v>1.41649856482301E-3</v>
      </c>
      <c r="K117" s="82">
        <v>2.2553263620622098E-3</v>
      </c>
      <c r="L117" s="82">
        <v>5.3673231931283696E-4</v>
      </c>
      <c r="M117" s="82">
        <v>8.2625281066306205E-4</v>
      </c>
      <c r="N117" s="82">
        <v>1.5620675813565799E-3</v>
      </c>
      <c r="O117" s="82">
        <v>1.2138685372750599E-2</v>
      </c>
      <c r="P117" s="82">
        <v>1.04353886501813E-2</v>
      </c>
      <c r="Q117" s="82">
        <v>6.4918780798500098E-3</v>
      </c>
      <c r="R117" s="82">
        <v>3.4443355324112099E-3</v>
      </c>
      <c r="S117" s="82">
        <v>2.3376188991970398E-3</v>
      </c>
      <c r="T117" s="82">
        <v>5.6482642318622404E-3</v>
      </c>
      <c r="U117" s="82">
        <v>8.7216103881368502E-3</v>
      </c>
      <c r="V117" s="82">
        <v>2.5895378388237099E-2</v>
      </c>
      <c r="W117" s="82">
        <v>2.6937042942846701E-2</v>
      </c>
      <c r="X117" s="82">
        <v>5.3176200475538303E-2</v>
      </c>
      <c r="Y117" s="82">
        <v>6.7364864607829603E-2</v>
      </c>
      <c r="Z117" s="82">
        <v>6.4960724443081305E-2</v>
      </c>
      <c r="AA117" s="82">
        <v>8.8459801663692106E-2</v>
      </c>
      <c r="AB117" s="82">
        <v>0.106760690894079</v>
      </c>
      <c r="AC117" s="82">
        <v>0.129714964876534</v>
      </c>
      <c r="AD117" s="82">
        <v>0.14391121691462</v>
      </c>
      <c r="AE117" s="83">
        <v>0.148171506855686</v>
      </c>
      <c r="AF117" s="83">
        <v>0.14042428684828101</v>
      </c>
    </row>
    <row r="118" spans="1:32" ht="15" customHeight="1" x14ac:dyDescent="0.2">
      <c r="A118" s="87" t="s">
        <v>556</v>
      </c>
      <c r="B118" s="87" t="s">
        <v>11</v>
      </c>
      <c r="C118" s="87" t="s">
        <v>12</v>
      </c>
      <c r="D118" s="87" t="s">
        <v>179</v>
      </c>
      <c r="E118" s="87" t="s">
        <v>228</v>
      </c>
      <c r="F118" s="87" t="s">
        <v>229</v>
      </c>
      <c r="G118" s="87" t="s">
        <v>764</v>
      </c>
      <c r="H118" s="88" t="s">
        <v>17</v>
      </c>
      <c r="I118" s="82"/>
      <c r="J118" s="82"/>
      <c r="K118" s="82"/>
      <c r="L118" s="82"/>
      <c r="M118" s="82"/>
      <c r="N118" s="82"/>
      <c r="O118" s="82"/>
      <c r="P118" s="82"/>
      <c r="Q118" s="82"/>
      <c r="R118" s="82"/>
      <c r="S118" s="82">
        <v>9.2331807861132102E-4</v>
      </c>
      <c r="T118" s="82">
        <v>8.7928052468618802E-4</v>
      </c>
      <c r="U118" s="82">
        <v>4.1650518066541301E-3</v>
      </c>
      <c r="V118" s="82">
        <v>5.4708934692183901E-2</v>
      </c>
      <c r="W118" s="82">
        <v>4.92463829200534E-2</v>
      </c>
      <c r="X118" s="82">
        <v>7.5163065614726701E-2</v>
      </c>
      <c r="Y118" s="82">
        <v>0.114107109927304</v>
      </c>
      <c r="Z118" s="82">
        <v>0.13891796018282801</v>
      </c>
      <c r="AA118" s="82">
        <v>0.19910375581854101</v>
      </c>
      <c r="AB118" s="82">
        <v>0.33743416597017301</v>
      </c>
      <c r="AC118" s="82">
        <v>0.31031679805194201</v>
      </c>
      <c r="AD118" s="82">
        <v>0.505237317016205</v>
      </c>
      <c r="AE118" s="83">
        <v>0.78634210127129001</v>
      </c>
      <c r="AF118" s="83">
        <v>1.05698569218389</v>
      </c>
    </row>
    <row r="119" spans="1:32" ht="15" customHeight="1" x14ac:dyDescent="0.2">
      <c r="A119" s="87" t="s">
        <v>556</v>
      </c>
      <c r="B119" s="87" t="s">
        <v>11</v>
      </c>
      <c r="C119" s="87" t="s">
        <v>12</v>
      </c>
      <c r="D119" s="87" t="s">
        <v>179</v>
      </c>
      <c r="E119" s="87" t="s">
        <v>228</v>
      </c>
      <c r="F119" s="87" t="s">
        <v>229</v>
      </c>
      <c r="G119" s="87" t="s">
        <v>234</v>
      </c>
      <c r="H119" s="88" t="s">
        <v>17</v>
      </c>
      <c r="I119" s="82">
        <v>9.1281882444205106E-5</v>
      </c>
      <c r="J119" s="82">
        <v>1.1971097204304599E-4</v>
      </c>
      <c r="K119" s="82">
        <v>1.9058199097165101E-4</v>
      </c>
      <c r="L119" s="82">
        <v>4.5365053703965202E-5</v>
      </c>
      <c r="M119" s="82">
        <v>6.9820908187268898E-5</v>
      </c>
      <c r="N119" s="82">
        <v>1.3189919610006199E-4</v>
      </c>
      <c r="O119" s="82">
        <v>1.02471413583347E-3</v>
      </c>
      <c r="P119" s="82">
        <v>8.8075825918006504E-4</v>
      </c>
      <c r="Q119" s="82">
        <v>5.4779133104554596E-4</v>
      </c>
      <c r="R119" s="82">
        <v>2.9054798803613099E-4</v>
      </c>
      <c r="S119" s="82">
        <v>1.9720998566087399E-4</v>
      </c>
      <c r="T119" s="82">
        <v>4.7666963371104202E-4</v>
      </c>
      <c r="U119" s="82">
        <v>7.3609135775987904E-4</v>
      </c>
      <c r="V119" s="82">
        <v>2.18579189203225E-3</v>
      </c>
      <c r="W119" s="82">
        <v>2.2754519569866002E-3</v>
      </c>
      <c r="X119" s="82">
        <v>4.4932641086133998E-3</v>
      </c>
      <c r="Y119" s="82">
        <v>5.6954035519355302E-3</v>
      </c>
      <c r="Z119" s="82">
        <v>5.4934881656455202E-3</v>
      </c>
      <c r="AA119" s="82">
        <v>7.4835952703979801E-3</v>
      </c>
      <c r="AB119" s="82">
        <v>9.0327908304347303E-3</v>
      </c>
      <c r="AC119" s="82">
        <v>1.0975641292571401E-2</v>
      </c>
      <c r="AD119" s="82">
        <v>1.2174238781366999E-2</v>
      </c>
      <c r="AE119" s="83">
        <v>1.2529259369817801E-2</v>
      </c>
      <c r="AF119" s="83">
        <v>1.1871007038785301E-2</v>
      </c>
    </row>
    <row r="120" spans="1:32" ht="15" customHeight="1" x14ac:dyDescent="0.2">
      <c r="A120" s="87" t="s">
        <v>556</v>
      </c>
      <c r="B120" s="87" t="s">
        <v>11</v>
      </c>
      <c r="C120" s="87" t="s">
        <v>12</v>
      </c>
      <c r="D120" s="87" t="s">
        <v>179</v>
      </c>
      <c r="E120" s="87" t="s">
        <v>228</v>
      </c>
      <c r="F120" s="87" t="s">
        <v>229</v>
      </c>
      <c r="G120" s="87" t="s">
        <v>765</v>
      </c>
      <c r="H120" s="88" t="s">
        <v>17</v>
      </c>
      <c r="I120" s="82"/>
      <c r="J120" s="82"/>
      <c r="K120" s="82"/>
      <c r="L120" s="82"/>
      <c r="M120" s="82"/>
      <c r="N120" s="82"/>
      <c r="O120" s="82"/>
      <c r="P120" s="82"/>
      <c r="Q120" s="82"/>
      <c r="R120" s="82"/>
      <c r="S120" s="82">
        <v>7.7894452815175001E-5</v>
      </c>
      <c r="T120" s="82">
        <v>7.4204447318009398E-5</v>
      </c>
      <c r="U120" s="82">
        <v>3.51524374864356E-4</v>
      </c>
      <c r="V120" s="82">
        <v>4.6179030126170103E-3</v>
      </c>
      <c r="W120" s="82">
        <v>4.1599881110819803E-3</v>
      </c>
      <c r="X120" s="82">
        <v>6.3511025985274099E-3</v>
      </c>
      <c r="Y120" s="82">
        <v>9.6472551821254401E-3</v>
      </c>
      <c r="Z120" s="82">
        <v>1.1747778012061E-2</v>
      </c>
      <c r="AA120" s="82">
        <v>1.68439437726399E-2</v>
      </c>
      <c r="AB120" s="82">
        <v>2.8549573955780901E-2</v>
      </c>
      <c r="AC120" s="82">
        <v>2.62570002290737E-2</v>
      </c>
      <c r="AD120" s="82">
        <v>4.274079443204E-2</v>
      </c>
      <c r="AE120" s="83">
        <v>6.64924339996847E-2</v>
      </c>
      <c r="AF120" s="83">
        <v>8.9354091613561795E-2</v>
      </c>
    </row>
    <row r="121" spans="1:32" ht="15" customHeight="1" x14ac:dyDescent="0.2">
      <c r="A121" s="87" t="s">
        <v>556</v>
      </c>
      <c r="B121" s="87" t="s">
        <v>11</v>
      </c>
      <c r="C121" s="87" t="s">
        <v>12</v>
      </c>
      <c r="D121" s="87" t="s">
        <v>179</v>
      </c>
      <c r="E121" s="87" t="s">
        <v>228</v>
      </c>
      <c r="F121" s="87" t="s">
        <v>229</v>
      </c>
      <c r="G121" s="87" t="s">
        <v>236</v>
      </c>
      <c r="H121" s="88" t="s">
        <v>17</v>
      </c>
      <c r="I121" s="82">
        <v>4.9086111064477301E-5</v>
      </c>
      <c r="J121" s="82">
        <v>6.0674139524647202E-5</v>
      </c>
      <c r="K121" s="82">
        <v>9.7190733051526405E-5</v>
      </c>
      <c r="L121" s="82">
        <v>2.2451126367707299E-5</v>
      </c>
      <c r="M121" s="82">
        <v>3.23939121177837E-5</v>
      </c>
      <c r="N121" s="82">
        <v>5.7415190619535298E-5</v>
      </c>
      <c r="O121" s="82">
        <v>4.3331358750301998E-4</v>
      </c>
      <c r="P121" s="82">
        <v>3.8985918658086902E-4</v>
      </c>
      <c r="Q121" s="82">
        <v>2.7532686391414102E-4</v>
      </c>
      <c r="R121" s="82">
        <v>1.86013103037252E-4</v>
      </c>
      <c r="S121" s="82">
        <v>1.3988628890863799E-4</v>
      </c>
      <c r="T121" s="82">
        <v>3.2087914259640798E-4</v>
      </c>
      <c r="U121" s="82">
        <v>4.71420934600566E-4</v>
      </c>
      <c r="V121" s="82">
        <v>1.33493048543927E-3</v>
      </c>
      <c r="W121" s="82">
        <v>1.3264754687051399E-3</v>
      </c>
      <c r="X121" s="82">
        <v>2.5046324976318399E-3</v>
      </c>
      <c r="Y121" s="82">
        <v>3.0419355323634701E-3</v>
      </c>
      <c r="Z121" s="82">
        <v>2.8184179461880799E-3</v>
      </c>
      <c r="AA121" s="82">
        <v>3.6925176444895401E-3</v>
      </c>
      <c r="AB121" s="82">
        <v>4.2971220412141697E-3</v>
      </c>
      <c r="AC121" s="82">
        <v>5.0441491949258397E-3</v>
      </c>
      <c r="AD121" s="82">
        <v>5.4168503744341104E-3</v>
      </c>
      <c r="AE121" s="83">
        <v>5.4005475094816898E-3</v>
      </c>
      <c r="AF121" s="83">
        <v>4.9638753394653902E-3</v>
      </c>
    </row>
    <row r="122" spans="1:32" ht="15" customHeight="1" x14ac:dyDescent="0.2">
      <c r="A122" s="87" t="s">
        <v>556</v>
      </c>
      <c r="B122" s="87" t="s">
        <v>11</v>
      </c>
      <c r="C122" s="87" t="s">
        <v>12</v>
      </c>
      <c r="D122" s="87" t="s">
        <v>179</v>
      </c>
      <c r="E122" s="87" t="s">
        <v>228</v>
      </c>
      <c r="F122" s="87" t="s">
        <v>229</v>
      </c>
      <c r="G122" s="87" t="s">
        <v>766</v>
      </c>
      <c r="H122" s="88" t="s">
        <v>17</v>
      </c>
      <c r="I122" s="82"/>
      <c r="J122" s="82"/>
      <c r="K122" s="82"/>
      <c r="L122" s="82"/>
      <c r="M122" s="82"/>
      <c r="N122" s="82"/>
      <c r="O122" s="82"/>
      <c r="P122" s="82"/>
      <c r="Q122" s="82"/>
      <c r="R122" s="82"/>
      <c r="S122" s="82">
        <v>5.5252607490278797E-5</v>
      </c>
      <c r="T122" s="82">
        <v>4.9952121444927701E-5</v>
      </c>
      <c r="U122" s="82">
        <v>2.2512959510590099E-4</v>
      </c>
      <c r="V122" s="82">
        <v>2.8202957165390399E-3</v>
      </c>
      <c r="W122" s="82">
        <v>2.4250664412018598E-3</v>
      </c>
      <c r="X122" s="82">
        <v>3.5402276784870898E-3</v>
      </c>
      <c r="Y122" s="82">
        <v>5.1526337090392702E-3</v>
      </c>
      <c r="Z122" s="82">
        <v>6.0271629570600397E-3</v>
      </c>
      <c r="AA122" s="82">
        <v>8.3110533555023607E-3</v>
      </c>
      <c r="AB122" s="82">
        <v>1.3581738558508799E-2</v>
      </c>
      <c r="AC122" s="82">
        <v>1.2067105970044E-2</v>
      </c>
      <c r="AD122" s="82">
        <v>1.9017245552728601E-2</v>
      </c>
      <c r="AE122" s="83">
        <v>2.8660556720648E-2</v>
      </c>
      <c r="AF122" s="83">
        <v>3.7363516877020997E-2</v>
      </c>
    </row>
    <row r="123" spans="1:32" ht="15" customHeight="1" x14ac:dyDescent="0.2">
      <c r="A123" s="87" t="s">
        <v>556</v>
      </c>
      <c r="B123" s="87" t="s">
        <v>11</v>
      </c>
      <c r="C123" s="87" t="s">
        <v>12</v>
      </c>
      <c r="D123" s="87" t="s">
        <v>238</v>
      </c>
      <c r="E123" s="87" t="s">
        <v>239</v>
      </c>
      <c r="F123" s="87" t="s">
        <v>108</v>
      </c>
      <c r="G123" s="87" t="s">
        <v>253</v>
      </c>
      <c r="H123" s="88" t="s">
        <v>17</v>
      </c>
      <c r="I123" s="82">
        <v>6.2952049829999995E-4</v>
      </c>
      <c r="J123" s="82">
        <v>7.0930244081000003E-4</v>
      </c>
      <c r="K123" s="82">
        <v>8.7815798318000005E-4</v>
      </c>
      <c r="L123" s="82">
        <v>1.6662535347999999E-4</v>
      </c>
      <c r="M123" s="82">
        <v>2.2240626480999999E-4</v>
      </c>
      <c r="N123" s="82">
        <v>4.6713435130999999E-4</v>
      </c>
      <c r="O123" s="82">
        <v>2.6404808758600001E-3</v>
      </c>
      <c r="P123" s="82">
        <v>2.9299399878000001E-3</v>
      </c>
      <c r="Q123" s="82">
        <v>3.2035567721200001E-3</v>
      </c>
      <c r="R123" s="82">
        <v>2.6611240342400001E-3</v>
      </c>
      <c r="S123" s="82">
        <v>2.69929732641E-3</v>
      </c>
      <c r="T123" s="82">
        <v>5.4944566551500002E-3</v>
      </c>
      <c r="U123" s="82">
        <v>7.2624619037599996E-3</v>
      </c>
      <c r="V123" s="82">
        <v>1.909925084854E-2</v>
      </c>
      <c r="W123" s="82">
        <v>1.8222155598939999E-2</v>
      </c>
      <c r="X123" s="82">
        <v>3.7533005566490002E-2</v>
      </c>
      <c r="Y123" s="82">
        <v>4.6078076972459997E-2</v>
      </c>
      <c r="Z123" s="82">
        <v>4.3456457666260002E-2</v>
      </c>
      <c r="AA123" s="82">
        <v>5.504758184683E-2</v>
      </c>
      <c r="AB123" s="82">
        <v>6.1749511236540003E-2</v>
      </c>
      <c r="AC123" s="82">
        <v>5.6248203631570001E-2</v>
      </c>
      <c r="AD123" s="82">
        <v>8.5485916931619998E-2</v>
      </c>
      <c r="AE123" s="83">
        <v>7.9040362097210007E-2</v>
      </c>
      <c r="AF123" s="83">
        <v>9.224691104294E-2</v>
      </c>
    </row>
    <row r="124" spans="1:32" ht="15" customHeight="1" x14ac:dyDescent="0.2">
      <c r="A124" s="87" t="s">
        <v>556</v>
      </c>
      <c r="B124" s="87" t="s">
        <v>11</v>
      </c>
      <c r="C124" s="87" t="s">
        <v>12</v>
      </c>
      <c r="D124" s="87" t="s">
        <v>238</v>
      </c>
      <c r="E124" s="87" t="s">
        <v>239</v>
      </c>
      <c r="F124" s="87" t="s">
        <v>108</v>
      </c>
      <c r="G124" s="87" t="s">
        <v>256</v>
      </c>
      <c r="H124" s="88" t="s">
        <v>17</v>
      </c>
      <c r="I124" s="82">
        <v>2.2489019606206101E-4</v>
      </c>
      <c r="J124" s="82">
        <v>3.12866635548792E-4</v>
      </c>
      <c r="K124" s="82">
        <v>3.7772969814381401E-4</v>
      </c>
      <c r="L124" s="82">
        <v>2.2830213018428802E-3</v>
      </c>
      <c r="M124" s="82">
        <v>3.5384621441625001E-3</v>
      </c>
      <c r="N124" s="82">
        <v>3.7550079604800001E-3</v>
      </c>
      <c r="O124" s="82">
        <v>3.8629600702309E-3</v>
      </c>
      <c r="P124" s="82">
        <v>3.7856799203103901E-3</v>
      </c>
      <c r="Q124" s="82">
        <v>4.1395936408867998E-3</v>
      </c>
      <c r="R124" s="82">
        <v>4.1026302115653498E-3</v>
      </c>
      <c r="S124" s="82">
        <v>6.2043164920395997E-3</v>
      </c>
      <c r="T124" s="82">
        <v>5.6473761214928201E-3</v>
      </c>
      <c r="U124" s="82">
        <v>7.0646150605254403E-3</v>
      </c>
      <c r="V124" s="82">
        <v>6.9060631044212404E-3</v>
      </c>
      <c r="W124" s="82">
        <v>7.3681722758752698E-3</v>
      </c>
      <c r="X124" s="82">
        <v>7.6545053951798198E-2</v>
      </c>
      <c r="Y124" s="82">
        <v>4.3292398635501002E-2</v>
      </c>
      <c r="Z124" s="82">
        <v>5.07035311988666E-2</v>
      </c>
      <c r="AA124" s="82">
        <v>2.2089114247404101E-2</v>
      </c>
      <c r="AB124" s="82">
        <v>4.15226322983379E-2</v>
      </c>
      <c r="AC124" s="82">
        <v>6.1665141368358101E-2</v>
      </c>
      <c r="AD124" s="82">
        <v>3.3357720603453302E-2</v>
      </c>
      <c r="AE124" s="83">
        <v>6.5443262336026098E-2</v>
      </c>
      <c r="AF124" s="83">
        <v>4.5948861214927202E-2</v>
      </c>
    </row>
    <row r="125" spans="1:32" ht="15" customHeight="1" x14ac:dyDescent="0.2">
      <c r="A125" s="87" t="s">
        <v>556</v>
      </c>
      <c r="B125" s="87" t="s">
        <v>11</v>
      </c>
      <c r="C125" s="87" t="s">
        <v>12</v>
      </c>
      <c r="D125" s="87" t="s">
        <v>238</v>
      </c>
      <c r="E125" s="87" t="s">
        <v>239</v>
      </c>
      <c r="F125" s="87" t="s">
        <v>108</v>
      </c>
      <c r="G125" s="87" t="s">
        <v>767</v>
      </c>
      <c r="H125" s="88" t="s">
        <v>17</v>
      </c>
      <c r="I125" s="82"/>
      <c r="J125" s="82"/>
      <c r="K125" s="82"/>
      <c r="L125" s="82"/>
      <c r="M125" s="82"/>
      <c r="N125" s="82"/>
      <c r="O125" s="82"/>
      <c r="P125" s="82"/>
      <c r="Q125" s="82"/>
      <c r="R125" s="82"/>
      <c r="S125" s="82">
        <v>1.066174654E-3</v>
      </c>
      <c r="T125" s="82">
        <v>8.5533688445000005E-4</v>
      </c>
      <c r="U125" s="82">
        <v>3.4682276239000002E-3</v>
      </c>
      <c r="V125" s="82">
        <v>4.0350816724010002E-2</v>
      </c>
      <c r="W125" s="82">
        <v>3.3313799668289998E-2</v>
      </c>
      <c r="X125" s="82">
        <v>5.3051849039299999E-2</v>
      </c>
      <c r="Y125" s="82">
        <v>7.8050126352119997E-2</v>
      </c>
      <c r="Z125" s="82">
        <v>9.2931267431559994E-2</v>
      </c>
      <c r="AA125" s="82">
        <v>0.12390012286146999</v>
      </c>
      <c r="AB125" s="82">
        <v>0.19516916431197001</v>
      </c>
      <c r="AC125" s="82">
        <v>0.13456244207240001</v>
      </c>
      <c r="AD125" s="82">
        <v>0.30012028415288</v>
      </c>
      <c r="AE125" s="83">
        <v>0.41946502222791998</v>
      </c>
      <c r="AF125" s="83">
        <v>0.69435043829627996</v>
      </c>
    </row>
    <row r="126" spans="1:32" ht="15" customHeight="1" x14ac:dyDescent="0.2">
      <c r="A126" s="87" t="s">
        <v>556</v>
      </c>
      <c r="B126" s="87" t="s">
        <v>11</v>
      </c>
      <c r="C126" s="87" t="s">
        <v>12</v>
      </c>
      <c r="D126" s="87" t="s">
        <v>238</v>
      </c>
      <c r="E126" s="87" t="s">
        <v>239</v>
      </c>
      <c r="F126" s="87" t="s">
        <v>108</v>
      </c>
      <c r="G126" s="87" t="s">
        <v>262</v>
      </c>
      <c r="H126" s="88" t="s">
        <v>17</v>
      </c>
      <c r="I126" s="82">
        <v>0.58024679999999995</v>
      </c>
      <c r="J126" s="82">
        <v>0.58671899999999999</v>
      </c>
      <c r="K126" s="82">
        <v>0.60088280000000005</v>
      </c>
      <c r="L126" s="82">
        <v>0.62564600000000004</v>
      </c>
      <c r="M126" s="82">
        <v>0.61166980000000004</v>
      </c>
      <c r="N126" s="82">
        <v>0.38955139999999999</v>
      </c>
      <c r="O126" s="82">
        <v>0.36141139999999999</v>
      </c>
      <c r="P126" s="82">
        <v>0.38382959999999999</v>
      </c>
      <c r="Q126" s="82">
        <v>0.40502840000000001</v>
      </c>
      <c r="R126" s="82">
        <v>0.49395080000000002</v>
      </c>
      <c r="S126" s="82">
        <v>0.48766619999999999</v>
      </c>
      <c r="T126" s="82">
        <v>0.46946900000000003</v>
      </c>
      <c r="U126" s="82">
        <v>0.41121920000000001</v>
      </c>
      <c r="V126" s="82">
        <v>0.47659780000000002</v>
      </c>
      <c r="W126" s="82">
        <v>0.47659780000000002</v>
      </c>
      <c r="X126" s="82">
        <v>0.27736660000000002</v>
      </c>
      <c r="Y126" s="82">
        <v>0.29931580000000002</v>
      </c>
      <c r="Z126" s="82">
        <v>0.30166080000000001</v>
      </c>
      <c r="AA126" s="82">
        <v>0.2733332</v>
      </c>
      <c r="AB126" s="82">
        <v>0.32060840000000002</v>
      </c>
      <c r="AC126" s="82">
        <v>0.34143200000000001</v>
      </c>
      <c r="AD126" s="82">
        <v>0.34143200000000001</v>
      </c>
      <c r="AE126" s="83">
        <v>0.34143200000000001</v>
      </c>
      <c r="AF126" s="83">
        <v>0.34143200000000001</v>
      </c>
    </row>
    <row r="127" spans="1:32" ht="15" customHeight="1" x14ac:dyDescent="0.2">
      <c r="A127" s="87" t="s">
        <v>556</v>
      </c>
      <c r="B127" s="87" t="s">
        <v>11</v>
      </c>
      <c r="C127" s="87" t="s">
        <v>12</v>
      </c>
      <c r="D127" s="87" t="s">
        <v>238</v>
      </c>
      <c r="E127" s="87" t="s">
        <v>270</v>
      </c>
      <c r="F127" s="87" t="s">
        <v>108</v>
      </c>
      <c r="G127" s="87" t="s">
        <v>271</v>
      </c>
      <c r="H127" s="88" t="s">
        <v>17</v>
      </c>
      <c r="I127" s="82">
        <v>4.8896487799999999E-5</v>
      </c>
      <c r="J127" s="82">
        <v>7.3356861570000002E-5</v>
      </c>
      <c r="K127" s="82">
        <v>5.8847058819999999E-5</v>
      </c>
      <c r="L127" s="82">
        <v>1.119018446E-5</v>
      </c>
      <c r="M127" s="82">
        <v>1.905485671E-5</v>
      </c>
      <c r="N127" s="82">
        <v>3.6959542600000002E-5</v>
      </c>
      <c r="O127" s="82">
        <v>2.7344984635E-4</v>
      </c>
      <c r="P127" s="82">
        <v>1.5304419698999999E-4</v>
      </c>
      <c r="Q127" s="82">
        <v>1.6336134029000001E-4</v>
      </c>
      <c r="R127" s="82">
        <v>2.9482031875000003E-4</v>
      </c>
      <c r="S127" s="82">
        <v>9.2420679020000003E-5</v>
      </c>
      <c r="T127" s="82">
        <v>1.4270135563999999E-4</v>
      </c>
      <c r="U127" s="82">
        <v>1.2365903840000001E-4</v>
      </c>
      <c r="V127" s="82">
        <v>5.2295567799999997E-4</v>
      </c>
      <c r="W127" s="82">
        <v>5.1322043208999995E-4</v>
      </c>
      <c r="X127" s="82">
        <v>7.9272450154999996E-4</v>
      </c>
      <c r="Y127" s="82">
        <v>9.5814937499000003E-4</v>
      </c>
      <c r="Z127" s="82">
        <v>8.3225212224000004E-4</v>
      </c>
      <c r="AA127" s="82">
        <v>1.23191534076E-3</v>
      </c>
      <c r="AB127" s="82">
        <v>1.4800435970099999E-3</v>
      </c>
      <c r="AC127" s="82">
        <v>1.55232190242E-3</v>
      </c>
      <c r="AD127" s="82">
        <v>2.08643856304E-3</v>
      </c>
      <c r="AE127" s="83">
        <v>1.9547077500299999E-3</v>
      </c>
      <c r="AF127" s="83">
        <v>2.2825510270700002E-3</v>
      </c>
    </row>
    <row r="128" spans="1:32" ht="15" customHeight="1" x14ac:dyDescent="0.2">
      <c r="A128" s="87" t="s">
        <v>556</v>
      </c>
      <c r="B128" s="87" t="s">
        <v>11</v>
      </c>
      <c r="C128" s="87" t="s">
        <v>12</v>
      </c>
      <c r="D128" s="87" t="s">
        <v>238</v>
      </c>
      <c r="E128" s="87" t="s">
        <v>270</v>
      </c>
      <c r="F128" s="87" t="s">
        <v>108</v>
      </c>
      <c r="G128" s="87" t="s">
        <v>768</v>
      </c>
      <c r="H128" s="88" t="s">
        <v>17</v>
      </c>
      <c r="I128" s="82"/>
      <c r="J128" s="82"/>
      <c r="K128" s="82"/>
      <c r="L128" s="82"/>
      <c r="M128" s="82"/>
      <c r="N128" s="82"/>
      <c r="O128" s="82"/>
      <c r="P128" s="82"/>
      <c r="Q128" s="82"/>
      <c r="R128" s="82"/>
      <c r="S128" s="82">
        <v>3.6504531939999998E-5</v>
      </c>
      <c r="T128" s="82">
        <v>2.2214704859999999E-5</v>
      </c>
      <c r="U128" s="82">
        <v>5.9054036850000001E-5</v>
      </c>
      <c r="V128" s="82">
        <v>1.1048437912500001E-3</v>
      </c>
      <c r="W128" s="82">
        <v>9.3827113742999996E-4</v>
      </c>
      <c r="X128" s="82">
        <v>1.12049381474E-3</v>
      </c>
      <c r="Y128" s="82">
        <v>1.6229774481899999E-3</v>
      </c>
      <c r="Z128" s="82">
        <v>1.77976412934E-3</v>
      </c>
      <c r="AA128" s="82">
        <v>2.7727732436900001E-3</v>
      </c>
      <c r="AB128" s="82">
        <v>4.6779134958200002E-3</v>
      </c>
      <c r="AC128" s="82">
        <v>3.7136159483399998E-3</v>
      </c>
      <c r="AD128" s="82">
        <v>7.3249788606399996E-3</v>
      </c>
      <c r="AE128" s="83">
        <v>1.037358013119E-2</v>
      </c>
      <c r="AF128" s="83">
        <v>1.7180958019759999E-2</v>
      </c>
    </row>
    <row r="129" spans="1:32" ht="15" customHeight="1" x14ac:dyDescent="0.2">
      <c r="A129" s="87" t="s">
        <v>556</v>
      </c>
      <c r="B129" s="87" t="s">
        <v>11</v>
      </c>
      <c r="C129" s="87" t="s">
        <v>12</v>
      </c>
      <c r="D129" s="87" t="s">
        <v>238</v>
      </c>
      <c r="E129" s="87" t="s">
        <v>270</v>
      </c>
      <c r="F129" s="87" t="s">
        <v>108</v>
      </c>
      <c r="G129" s="87" t="s">
        <v>277</v>
      </c>
      <c r="H129" s="88" t="s">
        <v>17</v>
      </c>
      <c r="I129" s="82">
        <v>3.4703186000000001</v>
      </c>
      <c r="J129" s="82">
        <v>3.3345899999999999</v>
      </c>
      <c r="K129" s="82">
        <v>3.384773</v>
      </c>
      <c r="L129" s="82">
        <v>3.5629930000000001</v>
      </c>
      <c r="M129" s="82">
        <v>3.6520092000000002</v>
      </c>
      <c r="N129" s="82">
        <v>2.4274502</v>
      </c>
      <c r="O129" s="82">
        <v>2.1528976000000002</v>
      </c>
      <c r="P129" s="82">
        <v>2.3795183999999998</v>
      </c>
      <c r="Q129" s="82">
        <v>2.6627944000000001</v>
      </c>
      <c r="R129" s="82">
        <v>3.4972392000000001</v>
      </c>
      <c r="S129" s="82">
        <v>3.7508743999999998</v>
      </c>
      <c r="T129" s="82">
        <v>3.6380330000000001</v>
      </c>
      <c r="U129" s="82">
        <v>3.0400580000000001</v>
      </c>
      <c r="V129" s="82">
        <v>3.9668958000000001</v>
      </c>
      <c r="W129" s="82">
        <v>4.01464</v>
      </c>
      <c r="X129" s="82">
        <v>2.0711040000000001</v>
      </c>
      <c r="Y129" s="82">
        <v>1.9398778000000001</v>
      </c>
      <c r="Z129" s="82">
        <v>1.8901638000000001</v>
      </c>
      <c r="AA129" s="82">
        <v>2.0949292000000002</v>
      </c>
      <c r="AB129" s="82">
        <v>2.5558624000000001</v>
      </c>
      <c r="AC129" s="82">
        <v>1.7157895999999999</v>
      </c>
      <c r="AD129" s="82">
        <v>1.7739456</v>
      </c>
      <c r="AE129" s="83">
        <v>2.2348788000000002</v>
      </c>
      <c r="AF129" s="83">
        <v>1.8999189999999999</v>
      </c>
    </row>
    <row r="130" spans="1:32" ht="15" customHeight="1" x14ac:dyDescent="0.2">
      <c r="A130" s="87" t="s">
        <v>556</v>
      </c>
      <c r="B130" s="87" t="s">
        <v>11</v>
      </c>
      <c r="C130" s="87" t="s">
        <v>12</v>
      </c>
      <c r="D130" s="87" t="s">
        <v>238</v>
      </c>
      <c r="E130" s="87" t="s">
        <v>278</v>
      </c>
      <c r="F130" s="87" t="s">
        <v>108</v>
      </c>
      <c r="G130" s="87" t="s">
        <v>279</v>
      </c>
      <c r="H130" s="88" t="s">
        <v>17</v>
      </c>
      <c r="I130" s="82">
        <v>1.8470469288200001E-3</v>
      </c>
      <c r="J130" s="82">
        <v>2.3577449884900001E-3</v>
      </c>
      <c r="K130" s="82">
        <v>3.34471651797E-3</v>
      </c>
      <c r="L130" s="82">
        <v>6.0771128279E-4</v>
      </c>
      <c r="M130" s="82">
        <v>1.0775012326800001E-3</v>
      </c>
      <c r="N130" s="82">
        <v>1.7945515010099999E-3</v>
      </c>
      <c r="O130" s="82">
        <v>1.507899770284E-2</v>
      </c>
      <c r="P130" s="82">
        <v>1.038853444816E-2</v>
      </c>
      <c r="Q130" s="82">
        <v>9.1534919770400007E-3</v>
      </c>
      <c r="R130" s="82">
        <v>3.6765574119500002E-3</v>
      </c>
      <c r="S130" s="82">
        <v>3.0267464578600002E-3</v>
      </c>
      <c r="T130" s="82">
        <v>7.9964065536500002E-3</v>
      </c>
      <c r="U130" s="82">
        <v>1.1959902310350001E-2</v>
      </c>
      <c r="V130" s="82">
        <v>3.4874369724190002E-2</v>
      </c>
      <c r="W130" s="82">
        <v>4.5138356744129998E-2</v>
      </c>
      <c r="X130" s="82">
        <v>8.8144966241109998E-2</v>
      </c>
      <c r="Y130" s="82">
        <v>9.9158653334309996E-2</v>
      </c>
      <c r="Z130" s="82">
        <v>8.8628650006589996E-2</v>
      </c>
      <c r="AA130" s="82">
        <v>0.11139637634907</v>
      </c>
      <c r="AB130" s="82">
        <v>0.11747960819714</v>
      </c>
      <c r="AC130" s="82">
        <v>0.14252630390679999</v>
      </c>
      <c r="AD130" s="82">
        <v>0.16912733794775001</v>
      </c>
      <c r="AE130" s="83">
        <v>0.17028290192659001</v>
      </c>
      <c r="AF130" s="83">
        <v>0.15255083797665001</v>
      </c>
    </row>
    <row r="131" spans="1:32" ht="15" customHeight="1" x14ac:dyDescent="0.2">
      <c r="A131" s="87" t="s">
        <v>556</v>
      </c>
      <c r="B131" s="87" t="s">
        <v>11</v>
      </c>
      <c r="C131" s="87" t="s">
        <v>12</v>
      </c>
      <c r="D131" s="87" t="s">
        <v>238</v>
      </c>
      <c r="E131" s="87" t="s">
        <v>278</v>
      </c>
      <c r="F131" s="87" t="s">
        <v>108</v>
      </c>
      <c r="G131" s="87" t="s">
        <v>281</v>
      </c>
      <c r="H131" s="88" t="s">
        <v>17</v>
      </c>
      <c r="I131" s="82">
        <v>7.7545496105670803E-4</v>
      </c>
      <c r="J131" s="82">
        <v>1.2836839990036E-3</v>
      </c>
      <c r="K131" s="82">
        <v>1.6047181505780099E-3</v>
      </c>
      <c r="L131" s="82">
        <v>9.6145551009470896E-3</v>
      </c>
      <c r="M131" s="82">
        <v>1.83808596371722E-2</v>
      </c>
      <c r="N131" s="82">
        <v>1.9481868685439999E-2</v>
      </c>
      <c r="O131" s="82">
        <v>2.1215095715410699E-2</v>
      </c>
      <c r="P131" s="82">
        <v>1.2068930408674799E-2</v>
      </c>
      <c r="Q131" s="82">
        <v>6.8938901972248699E-3</v>
      </c>
      <c r="R131" s="82">
        <v>7.0677263377388402E-3</v>
      </c>
      <c r="S131" s="82">
        <v>4.0259070289818198E-2</v>
      </c>
      <c r="T131" s="82">
        <v>3.7540501424486103E-2</v>
      </c>
      <c r="U131" s="82">
        <v>5.1044092651746302E-2</v>
      </c>
      <c r="V131" s="82">
        <v>3.4993867302887699E-2</v>
      </c>
      <c r="W131" s="82">
        <v>3.7551714126346898E-2</v>
      </c>
      <c r="X131" s="82">
        <v>2.2880721969309702E-3</v>
      </c>
      <c r="Y131" s="82">
        <v>1.0944825909746201E-3</v>
      </c>
      <c r="Z131" s="82">
        <v>1.2599881502425199E-3</v>
      </c>
      <c r="AA131" s="82">
        <v>5.0123201282352902E-4</v>
      </c>
      <c r="AB131" s="82">
        <v>7.4893070223773105E-4</v>
      </c>
      <c r="AC131" s="82">
        <v>1.1361350869761699E-3</v>
      </c>
      <c r="AD131" s="82">
        <v>6.8291184410706595E-4</v>
      </c>
      <c r="AE131" s="83">
        <v>1.3328084260576299E-3</v>
      </c>
      <c r="AF131" s="83">
        <v>1.00544535827215E-3</v>
      </c>
    </row>
    <row r="132" spans="1:32" ht="15" customHeight="1" x14ac:dyDescent="0.2">
      <c r="A132" s="87" t="s">
        <v>556</v>
      </c>
      <c r="B132" s="87" t="s">
        <v>11</v>
      </c>
      <c r="C132" s="87" t="s">
        <v>12</v>
      </c>
      <c r="D132" s="87" t="s">
        <v>238</v>
      </c>
      <c r="E132" s="87" t="s">
        <v>278</v>
      </c>
      <c r="F132" s="87" t="s">
        <v>108</v>
      </c>
      <c r="G132" s="87" t="s">
        <v>769</v>
      </c>
      <c r="H132" s="88" t="s">
        <v>17</v>
      </c>
      <c r="I132" s="82"/>
      <c r="J132" s="82"/>
      <c r="K132" s="82"/>
      <c r="L132" s="82"/>
      <c r="M132" s="82"/>
      <c r="N132" s="82"/>
      <c r="O132" s="82"/>
      <c r="P132" s="82"/>
      <c r="Q132" s="82"/>
      <c r="R132" s="82"/>
      <c r="S132" s="82">
        <v>1.19551126357E-3</v>
      </c>
      <c r="T132" s="82">
        <v>1.2448221721700001E-3</v>
      </c>
      <c r="U132" s="82">
        <v>5.7115154780199998E-3</v>
      </c>
      <c r="V132" s="82">
        <v>7.3678769511180006E-2</v>
      </c>
      <c r="W132" s="82">
        <v>8.2522079551180003E-2</v>
      </c>
      <c r="X132" s="82">
        <v>0.12459043372676</v>
      </c>
      <c r="Y132" s="82">
        <v>0.16796155417413999</v>
      </c>
      <c r="Z132" s="82">
        <v>0.18953161896248999</v>
      </c>
      <c r="AA132" s="82">
        <v>0.25072899213587002</v>
      </c>
      <c r="AB132" s="82">
        <v>0.37131301117031001</v>
      </c>
      <c r="AC132" s="82">
        <v>0.34096533355757003</v>
      </c>
      <c r="AD132" s="82">
        <v>0.59376499129673999</v>
      </c>
      <c r="AE132" s="83">
        <v>0.90368666522333996</v>
      </c>
      <c r="AF132" s="83">
        <v>1.14826328615214</v>
      </c>
    </row>
    <row r="133" spans="1:32" ht="15" customHeight="1" x14ac:dyDescent="0.2">
      <c r="A133" s="87" t="s">
        <v>556</v>
      </c>
      <c r="B133" s="87" t="s">
        <v>11</v>
      </c>
      <c r="C133" s="87" t="s">
        <v>287</v>
      </c>
      <c r="D133" s="87" t="s">
        <v>295</v>
      </c>
      <c r="E133" s="87" t="s">
        <v>310</v>
      </c>
      <c r="F133" s="87" t="s">
        <v>312</v>
      </c>
      <c r="G133" s="87" t="s">
        <v>771</v>
      </c>
      <c r="H133" s="88" t="s">
        <v>17</v>
      </c>
      <c r="I133" s="82"/>
      <c r="J133" s="82"/>
      <c r="K133" s="82"/>
      <c r="L133" s="82"/>
      <c r="M133" s="82"/>
      <c r="N133" s="82"/>
      <c r="O133" s="82"/>
      <c r="P133" s="82"/>
      <c r="Q133" s="82"/>
      <c r="R133" s="82"/>
      <c r="S133" s="82"/>
      <c r="T133" s="82"/>
      <c r="U133" s="82"/>
      <c r="V133" s="82">
        <v>5.2229999999999996E-7</v>
      </c>
      <c r="W133" s="82">
        <v>3.71980123704E-7</v>
      </c>
      <c r="X133" s="82">
        <v>3.19708227486E-7</v>
      </c>
      <c r="Y133" s="82">
        <v>1.61387517966E-6</v>
      </c>
      <c r="Z133" s="82">
        <v>4.0956309375E-7</v>
      </c>
      <c r="AA133" s="82">
        <v>5.4874901553000002E-7</v>
      </c>
      <c r="AB133" s="82">
        <v>1.9999999999999999E-6</v>
      </c>
      <c r="AC133" s="82">
        <v>2.6201623999999999E-6</v>
      </c>
      <c r="AD133" s="82">
        <v>3.6497552150800002E-6</v>
      </c>
      <c r="AE133" s="83">
        <v>1.29857020036248E-5</v>
      </c>
      <c r="AF133" s="83">
        <v>1.518340764868E-5</v>
      </c>
    </row>
    <row r="134" spans="1:32" ht="15" customHeight="1" x14ac:dyDescent="0.2">
      <c r="A134" s="87" t="s">
        <v>556</v>
      </c>
      <c r="B134" s="87" t="s">
        <v>11</v>
      </c>
      <c r="C134" s="87" t="s">
        <v>287</v>
      </c>
      <c r="D134" s="87" t="s">
        <v>316</v>
      </c>
      <c r="E134" s="87" t="s">
        <v>108</v>
      </c>
      <c r="F134" s="87" t="s">
        <v>108</v>
      </c>
      <c r="G134" s="87" t="s">
        <v>317</v>
      </c>
      <c r="H134" s="88" t="s">
        <v>17</v>
      </c>
      <c r="I134" s="82"/>
      <c r="J134" s="82"/>
      <c r="K134" s="82"/>
      <c r="L134" s="82"/>
      <c r="M134" s="82"/>
      <c r="N134" s="82"/>
      <c r="O134" s="82"/>
      <c r="P134" s="82"/>
      <c r="Q134" s="82"/>
      <c r="R134" s="82"/>
      <c r="S134" s="82"/>
      <c r="T134" s="82"/>
      <c r="U134" s="82"/>
      <c r="V134" s="82"/>
      <c r="W134" s="82"/>
      <c r="X134" s="82"/>
      <c r="Y134" s="82"/>
      <c r="Z134" s="82"/>
      <c r="AA134" s="82"/>
      <c r="AB134" s="82">
        <v>2.4889999999999999E-2</v>
      </c>
      <c r="AC134" s="82"/>
      <c r="AD134" s="82"/>
      <c r="AE134" s="83"/>
      <c r="AF134" s="83"/>
    </row>
    <row r="135" spans="1:32" ht="15" customHeight="1" x14ac:dyDescent="0.2">
      <c r="A135" s="87" t="s">
        <v>556</v>
      </c>
      <c r="B135" s="87" t="s">
        <v>325</v>
      </c>
      <c r="C135" s="87" t="s">
        <v>372</v>
      </c>
      <c r="D135" s="87" t="s">
        <v>376</v>
      </c>
      <c r="E135" s="87" t="s">
        <v>108</v>
      </c>
      <c r="F135" s="87" t="s">
        <v>108</v>
      </c>
      <c r="G135" s="87" t="s">
        <v>377</v>
      </c>
      <c r="H135" s="88" t="s">
        <v>17</v>
      </c>
      <c r="I135" s="82"/>
      <c r="J135" s="82"/>
      <c r="K135" s="82"/>
      <c r="L135" s="82"/>
      <c r="M135" s="82"/>
      <c r="N135" s="82"/>
      <c r="O135" s="82"/>
      <c r="P135" s="82"/>
      <c r="Q135" s="82"/>
      <c r="R135" s="82"/>
      <c r="S135" s="82"/>
      <c r="T135" s="82">
        <v>1.7899999999999999E-4</v>
      </c>
      <c r="U135" s="82"/>
      <c r="V135" s="82">
        <v>1.5999999999999999E-5</v>
      </c>
      <c r="W135" s="82">
        <v>8.7000000000000001E-5</v>
      </c>
      <c r="X135" s="82">
        <v>1.9486469999999999E-2</v>
      </c>
      <c r="Y135" s="82">
        <v>5.9010310000000003E-2</v>
      </c>
      <c r="Z135" s="82">
        <v>6.3185749999999999E-2</v>
      </c>
      <c r="AA135" s="82">
        <v>6.713276E-2</v>
      </c>
      <c r="AB135" s="82">
        <v>9.5776762050000006E-2</v>
      </c>
      <c r="AC135" s="82">
        <v>0.13688841500000001</v>
      </c>
      <c r="AD135" s="82">
        <v>0.147861568</v>
      </c>
      <c r="AE135" s="83">
        <v>0.13984607700000001</v>
      </c>
      <c r="AF135" s="83">
        <v>8.8292947999999996E-2</v>
      </c>
    </row>
    <row r="136" spans="1:32" ht="15" customHeight="1" x14ac:dyDescent="0.2">
      <c r="A136" s="87" t="s">
        <v>556</v>
      </c>
      <c r="B136" s="87" t="s">
        <v>382</v>
      </c>
      <c r="C136" s="87" t="s">
        <v>484</v>
      </c>
      <c r="D136" s="87" t="s">
        <v>485</v>
      </c>
      <c r="E136" s="87" t="s">
        <v>486</v>
      </c>
      <c r="F136" s="87" t="s">
        <v>108</v>
      </c>
      <c r="G136" s="87" t="s">
        <v>487</v>
      </c>
      <c r="H136" s="88" t="s">
        <v>17</v>
      </c>
      <c r="I136" s="82">
        <v>0.60054959411602404</v>
      </c>
      <c r="J136" s="82">
        <v>0.62410055859116298</v>
      </c>
      <c r="K136" s="82">
        <v>0.64176378194751604</v>
      </c>
      <c r="L136" s="82">
        <v>0.64765152306630103</v>
      </c>
      <c r="M136" s="82">
        <v>0.67120248754143896</v>
      </c>
      <c r="N136" s="82">
        <v>0.69475345201657701</v>
      </c>
      <c r="O136" s="82">
        <v>0.71830441649171595</v>
      </c>
      <c r="P136" s="82">
        <v>0.76527917023382597</v>
      </c>
      <c r="Q136" s="82">
        <v>0.83605923886740696</v>
      </c>
      <c r="R136" s="82">
        <v>0.88316116781768295</v>
      </c>
      <c r="S136" s="82">
        <v>0.90671213229282099</v>
      </c>
      <c r="T136" s="82">
        <v>0.94203857900552901</v>
      </c>
      <c r="U136" s="82">
        <v>0.96558954348066695</v>
      </c>
      <c r="V136" s="82">
        <v>1.0362424369060801</v>
      </c>
      <c r="W136" s="82">
        <v>1.0951198480939299</v>
      </c>
      <c r="X136" s="82">
        <v>1.1186708125690601</v>
      </c>
      <c r="Y136" s="82">
        <v>1.1422217770442</v>
      </c>
      <c r="Z136" s="82">
        <v>1.2128746704696201</v>
      </c>
      <c r="AA136" s="82">
        <v>1.2835275638950301</v>
      </c>
      <c r="AB136" s="82">
        <v>1.38951259685298</v>
      </c>
      <c r="AC136" s="82">
        <v>1.47194131022562</v>
      </c>
      <c r="AD136" s="82">
        <v>1.47194131022562</v>
      </c>
      <c r="AE136" s="83">
        <v>1.47194131022562</v>
      </c>
      <c r="AF136" s="83">
        <v>1.47194131022562</v>
      </c>
    </row>
    <row r="137" spans="1:32" ht="15" customHeight="1" x14ac:dyDescent="0.2">
      <c r="A137" s="87" t="s">
        <v>556</v>
      </c>
      <c r="B137" s="87" t="s">
        <v>382</v>
      </c>
      <c r="C137" s="87" t="s">
        <v>484</v>
      </c>
      <c r="D137" s="87" t="s">
        <v>485</v>
      </c>
      <c r="E137" s="87" t="s">
        <v>486</v>
      </c>
      <c r="F137" s="87" t="s">
        <v>108</v>
      </c>
      <c r="G137" s="87" t="s">
        <v>488</v>
      </c>
      <c r="H137" s="88" t="s">
        <v>17</v>
      </c>
      <c r="I137" s="82">
        <v>7.9181913875056905E-3</v>
      </c>
      <c r="J137" s="82">
        <v>9.1684321329013208E-3</v>
      </c>
      <c r="K137" s="82">
        <v>6.2271991046665802E-3</v>
      </c>
      <c r="L137" s="82">
        <v>4.8342642155297898E-3</v>
      </c>
      <c r="M137" s="82">
        <v>6.2512037269781802E-3</v>
      </c>
      <c r="N137" s="82">
        <v>5.0009629815825404E-3</v>
      </c>
      <c r="O137" s="82">
        <v>5.4177098967144203E-3</v>
      </c>
      <c r="P137" s="82">
        <v>3.6777915260388298E-3</v>
      </c>
      <c r="Q137" s="82">
        <v>5.0009629815825404E-3</v>
      </c>
      <c r="R137" s="82">
        <v>4.5842160664506604E-3</v>
      </c>
      <c r="S137" s="82">
        <v>6.2512037269781802E-3</v>
      </c>
      <c r="T137" s="82">
        <v>6.2512037269781802E-3</v>
      </c>
      <c r="U137" s="82">
        <v>6.6679506421100498E-3</v>
      </c>
      <c r="V137" s="82">
        <v>3.5006740871077798E-3</v>
      </c>
      <c r="W137" s="82">
        <v>2.0837345756593898E-3</v>
      </c>
      <c r="X137" s="82">
        <v>2.4171321077648901E-3</v>
      </c>
      <c r="Y137" s="82">
        <v>5.0009629815825499E-3</v>
      </c>
      <c r="Z137" s="82">
        <v>2.4171321077648901E-3</v>
      </c>
      <c r="AA137" s="82">
        <v>2.1670839586857699E-3</v>
      </c>
      <c r="AB137" s="82">
        <v>3.9174370519418104E-3</v>
      </c>
      <c r="AC137" s="82">
        <v>2.7505409088102099E-3</v>
      </c>
      <c r="AD137" s="82">
        <v>2.7505409088102099E-3</v>
      </c>
      <c r="AE137" s="83">
        <v>2.7505409088102099E-3</v>
      </c>
      <c r="AF137" s="83">
        <v>2.7505409088102099E-3</v>
      </c>
    </row>
    <row r="138" spans="1:32" ht="15" customHeight="1" x14ac:dyDescent="0.2">
      <c r="A138" s="87" t="s">
        <v>556</v>
      </c>
      <c r="B138" s="87" t="s">
        <v>382</v>
      </c>
      <c r="C138" s="87" t="s">
        <v>484</v>
      </c>
      <c r="D138" s="87" t="s">
        <v>485</v>
      </c>
      <c r="E138" s="87" t="s">
        <v>486</v>
      </c>
      <c r="F138" s="87" t="s">
        <v>108</v>
      </c>
      <c r="G138" s="87" t="s">
        <v>489</v>
      </c>
      <c r="H138" s="88" t="s">
        <v>17</v>
      </c>
      <c r="I138" s="82">
        <v>2.9622425465596701E-2</v>
      </c>
      <c r="J138" s="82">
        <v>2.31199418268071E-2</v>
      </c>
      <c r="K138" s="82">
        <v>2.4327091789439301E-2</v>
      </c>
      <c r="L138" s="82">
        <v>2.0229949098456299E-2</v>
      </c>
      <c r="M138" s="82">
        <v>2.1674945462631701E-2</v>
      </c>
      <c r="N138" s="82">
        <v>1.87849527342808E-2</v>
      </c>
      <c r="O138" s="82">
        <v>1.5894960005929899E-2</v>
      </c>
      <c r="P138" s="82">
        <v>2.7449873432058899E-2</v>
      </c>
      <c r="Q138" s="82">
        <v>2.4564938190982599E-2</v>
      </c>
      <c r="R138" s="82">
        <v>2.31199418268071E-2</v>
      </c>
      <c r="S138" s="82">
        <v>2.6009934555158001E-2</v>
      </c>
      <c r="T138" s="82">
        <v>2.1674945462631701E-2</v>
      </c>
      <c r="U138" s="82">
        <v>2.6009934555158001E-2</v>
      </c>
      <c r="V138" s="82">
        <v>2.6009934555158001E-2</v>
      </c>
      <c r="W138" s="82">
        <v>1.37274654596667E-2</v>
      </c>
      <c r="X138" s="82">
        <v>8.6699781850526798E-3</v>
      </c>
      <c r="Y138" s="82">
        <v>1.4449963640999999E-2</v>
      </c>
      <c r="Z138" s="82">
        <v>1.15599709134036E-2</v>
      </c>
      <c r="AA138" s="82">
        <v>9.3924774038375795E-3</v>
      </c>
      <c r="AB138" s="82">
        <v>8.67001370601596E-3</v>
      </c>
      <c r="AC138" s="82">
        <v>8.67001370601596E-3</v>
      </c>
      <c r="AD138" s="82">
        <v>8.67001370601596E-3</v>
      </c>
      <c r="AE138" s="83">
        <v>8.67001370601596E-3</v>
      </c>
      <c r="AF138" s="83">
        <v>8.67001370601596E-3</v>
      </c>
    </row>
    <row r="139" spans="1:32" ht="15" customHeight="1" x14ac:dyDescent="0.2">
      <c r="A139" s="87" t="s">
        <v>556</v>
      </c>
      <c r="B139" s="87" t="s">
        <v>382</v>
      </c>
      <c r="C139" s="87" t="s">
        <v>484</v>
      </c>
      <c r="D139" s="87" t="s">
        <v>485</v>
      </c>
      <c r="E139" s="87" t="s">
        <v>486</v>
      </c>
      <c r="F139" s="87" t="s">
        <v>108</v>
      </c>
      <c r="G139" s="87" t="s">
        <v>490</v>
      </c>
      <c r="H139" s="88" t="s">
        <v>17</v>
      </c>
      <c r="I139" s="82">
        <v>0.46971005536596699</v>
      </c>
      <c r="J139" s="82">
        <v>0.22428369432012399</v>
      </c>
      <c r="K139" s="82">
        <v>0.21790279940740701</v>
      </c>
      <c r="L139" s="82">
        <v>0.22533130393265999</v>
      </c>
      <c r="M139" s="82">
        <v>0.23037887752033201</v>
      </c>
      <c r="N139" s="82">
        <v>0.215407583784823</v>
      </c>
      <c r="O139" s="82">
        <v>0.22414083846387001</v>
      </c>
      <c r="P139" s="82">
        <v>0.20642988686285099</v>
      </c>
      <c r="Q139" s="82">
        <v>0.20023311727597301</v>
      </c>
      <c r="R139" s="82">
        <v>0.178271410307727</v>
      </c>
      <c r="S139" s="82">
        <v>0.17906505395358699</v>
      </c>
      <c r="T139" s="82">
        <v>0.17307780628921701</v>
      </c>
      <c r="U139" s="82">
        <v>0.15560494778195599</v>
      </c>
      <c r="V139" s="82">
        <v>0.151649427850989</v>
      </c>
      <c r="W139" s="82">
        <v>0.123337936800943</v>
      </c>
      <c r="X139" s="82">
        <v>0.10548476425858599</v>
      </c>
      <c r="Y139" s="82">
        <v>9.1884886743123506E-2</v>
      </c>
      <c r="Z139" s="82">
        <v>0.106760943241129</v>
      </c>
      <c r="AA139" s="82">
        <v>6.39772015800915E-2</v>
      </c>
      <c r="AB139" s="82">
        <v>8.2313544374048198E-2</v>
      </c>
      <c r="AC139" s="82">
        <v>9.2567420278563406E-2</v>
      </c>
      <c r="AD139" s="82">
        <v>9.2567420278563406E-2</v>
      </c>
      <c r="AE139" s="83">
        <v>9.2567420278563406E-2</v>
      </c>
      <c r="AF139" s="83">
        <v>9.2567420278563406E-2</v>
      </c>
    </row>
    <row r="140" spans="1:32" ht="15" customHeight="1" x14ac:dyDescent="0.2">
      <c r="A140" s="87" t="s">
        <v>556</v>
      </c>
      <c r="B140" s="87" t="s">
        <v>382</v>
      </c>
      <c r="C140" s="87" t="s">
        <v>484</v>
      </c>
      <c r="D140" s="87" t="s">
        <v>485</v>
      </c>
      <c r="E140" s="87" t="s">
        <v>486</v>
      </c>
      <c r="F140" s="87" t="s">
        <v>108</v>
      </c>
      <c r="G140" s="87" t="s">
        <v>491</v>
      </c>
      <c r="H140" s="88" t="s">
        <v>17</v>
      </c>
      <c r="I140" s="82">
        <v>0.184432743238446</v>
      </c>
      <c r="J140" s="82">
        <v>0.18812139810321499</v>
      </c>
      <c r="K140" s="82">
        <v>0.193654380400369</v>
      </c>
      <c r="L140" s="82">
        <v>0.196420871548945</v>
      </c>
      <c r="M140" s="82">
        <v>0.197343035265137</v>
      </c>
      <c r="N140" s="82">
        <v>0.19826519898132999</v>
      </c>
      <c r="O140" s="82">
        <v>0.19918736269752199</v>
      </c>
      <c r="P140" s="82">
        <v>0.20553830421093799</v>
      </c>
      <c r="Q140" s="82">
        <v>0.21209765472421299</v>
      </c>
      <c r="R140" s="82">
        <v>0.221319291886135</v>
      </c>
      <c r="S140" s="82">
        <v>0.235151747629019</v>
      </c>
      <c r="T140" s="82">
        <v>0.24437338479094101</v>
      </c>
      <c r="U140" s="82">
        <v>0.248984203371902</v>
      </c>
      <c r="V140" s="82">
        <v>0.258205840533825</v>
      </c>
      <c r="W140" s="82">
        <v>0.26742747769574698</v>
      </c>
      <c r="X140" s="82">
        <v>0.27664911485766902</v>
      </c>
      <c r="Y140" s="82">
        <v>0.29048157060055302</v>
      </c>
      <c r="Z140" s="82">
        <v>0.30892484492439798</v>
      </c>
      <c r="AA140" s="82">
        <v>0.32275730066728098</v>
      </c>
      <c r="AB140" s="82">
        <v>0.33659113542082902</v>
      </c>
      <c r="AC140" s="82">
        <v>0.35042364783538399</v>
      </c>
      <c r="AD140" s="82">
        <v>0.35042364783538399</v>
      </c>
      <c r="AE140" s="83">
        <v>0.35042364783538399</v>
      </c>
      <c r="AF140" s="83">
        <v>0.35042364783538399</v>
      </c>
    </row>
    <row r="141" spans="1:32" ht="15" customHeight="1" x14ac:dyDescent="0.2">
      <c r="A141" s="87" t="s">
        <v>556</v>
      </c>
      <c r="B141" s="87" t="s">
        <v>382</v>
      </c>
      <c r="C141" s="87" t="s">
        <v>484</v>
      </c>
      <c r="D141" s="87" t="s">
        <v>485</v>
      </c>
      <c r="E141" s="87" t="s">
        <v>486</v>
      </c>
      <c r="F141" s="87" t="s">
        <v>108</v>
      </c>
      <c r="G141" s="87" t="s">
        <v>492</v>
      </c>
      <c r="H141" s="88" t="s">
        <v>17</v>
      </c>
      <c r="I141" s="82">
        <v>9.4809550828090797E-2</v>
      </c>
      <c r="J141" s="82">
        <v>8.9747849962525397E-2</v>
      </c>
      <c r="K141" s="82">
        <v>7.9890966250046797E-2</v>
      </c>
      <c r="L141" s="82">
        <v>0.102207421323917</v>
      </c>
      <c r="M141" s="82">
        <v>8.1765937059133806E-2</v>
      </c>
      <c r="N141" s="82">
        <v>7.1837216130524698E-2</v>
      </c>
      <c r="O141" s="82">
        <v>6.1324452794350302E-2</v>
      </c>
      <c r="P141" s="82">
        <v>6.8949126425114596E-2</v>
      </c>
      <c r="Q141" s="82">
        <v>0.106101037374352</v>
      </c>
      <c r="R141" s="82">
        <v>9.5393593235656104E-2</v>
      </c>
      <c r="S141" s="82">
        <v>8.2739341071742495E-2</v>
      </c>
      <c r="T141" s="82">
        <v>0.10318082533652601</v>
      </c>
      <c r="U141" s="82">
        <v>8.2739341071742495E-2</v>
      </c>
      <c r="V141" s="82">
        <v>7.6704236193568406E-2</v>
      </c>
      <c r="W141" s="82">
        <v>4.2829776554784399E-2</v>
      </c>
      <c r="X141" s="82">
        <v>4.5749988592610598E-2</v>
      </c>
      <c r="Y141" s="82">
        <v>4.2245734147219098E-2</v>
      </c>
      <c r="Z141" s="82">
        <v>3.5431906058957997E-2</v>
      </c>
      <c r="AA141" s="82">
        <v>2.8618085789843799E-2</v>
      </c>
      <c r="AB141" s="82">
        <v>2.3750757673768001E-2</v>
      </c>
      <c r="AC141" s="82">
        <v>1.9857190842002801E-2</v>
      </c>
      <c r="AD141" s="82">
        <v>1.9857190842002801E-2</v>
      </c>
      <c r="AE141" s="83">
        <v>1.9857190842002801E-2</v>
      </c>
      <c r="AF141" s="83">
        <v>1.9857190842002801E-2</v>
      </c>
    </row>
    <row r="142" spans="1:32" ht="15" customHeight="1" x14ac:dyDescent="0.2">
      <c r="A142" s="89" t="s">
        <v>556</v>
      </c>
      <c r="B142" s="89" t="s">
        <v>518</v>
      </c>
      <c r="C142" s="89" t="s">
        <v>519</v>
      </c>
      <c r="D142" s="89" t="s">
        <v>520</v>
      </c>
      <c r="E142" s="89" t="s">
        <v>108</v>
      </c>
      <c r="F142" s="89" t="s">
        <v>108</v>
      </c>
      <c r="G142" s="89" t="s">
        <v>521</v>
      </c>
      <c r="H142" s="88" t="s">
        <v>17</v>
      </c>
      <c r="I142" s="83">
        <v>5.3378526040996697</v>
      </c>
      <c r="J142" s="83">
        <v>5.67795019341097</v>
      </c>
      <c r="K142" s="83">
        <v>5.9400037504501304</v>
      </c>
      <c r="L142" s="83">
        <v>5.9143384681446696</v>
      </c>
      <c r="M142" s="83">
        <v>5.9494714847252599</v>
      </c>
      <c r="N142" s="83">
        <v>6.0155009403565298</v>
      </c>
      <c r="O142" s="83">
        <v>6.1045160154261104</v>
      </c>
      <c r="P142" s="83">
        <v>5.9673647470989</v>
      </c>
      <c r="Q142" s="83">
        <v>5.7725596679666404</v>
      </c>
      <c r="R142" s="83">
        <v>5.5860013197957796</v>
      </c>
      <c r="S142" s="83">
        <v>5.4015388171759904</v>
      </c>
      <c r="T142" s="83">
        <v>5.598367328498</v>
      </c>
      <c r="U142" s="83">
        <v>5.6554917123843298</v>
      </c>
      <c r="V142" s="83">
        <v>5.7088710872938799</v>
      </c>
      <c r="W142" s="83">
        <v>5.6210392263379001</v>
      </c>
      <c r="X142" s="83">
        <v>5.5723188787414299</v>
      </c>
      <c r="Y142" s="83">
        <v>5.4266618022068203</v>
      </c>
      <c r="Z142" s="83">
        <v>5.6150868881356004</v>
      </c>
      <c r="AA142" s="83">
        <v>5.64800294573865</v>
      </c>
      <c r="AB142" s="83">
        <v>5.6818612656758303</v>
      </c>
      <c r="AC142" s="83">
        <v>5.8327979223567699</v>
      </c>
      <c r="AD142" s="83">
        <v>5.7064364445562301</v>
      </c>
      <c r="AE142" s="83">
        <v>5.6037085756015497</v>
      </c>
      <c r="AF142" s="83">
        <v>5.9029294687868203</v>
      </c>
    </row>
    <row r="143" spans="1:32" ht="15" customHeight="1" x14ac:dyDescent="0.2">
      <c r="A143" s="89" t="s">
        <v>556</v>
      </c>
      <c r="B143" s="89" t="s">
        <v>518</v>
      </c>
      <c r="C143" s="89" t="s">
        <v>522</v>
      </c>
      <c r="D143" s="89" t="s">
        <v>108</v>
      </c>
      <c r="E143" s="89" t="s">
        <v>108</v>
      </c>
      <c r="F143" s="89" t="s">
        <v>108</v>
      </c>
      <c r="G143" s="89" t="s">
        <v>523</v>
      </c>
      <c r="H143" s="88" t="s">
        <v>17</v>
      </c>
      <c r="I143" s="83">
        <v>0.90308226701889804</v>
      </c>
      <c r="J143" s="83">
        <v>0.94345231853829103</v>
      </c>
      <c r="K143" s="83">
        <v>0.98382237005769702</v>
      </c>
      <c r="L143" s="83">
        <v>1.0241924215771001</v>
      </c>
      <c r="M143" s="83">
        <v>1.0645624730965</v>
      </c>
      <c r="N143" s="83">
        <v>1.1049325246159001</v>
      </c>
      <c r="O143" s="83">
        <v>1.1453025761353</v>
      </c>
      <c r="P143" s="83">
        <v>1.1856726276547001</v>
      </c>
      <c r="Q143" s="83">
        <v>1.2260426791741099</v>
      </c>
      <c r="R143" s="83">
        <v>1.2664127306935</v>
      </c>
      <c r="S143" s="83">
        <v>1.3067827822129101</v>
      </c>
      <c r="T143" s="83">
        <v>1.3471528337323</v>
      </c>
      <c r="U143" s="83">
        <v>1.3875228852517101</v>
      </c>
      <c r="V143" s="83">
        <v>1.42789293677111</v>
      </c>
      <c r="W143" s="83">
        <v>1.4682629882905101</v>
      </c>
      <c r="X143" s="83">
        <v>1.5086330398099099</v>
      </c>
      <c r="Y143" s="83">
        <v>1.5490030913293</v>
      </c>
      <c r="Z143" s="83">
        <v>1.5893731428487099</v>
      </c>
      <c r="AA143" s="83">
        <v>1.62974319436812</v>
      </c>
      <c r="AB143" s="83">
        <v>1.6701132458875101</v>
      </c>
      <c r="AC143" s="83">
        <v>1.71048329740692</v>
      </c>
      <c r="AD143" s="83">
        <v>1.7508533489263201</v>
      </c>
      <c r="AE143" s="83">
        <v>1.7912234004457099</v>
      </c>
      <c r="AF143" s="83">
        <v>1.83159345196512</v>
      </c>
    </row>
  </sheetData>
  <sortState xmlns:xlrd2="http://schemas.microsoft.com/office/spreadsheetml/2017/richdata2" ref="A5:Z77">
    <sortCondition ref="B5:B77"/>
    <sortCondition ref="C5:C77"/>
    <sortCondition ref="D5:D77"/>
    <sortCondition ref="E5:E77"/>
    <sortCondition ref="F5:F77"/>
    <sortCondition ref="G5:G77"/>
    <sortCondition ref="H5:H77"/>
  </sortState>
  <phoneticPr fontId="4" type="noConversion"/>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theme="7" tint="0.59999389629810485"/>
  </sheetPr>
  <dimension ref="A1:AG5"/>
  <sheetViews>
    <sheetView workbookViewId="0"/>
  </sheetViews>
  <sheetFormatPr defaultColWidth="9.140625" defaultRowHeight="12.75" x14ac:dyDescent="0.2"/>
  <cols>
    <col min="1" max="1" width="16.85546875" style="22" customWidth="1"/>
    <col min="2" max="2" width="12.5703125" style="22" customWidth="1"/>
    <col min="3" max="3" width="21.140625" style="22" customWidth="1"/>
    <col min="4" max="4" width="23.5703125" style="22" customWidth="1"/>
    <col min="5" max="5" width="17.7109375" style="22" customWidth="1"/>
    <col min="6" max="6" width="12.140625" style="22" customWidth="1"/>
    <col min="7" max="7" width="30" style="22" customWidth="1"/>
    <col min="8" max="9" width="7.85546875" style="22" customWidth="1"/>
    <col min="10" max="33" width="9.42578125" style="22" customWidth="1"/>
    <col min="34" max="16384" width="9.140625" style="22"/>
  </cols>
  <sheetData>
    <row r="1" spans="1:33" ht="14.25" x14ac:dyDescent="0.25">
      <c r="A1" s="75" t="s">
        <v>808</v>
      </c>
      <c r="B1" s="14"/>
      <c r="C1" s="14"/>
      <c r="D1" s="14"/>
      <c r="E1" s="14"/>
      <c r="F1" s="14"/>
      <c r="G1" s="14"/>
      <c r="H1" s="14"/>
      <c r="I1" s="14"/>
      <c r="J1" s="15"/>
      <c r="K1" s="15"/>
      <c r="L1" s="15"/>
      <c r="M1" s="15"/>
      <c r="N1" s="15"/>
      <c r="O1" s="14"/>
      <c r="P1" s="15"/>
      <c r="Q1" s="15"/>
      <c r="R1" s="15"/>
      <c r="S1" s="15"/>
      <c r="T1" s="15"/>
      <c r="U1" s="15"/>
      <c r="V1" s="15"/>
      <c r="W1" s="14"/>
      <c r="X1" s="15"/>
      <c r="Y1" s="15"/>
      <c r="Z1" s="15"/>
      <c r="AA1" s="15"/>
      <c r="AB1" s="14"/>
      <c r="AC1" s="14"/>
      <c r="AD1" s="14"/>
      <c r="AE1" s="14"/>
    </row>
    <row r="2" spans="1:33" ht="14.25" x14ac:dyDescent="0.25">
      <c r="A2" s="76" t="s">
        <v>807</v>
      </c>
      <c r="B2" s="14"/>
      <c r="C2" s="14" t="s">
        <v>803</v>
      </c>
      <c r="D2" s="16"/>
      <c r="E2" s="16"/>
      <c r="F2" s="16"/>
      <c r="G2" s="16"/>
      <c r="H2" s="14"/>
    </row>
    <row r="3" spans="1:33" ht="14.25" x14ac:dyDescent="0.25">
      <c r="A3" s="16"/>
      <c r="B3" s="14"/>
      <c r="C3" s="14"/>
      <c r="D3" s="16"/>
      <c r="E3" s="16"/>
      <c r="F3" s="16"/>
      <c r="G3" s="16"/>
      <c r="H3" s="14"/>
      <c r="I3" s="77" t="s">
        <v>543</v>
      </c>
      <c r="J3" s="78">
        <f>SUBTOTAL(9,Other2025ed[2000])</f>
        <v>0</v>
      </c>
      <c r="K3" s="78">
        <f>SUBTOTAL(9,Other2025ed[2001])</f>
        <v>0</v>
      </c>
      <c r="L3" s="78">
        <f>SUBTOTAL(9,Other2025ed[2002])</f>
        <v>0</v>
      </c>
      <c r="M3" s="78">
        <f>SUBTOTAL(9,Other2025ed[2003])</f>
        <v>0</v>
      </c>
      <c r="N3" s="78">
        <f>SUBTOTAL(9,Other2025ed[2004])</f>
        <v>0</v>
      </c>
      <c r="O3" s="78">
        <f>SUBTOTAL(9,Other2025ed[2005])</f>
        <v>0</v>
      </c>
      <c r="P3" s="78">
        <f>SUBTOTAL(9,Other2025ed[2006])</f>
        <v>0</v>
      </c>
      <c r="Q3" s="78">
        <f>SUBTOTAL(9,Other2025ed[2007])</f>
        <v>0</v>
      </c>
      <c r="R3" s="78">
        <f>SUBTOTAL(9,Other2025ed[2008])</f>
        <v>0</v>
      </c>
      <c r="S3" s="78">
        <f>SUBTOTAL(9,Other2025ed[2009])</f>
        <v>0</v>
      </c>
      <c r="T3" s="78">
        <f>SUBTOTAL(9,Other2025ed[2010])</f>
        <v>0</v>
      </c>
      <c r="U3" s="78">
        <f>SUBTOTAL(9,Other2025ed[2011])</f>
        <v>0</v>
      </c>
      <c r="V3" s="78">
        <f>SUBTOTAL(9,Other2025ed[2012])</f>
        <v>0</v>
      </c>
      <c r="W3" s="78">
        <f>SUBTOTAL(9,Other2025ed[2013])</f>
        <v>0</v>
      </c>
      <c r="X3" s="78">
        <f>SUBTOTAL(9,Other2025ed[2014])</f>
        <v>0</v>
      </c>
      <c r="Y3" s="78">
        <f>SUBTOTAL(9,Other2025ed[2015])</f>
        <v>1.95875</v>
      </c>
      <c r="Z3" s="78">
        <f>SUBTOTAL(9,Other2025ed[2016])</f>
        <v>0.53220000000000001</v>
      </c>
      <c r="AA3" s="78">
        <f>SUBTOTAL(9,Other2025ed[2017])</f>
        <v>0</v>
      </c>
      <c r="AB3" s="78">
        <f>SUBTOTAL(9,Other2025ed[2018])</f>
        <v>0</v>
      </c>
      <c r="AC3" s="78">
        <f>SUBTOTAL(9,Other2025ed[2019])</f>
        <v>0</v>
      </c>
      <c r="AD3" s="78">
        <f>SUBTOTAL(9,Other2025ed[2020])</f>
        <v>0</v>
      </c>
      <c r="AE3" s="78">
        <f>SUBTOTAL(9,Other2025ed[2021])</f>
        <v>0</v>
      </c>
      <c r="AF3" s="78">
        <f>SUBTOTAL(9,Other2025ed[2022])</f>
        <v>0</v>
      </c>
      <c r="AG3" s="78">
        <f>SUBTOTAL(9,Other2025ed[2023])</f>
        <v>0</v>
      </c>
    </row>
    <row r="4" spans="1:33" ht="28.5" customHeight="1" x14ac:dyDescent="0.2">
      <c r="A4" s="43" t="s">
        <v>2</v>
      </c>
      <c r="B4" s="44" t="s">
        <v>3</v>
      </c>
      <c r="C4" s="44" t="s">
        <v>4</v>
      </c>
      <c r="D4" s="44" t="s">
        <v>5</v>
      </c>
      <c r="E4" s="44" t="s">
        <v>6</v>
      </c>
      <c r="F4" s="44" t="s">
        <v>7</v>
      </c>
      <c r="G4" s="44" t="s">
        <v>8</v>
      </c>
      <c r="H4" s="45" t="s">
        <v>9</v>
      </c>
      <c r="I4" s="45" t="s">
        <v>557</v>
      </c>
      <c r="J4" s="46" t="s">
        <v>560</v>
      </c>
      <c r="K4" s="46" t="s">
        <v>561</v>
      </c>
      <c r="L4" s="46" t="s">
        <v>562</v>
      </c>
      <c r="M4" s="46" t="s">
        <v>563</v>
      </c>
      <c r="N4" s="46" t="s">
        <v>564</v>
      </c>
      <c r="O4" s="46" t="s">
        <v>565</v>
      </c>
      <c r="P4" s="46" t="s">
        <v>566</v>
      </c>
      <c r="Q4" s="46" t="s">
        <v>567</v>
      </c>
      <c r="R4" s="46" t="s">
        <v>568</v>
      </c>
      <c r="S4" s="46" t="s">
        <v>569</v>
      </c>
      <c r="T4" s="46" t="s">
        <v>570</v>
      </c>
      <c r="U4" s="46" t="s">
        <v>571</v>
      </c>
      <c r="V4" s="46" t="s">
        <v>572</v>
      </c>
      <c r="W4" s="46" t="s">
        <v>573</v>
      </c>
      <c r="X4" s="46" t="s">
        <v>574</v>
      </c>
      <c r="Y4" s="46" t="s">
        <v>575</v>
      </c>
      <c r="Z4" s="47" t="s">
        <v>576</v>
      </c>
      <c r="AA4" s="47" t="s">
        <v>577</v>
      </c>
      <c r="AB4" s="47" t="s">
        <v>578</v>
      </c>
      <c r="AC4" s="47" t="s">
        <v>579</v>
      </c>
      <c r="AD4" s="47" t="s">
        <v>580</v>
      </c>
      <c r="AE4" s="47" t="s">
        <v>581</v>
      </c>
      <c r="AF4" s="47" t="s">
        <v>582</v>
      </c>
      <c r="AG4" s="47" t="s">
        <v>589</v>
      </c>
    </row>
    <row r="5" spans="1:33" s="31" customFormat="1" ht="15" customHeight="1" x14ac:dyDescent="0.25">
      <c r="A5" s="39" t="s">
        <v>795</v>
      </c>
      <c r="B5" s="39" t="s">
        <v>11</v>
      </c>
      <c r="C5" s="39" t="s">
        <v>287</v>
      </c>
      <c r="D5" s="39" t="s">
        <v>295</v>
      </c>
      <c r="E5" s="39" t="s">
        <v>314</v>
      </c>
      <c r="F5" s="39" t="s">
        <v>108</v>
      </c>
      <c r="G5" s="39" t="s">
        <v>558</v>
      </c>
      <c r="H5" s="40" t="s">
        <v>16</v>
      </c>
      <c r="I5" s="41">
        <v>25</v>
      </c>
      <c r="J5" s="41"/>
      <c r="K5" s="41"/>
      <c r="L5" s="41"/>
      <c r="M5" s="41"/>
      <c r="N5" s="41"/>
      <c r="O5" s="41"/>
      <c r="P5" s="41"/>
      <c r="Q5" s="41"/>
      <c r="R5" s="41"/>
      <c r="S5" s="41"/>
      <c r="T5" s="41"/>
      <c r="U5" s="41"/>
      <c r="V5" s="41"/>
      <c r="W5" s="41"/>
      <c r="X5" s="41"/>
      <c r="Y5" s="48">
        <v>1.95875</v>
      </c>
      <c r="Z5" s="48">
        <v>0.53220000000000001</v>
      </c>
      <c r="AA5" s="48"/>
      <c r="AB5" s="48"/>
      <c r="AC5" s="48"/>
      <c r="AD5" s="48"/>
      <c r="AE5" s="42"/>
      <c r="AF5" s="27"/>
      <c r="AG5" s="27"/>
    </row>
  </sheetData>
  <phoneticPr fontId="4" type="noConversion"/>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9b20a9b-5151-480a-b6a5-2526cfd3882f" xsi:nil="true"/>
    <lcf76f155ced4ddcb4097134ff3c332f xmlns="d65ee392-50af-4a48-9137-8b228da283f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9D3571D19959348B0B3548863F2173D" ma:contentTypeVersion="13" ma:contentTypeDescription="Create a new document." ma:contentTypeScope="" ma:versionID="6012c8db01d5d34b4c3cbd047f1d099f">
  <xsd:schema xmlns:xsd="http://www.w3.org/2001/XMLSchema" xmlns:xs="http://www.w3.org/2001/XMLSchema" xmlns:p="http://schemas.microsoft.com/office/2006/metadata/properties" xmlns:ns2="d65ee392-50af-4a48-9137-8b228da283fd" xmlns:ns3="79b20a9b-5151-480a-b6a5-2526cfd3882f" targetNamespace="http://schemas.microsoft.com/office/2006/metadata/properties" ma:root="true" ma:fieldsID="f1271f925e016e6d9e1001039fd5e5f4" ns2:_="" ns3:_="">
    <xsd:import namespace="d65ee392-50af-4a48-9137-8b228da283fd"/>
    <xsd:import namespace="79b20a9b-5151-480a-b6a5-2526cfd3882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5ee392-50af-4a48-9137-8b228da283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05073050-3fd1-4e92-a2b5-a3b9c7057e57"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9b20a9b-5151-480a-b6a5-2526cfd388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7722ace5-2da5-447e-b2f2-f488e8289fe2}" ma:internalName="TaxCatchAll" ma:showField="CatchAllData" ma:web="79b20a9b-5151-480a-b6a5-2526cfd388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B4443A-E0BE-473A-802A-B48833B7F0F3}">
  <ds:schemaRefs>
    <ds:schemaRef ds:uri="http://purl.org/dc/terms/"/>
    <ds:schemaRef ds:uri="http://purl.org/dc/elements/1.1/"/>
    <ds:schemaRef ds:uri="http://www.w3.org/XML/1998/namespace"/>
    <ds:schemaRef ds:uri="http://schemas.openxmlformats.org/package/2006/metadata/core-properties"/>
    <ds:schemaRef ds:uri="http://purl.org/dc/dcmitype/"/>
    <ds:schemaRef ds:uri="79b20a9b-5151-480a-b6a5-2526cfd3882f"/>
    <ds:schemaRef ds:uri="http://schemas.microsoft.com/office/2006/documentManagement/types"/>
    <ds:schemaRef ds:uri="http://schemas.microsoft.com/office/infopath/2007/PartnerControls"/>
    <ds:schemaRef ds:uri="d65ee392-50af-4a48-9137-8b228da283fd"/>
    <ds:schemaRef ds:uri="http://schemas.microsoft.com/office/2006/metadata/properties"/>
  </ds:schemaRefs>
</ds:datastoreItem>
</file>

<file path=customXml/itemProps2.xml><?xml version="1.0" encoding="utf-8"?>
<ds:datastoreItem xmlns:ds="http://schemas.openxmlformats.org/officeDocument/2006/customXml" ds:itemID="{999EAAF2-C746-468C-81A5-997BA532E506}">
  <ds:schemaRefs>
    <ds:schemaRef ds:uri="http://schemas.microsoft.com/sharepoint/v3/contenttype/forms"/>
  </ds:schemaRefs>
</ds:datastoreItem>
</file>

<file path=customXml/itemProps3.xml><?xml version="1.0" encoding="utf-8"?>
<ds:datastoreItem xmlns:ds="http://schemas.openxmlformats.org/officeDocument/2006/customXml" ds:itemID="{1A65AC88-1F0B-4237-8327-A935723833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5ee392-50af-4a48-9137-8b228da283fd"/>
    <ds:schemaRef ds:uri="79b20a9b-5151-480a-b6a5-2526cfd388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Background</vt:lpstr>
      <vt:lpstr>Included emissions</vt:lpstr>
      <vt:lpstr>Excluded emissions</vt:lpstr>
      <vt:lpstr>CO2 from biogenic materials</vt:lpstr>
      <vt:lpstr>Other Emissions</vt:lpstr>
      <vt:lpstr>GrossAndSinks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Bill Widger</dc:creator>
  <cp:keywords/>
  <dc:description/>
  <cp:lastModifiedBy>Morgan, Blayne@ARB</cp:lastModifiedBy>
  <cp:revision/>
  <dcterms:created xsi:type="dcterms:W3CDTF">2008-12-13T00:38:02Z</dcterms:created>
  <dcterms:modified xsi:type="dcterms:W3CDTF">2025-11-04T22:11:08Z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0x01010029D3571D19959348B0B3548863F2173D</vt:lpwstr>
  </property>
  <property fmtid="{D5CDD505-2E9C-101B-9397-08002B2CF9AE}" pid="3" name="MediaServiceImageTags">
    <vt:lpwstr/>
  </property>
</Properties>
</file>