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6.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7.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drawings/drawing8.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drawings/drawing9.xml" ContentType="application/vnd.openxmlformats-officedocument.drawing+xml"/>
  <Override PartName="/xl/tables/table19.xml" ContentType="application/vnd.openxmlformats-officedocument.spreadsheetml.table+xml"/>
  <Override PartName="/xl/drawings/drawing10.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drawings/drawing11.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drawings/drawing12.xml" ContentType="application/vnd.openxmlformats-officedocument.drawing+xml"/>
  <Override PartName="/xl/tables/table2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CII Section\CAL FIRE UCF\QM\"/>
    </mc:Choice>
  </mc:AlternateContent>
  <workbookProtection workbookAlgorithmName="SHA-512" workbookHashValue="81VuFDY7l7wX8wkWwuWqL47d4p6eaQF2a2kmFon8AJ6b7XtP3+rdJ/xznL/0c0whWMhvXtXpk1/p6LDM1SPx6g==" workbookSaltValue="pzrqlN5jDoySEoKA7updJw==" workbookSpinCount="100000" lockStructure="1"/>
  <bookViews>
    <workbookView xWindow="0" yWindow="0" windowWidth="20250" windowHeight="6840" tabRatio="808" firstSheet="1" activeTab="1"/>
  </bookViews>
  <sheets>
    <sheet name="Read Me" sheetId="9" r:id="rId1"/>
    <sheet name="Project Info" sheetId="31" r:id="rId2"/>
    <sheet name="Tree Planting-ITP" sheetId="2" r:id="rId3"/>
    <sheet name="Tree Planting-ITS" sheetId="18" r:id="rId4"/>
    <sheet name="Wood Products" sheetId="4" r:id="rId5"/>
    <sheet name="Electricity" sheetId="16" r:id="rId6"/>
    <sheet name="GHG Summary" sheetId="24" r:id="rId7"/>
    <sheet name="Co-Benefit Summary" sheetId="29" r:id="rId8"/>
    <sheet name="Definitions" sheetId="12" r:id="rId9"/>
    <sheet name="Documentation" sheetId="27" r:id="rId10"/>
    <sheet name="ERFs &amp; Sources" sheetId="28" r:id="rId11"/>
    <sheet name="Defaults &lt;HIDE&gt;" sheetId="30" state="hidden" r:id="rId12"/>
  </sheets>
  <definedNames>
    <definedName name="EquipmentType" localSheetId="10">#REF!</definedName>
    <definedName name="EquipmentType">#REF!</definedName>
    <definedName name="EquipmentType2" localSheetId="10">#REF!,#REF!,#REF!,#REF!,#REF!</definedName>
    <definedName name="EquipmentType2">#REF!,#REF!,#REF!,#REF!,#REF!</definedName>
    <definedName name="EquipmentType3" localSheetId="10">#REF!</definedName>
    <definedName name="EquipmentType3">#REF!</definedName>
    <definedName name="_xlnm.Print_Area" localSheetId="7">'Co-Benefit Summary'!$A$1:$D$42</definedName>
    <definedName name="_xlnm.Print_Area" localSheetId="8">Definitions!$A$1:$E$49</definedName>
    <definedName name="_xlnm.Print_Area" localSheetId="9">Documentation!$A$1:$G$28</definedName>
    <definedName name="_xlnm.Print_Area" localSheetId="10">'ERFs &amp; Sources'!$A$1:$D$64</definedName>
    <definedName name="_xlnm.Print_Area" localSheetId="6">'GHG Summary'!$A$1:$E$34</definedName>
    <definedName name="_xlnm.Print_Area" localSheetId="1">'Project Info'!$A$1:$K$40</definedName>
    <definedName name="_xlnm.Print_Area" localSheetId="2">'Tree Planting-ITP'!$A$1:$N$89</definedName>
    <definedName name="_xlnm.Print_Area" localSheetId="3">'Tree Planting-ITS'!$A$1:$K$45</definedName>
    <definedName name="_xlnm.Print_Area" localSheetId="4">'Wood Products'!$A$1:$K$28</definedName>
    <definedName name="RefrigerantTypes" localSheetId="10">#REF!</definedName>
    <definedName name="RefrigerantTypes">#REF!</definedName>
  </definedNames>
  <calcPr calcId="162913"/>
</workbook>
</file>

<file path=xl/calcChain.xml><?xml version="1.0" encoding="utf-8"?>
<calcChain xmlns="http://schemas.openxmlformats.org/spreadsheetml/2006/main">
  <c r="D35" i="31" l="1"/>
  <c r="D36" i="31"/>
  <c r="C37" i="31"/>
  <c r="D38" i="31"/>
  <c r="C39" i="31"/>
  <c r="E17" i="24"/>
  <c r="E16" i="24"/>
  <c r="E15" i="24"/>
  <c r="E14" i="24"/>
  <c r="E13" i="24"/>
  <c r="C9" i="29"/>
  <c r="C9" i="24"/>
  <c r="D34" i="31" l="1"/>
  <c r="D33" i="31"/>
  <c r="D32" i="31"/>
  <c r="D31" i="31"/>
  <c r="D29" i="31"/>
  <c r="D70" i="2" l="1"/>
  <c r="E70" i="2"/>
  <c r="F70" i="2"/>
  <c r="G70" i="2"/>
  <c r="H70" i="2"/>
  <c r="I70" i="2"/>
  <c r="J70" i="2"/>
  <c r="K70" i="2"/>
  <c r="C45" i="28" l="1"/>
  <c r="J32" i="18" l="1"/>
  <c r="J40" i="18" l="1"/>
  <c r="J39" i="18"/>
  <c r="J38" i="18"/>
  <c r="J37" i="18"/>
  <c r="J36" i="18"/>
  <c r="J35" i="18"/>
  <c r="J34" i="18" l="1"/>
  <c r="J33" i="18"/>
  <c r="J43" i="18" l="1"/>
  <c r="J42" i="18"/>
  <c r="J44" i="18" l="1"/>
  <c r="J30" i="18" l="1"/>
  <c r="E24" i="24" l="1"/>
  <c r="J29" i="18"/>
  <c r="E22" i="24" l="1"/>
  <c r="J31" i="18"/>
  <c r="B1" i="18" l="1"/>
  <c r="F20" i="18" l="1"/>
  <c r="J41" i="18" s="1"/>
  <c r="F20" i="2"/>
  <c r="K85" i="2" s="1"/>
  <c r="B1" i="4"/>
  <c r="B1" i="16" s="1"/>
  <c r="B4" i="18"/>
  <c r="B4" i="4" s="1"/>
  <c r="B4" i="16" s="1"/>
  <c r="B6" i="18"/>
  <c r="B6" i="4" s="1"/>
  <c r="B6" i="16" s="1"/>
  <c r="B3" i="18"/>
  <c r="B3" i="4" s="1"/>
  <c r="B3" i="16" s="1"/>
  <c r="D36" i="29" l="1"/>
  <c r="D21" i="29" s="1"/>
  <c r="B1" i="28"/>
  <c r="B3" i="28"/>
  <c r="B6" i="28"/>
  <c r="B4" i="28"/>
  <c r="D37" i="29" l="1"/>
  <c r="D22" i="29" s="1"/>
  <c r="D27" i="4" l="1"/>
  <c r="J21" i="4" l="1"/>
  <c r="J20" i="4"/>
  <c r="J19" i="4"/>
  <c r="J16" i="4"/>
  <c r="J17" i="4" s="1"/>
  <c r="E25" i="24" s="1"/>
  <c r="J18" i="4"/>
  <c r="K81" i="2" l="1"/>
  <c r="K80" i="2"/>
  <c r="K79" i="2"/>
  <c r="K87" i="2"/>
  <c r="D39" i="29" s="1"/>
  <c r="D24" i="29" s="1"/>
  <c r="K84" i="2"/>
  <c r="K76" i="2"/>
  <c r="K82" i="2"/>
  <c r="K83" i="2"/>
  <c r="K74" i="2"/>
  <c r="K78" i="2"/>
  <c r="K86" i="2"/>
  <c r="K77" i="2"/>
  <c r="K73" i="2"/>
  <c r="E21" i="24" s="1"/>
  <c r="K88" i="2" l="1"/>
  <c r="D38" i="29"/>
  <c r="D23" i="29" s="1"/>
  <c r="K75" i="2"/>
  <c r="E28" i="24" s="1"/>
  <c r="E23" i="24"/>
  <c r="E27" i="16"/>
  <c r="D27" i="16" l="1"/>
  <c r="H21" i="16" s="1"/>
  <c r="D32" i="29" s="1"/>
  <c r="D17" i="29" s="1"/>
  <c r="H23" i="16" l="1"/>
  <c r="H22" i="16"/>
  <c r="D29" i="29"/>
  <c r="D14" i="29" s="1"/>
  <c r="H24" i="16"/>
  <c r="D35" i="29"/>
  <c r="D20" i="29" s="1"/>
  <c r="H20" i="16"/>
  <c r="E27" i="24" s="1"/>
  <c r="H19" i="16"/>
  <c r="E26" i="24" s="1"/>
  <c r="D30" i="29" l="1"/>
  <c r="D15" i="29" s="1"/>
  <c r="D33" i="29"/>
  <c r="D18" i="29" s="1"/>
  <c r="D31" i="29"/>
  <c r="D16" i="29" s="1"/>
  <c r="D34" i="29"/>
  <c r="D19" i="29" s="1"/>
  <c r="D40" i="29"/>
  <c r="D25" i="29" s="1"/>
  <c r="H25" i="16"/>
  <c r="D41" i="29" s="1"/>
  <c r="D26" i="29" s="1"/>
  <c r="E30" i="24"/>
  <c r="E29" i="24" s="1"/>
  <c r="E33" i="24" l="1"/>
  <c r="E32" i="24"/>
  <c r="E31" i="24"/>
</calcChain>
</file>

<file path=xl/sharedStrings.xml><?xml version="1.0" encoding="utf-8"?>
<sst xmlns="http://schemas.openxmlformats.org/spreadsheetml/2006/main" count="1519" uniqueCount="325">
  <si>
    <t>Project Name:</t>
  </si>
  <si>
    <t>GGRFProgram@arb.ca.gov</t>
  </si>
  <si>
    <t>Contact Name:</t>
  </si>
  <si>
    <t>Contact Phone Number:</t>
  </si>
  <si>
    <t>Contact Email:</t>
  </si>
  <si>
    <t>Definitions Worksheet</t>
  </si>
  <si>
    <t>GHG Summary</t>
  </si>
  <si>
    <t>Emission Reduction Factors Worksheet</t>
  </si>
  <si>
    <t>Urban and Community Forestry Program</t>
  </si>
  <si>
    <t>Mill Efficiency
(%)</t>
  </si>
  <si>
    <t>Conversion Factors</t>
  </si>
  <si>
    <t>kg/MT</t>
  </si>
  <si>
    <t>Carbon Storage Factor for Softwood Lumber</t>
  </si>
  <si>
    <t>Carbon Storage Factor for Hardwood Lumber</t>
  </si>
  <si>
    <t>Carbon Storage Factor for Softwood Plywood</t>
  </si>
  <si>
    <t>Carbon Storage Factor for Oriented Standboard</t>
  </si>
  <si>
    <t>Carbon Storage Factor for Nonstructural Panels</t>
  </si>
  <si>
    <t>Carbon Storage Factor for Paper</t>
  </si>
  <si>
    <t>Carbon Storage Factor for Miscellaneous Products</t>
  </si>
  <si>
    <t>lb/bone dry ton (BDT)</t>
  </si>
  <si>
    <t>kg/short ton</t>
  </si>
  <si>
    <t>Emissions from Tree Planting Projects (percent of reduction)</t>
  </si>
  <si>
    <t>Years of Establishment and Replacement Care Provided by Project (years)</t>
  </si>
  <si>
    <t>GHG Benefit of Biomass Utilization for Wood Products</t>
  </si>
  <si>
    <t>GHG Benefit of Biomass Utilization for Energy Generation</t>
  </si>
  <si>
    <t>lb/short ton</t>
  </si>
  <si>
    <t>Wood Products</t>
  </si>
  <si>
    <t>Years of Establishment and Replacement Care Provided by Project 
(years)</t>
  </si>
  <si>
    <t>Enter the percent of removed biomass that will go into each wood product class category.  If not available from the mill that wood will be delivered to, assume that 100% of the biomass goes into "miscellaneous products."  If cells are not applicable, leave blank.</t>
  </si>
  <si>
    <t>Enter the number of years of establishment and replacement care to be provided by the project.  If cells are not applicable, leave blank.</t>
  </si>
  <si>
    <t>lb/MT</t>
  </si>
  <si>
    <t>Years Adjusted for Annual Energy Savings Output at Year 40 (years)</t>
  </si>
  <si>
    <t>Years After Planting With Greatest Risk of Mortality (years)</t>
  </si>
  <si>
    <t>Greg McPherson, Research Forester, US Forest Service (April 25, 2016) personal communication</t>
  </si>
  <si>
    <t>John Melvin, State Urban Forester (April 19, 2016) personal communication</t>
  </si>
  <si>
    <t>Annual Mortality Rate
(percent)</t>
  </si>
  <si>
    <t>Electricity</t>
  </si>
  <si>
    <t>Wood Product Classes
(%)</t>
  </si>
  <si>
    <t>Standard Emission Reduction Factors</t>
  </si>
  <si>
    <t>California Air Resources Board, Compliance Offset Protocol U.S. Forest Projects (June 25, 2015) https://www.arb.ca.gov/cc/capandtrade/protocols/usforest/forestprotocol2015.pdf</t>
  </si>
  <si>
    <t>UCF GGRF Funds Requested ($)</t>
  </si>
  <si>
    <t>Tree Group Characteristics</t>
  </si>
  <si>
    <t>Group Identifier</t>
  </si>
  <si>
    <t>therms/MMBtu</t>
  </si>
  <si>
    <t>kWh/MWh</t>
  </si>
  <si>
    <t xml:space="preserve">California Air Resources Board &amp; California Department of Resources, Recycling, and Recovery, Biomass Conversion (September 17, 2013) https://www.arb.ca.gov/cc/waste/biomassconversion.pdf
Calculated using 4,051,000 MWh divided by 4,500,000 bone dry tons to determine the avoided energy production per ton of waste. </t>
  </si>
  <si>
    <t>MMBtu/therms</t>
  </si>
  <si>
    <t>Aboveground Biomass at Time of Removal
(short ton)</t>
  </si>
  <si>
    <t>California Climate Investments</t>
  </si>
  <si>
    <t>California Air Resources Board</t>
  </si>
  <si>
    <t>ROG Electricity Emission Factor (lbs/kWh)</t>
  </si>
  <si>
    <t>ROG Natural Gas Combustion Emission Factor (lbs/MMBtu)</t>
  </si>
  <si>
    <t>US EPA, AP 42, Fifth Edition, Volume I,Chapter 1: External Combustion Sources, 1.4 Natural Gas Combustion  https://www3.epa.gov/ttn/chief/ap42/ch01/final/c01s04.pdf</t>
  </si>
  <si>
    <t>ROG Biomass Gasification Emission Factor (lbs/kWh)</t>
  </si>
  <si>
    <t>ROG Biomass Combustion Emission Factor (lbs/kWh)</t>
  </si>
  <si>
    <t>ROG Flare Combustion Emission Factor (lbs/wet short ton of greenwaste)</t>
  </si>
  <si>
    <t>Average dry weight percentage of tree biomass</t>
  </si>
  <si>
    <t>PM Biomass Gasification Emission Factor (lbs/kWh)</t>
  </si>
  <si>
    <t>PM Biomass Combustion Emission Factor (lbs/kWh)</t>
  </si>
  <si>
    <t xml:space="preserve">Enter the tree group characteristics for the group identifier as described in i-Tree Planting.  If cells are not applicable, leave blank.  </t>
  </si>
  <si>
    <t>Enter the group identifier as shown in i-Tree Planting. If cells are not applicable, leave blank.</t>
  </si>
  <si>
    <t>Enter the aboveground biomass from the group identifier at the time of removal to be utilized for wood products (from i-Tree Planting).  If cells are not applicable, leave blank.</t>
  </si>
  <si>
    <t xml:space="preserve">Applicants can enter either the actual mill efficiency from the mill where trees will be delivered, supported with documentation, or the appropriate default mill efficiency based on the type of wood provided in Table B-1 of the quantification methodology.   If trees will be delivered to more than one mill with different efficiencies, applicanats may provide a weighted mill efficiency.  If cell is not applicable, leave blank.  </t>
  </si>
  <si>
    <t>Enter the aboveground biomass of the group identifier at the time of removal to be utilized for energy generation via combustion (from i-Tree Planting).  If cells are not applicable, leave blank.</t>
  </si>
  <si>
    <t>Enter the aboveground biomass of the group identifier at the time of removal to be utilized for energy generation via gasification (from i-Tree Planting).  If cells are not applicable, leave blank.</t>
  </si>
  <si>
    <t>US EPA, AP 42, Fifth Edition, Volume I,Chapter 1: External Combustion Sources, 1.6 Wood Residue Combustion In Boilers  https://www3.epa.gov/ttn/chief/ap42/ch01/final/c01s06.pdf,
Average PM to PM2.5 emission value for all sources</t>
  </si>
  <si>
    <t>Aboveground Biomass at Time of Removal for Tree Utilized to Generate Electricity via Combustion
(Short Tons)</t>
  </si>
  <si>
    <t>Aboveground Biomass at Time of Removal for Tree Utilized to Generate Electricity via Gasification
(Short Tons)</t>
  </si>
  <si>
    <t>California Air Resources Board Statewide 2012 Estimated Annual Ambient Air Emissions, https://www.arb.ca.gov/app/emsinv/2017/emseic1_query.php?F_DIV=-4&amp;F_YR=2012&amp;F_SEASON=A&amp;SP=SIP105ADJ&amp;F_AREA=CA</t>
  </si>
  <si>
    <t xml:space="preserve">Electricity generated per ton of biomass waste via combustion (MWh/bone dry ton of biomass) </t>
  </si>
  <si>
    <t xml:space="preserve">Electricity generated per ton of biomass waste via gasification (MWh/bone dry ton of biomass) </t>
  </si>
  <si>
    <t>Electricity Savings From Tree Group Over the 40 Year Quantification Period 
(kWh)</t>
  </si>
  <si>
    <t>Natural Gas Savings From Tree Group Over the 40 Year Quantification Period
(MMBtu)</t>
  </si>
  <si>
    <t>Electricity Savings From Tree Group Over the 40 Year Quantification Period
(kWh)</t>
  </si>
  <si>
    <t xml:space="preserve">Enter the electricity use reductions from energy savings from the group of trees over the 40 year quantification period (from i-Tree Planting).  If cells are not applicable, leave blank.  </t>
  </si>
  <si>
    <t xml:space="preserve">Enter the natural gas use reductions from energy savings from the group of trees over the 40 year quantification period (from i-Tree Planting).  If cells are not applicable, leave blank.  </t>
  </si>
  <si>
    <t>ABOUT:</t>
  </si>
  <si>
    <t>More information:</t>
  </si>
  <si>
    <t>www.arb.ca.gov/auctionproceeds</t>
  </si>
  <si>
    <t>Note to applicants:</t>
  </si>
  <si>
    <t>Third-party tools:</t>
  </si>
  <si>
    <t>Date Calculator Completed:</t>
  </si>
  <si>
    <t>Non-GGRF Leveraged Funds ($):</t>
  </si>
  <si>
    <t>Total Funds ($):</t>
  </si>
  <si>
    <t>Key for color-coded fields:</t>
  </si>
  <si>
    <t>Green</t>
  </si>
  <si>
    <t>Grey</t>
  </si>
  <si>
    <t>Yellow</t>
  </si>
  <si>
    <t>Project Information</t>
  </si>
  <si>
    <t>Other GGRF Leveraged Funds ($)</t>
  </si>
  <si>
    <t>Non-GGRF Leveraged Funds ($)</t>
  </si>
  <si>
    <t>Total Funds ($)</t>
  </si>
  <si>
    <t>Co-benefits and Key Variables Summary</t>
  </si>
  <si>
    <t>General Documentation</t>
  </si>
  <si>
    <t>The following checklist is provided as a guide to applicants; additional data and/or information may be necessary to support project-specific input assumptions.</t>
  </si>
  <si>
    <t>Documentation Description</t>
  </si>
  <si>
    <t>Completed?</t>
  </si>
  <si>
    <t>Project-Specific Documentation</t>
  </si>
  <si>
    <t>Additional Documentation</t>
  </si>
  <si>
    <t>Tree Planting</t>
  </si>
  <si>
    <t>Project description, including excerpts or specific references to the location in the main UCF Program application of the project information necessary to complete the applicable portions of this Benefits Calculator Tool.</t>
  </si>
  <si>
    <t>Quantifiable Project Activity</t>
  </si>
  <si>
    <t>Biomass Utilization for Wood Products</t>
  </si>
  <si>
    <t>Biomass Utilization for Electricity Generation</t>
  </si>
  <si>
    <t>Estimated Change in Water Irrigation from Planting Trees</t>
  </si>
  <si>
    <t>Enter data below after using the UCANR Water Use Classification of Landscape Species (WUCOLS IV) and the DWR Water Budget Workbook for New and Rehabilitated Non-Residential Landscapes (Water Budget Workbook).</t>
  </si>
  <si>
    <t>Trees Planted</t>
  </si>
  <si>
    <t>Fossil Fuel Based Energy Use Reductions (kWh)</t>
  </si>
  <si>
    <t>Fossil Fuel Based Energy Use Reductions (therms)</t>
  </si>
  <si>
    <t>Total Water Savings (gallons)</t>
  </si>
  <si>
    <t>Annual Water Savings (acre feet/year)</t>
  </si>
  <si>
    <t xml:space="preserve">Documentation Tab </t>
  </si>
  <si>
    <t>Yes</t>
  </si>
  <si>
    <t>No</t>
  </si>
  <si>
    <t>Sonoma County Water Agency, Feasibility of Using Residual Woody Biomass to Generate Electricity for Sonoma County (2013)
https://www.sonomawater.org/programmatic-efforts</t>
  </si>
  <si>
    <t>EPA Emission Factors for Greenhouse Gas Inventories (2018)
https://www.epa.gov/sites/production/files/2018-03/documents/emission-factors_mar_2018_0.pdf</t>
  </si>
  <si>
    <t>United States Department of Agriculture, Forest Service. i-Tree Methods and Files [i-Tree Streets &amp; STRATUM Resources: i Tree Streets Reference City Community Tree Guides]. https://www.itreetools.org/resources/archives.php</t>
  </si>
  <si>
    <t>• Documentation supporting mill efficiency
• Documentation supporting biomass utilization allocations</t>
  </si>
  <si>
    <t>• Documentation supporting biomass utilization allocations</t>
  </si>
  <si>
    <t>Renewable Energy Generated (kWh)</t>
  </si>
  <si>
    <t>Energy and Fuel Cost Savings ($)</t>
  </si>
  <si>
    <t>Total GGRF Funds ($)</t>
  </si>
  <si>
    <t>Rainfall Interception Over the 40 Year Quantification Period 
(gal)</t>
  </si>
  <si>
    <t>Avoided Runoff Over the 40 Year Quantification Period 
(gal)</t>
  </si>
  <si>
    <t>Water Savings from Project Implementation (gal)</t>
  </si>
  <si>
    <t>Annual Rainfall Interception
(gal/yr)</t>
  </si>
  <si>
    <t>gal/acre-feet</t>
  </si>
  <si>
    <t>Tree Planting Benefits</t>
  </si>
  <si>
    <t>UCF GGRF Funds</t>
  </si>
  <si>
    <t>Total</t>
  </si>
  <si>
    <t>Estimated revenue from sale of surplus renewable energy or fuel generated during the project quantification period ($)</t>
  </si>
  <si>
    <t>Operating costs to generate renewable energy or fuel incurred during the project quantification period ($)</t>
  </si>
  <si>
    <t>Residential Natural Gas Price ($/therm)</t>
  </si>
  <si>
    <t>Industrial Electricity Price ($/kWh)</t>
  </si>
  <si>
    <t>Residential Electricity Price ($/kWh)</t>
  </si>
  <si>
    <t>Energy Cost Savings ($)</t>
  </si>
  <si>
    <t>Energy Generated (kWh)</t>
  </si>
  <si>
    <t>Project Info</t>
  </si>
  <si>
    <t>Enter the total amount of additional GGRF funds to implement the project (include GGRF funds previously awarded to the project by CAL FIRE's UCF Program or another California Climate Investments program, GGRF funds currently being requested from another California Climate Investments program, and GGRF funds the project plans to request in the future from CAL FIRE's UCF Program or another California Climate Investments program).  For a list of GGRF funded programs, go to:  ww2.arb.ca.gov/cci-funded-programs.</t>
  </si>
  <si>
    <t>Enter the total amount of leveraged funds from sources other than the GGRF that will be used to implment project activities.</t>
  </si>
  <si>
    <t>The cost of generating alternative energy and/or fuel during the project quantification period (dollars) is the operating cost (as opposed to the capital cost) of the system incurred during that period.  This is an estimate of the cost of production, capture, handling, and combustion of feedstock.</t>
  </si>
  <si>
    <t>If the project will generate surplus renewable energy or fuel and has existing contracts for the sale of that surplus, enter the expected revenue. Revenue is the estimated surplus amount (unit of energy) multiplied by the per unit cost (dollars per unit).</t>
  </si>
  <si>
    <t>•  California Air Resources Board, Method for Estimating Greenhouse Gas Emission Reductions from Diversion of Organic Waste from Landfills to Compost Facilities: Final Draft (May 2017)
https://www.arb.ca.gov/cc/waste/waste.htm
•  EPA AP-42, Compilation of Air Emission Factors, 2.4, Municipal Solid Waste Landfills, https://www3.epa.gov/ttnchie1/ap42/ch02/final/c02s04.pdf</t>
  </si>
  <si>
    <t>Chicago's Urban Forest Ecosystem: Results of the Chicago Urban Forest Climate Project , United States Department of Agriculture, Forest Service, June 1994, https://www.nrs.fs.fed.us/pubs/gtr/gtr_ne186.pdf
Averaged moisture content of fresh-weight conifers and hardwoods. (Page 84)</t>
  </si>
  <si>
    <t>unit carbon/ unit biomass</t>
  </si>
  <si>
    <t>Contact information for the person who can answer project specific questions from staff reviewers on the quantification calculations.</t>
  </si>
  <si>
    <t>Populated UCF Benefits Calculator Tool (this file) (in .xlsx) with worksheets applicable to the project populated (ensure that all fields in the GHG Summary and Co-benefits Summary tabs are populated).</t>
  </si>
  <si>
    <t>If Project Involves Additional Irrigation, Estimated Annual Baseline On-site Water Use (gal/year)</t>
  </si>
  <si>
    <t>If Project Involves Additional Irrigation, Estimated Annual On-site Water Use After Planting (gal/year)</t>
  </si>
  <si>
    <t>Annual Electricity Savings From Population of Trees 40 Years After Project Start
(MWh/yr)</t>
  </si>
  <si>
    <t>Annual Natural Gas Savings From Population of Trees 40 Years After Project Start
(therms/yr)</t>
  </si>
  <si>
    <t>Enter the total amount of UCF GGRF funds requested from this solicitation to implement all project activities.</t>
  </si>
  <si>
    <t xml:space="preserve">•  Sonoma County Water Agency, Feasibility of Using Residual Woody Biomass to Generate Electricity for Sonoma County, 2013
https://www.sonomawater.org/programmatic-efforts
•  California Air Resources Board Low Carbon Fuel Standard Detailed California-Modified GREET Pathway for Celllulosic Ethanol from Forest Waste (2009)
https://www.arb.ca.gov/fuels/lcfs/022709lcfs_forestw.pdf </t>
  </si>
  <si>
    <t>•  i-Tree ECO Guide to Using the Forecast Model http://www.itreetools.org/resources/manuals/Ecov6_ManualsGuides/Ecov6Guide_UsingForecast.pdf 
•  Roman, Lara “How many trees are enough? Tree death and the urban canopy” in Scenario Journal (Spring 2014)  http://www.fs.fed.us/nrs/pubs/jrnl/2014/nrs_2014_roman_001.pdf
•  U.S. Department of Energy Information Administration “Method for Calculating Carbon Sequestration by Trees in Urban and Suburban Settings” (April 1998) http://www3.epa.gov/climatechange/Downloads/method-calculating-carbon-sequestration-trees-urban-and-suburban-settings.pdf</t>
  </si>
  <si>
    <t>California Air Resources Board, Method for Estimating Greenhouse Gas Emission Reductions from Diversion of Organic Waste from Landfills to Compost Facilities: Final Draft (May 2017)
https://www.arb.ca.gov/cc/waste/waste.htm</t>
  </si>
  <si>
    <t>Enter data below after using i-Tree Planting to estimate tree carbon storage, electricity savings, natural gas savings, water savings, and co-pollutants removed due to the groups of trees.</t>
  </si>
  <si>
    <t>Enter data below after using the i-Tree Streets to estimate tree carbon storage, electricity and natural gas savings, water savings, and co-pollutants removed due to the population of project trees.</t>
  </si>
  <si>
    <t>Mill Efficiency (%)</t>
  </si>
  <si>
    <t>Carbon Transferred to Wood Products (MT C)</t>
  </si>
  <si>
    <t xml:space="preserve">Information for using i-Tree tools is available in the user guide (see above). </t>
  </si>
  <si>
    <t>Grant ID:</t>
  </si>
  <si>
    <t>Grant ID</t>
  </si>
  <si>
    <t xml:space="preserve">Unique project identifier assigned to the project by CAL FIRE. </t>
  </si>
  <si>
    <t>Quantity of Trees Planted within this Tree Group</t>
  </si>
  <si>
    <t>Quantity of Trees Planted</t>
  </si>
  <si>
    <t>Trees Within Population Planted to Shade Buildings (i.e. within 60 ft) (%)</t>
  </si>
  <si>
    <t>Enter data below after using the i-Tree Planting to estimate aboveground biomass of trees removed and utilized for wood products.</t>
  </si>
  <si>
    <t>Enter data below after using the i-Tree Planting to estimate aboveground biomass of trees removed and utilized for energy generation.</t>
  </si>
  <si>
    <t xml:space="preserve">Enter the quantity of trees planted within this group identifier.  If cells are not applicable, leave blank.  </t>
  </si>
  <si>
    <t xml:space="preserve">Enter the quantity of trees planted for the entire project.  If cells are not applicable, leave blank.  </t>
  </si>
  <si>
    <t>Trees Within Population Planted to Shade Buildings
(%)</t>
  </si>
  <si>
    <t>Enter the percent of the population of trees planted that will be strategically placed to shade buildings (i.e., those planted within 60 feet of a building).</t>
  </si>
  <si>
    <t xml:space="preserve">If a tree planting project will involve additional irrigation, enter the estimated annual water use without the project, estimated using Department of Water Resources (DWR) Water Budget Calculator for New and Rehabilitated Residential/Non-Residential Landscapes and Water Use Classification of Landscape Species (WUCOLS) IV online database.  For more information and examples for using the water tools, see the Water Savings Assessment Methodology at:  www.arb.ca.gov/cci-cobenefits.  If cells are not applicable, leave blank.  </t>
  </si>
  <si>
    <t xml:space="preserve">If a tree planting project will involve additional irrigation, enter the estimated annual water use with the project, estimated using Department of Water Resources (DWR) Water Budget Calculator for New and Rehabilitated Residential/Non-Residential Landscapes and Water Use Classification of Landscape Species (WUCOLS) IV online database.  For more information and examples for using the water tools, see the Water Savings Assessment Methodology at:  www.arb.ca.gov/cci-cobenefits.  If cells are not applicable, leave blank.  </t>
  </si>
  <si>
    <t>If Project Involves Additional Irrigation, Estimated Annual Baseline On-site Water Use (gal/yr)</t>
  </si>
  <si>
    <t>If Project Involves Additional Irrigation, Estimated Annual On-Site Water Use After Planting 
(gal/yr)</t>
  </si>
  <si>
    <t>Irrigation Savings Over 40 Year Quantification Period (gal)</t>
  </si>
  <si>
    <t>Energy Use Reductions (kWh)</t>
  </si>
  <si>
    <t> i-Tree Planting</t>
  </si>
  <si>
    <t> i-Tree Streets</t>
  </si>
  <si>
    <t> Water Use Classification of Landscape Species (WUCOLS IV)</t>
  </si>
  <si>
    <r>
      <t>Carbon Stored in Tree Group Over the 40 Year Quantification Period 
(lb CO</t>
    </r>
    <r>
      <rPr>
        <b/>
        <vertAlign val="subscript"/>
        <sz val="12"/>
        <rFont val="Avenir LT Std 55 Roman"/>
        <family val="2"/>
      </rPr>
      <t>2</t>
    </r>
    <r>
      <rPr>
        <b/>
        <sz val="12"/>
        <rFont val="Avenir LT Std 55 Roman"/>
        <family val="2"/>
      </rPr>
      <t>e)</t>
    </r>
  </si>
  <si>
    <r>
      <t>NO</t>
    </r>
    <r>
      <rPr>
        <b/>
        <vertAlign val="subscript"/>
        <sz val="12"/>
        <rFont val="Avenir LT Std 55 Roman"/>
        <family val="2"/>
      </rPr>
      <t>2</t>
    </r>
    <r>
      <rPr>
        <b/>
        <sz val="12"/>
        <rFont val="Avenir LT Std 55 Roman"/>
        <family val="2"/>
      </rPr>
      <t xml:space="preserve"> Removed Over the 40 Year Quantification Period
(lb)</t>
    </r>
  </si>
  <si>
    <r>
      <t>PM</t>
    </r>
    <r>
      <rPr>
        <b/>
        <vertAlign val="subscript"/>
        <sz val="12"/>
        <rFont val="Avenir LT Std 55 Roman"/>
        <family val="2"/>
      </rPr>
      <t>2.5</t>
    </r>
    <r>
      <rPr>
        <b/>
        <sz val="12"/>
        <rFont val="Avenir LT Std 55 Roman"/>
        <family val="2"/>
      </rPr>
      <t xml:space="preserve"> Removed Over the 40 Year Quantification Period
(lb)</t>
    </r>
  </si>
  <si>
    <r>
      <t>GHG Benefit of Carbon Stored in Live Project Trees (MT CO</t>
    </r>
    <r>
      <rPr>
        <b/>
        <vertAlign val="subscript"/>
        <sz val="12"/>
        <rFont val="Avenir LT Std 55 Roman"/>
        <family val="2"/>
      </rPr>
      <t>2</t>
    </r>
    <r>
      <rPr>
        <b/>
        <sz val="12"/>
        <rFont val="Avenir LT Std 55 Roman"/>
        <family val="2"/>
      </rPr>
      <t>e)</t>
    </r>
  </si>
  <si>
    <r>
      <t>GHG Benefit from Energy Savings (MT CO</t>
    </r>
    <r>
      <rPr>
        <b/>
        <vertAlign val="subscript"/>
        <sz val="12"/>
        <rFont val="Avenir LT Std 55 Roman"/>
        <family val="2"/>
      </rPr>
      <t>2</t>
    </r>
    <r>
      <rPr>
        <b/>
        <sz val="12"/>
        <rFont val="Avenir LT Std 55 Roman"/>
        <family val="2"/>
      </rPr>
      <t>e)</t>
    </r>
  </si>
  <si>
    <r>
      <t>GHG Emissions from Project Implementation (MT CO</t>
    </r>
    <r>
      <rPr>
        <b/>
        <vertAlign val="subscript"/>
        <sz val="12"/>
        <rFont val="Avenir LT Std 55 Roman"/>
        <family val="2"/>
      </rPr>
      <t>2</t>
    </r>
    <r>
      <rPr>
        <b/>
        <sz val="12"/>
        <rFont val="Avenir LT Std 55 Roman"/>
        <family val="2"/>
      </rPr>
      <t>e)</t>
    </r>
  </si>
  <si>
    <r>
      <t>Carbon Stored in Population of Trees 40 Years After Project Start
(lb CO</t>
    </r>
    <r>
      <rPr>
        <b/>
        <vertAlign val="subscript"/>
        <sz val="12"/>
        <rFont val="Avenir LT Std 55 Roman"/>
        <family val="2"/>
      </rPr>
      <t>2</t>
    </r>
    <r>
      <rPr>
        <b/>
        <sz val="12"/>
        <rFont val="Avenir LT Std 55 Roman"/>
        <family val="2"/>
      </rPr>
      <t>e)</t>
    </r>
  </si>
  <si>
    <r>
      <t>Annual NO</t>
    </r>
    <r>
      <rPr>
        <b/>
        <vertAlign val="subscript"/>
        <sz val="12"/>
        <rFont val="Avenir LT Std 55 Roman"/>
        <family val="2"/>
      </rPr>
      <t>2</t>
    </r>
    <r>
      <rPr>
        <b/>
        <sz val="12"/>
        <rFont val="Avenir LT Std 55 Roman"/>
        <family val="2"/>
      </rPr>
      <t xml:space="preserve"> Deposition From Population of Trees 40 Years After Project Start
(lb/yr)</t>
    </r>
  </si>
  <si>
    <r>
      <t>Annual PM</t>
    </r>
    <r>
      <rPr>
        <b/>
        <vertAlign val="subscript"/>
        <sz val="12"/>
        <rFont val="Avenir LT Std 55 Roman"/>
        <family val="2"/>
      </rPr>
      <t>10</t>
    </r>
    <r>
      <rPr>
        <b/>
        <sz val="12"/>
        <rFont val="Avenir LT Std 55 Roman"/>
        <family val="2"/>
      </rPr>
      <t xml:space="preserve"> Deposition From Population of Trees 40 Years After Project Start
(lb/yr)</t>
    </r>
  </si>
  <si>
    <r>
      <t>GHG Benefit of Carbon Stored in Wood Products (MT CO</t>
    </r>
    <r>
      <rPr>
        <b/>
        <vertAlign val="subscript"/>
        <sz val="12"/>
        <color theme="1"/>
        <rFont val="Avenir LT Std 55 Roman"/>
        <family val="2"/>
      </rPr>
      <t>2</t>
    </r>
    <r>
      <rPr>
        <b/>
        <sz val="12"/>
        <color theme="1"/>
        <rFont val="Avenir LT Std 55 Roman"/>
        <family val="2"/>
      </rPr>
      <t>e)</t>
    </r>
  </si>
  <si>
    <r>
      <t>GHG Benefit from Preventing the Landfilling of Biomass (MT CO</t>
    </r>
    <r>
      <rPr>
        <b/>
        <vertAlign val="subscript"/>
        <sz val="12"/>
        <color theme="1"/>
        <rFont val="Avenir LT Std 55 Roman"/>
        <family val="2"/>
      </rPr>
      <t>2</t>
    </r>
    <r>
      <rPr>
        <b/>
        <sz val="12"/>
        <color theme="1"/>
        <rFont val="Avenir LT Std 55 Roman"/>
        <family val="2"/>
      </rPr>
      <t>e)</t>
    </r>
  </si>
  <si>
    <t>Biomass that will go into 
Softwood Lumber Processing (%)</t>
  </si>
  <si>
    <t>Biomass that will go into 
Hardwood Lumber  Processing (%)</t>
  </si>
  <si>
    <t>Biomass that will go into 
Softwood Plywood  Processing (%)</t>
  </si>
  <si>
    <t>Biomass that will go into 
Oriented Standboard Processing (%)</t>
  </si>
  <si>
    <t>Biomass that will go into 
Nonstructural Panels Processing (%)</t>
  </si>
  <si>
    <t>Biomass that will go into 
Paper Processing (%)</t>
  </si>
  <si>
    <t>Biomass that will go into 
Miscellaneous Products Processing (%)</t>
  </si>
  <si>
    <r>
      <t>GHG Benefit from Utilizing Biomass for Energy Generation (MT CO</t>
    </r>
    <r>
      <rPr>
        <b/>
        <vertAlign val="subscript"/>
        <sz val="12"/>
        <rFont val="Avenir LT Std 55 Roman"/>
        <family val="2"/>
      </rPr>
      <t>2</t>
    </r>
    <r>
      <rPr>
        <b/>
        <sz val="12"/>
        <rFont val="Avenir LT Std 55 Roman"/>
        <family val="2"/>
      </rPr>
      <t>e)</t>
    </r>
  </si>
  <si>
    <r>
      <t>GHG Benefit from Preventing the Landfilling of Biomass (MT CO</t>
    </r>
    <r>
      <rPr>
        <b/>
        <vertAlign val="subscript"/>
        <sz val="12"/>
        <rFont val="Avenir LT Std 55 Roman"/>
        <family val="2"/>
      </rPr>
      <t>2</t>
    </r>
    <r>
      <rPr>
        <b/>
        <sz val="12"/>
        <rFont val="Avenir LT Std 55 Roman"/>
        <family val="2"/>
      </rPr>
      <t>e)</t>
    </r>
  </si>
  <si>
    <r>
      <t>Total</t>
    </r>
    <r>
      <rPr>
        <sz val="12"/>
        <color rgb="FFFF0000"/>
        <rFont val="Avenir LT Std 55 Roman"/>
        <family val="2"/>
      </rPr>
      <t xml:space="preserve"> </t>
    </r>
    <r>
      <rPr>
        <sz val="12"/>
        <rFont val="Avenir LT Std 55 Roman"/>
        <family val="2"/>
      </rPr>
      <t>UCF</t>
    </r>
    <r>
      <rPr>
        <sz val="12"/>
        <color theme="1"/>
        <rFont val="Avenir LT Std 55 Roman"/>
        <family val="2"/>
      </rPr>
      <t xml:space="preserve"> GGRF Funds Requested ($)</t>
    </r>
  </si>
  <si>
    <r>
      <t>GHG Benefit of Carbon Stored in Live Project Trees  Estimated Using i-Tree Planting (MT CO</t>
    </r>
    <r>
      <rPr>
        <vertAlign val="subscript"/>
        <sz val="12"/>
        <rFont val="Avenir LT Std 55 Roman"/>
        <family val="2"/>
      </rPr>
      <t>2</t>
    </r>
    <r>
      <rPr>
        <sz val="12"/>
        <rFont val="Avenir LT Std 55 Roman"/>
        <family val="2"/>
      </rPr>
      <t>e)</t>
    </r>
  </si>
  <si>
    <r>
      <t>GHG Benefit of Carbon Stored in Live Project Trees  Estimated Using i-Tree Streets (MT CO</t>
    </r>
    <r>
      <rPr>
        <vertAlign val="subscript"/>
        <sz val="12"/>
        <rFont val="Avenir LT Std 55 Roman"/>
        <family val="2"/>
      </rPr>
      <t>2</t>
    </r>
    <r>
      <rPr>
        <sz val="12"/>
        <rFont val="Avenir LT Std 55 Roman"/>
        <family val="2"/>
      </rPr>
      <t>e)</t>
    </r>
  </si>
  <si>
    <r>
      <t>GHG Benefit from Energy Savings Estimated Using the i-Tree Planting (MT CO</t>
    </r>
    <r>
      <rPr>
        <vertAlign val="subscript"/>
        <sz val="12"/>
        <rFont val="Avenir LT Std 55 Roman"/>
        <family val="2"/>
      </rPr>
      <t>2</t>
    </r>
    <r>
      <rPr>
        <sz val="12"/>
        <rFont val="Avenir LT Std 55 Roman"/>
        <family val="2"/>
      </rPr>
      <t>e)</t>
    </r>
  </si>
  <si>
    <r>
      <t>GHG Benefit from Energy Savings Estimated Using i-Tree Streets (MT CO</t>
    </r>
    <r>
      <rPr>
        <vertAlign val="subscript"/>
        <sz val="12"/>
        <rFont val="Avenir LT Std 55 Roman"/>
        <family val="2"/>
      </rPr>
      <t>2</t>
    </r>
    <r>
      <rPr>
        <sz val="12"/>
        <rFont val="Avenir LT Std 55 Roman"/>
        <family val="2"/>
      </rPr>
      <t>e)</t>
    </r>
  </si>
  <si>
    <r>
      <t>GHG Benefit of Carbon Stored in Wood Products (MT CO</t>
    </r>
    <r>
      <rPr>
        <vertAlign val="subscript"/>
        <sz val="12"/>
        <rFont val="Avenir LT Std 55 Roman"/>
        <family val="2"/>
      </rPr>
      <t>2</t>
    </r>
    <r>
      <rPr>
        <sz val="12"/>
        <rFont val="Avenir LT Std 55 Roman"/>
        <family val="2"/>
      </rPr>
      <t>e)</t>
    </r>
  </si>
  <si>
    <r>
      <t>GHG Benefit from Utilizing Biomass for Energy Generation (MT CO</t>
    </r>
    <r>
      <rPr>
        <vertAlign val="subscript"/>
        <sz val="12"/>
        <rFont val="Avenir LT Std 55 Roman"/>
        <family val="2"/>
      </rPr>
      <t>2</t>
    </r>
    <r>
      <rPr>
        <sz val="12"/>
        <rFont val="Avenir LT Std 55 Roman"/>
        <family val="2"/>
      </rPr>
      <t>e)</t>
    </r>
  </si>
  <si>
    <r>
      <t>GHG Benefit from Preventing the Landfilling of Biomass (MT CO</t>
    </r>
    <r>
      <rPr>
        <vertAlign val="subscript"/>
        <sz val="12"/>
        <rFont val="Avenir LT Std 55 Roman"/>
        <family val="2"/>
      </rPr>
      <t>2</t>
    </r>
    <r>
      <rPr>
        <sz val="12"/>
        <rFont val="Avenir LT Std 55 Roman"/>
        <family val="2"/>
      </rPr>
      <t>e)</t>
    </r>
  </si>
  <si>
    <r>
      <t>GHG Emissions from Tree Planting Project Implementation (MT CO</t>
    </r>
    <r>
      <rPr>
        <vertAlign val="subscript"/>
        <sz val="12"/>
        <rFont val="Avenir LT Std 55 Roman"/>
        <family val="2"/>
      </rPr>
      <t>2</t>
    </r>
    <r>
      <rPr>
        <sz val="12"/>
        <rFont val="Avenir LT Std 55 Roman"/>
        <family val="2"/>
      </rPr>
      <t>e)</t>
    </r>
  </si>
  <si>
    <r>
      <t>Total UCF GHG Benefit (MT CO</t>
    </r>
    <r>
      <rPr>
        <vertAlign val="subscript"/>
        <sz val="12"/>
        <rFont val="Avenir LT Std 55 Roman"/>
        <family val="2"/>
      </rPr>
      <t>2</t>
    </r>
    <r>
      <rPr>
        <sz val="12"/>
        <rFont val="Avenir LT Std 55 Roman"/>
        <family val="2"/>
      </rPr>
      <t>e)</t>
    </r>
  </si>
  <si>
    <r>
      <t>Total GHG Benefit (MT CO</t>
    </r>
    <r>
      <rPr>
        <vertAlign val="subscript"/>
        <sz val="12"/>
        <rFont val="Avenir LT Std 55 Roman"/>
        <family val="2"/>
      </rPr>
      <t>2</t>
    </r>
    <r>
      <rPr>
        <sz val="12"/>
        <rFont val="Avenir LT Std 55 Roman"/>
        <family val="2"/>
      </rPr>
      <t>e)</t>
    </r>
  </si>
  <si>
    <r>
      <t xml:space="preserve"> Total GHG Benefit per UCF GGRF Funds (MT CO</t>
    </r>
    <r>
      <rPr>
        <vertAlign val="subscript"/>
        <sz val="12"/>
        <rFont val="Avenir LT Std 55 Roman"/>
        <family val="2"/>
      </rPr>
      <t>2</t>
    </r>
    <r>
      <rPr>
        <sz val="12"/>
        <rFont val="Avenir LT Std 55 Roman"/>
        <family val="2"/>
      </rPr>
      <t>e/$)</t>
    </r>
  </si>
  <si>
    <r>
      <t>UCF GGRF Funds Requested per Total GHG Benefit ($/MT CO</t>
    </r>
    <r>
      <rPr>
        <vertAlign val="subscript"/>
        <sz val="12"/>
        <rFont val="Avenir LT Std 55 Roman"/>
        <family val="2"/>
      </rPr>
      <t>2</t>
    </r>
    <r>
      <rPr>
        <sz val="12"/>
        <rFont val="Avenir LT Std 55 Roman"/>
        <family val="2"/>
      </rPr>
      <t>e)</t>
    </r>
  </si>
  <si>
    <r>
      <t>Total GHG Benefit per Total Funds (MT CO</t>
    </r>
    <r>
      <rPr>
        <vertAlign val="subscript"/>
        <sz val="12"/>
        <rFont val="Avenir LT Std 55 Roman"/>
        <family val="2"/>
      </rPr>
      <t>2</t>
    </r>
    <r>
      <rPr>
        <sz val="12"/>
        <rFont val="Avenir LT Std 55 Roman"/>
        <family val="2"/>
      </rPr>
      <t>e/$)</t>
    </r>
  </si>
  <si>
    <r>
      <t>Carbon Stored in Tree Group Over the 40 Year Quantification Period
(lb CO</t>
    </r>
    <r>
      <rPr>
        <b/>
        <vertAlign val="subscript"/>
        <sz val="12"/>
        <rFont val="Avenir LT Std 55 Roman"/>
        <family val="2"/>
      </rPr>
      <t>2</t>
    </r>
    <r>
      <rPr>
        <b/>
        <sz val="12"/>
        <rFont val="Avenir LT Std 55 Roman"/>
        <family val="2"/>
      </rPr>
      <t>e)</t>
    </r>
  </si>
  <si>
    <r>
      <t xml:space="preserve">Applicants must use this Benefits Calculator Tool to report the estimated GHG benefits and selected co-benefits associated with proposed projects.  In addition to </t>
    </r>
    <r>
      <rPr>
        <sz val="12"/>
        <rFont val="Avenir LT Std 55 Roman"/>
        <family val="2"/>
      </rPr>
      <t>UCF Program</t>
    </r>
    <r>
      <rPr>
        <sz val="12"/>
        <color theme="1"/>
        <rFont val="Avenir LT Std 55 Roman"/>
        <family val="2"/>
      </rPr>
      <t xml:space="preserve"> application requirements, applicants for GGRF funding are required to document results from the use of this Benefits Calculator Tool, including supporting materials to verify the accuracy of project-specific inputs.  Applicants are required to provide electronic documentation that is complete and sufficient to allow the calculations to be reviewed and replicated.  Paper copies of supporting materials must be available upon request by agency staff.</t>
    </r>
  </si>
  <si>
    <r>
      <t>Emission Factor for Electricity
(MT CO</t>
    </r>
    <r>
      <rPr>
        <vertAlign val="subscript"/>
        <sz val="12"/>
        <rFont val="Avenir LT Std 55 Roman"/>
        <family val="2"/>
      </rPr>
      <t>2</t>
    </r>
    <r>
      <rPr>
        <sz val="12"/>
        <rFont val="Avenir LT Std 55 Roman"/>
        <family val="2"/>
      </rPr>
      <t>e/MWh)</t>
    </r>
  </si>
  <si>
    <r>
      <t>Emission Factor for Natural Gas
(MT CO</t>
    </r>
    <r>
      <rPr>
        <vertAlign val="subscript"/>
        <sz val="12"/>
        <rFont val="Avenir LT Std 55 Roman"/>
        <family val="2"/>
      </rPr>
      <t>2</t>
    </r>
    <r>
      <rPr>
        <sz val="12"/>
        <rFont val="Avenir LT Std 55 Roman"/>
        <family val="2"/>
      </rPr>
      <t>e/therm)</t>
    </r>
  </si>
  <si>
    <r>
      <t>Fossil Fuel Displacement Emission Reduction Factor for Electricity Generated via Combustion (MT CO</t>
    </r>
    <r>
      <rPr>
        <vertAlign val="subscript"/>
        <sz val="12"/>
        <rFont val="Avenir LT Std 55 Roman"/>
        <family val="2"/>
      </rPr>
      <t>2</t>
    </r>
    <r>
      <rPr>
        <sz val="12"/>
        <rFont val="Avenir LT Std 55 Roman"/>
        <family val="2"/>
      </rPr>
      <t>e/BDT)</t>
    </r>
  </si>
  <si>
    <r>
      <t>Fossil Fuel Displacement Emission Reduction Factor for Electricity Generated via Gasification (MT CO</t>
    </r>
    <r>
      <rPr>
        <vertAlign val="subscript"/>
        <sz val="12"/>
        <rFont val="Avenir LT Std 55 Roman"/>
        <family val="2"/>
      </rPr>
      <t>2</t>
    </r>
    <r>
      <rPr>
        <sz val="12"/>
        <rFont val="Avenir LT Std 55 Roman"/>
        <family val="2"/>
      </rPr>
      <t>e/BDT)</t>
    </r>
  </si>
  <si>
    <r>
      <t>Avoided Landfill Emission Reduction Factor (MT CO</t>
    </r>
    <r>
      <rPr>
        <vertAlign val="subscript"/>
        <sz val="12"/>
        <rFont val="Avenir LT Std 55 Roman"/>
        <family val="2"/>
      </rPr>
      <t>2</t>
    </r>
    <r>
      <rPr>
        <sz val="12"/>
        <rFont val="Avenir LT Std 55 Roman"/>
        <family val="2"/>
      </rPr>
      <t>e/short ton)</t>
    </r>
  </si>
  <si>
    <r>
      <t>NO</t>
    </r>
    <r>
      <rPr>
        <vertAlign val="subscript"/>
        <sz val="12"/>
        <rFont val="Avenir LT Std 55 Roman"/>
        <family val="2"/>
      </rPr>
      <t>x</t>
    </r>
    <r>
      <rPr>
        <sz val="12"/>
        <rFont val="Avenir LT Std 55 Roman"/>
        <family val="2"/>
      </rPr>
      <t xml:space="preserve"> Electricity Emission Factor (lbs/kWh)</t>
    </r>
  </si>
  <si>
    <r>
      <t>PM</t>
    </r>
    <r>
      <rPr>
        <vertAlign val="subscript"/>
        <sz val="12"/>
        <rFont val="Avenir LT Std 55 Roman"/>
        <family val="2"/>
      </rPr>
      <t>2.5</t>
    </r>
    <r>
      <rPr>
        <sz val="12"/>
        <rFont val="Avenir LT Std 55 Roman"/>
        <family val="2"/>
      </rPr>
      <t xml:space="preserve"> Electricity Emission Factor (lbs/kWh)</t>
    </r>
  </si>
  <si>
    <r>
      <t>NO</t>
    </r>
    <r>
      <rPr>
        <vertAlign val="subscript"/>
        <sz val="12"/>
        <rFont val="Avenir LT Std 55 Roman"/>
        <family val="2"/>
      </rPr>
      <t>x</t>
    </r>
    <r>
      <rPr>
        <sz val="12"/>
        <rFont val="Avenir LT Std 55 Roman"/>
        <family val="2"/>
      </rPr>
      <t xml:space="preserve"> Natural Gas Combustion Emission Factor (lbs/MMBtu)</t>
    </r>
  </si>
  <si>
    <r>
      <t>PM</t>
    </r>
    <r>
      <rPr>
        <vertAlign val="subscript"/>
        <sz val="12"/>
        <rFont val="Avenir LT Std 55 Roman"/>
        <family val="2"/>
      </rPr>
      <t>2.5</t>
    </r>
    <r>
      <rPr>
        <sz val="12"/>
        <rFont val="Avenir LT Std 55 Roman"/>
        <family val="2"/>
      </rPr>
      <t xml:space="preserve"> Natural Gas Combustion Emission Factor (lbs/MMBtu)</t>
    </r>
  </si>
  <si>
    <r>
      <t>NO</t>
    </r>
    <r>
      <rPr>
        <vertAlign val="subscript"/>
        <sz val="12"/>
        <rFont val="Avenir LT Std 55 Roman"/>
        <family val="2"/>
      </rPr>
      <t>x</t>
    </r>
    <r>
      <rPr>
        <sz val="12"/>
        <rFont val="Avenir LT Std 55 Roman"/>
        <family val="2"/>
      </rPr>
      <t xml:space="preserve"> Biomass Gasification Emission Factor (lbs/kWh)</t>
    </r>
  </si>
  <si>
    <r>
      <t>NO</t>
    </r>
    <r>
      <rPr>
        <vertAlign val="subscript"/>
        <sz val="12"/>
        <rFont val="Avenir LT Std 55 Roman"/>
        <family val="2"/>
      </rPr>
      <t>x</t>
    </r>
    <r>
      <rPr>
        <sz val="12"/>
        <rFont val="Avenir LT Std 55 Roman"/>
        <family val="2"/>
      </rPr>
      <t xml:space="preserve"> Biomass Combustion Emission Factor (lbs/kWh)</t>
    </r>
  </si>
  <si>
    <r>
      <t>NO</t>
    </r>
    <r>
      <rPr>
        <vertAlign val="subscript"/>
        <sz val="12"/>
        <rFont val="Avenir LT Std 55 Roman"/>
        <family val="2"/>
      </rPr>
      <t>x</t>
    </r>
    <r>
      <rPr>
        <sz val="12"/>
        <rFont val="Avenir LT Std 55 Roman"/>
        <family val="2"/>
      </rPr>
      <t xml:space="preserve"> Flare Combustion Emission Factor (lbs/wet short ton of greenwaste)</t>
    </r>
  </si>
  <si>
    <r>
      <t>PM</t>
    </r>
    <r>
      <rPr>
        <vertAlign val="subscript"/>
        <sz val="12"/>
        <rFont val="Avenir LT Std 55 Roman"/>
        <family val="2"/>
      </rPr>
      <t>2.5</t>
    </r>
    <r>
      <rPr>
        <sz val="12"/>
        <rFont val="Avenir LT Std 55 Roman"/>
        <family val="2"/>
      </rPr>
      <t xml:space="preserve"> Flare Combustion Emission Factor (lbs/wet short ton of greenwaste)</t>
    </r>
  </si>
  <si>
    <r>
      <t>PM</t>
    </r>
    <r>
      <rPr>
        <vertAlign val="subscript"/>
        <sz val="12"/>
        <rFont val="Avenir LT Std 55 Roman"/>
        <family val="2"/>
      </rPr>
      <t>2.5</t>
    </r>
    <r>
      <rPr>
        <sz val="12"/>
        <rFont val="Avenir LT Std 55 Roman"/>
        <family val="2"/>
      </rPr>
      <t>/PM</t>
    </r>
    <r>
      <rPr>
        <vertAlign val="subscript"/>
        <sz val="12"/>
        <rFont val="Avenir LT Std 55 Roman"/>
        <family val="2"/>
      </rPr>
      <t>10</t>
    </r>
    <r>
      <rPr>
        <sz val="12"/>
        <rFont val="Avenir LT Std 55 Roman"/>
        <family val="2"/>
      </rPr>
      <t xml:space="preserve"> Statewide Ambient Air Emission Inventory Ratio  </t>
    </r>
  </si>
  <si>
    <r>
      <t>PM</t>
    </r>
    <r>
      <rPr>
        <vertAlign val="subscript"/>
        <sz val="12"/>
        <rFont val="Avenir LT Std 55 Roman"/>
        <family val="2"/>
      </rPr>
      <t>2.5</t>
    </r>
    <r>
      <rPr>
        <sz val="12"/>
        <rFont val="Avenir LT Std 55 Roman"/>
        <family val="2"/>
      </rPr>
      <t xml:space="preserve">/PM Biomass Combustion/Gasification Ratio  </t>
    </r>
  </si>
  <si>
    <r>
      <t>CO</t>
    </r>
    <r>
      <rPr>
        <vertAlign val="subscript"/>
        <sz val="12"/>
        <rFont val="Avenir LT Std 55 Roman"/>
        <family val="2"/>
      </rPr>
      <t>2</t>
    </r>
    <r>
      <rPr>
        <sz val="12"/>
        <rFont val="Avenir LT Std 55 Roman"/>
        <family val="2"/>
      </rPr>
      <t>e/C</t>
    </r>
  </si>
  <si>
    <r>
      <t>Total PM</t>
    </r>
    <r>
      <rPr>
        <vertAlign val="subscript"/>
        <sz val="12"/>
        <color theme="1"/>
        <rFont val="Avenir LT Std 55 Roman"/>
        <family val="2"/>
      </rPr>
      <t>2.5</t>
    </r>
    <r>
      <rPr>
        <sz val="12"/>
        <color theme="1"/>
        <rFont val="Avenir LT Std 55 Roman"/>
        <family val="2"/>
      </rPr>
      <t xml:space="preserve"> Emission Reductions (lb)</t>
    </r>
  </si>
  <si>
    <t>Total NOx Emission Reductions (lb)</t>
  </si>
  <si>
    <t>Total ROG Emission Reductions (lb)</t>
  </si>
  <si>
    <r>
      <t>Remote PM</t>
    </r>
    <r>
      <rPr>
        <vertAlign val="subscript"/>
        <sz val="12"/>
        <color theme="1"/>
        <rFont val="Avenir LT Std 55 Roman"/>
        <family val="2"/>
      </rPr>
      <t>2.5</t>
    </r>
    <r>
      <rPr>
        <sz val="12"/>
        <color theme="1"/>
        <rFont val="Avenir LT Std 55 Roman"/>
        <family val="2"/>
      </rPr>
      <t xml:space="preserve"> Emission Reductions (lb)</t>
    </r>
  </si>
  <si>
    <t>Remote NOx Emission Reductions (lb)</t>
  </si>
  <si>
    <t>Remote ROG Emission Reductions (lb)</t>
  </si>
  <si>
    <r>
      <t>Total PM</t>
    </r>
    <r>
      <rPr>
        <b/>
        <vertAlign val="subscript"/>
        <sz val="12"/>
        <rFont val="Avenir LT Std 55 Roman"/>
        <family val="2"/>
      </rPr>
      <t>2.5</t>
    </r>
    <r>
      <rPr>
        <b/>
        <sz val="12"/>
        <rFont val="Avenir LT Std 55 Roman"/>
        <family val="2"/>
      </rPr>
      <t xml:space="preserve"> Emission Reductions (lb)</t>
    </r>
  </si>
  <si>
    <r>
      <t>Remote PM</t>
    </r>
    <r>
      <rPr>
        <b/>
        <vertAlign val="subscript"/>
        <sz val="12"/>
        <rFont val="Avenir LT Std 55 Roman"/>
        <family val="2"/>
      </rPr>
      <t>2.5</t>
    </r>
    <r>
      <rPr>
        <b/>
        <sz val="12"/>
        <rFont val="Avenir LT Std 55 Roman"/>
        <family val="2"/>
      </rPr>
      <t xml:space="preserve"> Emission Reductions (lb)</t>
    </r>
  </si>
  <si>
    <t>Local PM2.5 Emission Reductions (lb)</t>
  </si>
  <si>
    <t>Local NOx Emission Reductions (lb)</t>
  </si>
  <si>
    <t>Local ROG Emission Reductions (lb)</t>
  </si>
  <si>
    <t>•  Criteria pollutant data is derived from CARB's criteria pollutant emissions inventory for statewide stationary sources of fuel combustion for electric utilities and cogeneration. The latest update is based on 2012 estimated annual average emissions data.  Criteria pollutant emissions data are available online at:  https://www.arb.ca.gov/app/emsinv/2017/emssumcat_query.php?F_YR=2012&amp;F_DIV=-4&amp;F_SEASON=A&amp;SP=SIP105ADJ&amp;F_AREA=CA#0.
•  Consumption data were obtained from the CEC Energy Almanac, last updated May 2019, available online at:  http://www.energy.ca.gov/almanac/electricity_data/electricity_generation.html.</t>
  </si>
  <si>
    <t>•  For the purposes of GGRF quantification methodologies, CARB developed a California grid electricity emission factor based on total in-state and imported electricity emissions divided by total consumption.  Emissions data were obtained from the CARB GHG inventory, last updated June 2018, available online at:  https://www.arb.ca.gov/cc/inventory/data/tables/ghg_inventory_sector_sum_2000-16.pdf
•  Consumption data were obtained from the CEC Energy Almanac, last updated May 2019, available online at:  http://www.energy.ca.gov/almanac/electricity_data/electricity_generation.html</t>
  </si>
  <si>
    <t>•  California Air Resources Board (2019). Co-Benefit Assessment Methodology for Energy and Fuel Cost Savings. https://www.arb.ca.gov/cc/capandtrade/auctionproceeds/final_energyfuelcost_am.pdf 
•  Energy Information Administration (2017). Electricity Data Browser. https://www.eia.gov/electricity/data/browser/#/topic/7?agg=0,1&amp;geo=000000000004&amp;en dsec=vg&amp;linechart=~ELEC.PRICE.CA-RES.A~ELEC.PRICE.CACOM.A~ELEC.PRICE.CA-IND.A~ELEC.PRICE.CATRA.A&amp;columnchart=ELEC.PRICE.CA-ALL.A&amp;map=ELEC.PRICE.CAALL.A&amp;freq=A&amp;start=2001&amp;end=2017&amp;ctype=linechart&amp;ltype=pin&amp;rtype=s&amp;pin=&amp;rse=0 &amp;maptype=0</t>
  </si>
  <si>
    <t>•  California Air Resources Board (2019). Co-Benefit Assessment Methodology for Energy and Fuel Cost Savings. https://www.arb.ca.gov/cc/capandtrade/auctionproceeds/final_energyfuelcost_am.pdf 
•  Energy Information Administration (2019). Electricity Data Browser (as of June 28, 2019). https://www.eia.gov/electricity/data/browser/#/topic/7?agg=0,1&amp;geo=000000000004&amp;en dsec=vg&amp;linechart=~ELEC.PRICE.CA-RES.A~ELEC.PRICE.CACOM.A~ELEC.PRICE.CA-IND.A~ELEC.PRICE.CATRA.A&amp;columnchart=ELEC.PRICE.CA-ALL.A&amp;map=ELEC.PRICE.CAALL.A&amp;freq=A&amp;start=2001&amp;end=2018&amp;ctype=linechart&amp;ltype=pin&amp;rtype=s&amp;pin=&amp;rse=0 &amp;maptype=0
•  California Public Utilities Commission (2018). CARE/FERA Programs. http://www.cpuc.ca.gov/lowincomerates/</t>
  </si>
  <si>
    <t>•  California Air Resources Board (2019). Co-Benefit Assessment Methodology for Energy and Fuel Cost Savings. https://www.arb.ca.gov/cc/capandtrade/auctionproceeds/final_energyfuelcost_am.pdf 
•  Energy Information Administration (2019). Natural Gas Prices (as of August 30, 2019). https://www.eia.gov/dnav/ng/ng_pri_sum_dcu_SCA_a.htm  
•  California Public Utilities Commission (2018). CARE/FERA Programs. http://www.cpuc.ca.gov/lowincomerates/</t>
  </si>
  <si>
    <r>
      <t xml:space="preserve">California Air Resources Board &amp; California Department of Resources, Recycling, and Recovery, Biomass Conversion (September 17, 2013) https://www.arb.ca.gov/cc/waste/biomassconversion.pdf
The value presented in Table 4 of the reference above was adjusted using the California average grid electricity GHG emission factor from the California Climate Investments Emission Factor Database, available at: www.arb.ca.gov/cci-resources
</t>
    </r>
    <r>
      <rPr>
        <i/>
        <sz val="12"/>
        <rFont val="Avenir LT Std 55 Roman"/>
        <family val="2"/>
      </rPr>
      <t>Note: This methodology assumes that the wood waste is delivered to a biomass energy facility that produces electricity via combustion where the biomass is incinerated in boiler to produce steam which powers a turbine-driven generator that produces electricity.  Applicants that propose eligible projects that cannot be calculated using the GHG Calculator Tool, such as projects that utilize biomass energy technology not included in the calculator, may propose the use of alternative GHG quantification methods.  See the acccompanying quantification methodology for more details.</t>
    </r>
  </si>
  <si>
    <t xml:space="preserve">•  California Air Resources Board, Detailed California-Modified GREET Pathway for Cellulosic Ethanol from Forest Waste (February 27, 2009) https://www.arb.ca.gov/fuels/lcfs/022709lcfs_forestw.pdf
•  Sonoma County Water Agency, Feasibility of Using Residual Woody Biomass to Generate Electricity for Sonoma County (2013)
https://www.sonomawater.org/programmatic-efforts
The value presented in Table 5a of the reference above was adjusted using the California average grid electricity GHG emission factor from the California Climate Investments Emission Factor Database, available at: www.arb.ca.gov/cci-resources
Note: This methodology assumes that the wood waste is delivered to a biomass energy facility that produces electricity via gasification where the biomass is heated in an oxygen-limited environment to produce hydrogen and carbon monoxide rich gas (syn gas) which powers a turbine-driven generator or internal combustion engine that produces electricity.  </t>
  </si>
  <si>
    <r>
      <t>Enter the NO</t>
    </r>
    <r>
      <rPr>
        <vertAlign val="subscript"/>
        <sz val="12"/>
        <rFont val="Avenir LT Std 55 Roman"/>
        <family val="2"/>
      </rPr>
      <t>2</t>
    </r>
    <r>
      <rPr>
        <sz val="12"/>
        <rFont val="Avenir LT Std 55 Roman"/>
        <family val="2"/>
      </rPr>
      <t xml:space="preserve"> emissions removed by the group of trees over the 40 year quantification period (from i-Tree Planting).  If cells are not applicable, leave blank.  </t>
    </r>
  </si>
  <si>
    <r>
      <t>Enter the PM</t>
    </r>
    <r>
      <rPr>
        <vertAlign val="subscript"/>
        <sz val="12"/>
        <rFont val="Avenir LT Std 55 Roman"/>
        <family val="2"/>
      </rPr>
      <t>2.5</t>
    </r>
    <r>
      <rPr>
        <sz val="12"/>
        <rFont val="Avenir LT Std 55 Roman"/>
        <family val="2"/>
      </rPr>
      <t xml:space="preserve"> emissions removed by the group of trees over the 40 year quantification period (from i-Tree Planting).  If cells are not applicable, leave blank.  </t>
    </r>
  </si>
  <si>
    <t xml:space="preserve">Enter the carbon stored by the group of trees over the 40 year quantification period (from the i-Tree Planting).  If cells are not applicable, leave blank.  </t>
  </si>
  <si>
    <t xml:space="preserve">Enter the rainfall interception by the group of trees over the 40 year quantification period (from i-Tree Planting).  If cells are not applicable, leave blank.  </t>
  </si>
  <si>
    <t xml:space="preserve">Enter the avoided runoff by the group of trees over the 40 year quantification period (from i-Tree Planting).  If cells are not applicable, leave blank.  </t>
  </si>
  <si>
    <t xml:space="preserve">Enter the carbon stored by the population of project trees 40 years after project start (from i-Tree Streets).  If cells are not applicable, leave blank.  </t>
  </si>
  <si>
    <t xml:space="preserve">Enter the annual electricity savings by the population of project trees 40 years after project start (from i-Tree Streets).  If cells are not applicable, leave blank.  </t>
  </si>
  <si>
    <t xml:space="preserve">Enter the annual natural gas savings by the population of project trees 40 years after project start (from i-Tree Streets).  If cells are not applicable, leave blank.  </t>
  </si>
  <si>
    <r>
      <t>Enter the annual PM</t>
    </r>
    <r>
      <rPr>
        <vertAlign val="subscript"/>
        <sz val="12"/>
        <rFont val="Avenir LT Std 55 Roman"/>
        <family val="2"/>
      </rPr>
      <t>10</t>
    </r>
    <r>
      <rPr>
        <sz val="12"/>
        <rFont val="Avenir LT Std 55 Roman"/>
        <family val="2"/>
      </rPr>
      <t xml:space="preserve"> emission deposition removed by the trees 40 years after project start (from i-Tree Streets).  If cells are not applicable, leave blank.  </t>
    </r>
  </si>
  <si>
    <r>
      <t>Enter the annual NO</t>
    </r>
    <r>
      <rPr>
        <vertAlign val="subscript"/>
        <sz val="12"/>
        <rFont val="Avenir LT Std 55 Roman"/>
        <family val="2"/>
      </rPr>
      <t>2</t>
    </r>
    <r>
      <rPr>
        <sz val="12"/>
        <rFont val="Avenir LT Std 55 Roman"/>
        <family val="2"/>
      </rPr>
      <t xml:space="preserve"> emission deposition removed by the trees 40 years after project start (from i-Tree Streets).  If cells are not applicable, leave blank.  </t>
    </r>
  </si>
  <si>
    <t xml:space="preserve">Enter the avoided runoff by the trees 40 years after project start (from i-Tree Streets).  If cells are not applicable, leave blank.  </t>
  </si>
  <si>
    <t>Operating Costs to Generate Renewable Energy or Fuel Incurred During the Project Quantification Period ($)</t>
  </si>
  <si>
    <t>Estimated Revenue from Sale of Surplus Renewable Energy or Fuel Generated During the Project Quantification Period ($)</t>
  </si>
  <si>
    <t>www.arb.ca.gov/cci-cobenefits</t>
  </si>
  <si>
    <t>www.arb.ca.gov/cci-resources</t>
  </si>
  <si>
    <t>Benefits Calculator Tool for the</t>
  </si>
  <si>
    <t>CARB released the Draft UCF Program Benefits Calculator Tool and Draft UCF Quantification Methodology for public comment in December 2019.  This Final UCF Benefits Calculator Tool and accompanying Final UCF Quantification Methodology have been updated to address public comments, where appropriate, and for consistency with updates to the UCF Program Guidelines.</t>
  </si>
  <si>
    <t>This UCF Benefits Calculator Tool estimates net GHG benefit and air pollutant emission co-benefits using methods described in the supporting UCF Quantification Methodology.  Other co-benefits estimated in this and other benefits calculator tools use methods described in CARB's Co-benefit Assessment Methodologies.  All CARB Co-benefit Assessment Methodologies are available at:</t>
  </si>
  <si>
    <t>· Questions on this Benefits Calculator Tool should be sent to:</t>
  </si>
  <si>
    <t xml:space="preserve">· For more information on CARB’s efforts to support implementation of California Climate Investments, see: </t>
  </si>
  <si>
    <t xml:space="preserve">For the CAL FIRE Urban and Community Forestry (UCF) Program, CARB staff developed this Draft UCF Benefits Calculator Tool to estimate the net GHG benefit and selected co-benefits of each proposed project type.  This Benefits Calculator Tool is available for download at: </t>
  </si>
  <si>
    <r>
      <rPr>
        <sz val="12"/>
        <rFont val="Avenir LT Std 55 Roman"/>
        <family val="2"/>
      </rPr>
      <t xml:space="preserve">A step-by-step </t>
    </r>
    <r>
      <rPr>
        <b/>
        <sz val="12"/>
        <rFont val="Avenir LT Std 55 Roman"/>
        <family val="2"/>
      </rPr>
      <t>user guide</t>
    </r>
    <r>
      <rPr>
        <sz val="12"/>
        <rFont val="Avenir LT Std 55 Roman"/>
        <family val="2"/>
      </rPr>
      <t xml:space="preserve">, including a </t>
    </r>
    <r>
      <rPr>
        <b/>
        <sz val="12"/>
        <rFont val="Avenir LT Std 55 Roman"/>
        <family val="2"/>
      </rPr>
      <t>project example</t>
    </r>
    <r>
      <rPr>
        <sz val="12"/>
        <rFont val="Avenir LT Std 55 Roman"/>
        <family val="2"/>
      </rPr>
      <t>, for this Benefits Calculator Tool is available at:</t>
    </r>
  </si>
  <si>
    <t>This Benefits Calculator Tool requires data inputs obtained from several third-party tools.  Information for using each of these tools is available in the user guide (see above).</t>
  </si>
  <si>
    <t>Data outputs from the following third-party tools are required to use this Benefits Calculator Tool:</t>
  </si>
  <si>
    <t>Available at:</t>
  </si>
  <si>
    <t>Step 1: Identify and input basic project information</t>
  </si>
  <si>
    <t>Category</t>
  </si>
  <si>
    <t>Input</t>
  </si>
  <si>
    <t>Required?</t>
  </si>
  <si>
    <t>Required input</t>
  </si>
  <si>
    <t>Blue</t>
  </si>
  <si>
    <t>Optional input*</t>
  </si>
  <si>
    <t>Output field (not modifiable)</t>
  </si>
  <si>
    <t>Helpful hints</t>
  </si>
  <si>
    <r>
      <rPr>
        <sz val="12"/>
        <rFont val="Avenir LT Std 55 Roman"/>
        <family val="2"/>
      </rPr>
      <t xml:space="preserve">A step-by-step </t>
    </r>
    <r>
      <rPr>
        <b/>
        <sz val="12"/>
        <rFont val="Avenir LT Std 55 Roman"/>
        <family val="2"/>
      </rPr>
      <t xml:space="preserve">user guide, </t>
    </r>
    <r>
      <rPr>
        <sz val="12"/>
        <rFont val="Avenir LT Std 55 Roman"/>
        <family val="2"/>
      </rPr>
      <t xml:space="preserve">including </t>
    </r>
    <r>
      <rPr>
        <b/>
        <sz val="12"/>
        <rFont val="Avenir LT Std 55 Roman"/>
        <family val="2"/>
      </rPr>
      <t>project example</t>
    </r>
    <r>
      <rPr>
        <sz val="12"/>
        <rFont val="Avenir LT Std 55 Roman"/>
        <family val="2"/>
      </rPr>
      <t xml:space="preserve"> for this Benefits Calculator Tool is available at:</t>
    </r>
  </si>
  <si>
    <t>https://planting.itreetools.org/</t>
  </si>
  <si>
    <t>http://ucanr.edu/</t>
  </si>
  <si>
    <t>https://www.itreetools.org/streets/index.php</t>
  </si>
  <si>
    <r>
      <t>To be completed by</t>
    </r>
    <r>
      <rPr>
        <b/>
        <sz val="12"/>
        <color rgb="FFC00000"/>
        <rFont val="Avenir LT Std 55 Roman"/>
        <family val="2"/>
      </rPr>
      <t xml:space="preserve"> </t>
    </r>
    <r>
      <rPr>
        <sz val="12"/>
        <rFont val="Avenir LT Std 55 Roman"/>
        <family val="2"/>
      </rPr>
      <t>CAL FIRE staff</t>
    </r>
  </si>
  <si>
    <t>blank cell</t>
  </si>
  <si>
    <t>Total UCF California Climate Investments (GGRF) Funds Requested ($):</t>
  </si>
  <si>
    <t>*See "Documentation" tab for more information</t>
  </si>
  <si>
    <t>Total California Climate Investments (GGRF) Funds Requested ($):</t>
  </si>
  <si>
    <r>
      <t>UCF</t>
    </r>
    <r>
      <rPr>
        <sz val="12"/>
        <color rgb="FFC00000"/>
        <rFont val="Avenir LT Std 55 Roman"/>
        <family val="2"/>
      </rPr>
      <t xml:space="preserve"> </t>
    </r>
    <r>
      <rPr>
        <sz val="12"/>
        <rFont val="Avenir LT Std 55 Roman"/>
        <family val="2"/>
      </rPr>
      <t>applicants must enter the applicable information in the table below before proceeding with the project-specific data on the green inputs tabs.</t>
    </r>
  </si>
  <si>
    <t>Additional California Climate Investments (GGRF) Funds Requested ($):</t>
  </si>
  <si>
    <t>Non-California Climate Investments (Non-GGRF) Funds ($):</t>
  </si>
  <si>
    <t> Water Budget Workbook for New &amp; Rehabilitated Non-Residential Landscapes</t>
  </si>
  <si>
    <t>www.arb.ca.gov/cci-cobenefits.</t>
  </si>
  <si>
    <t>Information and examples for using the water tools is available in the Water Savings Co-benefit Assessment Methodology at:</t>
  </si>
  <si>
    <t>Blank Column</t>
  </si>
  <si>
    <t>Blank Column2</t>
  </si>
  <si>
    <t>Blank Column3</t>
  </si>
  <si>
    <t>POP SUBTOTAL</t>
  </si>
  <si>
    <t>Output</t>
  </si>
  <si>
    <t>All questions on baseline and project water use estimates should be directed to CARB at:</t>
  </si>
  <si>
    <r>
      <t xml:space="preserve">A step-by-step </t>
    </r>
    <r>
      <rPr>
        <b/>
        <sz val="12"/>
        <color theme="1"/>
        <rFont val="Avenir LT Std 55 Roman"/>
        <family val="2"/>
      </rPr>
      <t xml:space="preserve">user guide, </t>
    </r>
    <r>
      <rPr>
        <sz val="12"/>
        <color theme="1"/>
        <rFont val="Avenir LT Std 55 Roman"/>
        <family val="2"/>
      </rPr>
      <t xml:space="preserve">including </t>
    </r>
    <r>
      <rPr>
        <b/>
        <sz val="12"/>
        <color theme="1"/>
        <rFont val="Avenir LT Std 55 Roman"/>
        <family val="2"/>
      </rPr>
      <t>project example</t>
    </r>
    <r>
      <rPr>
        <sz val="12"/>
        <color theme="1"/>
        <rFont val="Avenir LT Std 55 Roman"/>
        <family val="2"/>
      </rPr>
      <t xml:space="preserve"> for this Benefits Calculator Tool is available at:</t>
    </r>
  </si>
  <si>
    <t>POP SUBTOTAL:</t>
  </si>
  <si>
    <t>Calculator Tab</t>
  </si>
  <si>
    <t>Field Name</t>
  </si>
  <si>
    <t>Definition</t>
  </si>
  <si>
    <t>Tree Planting-ITP</t>
  </si>
  <si>
    <t>Tree Planting-ITS</t>
  </si>
  <si>
    <t>Number</t>
  </si>
  <si>
    <t xml:space="preserve">Additional Documentation </t>
  </si>
  <si>
    <t xml:space="preserve">Some applicant-provided data may require additional documentation to substantiate the inputs.  </t>
  </si>
  <si>
    <t>The expected documentation includes, but is not limited to, those in the table below, organized by quantifiable project activity.</t>
  </si>
  <si>
    <t>• Electronic copies of a spreadsheet showing the i-Tree Planting inputs and outputs for each group of trees and tree planting site scenarios modeled, if applicable.
• Electronic copies of the tree population inventory used in i-Tree Streets, if applicable.
• Electronic copy of i-Tree Streets Carbon Stored and Energy reports, if applicable.
• Any other information as necessary and appropriate to substantiate UCF Calculator Tool inputs (e.g., DBH, tree planting site characteristics, etc.).</t>
  </si>
  <si>
    <t>Value</t>
  </si>
  <si>
    <t>Description</t>
  </si>
  <si>
    <t>Units</t>
  </si>
  <si>
    <t>· Questions pertaining to the UCF Program should be sent to the Urban Forester in your region:</t>
  </si>
  <si>
    <t>Find the CAL FIRE Urban Forester in your area</t>
  </si>
  <si>
    <t>http://water.ca.gov</t>
  </si>
  <si>
    <t>http://www.arb.ca.gov/cc/capandtrade/auctionproceeds/calfire_ucf_finaluserguide_041620_v2.pdf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</si>
</sst>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8" formatCode="&quot;$&quot;#,##0.00_);[Red]\(&quot;$&quot;#,##0.00\)"/>
    <numFmt numFmtId="44" formatCode="_(&quot;$&quot;* #,##0.00_);_(&quot;$&quot;* \(#,##0.00\);_(&quot;$&quot;* &quot;-&quot;??_);_(@_)"/>
    <numFmt numFmtId="43" formatCode="_(* #,##0.00_);_(* \(#,##0.00\);_(* &quot;-&quot;??_);_(@_)"/>
    <numFmt numFmtId="164" formatCode="&quot;$&quot;#,##0"/>
    <numFmt numFmtId="165" formatCode="0.0000"/>
    <numFmt numFmtId="166" formatCode="0.000000"/>
    <numFmt numFmtId="167" formatCode="0.0"/>
    <numFmt numFmtId="168" formatCode="0.000"/>
    <numFmt numFmtId="169" formatCode="#,##0.0"/>
    <numFmt numFmtId="170" formatCode="_(&quot;$&quot;* #,##0_);_(&quot;$&quot;* \(#,##0\);_(&quot;$&quot;* &quot;-&quot;??_);_(@_)"/>
    <numFmt numFmtId="171" formatCode="0."/>
    <numFmt numFmtId="172" formatCode="&quot;$&quot;#,##0.0000_);[Red]\(&quot;$&quot;#,##0.0000\)"/>
    <numFmt numFmtId="173" formatCode="0.00000"/>
    <numFmt numFmtId="174" formatCode="[$-409]mmmm\ d\,\ yyyy;@"/>
  </numFmts>
  <fonts count="70" x14ac:knownFonts="1">
    <font>
      <sz val="11"/>
      <color theme="1"/>
      <name val="Calibri"/>
      <family val="2"/>
      <scheme val="minor"/>
    </font>
    <font>
      <sz val="12"/>
      <color theme="1"/>
      <name val="Avenir LT Std 55 Roman"/>
      <family val="2"/>
    </font>
    <font>
      <b/>
      <sz val="11"/>
      <color theme="1"/>
      <name val="Calibri"/>
      <family val="2"/>
      <scheme val="minor"/>
    </font>
    <font>
      <u/>
      <sz val="11"/>
      <color theme="10"/>
      <name val="Calibri"/>
      <family val="2"/>
      <scheme val="minor"/>
    </font>
    <font>
      <sz val="11"/>
      <color theme="1"/>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theme="10"/>
      <name val="Arial"/>
      <family val="2"/>
    </font>
    <font>
      <b/>
      <sz val="18"/>
      <color theme="3"/>
      <name val="Cambria"/>
      <family val="2"/>
      <scheme val="major"/>
    </font>
    <font>
      <u/>
      <sz val="10"/>
      <color indexed="12"/>
      <name val="Arial"/>
      <family val="2"/>
    </font>
    <font>
      <b/>
      <sz val="9"/>
      <color indexed="8"/>
      <name val="Tahoma"/>
      <family val="2"/>
    </font>
    <font>
      <sz val="10"/>
      <name val="MS Sans Serif"/>
      <family val="2"/>
    </font>
    <font>
      <b/>
      <sz val="16"/>
      <color theme="1"/>
      <name val="Avenir LT Std 55 Roman"/>
      <family val="2"/>
    </font>
    <font>
      <sz val="11"/>
      <color theme="1"/>
      <name val="Avenir LT Std 55 Roman"/>
      <family val="2"/>
    </font>
    <font>
      <b/>
      <sz val="16"/>
      <name val="Avenir LT Std 55 Roman"/>
      <family val="2"/>
    </font>
    <font>
      <b/>
      <sz val="12"/>
      <color theme="1"/>
      <name val="Avenir LT Std 55 Roman"/>
      <family val="2"/>
    </font>
    <font>
      <sz val="12"/>
      <color rgb="FFFF0000"/>
      <name val="Avenir LT Std 55 Roman"/>
      <family val="2"/>
    </font>
    <font>
      <sz val="12"/>
      <name val="Avenir LT Std 55 Roman"/>
      <family val="2"/>
    </font>
    <font>
      <u/>
      <sz val="12"/>
      <color theme="10"/>
      <name val="Avenir LT Std 55 Roman"/>
      <family val="2"/>
    </font>
    <font>
      <sz val="12"/>
      <color theme="1"/>
      <name val="Avenir LT Std 55 Roman"/>
      <family val="2"/>
    </font>
    <font>
      <u/>
      <sz val="11"/>
      <color theme="10"/>
      <name val="Avenir LT Std 55 Roman"/>
      <family val="2"/>
    </font>
    <font>
      <b/>
      <sz val="14"/>
      <color theme="1"/>
      <name val="Avenir LT Std 55 Roman"/>
      <family val="2"/>
    </font>
    <font>
      <sz val="14"/>
      <color theme="1"/>
      <name val="Avenir LT Std 55 Roman"/>
      <family val="2"/>
    </font>
    <font>
      <b/>
      <sz val="14"/>
      <name val="Avenir LT Std 55 Roman"/>
      <family val="2"/>
    </font>
    <font>
      <b/>
      <sz val="12"/>
      <name val="Avenir LT Std 55 Roman"/>
      <family val="2"/>
    </font>
    <font>
      <sz val="11"/>
      <name val="Avenir LT Std 55 Roman"/>
      <family val="2"/>
    </font>
    <font>
      <b/>
      <vertAlign val="subscript"/>
      <sz val="12"/>
      <name val="Avenir LT Std 55 Roman"/>
      <family val="2"/>
    </font>
    <font>
      <b/>
      <sz val="11"/>
      <color theme="1"/>
      <name val="Avenir LT Std 55 Roman"/>
      <family val="2"/>
    </font>
    <font>
      <b/>
      <sz val="12"/>
      <color rgb="FFFF0000"/>
      <name val="Avenir LT Std 55 Roman"/>
      <family val="2"/>
    </font>
    <font>
      <b/>
      <sz val="11"/>
      <name val="Avenir LT Std 55 Roman"/>
      <family val="2"/>
    </font>
    <font>
      <b/>
      <vertAlign val="subscript"/>
      <sz val="12"/>
      <color theme="1"/>
      <name val="Avenir LT Std 55 Roman"/>
      <family val="2"/>
    </font>
    <font>
      <b/>
      <sz val="14"/>
      <color rgb="FFFF0000"/>
      <name val="Avenir LT Std 55 Roman"/>
      <family val="2"/>
    </font>
    <font>
      <sz val="14"/>
      <name val="Avenir LT Std 55 Roman"/>
      <family val="2"/>
    </font>
    <font>
      <vertAlign val="subscript"/>
      <sz val="12"/>
      <name val="Avenir LT Std 55 Roman"/>
      <family val="2"/>
    </font>
    <font>
      <vertAlign val="subscript"/>
      <sz val="12"/>
      <color theme="1"/>
      <name val="Avenir LT Std 55 Roman"/>
      <family val="2"/>
    </font>
    <font>
      <b/>
      <sz val="12"/>
      <color rgb="FF000000"/>
      <name val="Avenir LT Std 55 Roman"/>
      <family val="2"/>
    </font>
    <font>
      <sz val="12"/>
      <color rgb="FF000000"/>
      <name val="Avenir LT Std 55 Roman"/>
      <family val="2"/>
    </font>
    <font>
      <sz val="10"/>
      <color rgb="FF000000"/>
      <name val="Avenir LT Std 55 Roman"/>
      <family val="2"/>
    </font>
    <font>
      <b/>
      <sz val="10"/>
      <color rgb="FF000000"/>
      <name val="Avenir LT Std 55 Roman"/>
      <family val="2"/>
    </font>
    <font>
      <i/>
      <sz val="12"/>
      <name val="Avenir LT Std 55 Roman"/>
      <family val="2"/>
    </font>
    <font>
      <b/>
      <sz val="12"/>
      <color rgb="FFC00000"/>
      <name val="Avenir LT Std 55 Roman"/>
      <family val="2"/>
    </font>
    <font>
      <sz val="12"/>
      <color rgb="FFC00000"/>
      <name val="Avenir LT Std 55 Roman"/>
      <family val="2"/>
    </font>
    <font>
      <sz val="12"/>
      <color theme="0"/>
      <name val="Avenir LT Std 55 Roman"/>
      <family val="2"/>
    </font>
    <font>
      <b/>
      <sz val="10"/>
      <name val="Avenir LT Std 55 Roman"/>
      <family val="2"/>
    </font>
    <font>
      <sz val="11"/>
      <color theme="0"/>
      <name val="Avenir LT Std 55 Roman"/>
      <family val="2"/>
    </font>
    <font>
      <sz val="3"/>
      <color theme="0"/>
      <name val="Avenir LT Std 55 Roman"/>
      <family val="2"/>
    </font>
    <font>
      <sz val="3"/>
      <color theme="1"/>
      <name val="Avenir LT Std 55 Roman"/>
      <family val="2"/>
    </font>
    <font>
      <sz val="3"/>
      <name val="Avenir LT Std 55 Roman"/>
      <family val="2"/>
    </font>
    <font>
      <b/>
      <sz val="12"/>
      <color theme="0"/>
      <name val="Avenir LT Std 55 Roman"/>
      <family val="2"/>
    </font>
    <font>
      <b/>
      <sz val="11"/>
      <color theme="0"/>
      <name val="Avenir LT Std 55 Roman"/>
      <family val="2"/>
    </font>
    <font>
      <b/>
      <sz val="14"/>
      <color theme="0"/>
      <name val="Avenir LT Std 55 Roman"/>
      <family val="2"/>
    </font>
    <font>
      <sz val="14"/>
      <color theme="0"/>
      <name val="Avenir LT Std 55 Roman"/>
      <family val="2"/>
    </font>
    <font>
      <b/>
      <sz val="3"/>
      <name val="Avenir LT Std 55 Roman"/>
      <family val="2"/>
    </font>
    <font>
      <u/>
      <sz val="11"/>
      <color rgb="FFFFFF00"/>
      <name val="Calibri"/>
      <family val="2"/>
      <scheme val="minor"/>
    </font>
    <font>
      <sz val="11"/>
      <color rgb="FFFFFF00"/>
      <name val="Avenir LT Std 55 Roman"/>
      <family val="2"/>
    </font>
    <font>
      <b/>
      <sz val="16"/>
      <color theme="0"/>
      <name val="Avenir LT Std 55 Roman"/>
      <family val="2"/>
    </font>
    <font>
      <b/>
      <u/>
      <sz val="12"/>
      <color theme="10"/>
      <name val="Avenir LT Std 55 Roman"/>
      <family val="2"/>
    </font>
  </fonts>
  <fills count="4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E2EFD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22"/>
      </left>
      <right style="thin">
        <color indexed="22"/>
      </right>
      <top style="thin">
        <color indexed="22"/>
      </top>
      <bottom style="thin">
        <color indexed="22"/>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131">
    <xf numFmtId="0" fontId="0" fillId="0" borderId="0"/>
    <xf numFmtId="0" fontId="3" fillId="0" borderId="0" applyNumberForma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0" fontId="5" fillId="0" borderId="0"/>
    <xf numFmtId="0" fontId="4" fillId="0" borderId="0"/>
    <xf numFmtId="0" fontId="6" fillId="0" borderId="23" applyNumberFormat="0" applyFill="0" applyAlignment="0" applyProtection="0"/>
    <xf numFmtId="0" fontId="7" fillId="0" borderId="24" applyNumberFormat="0" applyFill="0" applyAlignment="0" applyProtection="0"/>
    <xf numFmtId="0" fontId="8" fillId="0" borderId="25" applyNumberFormat="0" applyFill="0" applyAlignment="0" applyProtection="0"/>
    <xf numFmtId="0" fontId="8" fillId="0" borderId="0" applyNumberFormat="0" applyFill="0" applyBorder="0" applyAlignment="0" applyProtection="0"/>
    <xf numFmtId="0" fontId="9" fillId="8" borderId="0" applyNumberFormat="0" applyBorder="0" applyAlignment="0" applyProtection="0"/>
    <xf numFmtId="0" fontId="10" fillId="9" borderId="0" applyNumberFormat="0" applyBorder="0" applyAlignment="0" applyProtection="0"/>
    <xf numFmtId="0" fontId="11" fillId="10" borderId="0" applyNumberFormat="0" applyBorder="0" applyAlignment="0" applyProtection="0"/>
    <xf numFmtId="0" fontId="12" fillId="11" borderId="26" applyNumberFormat="0" applyAlignment="0" applyProtection="0"/>
    <xf numFmtId="0" fontId="13" fillId="12" borderId="27" applyNumberFormat="0" applyAlignment="0" applyProtection="0"/>
    <xf numFmtId="0" fontId="14" fillId="12" borderId="26" applyNumberFormat="0" applyAlignment="0" applyProtection="0"/>
    <xf numFmtId="0" fontId="15" fillId="0" borderId="28" applyNumberFormat="0" applyFill="0" applyAlignment="0" applyProtection="0"/>
    <xf numFmtId="0" fontId="16" fillId="13" borderId="29" applyNumberFormat="0" applyAlignment="0" applyProtection="0"/>
    <xf numFmtId="0" fontId="17" fillId="0" borderId="0" applyNumberFormat="0" applyFill="0" applyBorder="0" applyAlignment="0" applyProtection="0"/>
    <xf numFmtId="0" fontId="4" fillId="14" borderId="30" applyNumberFormat="0" applyFont="0" applyAlignment="0" applyProtection="0"/>
    <xf numFmtId="0" fontId="18" fillId="0" borderId="0" applyNumberFormat="0" applyFill="0" applyBorder="0" applyAlignment="0" applyProtection="0"/>
    <xf numFmtId="0" fontId="2" fillId="0" borderId="31" applyNumberFormat="0" applyFill="0" applyAlignment="0" applyProtection="0"/>
    <xf numFmtId="0" fontId="19"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19" fillId="38" borderId="0" applyNumberFormat="0" applyBorder="0" applyAlignment="0" applyProtection="0"/>
    <xf numFmtId="0" fontId="21" fillId="0" borderId="0" applyNumberFormat="0" applyFill="0" applyBorder="0" applyAlignment="0" applyProtection="0"/>
    <xf numFmtId="0" fontId="23" fillId="39" borderId="40">
      <alignment vertical="center"/>
    </xf>
    <xf numFmtId="0" fontId="4" fillId="0" borderId="0"/>
    <xf numFmtId="0" fontId="5" fillId="0" borderId="0"/>
    <xf numFmtId="9" fontId="5" fillId="0" borderId="0" applyFont="0" applyFill="0" applyBorder="0" applyAlignment="0" applyProtection="0"/>
    <xf numFmtId="44" fontId="5" fillId="0" borderId="0" applyFont="0" applyFill="0" applyBorder="0" applyAlignment="0" applyProtection="0"/>
    <xf numFmtId="0" fontId="5" fillId="0" borderId="0"/>
    <xf numFmtId="0" fontId="24" fillId="0" borderId="0"/>
    <xf numFmtId="0" fontId="22" fillId="0" borderId="1" applyNumberFormat="0" applyFill="0" applyProtection="0">
      <alignment horizontal="left"/>
    </xf>
    <xf numFmtId="0" fontId="4" fillId="0" borderId="0"/>
    <xf numFmtId="0" fontId="4" fillId="14" borderId="30" applyNumberFormat="0" applyFont="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43" fontId="5"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20" fillId="0" borderId="0" applyNumberFormat="0" applyFill="0" applyBorder="0" applyAlignment="0" applyProtection="0"/>
    <xf numFmtId="0" fontId="5" fillId="0" borderId="0"/>
    <xf numFmtId="0" fontId="4" fillId="14" borderId="30" applyNumberFormat="0" applyFont="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0" borderId="0"/>
    <xf numFmtId="0" fontId="4" fillId="0" borderId="0"/>
    <xf numFmtId="0" fontId="4" fillId="14" borderId="30" applyNumberFormat="0" applyFont="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43" fontId="5"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5" fillId="0" borderId="0"/>
    <xf numFmtId="44" fontId="4" fillId="0" borderId="0" applyFont="0" applyFill="0" applyBorder="0" applyAlignment="0" applyProtection="0"/>
    <xf numFmtId="44" fontId="5" fillId="0" borderId="0" applyFont="0" applyFill="0" applyBorder="0" applyAlignment="0" applyProtection="0"/>
    <xf numFmtId="0" fontId="4" fillId="0" borderId="0"/>
    <xf numFmtId="0" fontId="4" fillId="0" borderId="0"/>
    <xf numFmtId="0" fontId="4" fillId="0" borderId="0"/>
  </cellStyleXfs>
  <cellXfs count="636">
    <xf numFmtId="0" fontId="0" fillId="0" borderId="0" xfId="0"/>
    <xf numFmtId="0" fontId="26" fillId="0" borderId="0" xfId="0" applyFont="1" applyFill="1" applyBorder="1"/>
    <xf numFmtId="0" fontId="28" fillId="0" borderId="0" xfId="0" applyFont="1" applyFill="1" applyBorder="1"/>
    <xf numFmtId="0" fontId="29" fillId="0" borderId="0" xfId="0" applyFont="1" applyFill="1" applyBorder="1" applyAlignment="1">
      <alignment vertical="top" wrapText="1"/>
    </xf>
    <xf numFmtId="0" fontId="30" fillId="0" borderId="0" xfId="0" applyFont="1" applyFill="1" applyBorder="1" applyAlignment="1">
      <alignment vertical="top" wrapText="1"/>
    </xf>
    <xf numFmtId="0" fontId="30" fillId="0" borderId="0" xfId="5" applyFont="1" applyFill="1" applyBorder="1" applyAlignment="1"/>
    <xf numFmtId="0" fontId="31" fillId="0" borderId="0" xfId="1" applyFont="1" applyFill="1" applyBorder="1" applyAlignment="1">
      <alignment vertical="top" wrapText="1"/>
    </xf>
    <xf numFmtId="0" fontId="30" fillId="0" borderId="0" xfId="0" applyFont="1" applyFill="1" applyBorder="1"/>
    <xf numFmtId="1" fontId="30" fillId="0" borderId="0" xfId="0" applyNumberFormat="1" applyFont="1" applyFill="1" applyBorder="1"/>
    <xf numFmtId="0" fontId="32" fillId="0" borderId="0" xfId="0" applyFont="1"/>
    <xf numFmtId="0" fontId="33" fillId="0" borderId="0" xfId="1" applyFont="1" applyFill="1" applyBorder="1"/>
    <xf numFmtId="0" fontId="26" fillId="0" borderId="0" xfId="0" applyFont="1" applyFill="1" applyBorder="1" applyProtection="1"/>
    <xf numFmtId="0" fontId="28" fillId="0" borderId="0" xfId="0" applyFont="1" applyFill="1" applyBorder="1" applyProtection="1"/>
    <xf numFmtId="0" fontId="26" fillId="0" borderId="0" xfId="0" applyFont="1" applyFill="1" applyBorder="1" applyAlignment="1" applyProtection="1">
      <alignment horizontal="left" vertical="center"/>
    </xf>
    <xf numFmtId="0" fontId="37" fillId="0" borderId="0" xfId="1" applyFont="1" applyFill="1" applyBorder="1" applyAlignment="1" applyProtection="1">
      <alignment vertical="top"/>
    </xf>
    <xf numFmtId="0" fontId="32" fillId="0" borderId="0" xfId="0" applyFont="1" applyBorder="1" applyProtection="1"/>
    <xf numFmtId="0" fontId="30" fillId="0" borderId="0" xfId="1" applyFont="1" applyFill="1" applyBorder="1" applyAlignment="1" applyProtection="1">
      <alignment vertical="top" wrapText="1"/>
    </xf>
    <xf numFmtId="0" fontId="32" fillId="0" borderId="0" xfId="0" applyFont="1" applyProtection="1"/>
    <xf numFmtId="0" fontId="26" fillId="0" borderId="0" xfId="0" applyFont="1" applyBorder="1" applyProtection="1"/>
    <xf numFmtId="0" fontId="26" fillId="0" borderId="0" xfId="0" applyFont="1" applyProtection="1"/>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left" wrapText="1"/>
    </xf>
    <xf numFmtId="0" fontId="30" fillId="0" borderId="0" xfId="0" applyFont="1" applyFill="1" applyBorder="1" applyAlignment="1" applyProtection="1">
      <alignment wrapText="1"/>
    </xf>
    <xf numFmtId="0" fontId="38" fillId="0" borderId="0" xfId="0" applyFont="1" applyBorder="1" applyProtection="1"/>
    <xf numFmtId="0" fontId="30" fillId="0" borderId="0" xfId="0" applyFont="1" applyFill="1" applyBorder="1" applyAlignment="1" applyProtection="1">
      <alignment horizontal="left" wrapText="1"/>
    </xf>
    <xf numFmtId="0" fontId="36" fillId="0" borderId="0" xfId="0" applyFont="1" applyBorder="1" applyProtection="1"/>
    <xf numFmtId="0" fontId="38" fillId="0" borderId="0" xfId="0" applyFont="1" applyFill="1" applyBorder="1" applyProtection="1"/>
    <xf numFmtId="0" fontId="32" fillId="7" borderId="1" xfId="0" applyFont="1" applyFill="1" applyBorder="1" applyAlignment="1" applyProtection="1">
      <alignment horizontal="right"/>
      <protection locked="0"/>
    </xf>
    <xf numFmtId="3" fontId="32" fillId="7" borderId="1" xfId="0" applyNumberFormat="1" applyFont="1" applyFill="1" applyBorder="1" applyAlignment="1" applyProtection="1">
      <alignment horizontal="right"/>
      <protection locked="0"/>
    </xf>
    <xf numFmtId="169" fontId="32" fillId="7" borderId="1" xfId="0" applyNumberFormat="1" applyFont="1" applyFill="1" applyBorder="1" applyAlignment="1" applyProtection="1">
      <alignment horizontal="right"/>
      <protection locked="0"/>
    </xf>
    <xf numFmtId="167" fontId="32" fillId="7" borderId="1" xfId="0" applyNumberFormat="1" applyFont="1" applyFill="1" applyBorder="1" applyAlignment="1" applyProtection="1">
      <alignment horizontal="right"/>
      <protection locked="0"/>
    </xf>
    <xf numFmtId="3" fontId="26" fillId="0" borderId="0" xfId="0" applyNumberFormat="1" applyFont="1" applyFill="1" applyBorder="1" applyAlignment="1" applyProtection="1">
      <alignment horizontal="right"/>
    </xf>
    <xf numFmtId="0" fontId="32" fillId="7" borderId="1" xfId="0" applyFont="1" applyFill="1" applyBorder="1" applyAlignment="1" applyProtection="1">
      <alignment horizontal="center" wrapText="1"/>
      <protection locked="0"/>
    </xf>
    <xf numFmtId="0" fontId="28" fillId="0" borderId="0" xfId="3" applyFont="1" applyBorder="1" applyAlignment="1" applyProtection="1">
      <alignment vertical="center"/>
    </xf>
    <xf numFmtId="0" fontId="26" fillId="0" borderId="0" xfId="0" applyFont="1" applyFill="1" applyBorder="1" applyAlignment="1" applyProtection="1">
      <alignment horizontal="center"/>
    </xf>
    <xf numFmtId="3" fontId="26" fillId="0" borderId="0" xfId="0" applyNumberFormat="1" applyFont="1" applyFill="1" applyBorder="1" applyProtection="1"/>
    <xf numFmtId="0" fontId="26" fillId="0" borderId="0" xfId="0" applyFont="1" applyFill="1" applyProtection="1"/>
    <xf numFmtId="3" fontId="30" fillId="2" borderId="12" xfId="0" applyNumberFormat="1" applyFont="1" applyFill="1" applyBorder="1" applyAlignment="1" applyProtection="1">
      <alignment vertical="center"/>
    </xf>
    <xf numFmtId="3" fontId="30" fillId="2" borderId="4" xfId="0" applyNumberFormat="1" applyFont="1" applyFill="1" applyBorder="1" applyAlignment="1" applyProtection="1">
      <alignment vertical="center"/>
    </xf>
    <xf numFmtId="4" fontId="30" fillId="2" borderId="4" xfId="0" applyNumberFormat="1" applyFont="1" applyFill="1" applyBorder="1" applyAlignment="1" applyProtection="1">
      <alignment horizontal="right" vertical="center"/>
    </xf>
    <xf numFmtId="3" fontId="30" fillId="2" borderId="4" xfId="0" applyNumberFormat="1" applyFont="1" applyFill="1" applyBorder="1" applyAlignment="1" applyProtection="1">
      <alignment horizontal="right" vertical="center"/>
    </xf>
    <xf numFmtId="164" fontId="30" fillId="2" borderId="6" xfId="0" applyNumberFormat="1" applyFont="1" applyFill="1" applyBorder="1" applyAlignment="1" applyProtection="1">
      <alignment horizontal="right" vertical="center"/>
    </xf>
    <xf numFmtId="0" fontId="40" fillId="0" borderId="0" xfId="0" applyFont="1" applyFill="1" applyBorder="1" applyAlignment="1" applyProtection="1">
      <alignment vertical="center" wrapText="1"/>
    </xf>
    <xf numFmtId="1" fontId="30" fillId="0" borderId="0" xfId="0" applyNumberFormat="1" applyFont="1" applyFill="1" applyBorder="1" applyAlignment="1" applyProtection="1"/>
    <xf numFmtId="0" fontId="28" fillId="0" borderId="0" xfId="3" applyFont="1" applyFill="1" applyBorder="1" applyAlignment="1" applyProtection="1">
      <alignment vertical="center" wrapText="1"/>
    </xf>
    <xf numFmtId="3" fontId="32" fillId="0" borderId="0" xfId="3" applyNumberFormat="1" applyFont="1" applyFill="1" applyBorder="1" applyAlignment="1" applyProtection="1"/>
    <xf numFmtId="0" fontId="32" fillId="0" borderId="0" xfId="3" applyFont="1" applyFill="1" applyBorder="1" applyAlignment="1" applyProtection="1"/>
    <xf numFmtId="0" fontId="41" fillId="0" borderId="0" xfId="0" applyFont="1" applyFill="1" applyBorder="1" applyAlignment="1" applyProtection="1">
      <alignment horizontal="left"/>
    </xf>
    <xf numFmtId="0" fontId="42" fillId="0" borderId="0" xfId="0" applyFont="1" applyFill="1" applyBorder="1" applyAlignment="1" applyProtection="1"/>
    <xf numFmtId="0" fontId="31" fillId="0" borderId="0" xfId="1" applyFont="1" applyFill="1" applyBorder="1" applyAlignment="1" applyProtection="1">
      <alignment vertical="center" wrapText="1"/>
    </xf>
    <xf numFmtId="0" fontId="28" fillId="0" borderId="0" xfId="0" applyFont="1" applyBorder="1" applyAlignment="1" applyProtection="1"/>
    <xf numFmtId="0" fontId="28" fillId="0" borderId="0" xfId="0" applyFont="1" applyBorder="1" applyAlignment="1" applyProtection="1">
      <alignment horizontal="center"/>
    </xf>
    <xf numFmtId="0" fontId="41" fillId="0" borderId="0" xfId="0" applyFont="1" applyFill="1" applyBorder="1" applyAlignment="1" applyProtection="1"/>
    <xf numFmtId="0" fontId="41" fillId="0" borderId="0" xfId="0" applyFont="1" applyFill="1" applyBorder="1" applyAlignment="1" applyProtection="1">
      <alignment horizontal="center"/>
    </xf>
    <xf numFmtId="0" fontId="37" fillId="0" borderId="0" xfId="0" applyFont="1" applyFill="1" applyBorder="1" applyAlignment="1" applyProtection="1"/>
    <xf numFmtId="0" fontId="32" fillId="0" borderId="0" xfId="0" applyFont="1" applyFill="1" applyBorder="1" applyAlignment="1" applyProtection="1">
      <alignment horizontal="left" vertical="center"/>
    </xf>
    <xf numFmtId="0" fontId="30" fillId="0" borderId="0" xfId="0" applyFont="1" applyBorder="1" applyProtection="1"/>
    <xf numFmtId="0" fontId="37" fillId="0" borderId="0" xfId="0" applyFont="1" applyBorder="1" applyAlignment="1" applyProtection="1"/>
    <xf numFmtId="0" fontId="28" fillId="0" borderId="0" xfId="0" applyFont="1" applyFill="1" applyBorder="1" applyAlignment="1" applyProtection="1"/>
    <xf numFmtId="0" fontId="32" fillId="0" borderId="0" xfId="0" applyFont="1" applyFill="1" applyBorder="1" applyAlignment="1" applyProtection="1">
      <alignment horizontal="left"/>
    </xf>
    <xf numFmtId="0" fontId="37" fillId="0" borderId="0" xfId="0" applyFont="1" applyBorder="1" applyProtection="1"/>
    <xf numFmtId="0" fontId="32" fillId="0" borderId="0" xfId="0" applyFont="1" applyFill="1" applyBorder="1" applyProtection="1"/>
    <xf numFmtId="3" fontId="32" fillId="0" borderId="0" xfId="0" applyNumberFormat="1" applyFont="1" applyFill="1" applyBorder="1" applyAlignment="1" applyProtection="1">
      <alignment horizontal="right"/>
    </xf>
    <xf numFmtId="0" fontId="32" fillId="0" borderId="0" xfId="0" applyFont="1" applyFill="1" applyBorder="1" applyAlignment="1" applyProtection="1">
      <alignment horizontal="right"/>
    </xf>
    <xf numFmtId="0" fontId="32" fillId="0" borderId="0" xfId="0" applyFont="1" applyFill="1" applyBorder="1" applyAlignment="1" applyProtection="1">
      <alignment horizontal="center"/>
    </xf>
    <xf numFmtId="3" fontId="32" fillId="0" borderId="0" xfId="0" applyNumberFormat="1" applyFont="1" applyFill="1" applyBorder="1" applyProtection="1"/>
    <xf numFmtId="0" fontId="32" fillId="0" borderId="0" xfId="0" applyFont="1" applyFill="1" applyProtection="1"/>
    <xf numFmtId="0" fontId="34" fillId="0" borderId="0" xfId="0" applyFont="1" applyAlignment="1" applyProtection="1">
      <alignment horizontal="center"/>
    </xf>
    <xf numFmtId="0" fontId="40" fillId="0" borderId="0" xfId="0" applyFont="1" applyProtection="1"/>
    <xf numFmtId="0" fontId="34" fillId="0" borderId="0" xfId="0" applyFont="1" applyBorder="1" applyProtection="1"/>
    <xf numFmtId="0" fontId="40" fillId="0" borderId="0" xfId="0" applyFont="1" applyFill="1" applyBorder="1" applyProtection="1"/>
    <xf numFmtId="0" fontId="26" fillId="0" borderId="0" xfId="0" applyFont="1" applyBorder="1" applyAlignment="1" applyProtection="1"/>
    <xf numFmtId="0" fontId="32" fillId="0" borderId="0" xfId="0" applyFont="1" applyFill="1" applyBorder="1" applyAlignment="1" applyProtection="1">
      <alignment horizontal="center" vertical="center" wrapText="1"/>
    </xf>
    <xf numFmtId="10" fontId="32" fillId="7" borderId="12" xfId="0" applyNumberFormat="1" applyFont="1" applyFill="1" applyBorder="1" applyProtection="1">
      <protection locked="0"/>
    </xf>
    <xf numFmtId="3" fontId="32" fillId="2" borderId="12" xfId="0" applyNumberFormat="1" applyFont="1" applyFill="1" applyBorder="1" applyAlignment="1" applyProtection="1">
      <alignment horizontal="right" vertical="center"/>
    </xf>
    <xf numFmtId="9" fontId="32" fillId="7" borderId="4" xfId="0" applyNumberFormat="1" applyFont="1" applyFill="1" applyBorder="1" applyAlignment="1" applyProtection="1">
      <alignment horizontal="right"/>
      <protection locked="0"/>
    </xf>
    <xf numFmtId="3" fontId="32" fillId="2" borderId="4" xfId="0" applyNumberFormat="1" applyFont="1" applyFill="1" applyBorder="1" applyAlignment="1" applyProtection="1">
      <alignment horizontal="right" vertical="center"/>
    </xf>
    <xf numFmtId="4" fontId="30" fillId="2" borderId="6" xfId="0" applyNumberFormat="1" applyFont="1" applyFill="1" applyBorder="1" applyAlignment="1" applyProtection="1">
      <alignment horizontal="right" vertical="center"/>
    </xf>
    <xf numFmtId="9" fontId="32" fillId="7" borderId="6" xfId="0" applyNumberFormat="1" applyFont="1" applyFill="1" applyBorder="1" applyAlignment="1" applyProtection="1">
      <alignment horizontal="right"/>
      <protection locked="0"/>
    </xf>
    <xf numFmtId="3" fontId="32" fillId="0" borderId="0" xfId="0" applyNumberFormat="1" applyFont="1" applyFill="1" applyBorder="1" applyAlignment="1" applyProtection="1">
      <alignment horizontal="center" vertical="center" wrapText="1"/>
    </xf>
    <xf numFmtId="0" fontId="32" fillId="7" borderId="1" xfId="0" applyFont="1" applyFill="1" applyBorder="1" applyAlignment="1" applyProtection="1">
      <alignment horizontal="center"/>
      <protection locked="0"/>
    </xf>
    <xf numFmtId="3" fontId="30" fillId="2" borderId="12" xfId="0" applyNumberFormat="1" applyFont="1" applyFill="1" applyBorder="1" applyAlignment="1" applyProtection="1">
      <alignment horizontal="right" vertical="center"/>
    </xf>
    <xf numFmtId="3" fontId="30" fillId="2" borderId="13" xfId="0" applyNumberFormat="1" applyFont="1" applyFill="1" applyBorder="1" applyAlignment="1" applyProtection="1">
      <alignment horizontal="right" vertical="center"/>
    </xf>
    <xf numFmtId="0" fontId="28" fillId="0" borderId="0" xfId="0" applyFont="1" applyAlignment="1" applyProtection="1">
      <alignment horizontal="center"/>
    </xf>
    <xf numFmtId="0" fontId="28" fillId="0" borderId="0" xfId="0" applyFont="1" applyProtection="1"/>
    <xf numFmtId="0" fontId="28" fillId="0" borderId="0" xfId="0" applyFont="1" applyBorder="1" applyProtection="1"/>
    <xf numFmtId="164" fontId="30" fillId="2" borderId="6" xfId="0" applyNumberFormat="1" applyFont="1" applyFill="1" applyBorder="1" applyAlignment="1" applyProtection="1">
      <alignment vertical="center"/>
    </xf>
    <xf numFmtId="0" fontId="32" fillId="0" borderId="0" xfId="0" applyFont="1" applyFill="1" applyBorder="1" applyAlignment="1">
      <alignment vertical="top" wrapText="1"/>
    </xf>
    <xf numFmtId="0" fontId="28" fillId="0" borderId="0" xfId="0" applyFont="1" applyAlignment="1">
      <alignment vertical="top"/>
    </xf>
    <xf numFmtId="0" fontId="32" fillId="0" borderId="0" xfId="0" applyFont="1" applyAlignment="1">
      <alignment vertical="top" wrapText="1"/>
    </xf>
    <xf numFmtId="0" fontId="30" fillId="0" borderId="0" xfId="0" applyFont="1"/>
    <xf numFmtId="0" fontId="30" fillId="0" borderId="0" xfId="0" applyFont="1" applyAlignment="1">
      <alignment horizontal="left"/>
    </xf>
    <xf numFmtId="0" fontId="32" fillId="0" borderId="0" xfId="0" applyFont="1" applyFill="1" applyBorder="1"/>
    <xf numFmtId="0" fontId="28" fillId="0" borderId="0" xfId="0" applyFont="1" applyFill="1" applyBorder="1" applyAlignment="1">
      <alignment vertical="center"/>
    </xf>
    <xf numFmtId="0" fontId="28" fillId="0" borderId="0" xfId="3" applyFont="1" applyFill="1" applyBorder="1" applyAlignment="1" applyProtection="1">
      <alignment horizontal="center"/>
    </xf>
    <xf numFmtId="0" fontId="32" fillId="0" borderId="0" xfId="3" applyFont="1" applyProtection="1"/>
    <xf numFmtId="0" fontId="28" fillId="0" borderId="0" xfId="3" applyFont="1" applyAlignment="1" applyProtection="1">
      <alignment horizontal="center"/>
    </xf>
    <xf numFmtId="0" fontId="32" fillId="0" borderId="0" xfId="0" applyFont="1" applyFill="1" applyBorder="1" applyAlignment="1">
      <alignment vertical="center"/>
    </xf>
    <xf numFmtId="3" fontId="32" fillId="5" borderId="4" xfId="0" applyNumberFormat="1" applyFont="1" applyFill="1" applyBorder="1" applyAlignment="1" applyProtection="1">
      <alignment horizontal="center" vertical="center"/>
    </xf>
    <xf numFmtId="3" fontId="32" fillId="5" borderId="4" xfId="6" applyNumberFormat="1" applyFont="1" applyFill="1" applyBorder="1" applyAlignment="1" applyProtection="1">
      <alignment horizontal="center" vertical="center"/>
    </xf>
    <xf numFmtId="3" fontId="32" fillId="5" borderId="4" xfId="4" applyNumberFormat="1" applyFont="1" applyFill="1" applyBorder="1" applyAlignment="1" applyProtection="1">
      <alignment horizontal="center" vertical="center"/>
    </xf>
    <xf numFmtId="164" fontId="32" fillId="5" borderId="6" xfId="6" applyNumberFormat="1" applyFont="1" applyFill="1" applyBorder="1" applyAlignment="1" applyProtection="1">
      <alignment horizontal="center" vertical="center"/>
    </xf>
    <xf numFmtId="0" fontId="38" fillId="0" borderId="0" xfId="0" applyFont="1" applyFill="1" applyBorder="1"/>
    <xf numFmtId="0" fontId="28" fillId="0" borderId="0" xfId="3" applyFont="1" applyProtection="1"/>
    <xf numFmtId="0" fontId="32" fillId="0" borderId="0" xfId="0" applyFont="1" applyFill="1" applyBorder="1" applyAlignment="1"/>
    <xf numFmtId="0" fontId="37" fillId="0" borderId="0" xfId="0" applyFont="1" applyFill="1" applyBorder="1" applyAlignment="1">
      <alignment vertical="center"/>
    </xf>
    <xf numFmtId="0" fontId="32" fillId="0" borderId="35" xfId="6" applyFont="1" applyBorder="1" applyProtection="1"/>
    <xf numFmtId="0" fontId="32" fillId="0" borderId="0" xfId="6" applyFont="1" applyProtection="1"/>
    <xf numFmtId="0" fontId="32" fillId="0" borderId="0" xfId="6" applyFont="1" applyBorder="1" applyProtection="1"/>
    <xf numFmtId="0" fontId="32" fillId="0" borderId="38" xfId="6" applyFont="1" applyBorder="1" applyProtection="1"/>
    <xf numFmtId="0" fontId="32" fillId="0" borderId="39" xfId="6" applyFont="1" applyBorder="1" applyProtection="1"/>
    <xf numFmtId="0" fontId="38" fillId="0" borderId="0" xfId="0" applyFont="1" applyProtection="1"/>
    <xf numFmtId="0" fontId="45" fillId="0" borderId="0" xfId="0" applyFont="1" applyFill="1" applyBorder="1" applyAlignment="1"/>
    <xf numFmtId="0" fontId="30" fillId="0" borderId="0" xfId="0" applyFont="1" applyProtection="1"/>
    <xf numFmtId="0" fontId="38" fillId="0" borderId="0" xfId="0" applyFont="1" applyBorder="1" applyAlignment="1" applyProtection="1"/>
    <xf numFmtId="0" fontId="34" fillId="0" borderId="0" xfId="0" applyFont="1" applyFill="1" applyBorder="1" applyAlignment="1">
      <alignment vertical="center"/>
    </xf>
    <xf numFmtId="0" fontId="35" fillId="0" borderId="0" xfId="0" applyFont="1" applyFill="1" applyBorder="1" applyAlignment="1"/>
    <xf numFmtId="0" fontId="32" fillId="0" borderId="0" xfId="0" applyFont="1" applyBorder="1" applyAlignment="1">
      <alignment vertical="top" wrapText="1"/>
    </xf>
    <xf numFmtId="0" fontId="32" fillId="0" borderId="0" xfId="0" applyFont="1" applyBorder="1" applyAlignment="1">
      <alignment horizontal="left" vertical="top" wrapText="1"/>
    </xf>
    <xf numFmtId="0" fontId="48" fillId="6" borderId="12" xfId="0" applyFont="1" applyFill="1" applyBorder="1" applyAlignment="1">
      <alignment horizontal="center" vertical="center" wrapText="1"/>
    </xf>
    <xf numFmtId="0" fontId="50" fillId="7" borderId="4" xfId="0" applyFont="1" applyFill="1" applyBorder="1" applyAlignment="1" applyProtection="1">
      <alignment vertical="center" wrapText="1"/>
      <protection locked="0"/>
    </xf>
    <xf numFmtId="0" fontId="30" fillId="0" borderId="0" xfId="0" applyFont="1" applyBorder="1" applyAlignment="1">
      <alignment vertical="top" wrapText="1"/>
    </xf>
    <xf numFmtId="0" fontId="36" fillId="0" borderId="0" xfId="0" applyFont="1" applyFill="1" applyBorder="1" applyAlignment="1">
      <alignment vertical="center"/>
    </xf>
    <xf numFmtId="0" fontId="36" fillId="0" borderId="0" xfId="0" applyFont="1" applyBorder="1" applyAlignment="1">
      <alignment vertical="center"/>
    </xf>
    <xf numFmtId="0" fontId="45" fillId="0" borderId="0" xfId="0" applyFont="1" applyFill="1" applyBorder="1" applyAlignment="1">
      <alignment vertical="center"/>
    </xf>
    <xf numFmtId="0" fontId="38" fillId="0" borderId="0" xfId="0" applyFont="1" applyFill="1" applyBorder="1" applyAlignment="1"/>
    <xf numFmtId="0" fontId="38" fillId="0" borderId="0" xfId="0" applyFont="1" applyFill="1" applyBorder="1" applyAlignment="1">
      <alignment vertical="center"/>
    </xf>
    <xf numFmtId="0" fontId="38" fillId="0" borderId="38" xfId="0" applyFont="1" applyFill="1" applyBorder="1" applyAlignment="1">
      <alignment vertical="center"/>
    </xf>
    <xf numFmtId="0" fontId="38" fillId="0" borderId="39" xfId="0" applyFont="1" applyFill="1" applyBorder="1" applyAlignment="1">
      <alignment vertical="center" wrapText="1"/>
    </xf>
    <xf numFmtId="0" fontId="37" fillId="0" borderId="0" xfId="3" applyFont="1" applyFill="1" applyBorder="1" applyAlignment="1">
      <alignment horizontal="center" vertical="center" wrapText="1"/>
    </xf>
    <xf numFmtId="0" fontId="38" fillId="0" borderId="0" xfId="3" applyFont="1" applyFill="1" applyBorder="1" applyAlignment="1">
      <alignment vertical="center"/>
    </xf>
    <xf numFmtId="172" fontId="38" fillId="0" borderId="0" xfId="3" applyNumberFormat="1" applyFont="1" applyFill="1" applyBorder="1" applyAlignment="1">
      <alignment vertical="center"/>
    </xf>
    <xf numFmtId="8" fontId="38" fillId="0" borderId="0" xfId="3" applyNumberFormat="1" applyFont="1" applyFill="1" applyBorder="1" applyAlignment="1">
      <alignment vertical="center"/>
    </xf>
    <xf numFmtId="0" fontId="38" fillId="0" borderId="0" xfId="0" applyFont="1" applyFill="1" applyBorder="1" applyAlignment="1">
      <alignment vertical="center" wrapText="1"/>
    </xf>
    <xf numFmtId="3" fontId="30" fillId="2" borderId="4" xfId="0" applyNumberFormat="1" applyFont="1" applyFill="1" applyBorder="1" applyAlignment="1" applyProtection="1">
      <alignment vertical="center" wrapText="1"/>
    </xf>
    <xf numFmtId="3" fontId="30" fillId="2" borderId="4" xfId="0" applyNumberFormat="1" applyFont="1" applyFill="1" applyBorder="1" applyAlignment="1" applyProtection="1">
      <alignment horizontal="right" vertical="center" wrapText="1"/>
    </xf>
    <xf numFmtId="0" fontId="1" fillId="7" borderId="1" xfId="0" applyFont="1" applyFill="1" applyBorder="1" applyAlignment="1" applyProtection="1">
      <alignment horizontal="left" wrapText="1"/>
      <protection locked="0"/>
    </xf>
    <xf numFmtId="169" fontId="1" fillId="7" borderId="1" xfId="0" applyNumberFormat="1" applyFont="1" applyFill="1" applyBorder="1" applyAlignment="1" applyProtection="1">
      <alignment horizontal="right"/>
      <protection locked="0"/>
    </xf>
    <xf numFmtId="167" fontId="1" fillId="7" borderId="1" xfId="0" applyNumberFormat="1" applyFont="1" applyFill="1" applyBorder="1" applyAlignment="1" applyProtection="1">
      <alignment horizontal="right"/>
      <protection locked="0"/>
    </xf>
    <xf numFmtId="0" fontId="1" fillId="7" borderId="1" xfId="0" applyFont="1" applyFill="1" applyBorder="1" applyAlignment="1" applyProtection="1">
      <alignment horizontal="right"/>
      <protection locked="0"/>
    </xf>
    <xf numFmtId="0" fontId="1" fillId="7" borderId="1" xfId="0" applyFont="1" applyFill="1" applyBorder="1" applyAlignment="1" applyProtection="1">
      <alignment horizontal="center"/>
      <protection locked="0"/>
    </xf>
    <xf numFmtId="0" fontId="30" fillId="0" borderId="0" xfId="1" applyFont="1" applyFill="1" applyBorder="1" applyAlignment="1">
      <alignment horizontal="left" vertical="top" wrapText="1"/>
    </xf>
    <xf numFmtId="0" fontId="27"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31" fillId="0" borderId="0" xfId="1" applyFont="1" applyFill="1" applyBorder="1" applyAlignment="1">
      <alignment horizontal="left" vertical="top" wrapText="1"/>
    </xf>
    <xf numFmtId="0" fontId="34" fillId="0" borderId="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4" fillId="0" borderId="0" xfId="0" applyFont="1" applyBorder="1" applyAlignment="1" applyProtection="1">
      <alignment horizontal="center"/>
    </xf>
    <xf numFmtId="0" fontId="34" fillId="0" borderId="0" xfId="0" applyFont="1" applyFill="1" applyBorder="1" applyAlignment="1" applyProtection="1">
      <alignment horizontal="center" vertical="center"/>
    </xf>
    <xf numFmtId="0" fontId="30" fillId="0" borderId="0" xfId="1" applyFont="1" applyFill="1" applyBorder="1" applyAlignment="1" applyProtection="1">
      <alignment horizontal="left" vertical="top" wrapText="1"/>
    </xf>
    <xf numFmtId="0" fontId="32" fillId="0" borderId="0" xfId="0" applyFont="1" applyFill="1" applyBorder="1" applyAlignment="1" applyProtection="1">
      <alignment horizontal="left" vertical="center" wrapText="1"/>
    </xf>
    <xf numFmtId="0" fontId="25" fillId="0" borderId="0" xfId="0" applyFont="1" applyFill="1" applyBorder="1" applyAlignment="1">
      <alignment vertical="center"/>
    </xf>
    <xf numFmtId="0" fontId="26" fillId="0" borderId="0" xfId="0" applyFont="1" applyFill="1" applyBorder="1" applyAlignment="1"/>
    <xf numFmtId="0" fontId="27" fillId="0" borderId="0" xfId="0" applyFont="1" applyFill="1" applyBorder="1" applyAlignment="1">
      <alignment vertical="center"/>
    </xf>
    <xf numFmtId="0" fontId="30" fillId="0" borderId="0" xfId="1" applyFont="1" applyFill="1" applyBorder="1" applyAlignment="1">
      <alignment vertical="top" wrapText="1"/>
    </xf>
    <xf numFmtId="0" fontId="31" fillId="0" borderId="0" xfId="1" applyFont="1" applyFill="1" applyBorder="1" applyAlignment="1" applyProtection="1">
      <protection locked="0"/>
    </xf>
    <xf numFmtId="0" fontId="30" fillId="0" borderId="56" xfId="0" applyFont="1" applyFill="1" applyBorder="1" applyAlignment="1">
      <alignment vertical="top" wrapText="1"/>
    </xf>
    <xf numFmtId="0" fontId="31" fillId="0" borderId="54" xfId="1" applyFont="1" applyFill="1" applyBorder="1" applyAlignment="1">
      <alignment vertical="top" wrapText="1"/>
    </xf>
    <xf numFmtId="0" fontId="30" fillId="0" borderId="54" xfId="0" applyFont="1" applyFill="1" applyBorder="1" applyAlignment="1">
      <alignment vertical="top" wrapText="1"/>
    </xf>
    <xf numFmtId="0" fontId="31" fillId="0" borderId="54" xfId="1" applyFont="1" applyFill="1" applyBorder="1" applyAlignment="1">
      <alignment horizontal="left" vertical="top" wrapText="1"/>
    </xf>
    <xf numFmtId="0" fontId="30" fillId="0" borderId="54" xfId="1" applyFont="1" applyFill="1" applyBorder="1" applyAlignment="1">
      <alignment vertical="top" wrapText="1"/>
    </xf>
    <xf numFmtId="0" fontId="30" fillId="0" borderId="54" xfId="5" applyFont="1" applyFill="1" applyBorder="1" applyAlignment="1"/>
    <xf numFmtId="0" fontId="31" fillId="0" borderId="55" xfId="1" applyFont="1" applyFill="1" applyBorder="1" applyAlignment="1" applyProtection="1">
      <alignment horizontal="left" indent="4"/>
      <protection locked="0"/>
    </xf>
    <xf numFmtId="0" fontId="31" fillId="0" borderId="54" xfId="1" applyFont="1" applyFill="1" applyBorder="1" applyAlignment="1" applyProtection="1">
      <alignment horizontal="left" indent="4"/>
      <protection locked="0"/>
    </xf>
    <xf numFmtId="0" fontId="37" fillId="0" borderId="54" xfId="1" applyFont="1" applyFill="1" applyBorder="1" applyAlignment="1">
      <alignment vertical="top" wrapText="1"/>
    </xf>
    <xf numFmtId="0" fontId="30" fillId="4" borderId="54" xfId="1" applyFont="1" applyFill="1" applyBorder="1" applyAlignment="1">
      <alignment vertical="center" wrapText="1"/>
    </xf>
    <xf numFmtId="0" fontId="1" fillId="0" borderId="0" xfId="0" applyFont="1" applyProtection="1"/>
    <xf numFmtId="0" fontId="31" fillId="41" borderId="58" xfId="1" applyFont="1" applyFill="1" applyBorder="1" applyAlignment="1" applyProtection="1">
      <alignment horizontal="centerContinuous" vertical="justify" wrapText="1"/>
      <protection locked="0"/>
    </xf>
    <xf numFmtId="0" fontId="31" fillId="41" borderId="61" xfId="1" applyFont="1" applyFill="1" applyBorder="1" applyAlignment="1" applyProtection="1">
      <alignment horizontal="centerContinuous" vertical="center" wrapText="1"/>
      <protection locked="0"/>
    </xf>
    <xf numFmtId="0" fontId="30" fillId="0" borderId="0" xfId="1" applyFont="1" applyFill="1" applyBorder="1" applyAlignment="1" applyProtection="1">
      <alignment vertical="top"/>
    </xf>
    <xf numFmtId="0" fontId="30" fillId="0" borderId="0" xfId="1" applyFont="1" applyFill="1" applyBorder="1" applyAlignment="1" applyProtection="1">
      <alignment horizontal="right" vertical="top" wrapText="1"/>
      <protection locked="0"/>
    </xf>
    <xf numFmtId="0" fontId="30" fillId="5" borderId="7" xfId="5" applyFont="1" applyFill="1" applyBorder="1" applyAlignment="1" applyProtection="1">
      <alignment vertical="center"/>
    </xf>
    <xf numFmtId="0" fontId="1" fillId="0" borderId="0" xfId="0" applyFont="1" applyFill="1" applyProtection="1"/>
    <xf numFmtId="0" fontId="37" fillId="0" borderId="7" xfId="5" applyFont="1" applyFill="1" applyBorder="1" applyAlignment="1" applyProtection="1">
      <alignment horizontal="centerContinuous" vertical="center"/>
    </xf>
    <xf numFmtId="0" fontId="1" fillId="0" borderId="22" xfId="0" applyFont="1" applyBorder="1" applyAlignment="1" applyProtection="1">
      <alignment horizontal="centerContinuous"/>
    </xf>
    <xf numFmtId="0" fontId="1" fillId="0" borderId="8" xfId="0" applyFont="1" applyBorder="1" applyAlignment="1" applyProtection="1">
      <alignment horizontal="centerContinuous"/>
    </xf>
    <xf numFmtId="0" fontId="30" fillId="5" borderId="42" xfId="5" applyFont="1" applyFill="1" applyBorder="1" applyAlignment="1" applyProtection="1">
      <alignment vertical="center"/>
    </xf>
    <xf numFmtId="0" fontId="30" fillId="5" borderId="46" xfId="5" applyFont="1" applyFill="1" applyBorder="1" applyAlignment="1" applyProtection="1">
      <alignment horizontal="centerContinuous" vertical="center"/>
    </xf>
    <xf numFmtId="0" fontId="1" fillId="5" borderId="47" xfId="0" applyFont="1" applyFill="1" applyBorder="1" applyAlignment="1">
      <alignment horizontal="center" vertical="center"/>
    </xf>
    <xf numFmtId="0" fontId="1" fillId="0" borderId="0" xfId="0" applyFont="1" applyBorder="1" applyProtection="1"/>
    <xf numFmtId="0" fontId="1" fillId="0" borderId="9" xfId="0" applyFont="1" applyBorder="1" applyProtection="1"/>
    <xf numFmtId="0" fontId="30" fillId="42" borderId="16" xfId="5" applyFont="1" applyFill="1" applyBorder="1" applyAlignment="1" applyProtection="1">
      <alignment vertical="center"/>
    </xf>
    <xf numFmtId="0" fontId="30" fillId="5" borderId="16" xfId="5" applyFont="1" applyFill="1" applyBorder="1" applyAlignment="1" applyProtection="1">
      <alignment vertical="center"/>
    </xf>
    <xf numFmtId="0" fontId="30" fillId="41" borderId="17" xfId="5" applyFont="1" applyFill="1" applyBorder="1" applyAlignment="1" applyProtection="1">
      <alignment vertical="center"/>
    </xf>
    <xf numFmtId="0" fontId="1" fillId="0" borderId="18" xfId="0" applyFont="1" applyBorder="1" applyProtection="1"/>
    <xf numFmtId="0" fontId="1" fillId="0" borderId="19" xfId="0" applyFont="1" applyBorder="1" applyProtection="1"/>
    <xf numFmtId="0" fontId="30" fillId="0" borderId="0" xfId="5" applyFont="1" applyFill="1" applyBorder="1" applyAlignment="1" applyProtection="1">
      <alignment vertical="top"/>
    </xf>
    <xf numFmtId="0" fontId="26" fillId="40" borderId="0" xfId="0" applyFont="1" applyFill="1"/>
    <xf numFmtId="0" fontId="30" fillId="5" borderId="7" xfId="5" applyFont="1" applyFill="1" applyBorder="1" applyAlignment="1" applyProtection="1">
      <alignment vertical="center" wrapText="1"/>
    </xf>
    <xf numFmtId="0" fontId="30" fillId="5" borderId="42" xfId="5" applyFont="1" applyFill="1" applyBorder="1" applyAlignment="1" applyProtection="1">
      <alignment vertical="center" wrapText="1"/>
    </xf>
    <xf numFmtId="0" fontId="30" fillId="5" borderId="43" xfId="5" applyFont="1" applyFill="1" applyBorder="1" applyAlignment="1" applyProtection="1">
      <alignment vertical="center"/>
    </xf>
    <xf numFmtId="44" fontId="30" fillId="5" borderId="65" xfId="5" applyNumberFormat="1" applyFont="1" applyFill="1" applyBorder="1" applyAlignment="1" applyProtection="1">
      <alignment horizontal="centerContinuous" vertical="center"/>
    </xf>
    <xf numFmtId="0" fontId="1" fillId="5" borderId="66" xfId="0" applyFont="1" applyFill="1" applyBorder="1" applyAlignment="1">
      <alignment horizontal="center" vertical="center"/>
    </xf>
    <xf numFmtId="0" fontId="34"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30" fillId="43" borderId="41" xfId="5" applyFont="1" applyFill="1" applyBorder="1" applyAlignment="1" applyProtection="1">
      <alignment horizontal="centerContinuous" vertical="center"/>
      <protection locked="0"/>
    </xf>
    <xf numFmtId="0" fontId="1" fillId="43" borderId="8" xfId="0" applyFont="1" applyFill="1" applyBorder="1" applyAlignment="1">
      <alignment horizontal="center" vertical="center"/>
    </xf>
    <xf numFmtId="0" fontId="30" fillId="43" borderId="46" xfId="5" applyFont="1" applyFill="1" applyBorder="1" applyAlignment="1" applyProtection="1">
      <alignment horizontal="centerContinuous" vertical="center"/>
      <protection locked="0"/>
    </xf>
    <xf numFmtId="0" fontId="1" fillId="43" borderId="47" xfId="0" applyFont="1" applyFill="1" applyBorder="1" applyAlignment="1">
      <alignment horizontal="center" vertical="center"/>
    </xf>
    <xf numFmtId="44" fontId="30" fillId="43" borderId="41" xfId="4" applyNumberFormat="1" applyFont="1" applyFill="1" applyBorder="1" applyAlignment="1" applyProtection="1">
      <alignment horizontal="centerContinuous" vertical="center"/>
      <protection locked="0"/>
    </xf>
    <xf numFmtId="0" fontId="32" fillId="0" borderId="0" xfId="0" applyFont="1" applyFill="1" applyBorder="1" applyAlignment="1" applyProtection="1">
      <alignment horizontal="left" vertical="center" indent="4"/>
    </xf>
    <xf numFmtId="0" fontId="32" fillId="0" borderId="0" xfId="0" applyFont="1" applyBorder="1" applyAlignment="1" applyProtection="1">
      <alignment horizontal="left" indent="4"/>
    </xf>
    <xf numFmtId="0" fontId="30" fillId="43" borderId="16" xfId="5" applyFont="1" applyFill="1" applyBorder="1" applyAlignment="1" applyProtection="1">
      <alignment vertical="center"/>
    </xf>
    <xf numFmtId="0" fontId="30" fillId="0" borderId="0" xfId="1" applyFont="1" applyFill="1" applyBorder="1" applyAlignment="1" applyProtection="1">
      <alignment horizontal="centerContinuous" vertical="top" wrapText="1"/>
    </xf>
    <xf numFmtId="0" fontId="30" fillId="41" borderId="57" xfId="1" applyFont="1" applyFill="1" applyBorder="1" applyAlignment="1">
      <alignment horizontal="left" vertical="center"/>
    </xf>
    <xf numFmtId="0" fontId="1" fillId="41" borderId="58" xfId="0" applyFont="1" applyFill="1" applyBorder="1" applyProtection="1"/>
    <xf numFmtId="0" fontId="1" fillId="41" borderId="59" xfId="0" applyFont="1" applyFill="1" applyBorder="1" applyProtection="1"/>
    <xf numFmtId="0" fontId="1" fillId="41" borderId="61" xfId="0" applyFont="1" applyFill="1" applyBorder="1" applyProtection="1"/>
    <xf numFmtId="0" fontId="1" fillId="41" borderId="62" xfId="0" applyFont="1" applyFill="1" applyBorder="1" applyProtection="1"/>
    <xf numFmtId="0" fontId="55" fillId="0" borderId="0" xfId="0" applyFont="1" applyProtection="1"/>
    <xf numFmtId="0" fontId="55" fillId="0" borderId="0" xfId="0" applyFont="1" applyFill="1" applyBorder="1" applyAlignment="1" applyProtection="1">
      <alignment vertical="center"/>
    </xf>
    <xf numFmtId="0" fontId="55" fillId="0" borderId="0" xfId="0" applyFont="1" applyFill="1" applyBorder="1" applyProtection="1"/>
    <xf numFmtId="0" fontId="55" fillId="0" borderId="0" xfId="0" applyFont="1" applyAlignment="1" applyProtection="1">
      <alignment horizontal="center"/>
    </xf>
    <xf numFmtId="0" fontId="55" fillId="0" borderId="0" xfId="0" applyFont="1" applyFill="1" applyBorder="1" applyAlignment="1" applyProtection="1">
      <alignment horizontal="center" vertical="center"/>
    </xf>
    <xf numFmtId="0" fontId="55" fillId="0" borderId="0" xfId="0" applyFont="1" applyBorder="1" applyAlignment="1" applyProtection="1">
      <alignment horizontal="center"/>
    </xf>
    <xf numFmtId="0" fontId="1" fillId="0" borderId="0" xfId="0" applyFont="1" applyBorder="1" applyAlignment="1" applyProtection="1">
      <alignment horizontal="left"/>
    </xf>
    <xf numFmtId="0" fontId="31" fillId="0" borderId="0" xfId="1" applyFont="1" applyBorder="1" applyAlignment="1" applyProtection="1">
      <alignment horizontal="left"/>
    </xf>
    <xf numFmtId="0" fontId="57" fillId="0" borderId="0" xfId="0" applyFont="1" applyFill="1" applyBorder="1"/>
    <xf numFmtId="0" fontId="57" fillId="0" borderId="0" xfId="0" applyFont="1" applyFill="1" applyBorder="1" applyAlignment="1">
      <alignment horizontal="center"/>
    </xf>
    <xf numFmtId="0" fontId="58" fillId="0" borderId="0" xfId="0" applyFont="1" applyFill="1" applyBorder="1"/>
    <xf numFmtId="0" fontId="59" fillId="0" borderId="0" xfId="0" applyFont="1" applyFill="1" applyBorder="1"/>
    <xf numFmtId="0" fontId="58" fillId="0" borderId="0" xfId="0" applyFont="1" applyAlignment="1" applyProtection="1">
      <alignment horizontal="center"/>
    </xf>
    <xf numFmtId="0" fontId="58" fillId="0" borderId="0" xfId="0" applyFont="1" applyProtection="1"/>
    <xf numFmtId="44" fontId="30" fillId="43" borderId="46" xfId="4" applyNumberFormat="1" applyFont="1" applyFill="1" applyBorder="1" applyAlignment="1" applyProtection="1">
      <alignment horizontal="centerContinuous" vertical="center"/>
      <protection locked="0"/>
    </xf>
    <xf numFmtId="44" fontId="30" fillId="5" borderId="46" xfId="4" applyNumberFormat="1" applyFont="1" applyFill="1" applyBorder="1" applyAlignment="1" applyProtection="1">
      <alignment horizontal="centerContinuous" vertical="center"/>
    </xf>
    <xf numFmtId="174" fontId="30" fillId="43" borderId="65" xfId="5" applyNumberFormat="1" applyFont="1" applyFill="1" applyBorder="1" applyAlignment="1" applyProtection="1">
      <alignment horizontal="centerContinuous" vertical="center"/>
      <protection locked="0"/>
    </xf>
    <xf numFmtId="0" fontId="1" fillId="43" borderId="66" xfId="0" applyFont="1" applyFill="1" applyBorder="1" applyAlignment="1">
      <alignment horizontal="center" vertical="center"/>
    </xf>
    <xf numFmtId="0" fontId="55" fillId="0" borderId="0" xfId="1" applyFont="1" applyFill="1" applyBorder="1" applyAlignment="1" applyProtection="1">
      <alignment vertical="top"/>
    </xf>
    <xf numFmtId="0" fontId="37" fillId="0" borderId="67" xfId="1" applyFont="1" applyFill="1" applyBorder="1" applyAlignment="1" applyProtection="1">
      <alignment horizontal="center" vertical="center"/>
    </xf>
    <xf numFmtId="0" fontId="37" fillId="0" borderId="68" xfId="1" applyFont="1" applyFill="1" applyBorder="1" applyAlignment="1" applyProtection="1">
      <alignment horizontal="center" vertical="center"/>
    </xf>
    <xf numFmtId="0" fontId="37" fillId="0" borderId="69" xfId="1" applyFont="1" applyFill="1" applyBorder="1" applyAlignment="1" applyProtection="1">
      <alignment horizontal="left" vertical="center"/>
    </xf>
    <xf numFmtId="0" fontId="1" fillId="7" borderId="45" xfId="0" applyFont="1" applyFill="1" applyBorder="1" applyAlignment="1" applyProtection="1">
      <alignment horizontal="center"/>
      <protection locked="0"/>
    </xf>
    <xf numFmtId="0" fontId="32" fillId="7" borderId="45" xfId="0" applyFont="1" applyFill="1" applyBorder="1" applyAlignment="1" applyProtection="1">
      <alignment horizontal="center"/>
      <protection locked="0"/>
    </xf>
    <xf numFmtId="169" fontId="32" fillId="7" borderId="46" xfId="0" applyNumberFormat="1" applyFont="1" applyFill="1" applyBorder="1" applyAlignment="1" applyProtection="1">
      <alignment horizontal="right"/>
      <protection locked="0"/>
    </xf>
    <xf numFmtId="3" fontId="32" fillId="2" borderId="49" xfId="0" applyNumberFormat="1" applyFont="1" applyFill="1" applyBorder="1" applyAlignment="1" applyProtection="1">
      <alignment horizontal="right"/>
    </xf>
    <xf numFmtId="169" fontId="32" fillId="2" borderId="49" xfId="0" applyNumberFormat="1" applyFont="1" applyFill="1" applyBorder="1" applyAlignment="1" applyProtection="1">
      <alignment horizontal="right"/>
    </xf>
    <xf numFmtId="167" fontId="32" fillId="2" borderId="49" xfId="0" applyNumberFormat="1" applyFont="1" applyFill="1" applyBorder="1" applyAlignment="1" applyProtection="1">
      <alignment horizontal="right"/>
    </xf>
    <xf numFmtId="169" fontId="32" fillId="2" borderId="57" xfId="0" applyNumberFormat="1" applyFont="1" applyFill="1" applyBorder="1" applyAlignment="1" applyProtection="1">
      <alignment horizontal="right"/>
    </xf>
    <xf numFmtId="0" fontId="37" fillId="40" borderId="62" xfId="0" applyFont="1" applyFill="1" applyBorder="1" applyAlignment="1" applyProtection="1">
      <alignment horizontal="center" vertical="center" wrapText="1"/>
    </xf>
    <xf numFmtId="0" fontId="37" fillId="40" borderId="2" xfId="0" applyFont="1" applyFill="1" applyBorder="1" applyAlignment="1" applyProtection="1">
      <alignment horizontal="center" vertical="center" wrapText="1"/>
    </xf>
    <xf numFmtId="0" fontId="37" fillId="40" borderId="2" xfId="3" applyFont="1" applyFill="1" applyBorder="1" applyAlignment="1" applyProtection="1">
      <alignment horizontal="center" vertical="center" wrapText="1"/>
    </xf>
    <xf numFmtId="0" fontId="37" fillId="40" borderId="60" xfId="3" applyFont="1" applyFill="1" applyBorder="1" applyAlignment="1" applyProtection="1">
      <alignment horizontal="center" vertical="center" wrapText="1"/>
    </xf>
    <xf numFmtId="0" fontId="26" fillId="0" borderId="0" xfId="0" applyFont="1" applyFill="1" applyBorder="1" applyAlignment="1" applyProtection="1">
      <alignment horizontal="centerContinuous"/>
    </xf>
    <xf numFmtId="0" fontId="1" fillId="0" borderId="0" xfId="0" applyFont="1" applyBorder="1" applyAlignment="1" applyProtection="1">
      <alignment horizontal="left" indent="4"/>
    </xf>
    <xf numFmtId="0" fontId="33" fillId="0" borderId="0" xfId="1" applyFont="1" applyFill="1" applyBorder="1" applyAlignment="1" applyProtection="1">
      <alignment horizontal="centerContinuous" vertical="top" wrapText="1"/>
    </xf>
    <xf numFmtId="0" fontId="1" fillId="0" borderId="0" xfId="0" applyFont="1"/>
    <xf numFmtId="0" fontId="32" fillId="5" borderId="46" xfId="0" applyFont="1" applyFill="1" applyBorder="1" applyAlignment="1"/>
    <xf numFmtId="0" fontId="32" fillId="5" borderId="44" xfId="0" applyFont="1" applyFill="1" applyBorder="1" applyAlignment="1"/>
    <xf numFmtId="0" fontId="32" fillId="5" borderId="45" xfId="0" applyFont="1" applyFill="1" applyBorder="1" applyAlignment="1"/>
    <xf numFmtId="0" fontId="32" fillId="5" borderId="42" xfId="0" applyFont="1" applyFill="1" applyBorder="1" applyAlignment="1"/>
    <xf numFmtId="0" fontId="32" fillId="5" borderId="43" xfId="0" applyFont="1" applyFill="1" applyBorder="1" applyAlignment="1"/>
    <xf numFmtId="0" fontId="30" fillId="5" borderId="44" xfId="0" applyFont="1" applyFill="1" applyBorder="1" applyAlignment="1">
      <alignment horizontal="centerContinuous"/>
    </xf>
    <xf numFmtId="0" fontId="30" fillId="5" borderId="45" xfId="0" applyFont="1" applyFill="1" applyBorder="1" applyAlignment="1">
      <alignment horizontal="centerContinuous"/>
    </xf>
    <xf numFmtId="0" fontId="30" fillId="5" borderId="44" xfId="0" applyFont="1" applyFill="1" applyBorder="1" applyAlignment="1">
      <alignment horizontal="centerContinuous" vertical="center"/>
    </xf>
    <xf numFmtId="0" fontId="30" fillId="5" borderId="45" xfId="0" applyFont="1" applyFill="1" applyBorder="1" applyAlignment="1">
      <alignment horizontal="centerContinuous" vertical="center"/>
    </xf>
    <xf numFmtId="0" fontId="30" fillId="5" borderId="44" xfId="0" applyFont="1" applyFill="1" applyBorder="1" applyAlignment="1">
      <alignment horizontal="centerContinuous" vertical="center" wrapText="1"/>
    </xf>
    <xf numFmtId="0" fontId="30" fillId="5" borderId="45" xfId="0" applyFont="1" applyFill="1" applyBorder="1" applyAlignment="1">
      <alignment horizontal="centerContinuous" vertical="center" wrapText="1"/>
    </xf>
    <xf numFmtId="3" fontId="30" fillId="7" borderId="8" xfId="2" applyNumberFormat="1" applyFont="1" applyFill="1" applyBorder="1" applyAlignment="1" applyProtection="1">
      <alignment horizontal="right" vertical="center" indent="1"/>
      <protection locked="0"/>
    </xf>
    <xf numFmtId="3" fontId="30" fillId="7" borderId="47" xfId="2" applyNumberFormat="1" applyFont="1" applyFill="1" applyBorder="1" applyAlignment="1" applyProtection="1">
      <alignment horizontal="right" vertical="center" indent="1"/>
      <protection locked="0"/>
    </xf>
    <xf numFmtId="0" fontId="28" fillId="40" borderId="7" xfId="0" applyFont="1" applyFill="1" applyBorder="1" applyAlignment="1"/>
    <xf numFmtId="0" fontId="28" fillId="40" borderId="42" xfId="0" applyFont="1" applyFill="1" applyBorder="1" applyAlignment="1"/>
    <xf numFmtId="0" fontId="28" fillId="40" borderId="43" xfId="0" applyFont="1" applyFill="1" applyBorder="1" applyAlignment="1"/>
    <xf numFmtId="0" fontId="28" fillId="40" borderId="63" xfId="0" applyFont="1" applyFill="1" applyBorder="1" applyAlignment="1"/>
    <xf numFmtId="3" fontId="30" fillId="2" borderId="64" xfId="3" applyNumberFormat="1" applyFont="1" applyFill="1" applyBorder="1" applyAlignment="1" applyProtection="1">
      <alignment horizontal="right" vertical="center" indent="1"/>
    </xf>
    <xf numFmtId="0" fontId="30" fillId="40" borderId="68" xfId="0" applyFont="1" applyFill="1" applyBorder="1" applyAlignment="1" applyProtection="1">
      <alignment horizontal="left" wrapText="1"/>
    </xf>
    <xf numFmtId="0" fontId="30" fillId="40" borderId="69" xfId="0" applyFont="1" applyFill="1" applyBorder="1" applyAlignment="1" applyProtection="1">
      <alignment horizontal="left" wrapText="1"/>
    </xf>
    <xf numFmtId="0" fontId="37" fillId="40" borderId="22" xfId="0" applyFont="1" applyFill="1" applyBorder="1" applyAlignment="1" applyProtection="1">
      <alignment horizontal="centerContinuous" wrapText="1"/>
    </xf>
    <xf numFmtId="0" fontId="37" fillId="40" borderId="20" xfId="0" applyFont="1" applyFill="1" applyBorder="1" applyAlignment="1" applyProtection="1">
      <alignment horizontal="centerContinuous" wrapText="1"/>
    </xf>
    <xf numFmtId="0" fontId="37" fillId="40" borderId="44" xfId="0" applyFont="1" applyFill="1" applyBorder="1" applyAlignment="1" applyProtection="1">
      <alignment horizontal="centerContinuous" wrapText="1"/>
    </xf>
    <xf numFmtId="0" fontId="37" fillId="40" borderId="45" xfId="0" applyFont="1" applyFill="1" applyBorder="1" applyAlignment="1" applyProtection="1">
      <alignment horizontal="centerContinuous" wrapText="1"/>
    </xf>
    <xf numFmtId="0" fontId="37" fillId="40" borderId="58" xfId="0" applyFont="1" applyFill="1" applyBorder="1" applyAlignment="1" applyProtection="1">
      <alignment horizontal="centerContinuous" wrapText="1"/>
    </xf>
    <xf numFmtId="0" fontId="37" fillId="40" borderId="59" xfId="0" applyFont="1" applyFill="1" applyBorder="1" applyAlignment="1" applyProtection="1">
      <alignment horizontal="centerContinuous" wrapText="1"/>
    </xf>
    <xf numFmtId="0" fontId="28" fillId="2" borderId="58" xfId="0" applyFont="1" applyFill="1" applyBorder="1" applyAlignment="1" applyProtection="1">
      <alignment horizontal="right"/>
    </xf>
    <xf numFmtId="0" fontId="28" fillId="2" borderId="59" xfId="0" applyFont="1" applyFill="1" applyBorder="1" applyAlignment="1" applyProtection="1">
      <alignment horizontal="right"/>
    </xf>
    <xf numFmtId="0" fontId="57" fillId="0" borderId="0" xfId="0" applyFont="1" applyFill="1" applyBorder="1" applyAlignment="1" applyProtection="1">
      <alignment horizontal="center"/>
    </xf>
    <xf numFmtId="3" fontId="57" fillId="0" borderId="0" xfId="0" applyNumberFormat="1" applyFont="1" applyFill="1" applyBorder="1" applyProtection="1"/>
    <xf numFmtId="3" fontId="38" fillId="40" borderId="68" xfId="0" applyNumberFormat="1" applyFont="1" applyFill="1" applyBorder="1" applyProtection="1"/>
    <xf numFmtId="3" fontId="38" fillId="40" borderId="69" xfId="0" applyNumberFormat="1" applyFont="1" applyFill="1" applyBorder="1" applyProtection="1"/>
    <xf numFmtId="0" fontId="37" fillId="40" borderId="22" xfId="0" applyFont="1" applyFill="1" applyBorder="1" applyAlignment="1" applyProtection="1">
      <alignment horizontal="centerContinuous" vertical="center" wrapText="1"/>
    </xf>
    <xf numFmtId="0" fontId="37" fillId="40" borderId="20" xfId="0" applyFont="1" applyFill="1" applyBorder="1" applyAlignment="1" applyProtection="1">
      <alignment horizontal="centerContinuous" vertical="center" wrapText="1"/>
    </xf>
    <xf numFmtId="0" fontId="37" fillId="40" borderId="44" xfId="0" applyFont="1" applyFill="1" applyBorder="1" applyAlignment="1" applyProtection="1">
      <alignment horizontal="centerContinuous" vertical="center" wrapText="1"/>
    </xf>
    <xf numFmtId="0" fontId="37" fillId="40" borderId="45" xfId="0" applyFont="1" applyFill="1" applyBorder="1" applyAlignment="1" applyProtection="1">
      <alignment horizontal="centerContinuous" vertical="center" wrapText="1"/>
    </xf>
    <xf numFmtId="0" fontId="32" fillId="0" borderId="0" xfId="0" applyFont="1" applyFill="1" applyBorder="1" applyAlignment="1" applyProtection="1">
      <alignment vertical="center" wrapText="1"/>
    </xf>
    <xf numFmtId="0" fontId="32" fillId="0" borderId="0" xfId="0" applyFont="1" applyFill="1" applyBorder="1" applyAlignment="1" applyProtection="1">
      <alignment horizontal="centerContinuous" vertical="center" wrapText="1"/>
    </xf>
    <xf numFmtId="0" fontId="33" fillId="0" borderId="0" xfId="1" applyFont="1" applyFill="1" applyBorder="1" applyAlignment="1" applyProtection="1">
      <alignment vertical="center" wrapText="1"/>
    </xf>
    <xf numFmtId="0" fontId="1" fillId="40" borderId="0" xfId="0" applyFont="1" applyFill="1" applyBorder="1" applyAlignment="1"/>
    <xf numFmtId="0" fontId="34" fillId="0" borderId="0" xfId="3" applyFont="1" applyBorder="1" applyProtection="1"/>
    <xf numFmtId="0" fontId="30" fillId="40" borderId="17" xfId="0" applyFont="1" applyFill="1" applyBorder="1" applyAlignment="1" applyProtection="1">
      <alignment horizontal="left" wrapText="1"/>
    </xf>
    <xf numFmtId="0" fontId="37" fillId="40" borderId="71" xfId="0" applyFont="1" applyFill="1" applyBorder="1" applyAlignment="1" applyProtection="1">
      <alignment horizontal="centerContinuous" vertical="center" wrapText="1"/>
    </xf>
    <xf numFmtId="0" fontId="37" fillId="40" borderId="21" xfId="0" applyFont="1" applyFill="1" applyBorder="1" applyAlignment="1" applyProtection="1">
      <alignment horizontal="centerContinuous" vertical="center" wrapText="1"/>
    </xf>
    <xf numFmtId="0" fontId="35" fillId="0" borderId="0" xfId="0" applyFont="1" applyFill="1" applyBorder="1" applyAlignment="1" applyProtection="1"/>
    <xf numFmtId="0" fontId="34" fillId="0" borderId="0" xfId="0" applyFont="1" applyFill="1" applyBorder="1" applyAlignment="1" applyProtection="1">
      <alignment horizontal="centerContinuous" vertical="center"/>
    </xf>
    <xf numFmtId="0" fontId="35" fillId="0" borderId="0" xfId="0" applyFont="1" applyFill="1" applyBorder="1" applyAlignment="1" applyProtection="1">
      <alignment horizontal="centerContinuous"/>
    </xf>
    <xf numFmtId="0" fontId="36" fillId="0" borderId="0" xfId="0" applyFont="1" applyFill="1" applyBorder="1" applyAlignment="1" applyProtection="1">
      <alignment horizontal="centerContinuous" vertical="center"/>
    </xf>
    <xf numFmtId="0" fontId="57" fillId="0" borderId="0" xfId="0" applyFont="1" applyBorder="1" applyProtection="1"/>
    <xf numFmtId="0" fontId="57" fillId="0" borderId="0" xfId="0" applyFont="1" applyFill="1" applyBorder="1" applyProtection="1"/>
    <xf numFmtId="0" fontId="58" fillId="0" borderId="0" xfId="0" applyFont="1" applyBorder="1" applyProtection="1"/>
    <xf numFmtId="0" fontId="58" fillId="0" borderId="0" xfId="0" applyFont="1" applyFill="1" applyBorder="1" applyProtection="1"/>
    <xf numFmtId="0" fontId="55" fillId="0" borderId="0" xfId="0" applyFont="1" applyFill="1" applyBorder="1" applyAlignment="1" applyProtection="1">
      <alignment horizontal="left" wrapText="1"/>
    </xf>
    <xf numFmtId="0" fontId="63" fillId="0" borderId="0" xfId="0" applyFont="1" applyFill="1" applyBorder="1" applyAlignment="1" applyProtection="1">
      <alignment horizontal="centerContinuous" vertical="center"/>
    </xf>
    <xf numFmtId="0" fontId="64" fillId="0" borderId="0" xfId="0" applyFont="1" applyFill="1" applyBorder="1" applyAlignment="1" applyProtection="1">
      <alignment horizontal="centerContinuous"/>
    </xf>
    <xf numFmtId="0" fontId="34" fillId="0" borderId="0" xfId="0" applyFont="1" applyBorder="1" applyAlignment="1" applyProtection="1">
      <alignment horizontal="centerContinuous"/>
    </xf>
    <xf numFmtId="0" fontId="37" fillId="0" borderId="0" xfId="0" applyFont="1" applyFill="1" applyBorder="1" applyAlignment="1" applyProtection="1">
      <alignment horizontal="centerContinuous" wrapText="1"/>
    </xf>
    <xf numFmtId="0" fontId="61" fillId="40" borderId="0" xfId="0" applyFont="1" applyFill="1" applyBorder="1" applyAlignment="1" applyProtection="1"/>
    <xf numFmtId="0" fontId="57" fillId="0" borderId="0" xfId="0" applyFont="1" applyFill="1" applyBorder="1" applyAlignment="1" applyProtection="1">
      <alignment horizontal="center" vertical="center" wrapText="1"/>
    </xf>
    <xf numFmtId="3" fontId="58" fillId="0" borderId="0" xfId="0" applyNumberFormat="1" applyFont="1" applyFill="1" applyBorder="1" applyAlignment="1" applyProtection="1">
      <alignment horizontal="right"/>
    </xf>
    <xf numFmtId="0" fontId="58" fillId="0" borderId="0" xfId="0" applyFont="1" applyFill="1" applyBorder="1" applyAlignment="1" applyProtection="1">
      <alignment vertical="center" wrapText="1"/>
    </xf>
    <xf numFmtId="0" fontId="58" fillId="0" borderId="0" xfId="3" applyFont="1" applyFill="1" applyBorder="1" applyAlignment="1" applyProtection="1">
      <alignment vertical="center" wrapText="1"/>
    </xf>
    <xf numFmtId="0" fontId="58" fillId="0" borderId="0" xfId="0" applyFont="1" applyBorder="1" applyAlignment="1" applyProtection="1">
      <alignment horizontal="center" vertical="center" wrapText="1"/>
    </xf>
    <xf numFmtId="0" fontId="58" fillId="0" borderId="0" xfId="0" applyFont="1" applyFill="1" applyBorder="1" applyAlignment="1" applyProtection="1">
      <alignment horizontal="right"/>
    </xf>
    <xf numFmtId="3" fontId="58" fillId="0" borderId="0" xfId="0" applyNumberFormat="1" applyFont="1" applyFill="1" applyBorder="1" applyProtection="1"/>
    <xf numFmtId="0" fontId="32" fillId="7" borderId="58" xfId="0" applyFont="1" applyFill="1" applyBorder="1" applyProtection="1">
      <protection locked="0"/>
    </xf>
    <xf numFmtId="0" fontId="37" fillId="40" borderId="61" xfId="0" applyFont="1" applyFill="1" applyBorder="1" applyAlignment="1" applyProtection="1">
      <alignment horizontal="center" vertical="center" wrapText="1"/>
    </xf>
    <xf numFmtId="3" fontId="32" fillId="7" borderId="8" xfId="2" applyNumberFormat="1" applyFont="1" applyFill="1" applyBorder="1" applyAlignment="1" applyProtection="1">
      <alignment horizontal="right" vertical="center" indent="1"/>
      <protection locked="0"/>
    </xf>
    <xf numFmtId="3" fontId="32" fillId="7" borderId="47" xfId="2" applyNumberFormat="1" applyFont="1" applyFill="1" applyBorder="1" applyAlignment="1" applyProtection="1">
      <alignment horizontal="right" vertical="center" indent="1"/>
      <protection locked="0"/>
    </xf>
    <xf numFmtId="3" fontId="32" fillId="2" borderId="66" xfId="3" applyNumberFormat="1" applyFont="1" applyFill="1" applyBorder="1" applyAlignment="1" applyProtection="1">
      <alignment horizontal="right" vertical="center" indent="1"/>
    </xf>
    <xf numFmtId="0" fontId="37" fillId="40" borderId="22" xfId="0" applyFont="1" applyFill="1" applyBorder="1" applyAlignment="1" applyProtection="1">
      <alignment horizontal="left" wrapText="1"/>
    </xf>
    <xf numFmtId="0" fontId="37" fillId="40" borderId="20" xfId="0" applyFont="1" applyFill="1" applyBorder="1" applyAlignment="1" applyProtection="1">
      <alignment horizontal="left" wrapText="1"/>
    </xf>
    <xf numFmtId="0" fontId="37" fillId="40" borderId="44" xfId="0" applyFont="1" applyFill="1" applyBorder="1" applyAlignment="1" applyProtection="1">
      <alignment horizontal="left" wrapText="1"/>
    </xf>
    <xf numFmtId="0" fontId="37" fillId="40" borderId="45" xfId="0" applyFont="1" applyFill="1" applyBorder="1" applyAlignment="1" applyProtection="1">
      <alignment horizontal="left" wrapText="1"/>
    </xf>
    <xf numFmtId="0" fontId="37" fillId="40" borderId="71" xfId="0" applyFont="1" applyFill="1" applyBorder="1" applyAlignment="1" applyProtection="1">
      <alignment horizontal="left" wrapText="1"/>
    </xf>
    <xf numFmtId="0" fontId="37" fillId="40" borderId="21" xfId="0" applyFont="1" applyFill="1" applyBorder="1" applyAlignment="1" applyProtection="1">
      <alignment horizontal="left" wrapText="1"/>
    </xf>
    <xf numFmtId="3" fontId="32" fillId="7" borderId="64" xfId="0" applyNumberFormat="1" applyFont="1" applyFill="1" applyBorder="1" applyAlignment="1" applyProtection="1">
      <alignment horizontal="center" wrapText="1"/>
      <protection locked="0"/>
    </xf>
    <xf numFmtId="169" fontId="32" fillId="7" borderId="59" xfId="0" applyNumberFormat="1" applyFont="1" applyFill="1" applyBorder="1" applyAlignment="1" applyProtection="1">
      <alignment horizontal="right" wrapText="1"/>
      <protection locked="0"/>
    </xf>
    <xf numFmtId="169" fontId="32" fillId="7" borderId="49" xfId="0" applyNumberFormat="1" applyFont="1" applyFill="1" applyBorder="1" applyAlignment="1" applyProtection="1">
      <alignment horizontal="right" wrapText="1"/>
      <protection locked="0"/>
    </xf>
    <xf numFmtId="3" fontId="32" fillId="7" borderId="49" xfId="0" applyNumberFormat="1" applyFont="1" applyFill="1" applyBorder="1" applyAlignment="1" applyProtection="1">
      <alignment horizontal="right" wrapText="1"/>
      <protection locked="0"/>
    </xf>
    <xf numFmtId="9" fontId="32" fillId="7" borderId="49" xfId="0" applyNumberFormat="1" applyFont="1" applyFill="1" applyBorder="1" applyAlignment="1" applyProtection="1">
      <alignment wrapText="1"/>
      <protection locked="0"/>
    </xf>
    <xf numFmtId="169" fontId="32" fillId="7" borderId="57" xfId="0" applyNumberFormat="1" applyFont="1" applyFill="1" applyBorder="1" applyAlignment="1" applyProtection="1">
      <alignment horizontal="right" wrapText="1"/>
      <protection locked="0"/>
    </xf>
    <xf numFmtId="0" fontId="37" fillId="40" borderId="76" xfId="0" applyFont="1" applyFill="1" applyBorder="1" applyAlignment="1" applyProtection="1">
      <alignment horizontal="center" vertical="center" wrapText="1"/>
    </xf>
    <xf numFmtId="0" fontId="55" fillId="0" borderId="0" xfId="0" applyFont="1" applyFill="1" applyBorder="1" applyAlignment="1" applyProtection="1"/>
    <xf numFmtId="3" fontId="55" fillId="0" borderId="0" xfId="0" applyNumberFormat="1" applyFont="1" applyFill="1" applyBorder="1" applyAlignment="1" applyProtection="1"/>
    <xf numFmtId="0" fontId="55" fillId="0" borderId="0" xfId="0" applyFont="1" applyBorder="1" applyAlignment="1" applyProtection="1"/>
    <xf numFmtId="0" fontId="58" fillId="0" borderId="0" xfId="0" applyFont="1" applyFill="1" applyBorder="1" applyAlignment="1" applyProtection="1">
      <alignment horizontal="left" vertical="center"/>
    </xf>
    <xf numFmtId="3" fontId="55" fillId="0" borderId="0" xfId="0" applyNumberFormat="1" applyFont="1" applyFill="1" applyBorder="1" applyAlignment="1" applyProtection="1">
      <alignment horizontal="center"/>
    </xf>
    <xf numFmtId="0" fontId="61" fillId="0" borderId="0" xfId="0" applyFont="1" applyBorder="1" applyAlignment="1" applyProtection="1">
      <alignment horizontal="centerContinuous"/>
    </xf>
    <xf numFmtId="0" fontId="1" fillId="41" borderId="57" xfId="0" applyFont="1" applyFill="1" applyBorder="1"/>
    <xf numFmtId="0" fontId="1" fillId="41" borderId="58" xfId="0" applyFont="1" applyFill="1" applyBorder="1"/>
    <xf numFmtId="0" fontId="1" fillId="41" borderId="58" xfId="0" applyFont="1" applyFill="1" applyBorder="1" applyAlignment="1" applyProtection="1">
      <alignment horizontal="left" vertical="center"/>
    </xf>
    <xf numFmtId="0" fontId="37" fillId="41" borderId="59" xfId="0" applyFont="1" applyFill="1" applyBorder="1" applyAlignment="1" applyProtection="1"/>
    <xf numFmtId="0" fontId="31" fillId="41" borderId="61" xfId="1" applyFont="1" applyFill="1" applyBorder="1" applyAlignment="1">
      <alignment vertical="center" wrapText="1"/>
    </xf>
    <xf numFmtId="0" fontId="1" fillId="41" borderId="61" xfId="0" applyFont="1" applyFill="1" applyBorder="1" applyAlignment="1" applyProtection="1">
      <alignment horizontal="left" vertical="center"/>
    </xf>
    <xf numFmtId="0" fontId="37" fillId="41" borderId="62" xfId="0" applyFont="1" applyFill="1" applyBorder="1" applyAlignment="1" applyProtection="1"/>
    <xf numFmtId="0" fontId="63" fillId="0" borderId="0" xfId="0" applyFont="1" applyBorder="1" applyAlignment="1" applyProtection="1">
      <alignment horizontal="centerContinuous"/>
    </xf>
    <xf numFmtId="0" fontId="28" fillId="0" borderId="0" xfId="0" applyFont="1" applyBorder="1" applyAlignment="1" applyProtection="1">
      <alignment horizontal="centerContinuous"/>
    </xf>
    <xf numFmtId="0" fontId="37" fillId="40" borderId="16" xfId="0" applyFont="1" applyFill="1" applyBorder="1" applyAlignment="1" applyProtection="1"/>
    <xf numFmtId="0" fontId="37" fillId="40" borderId="0" xfId="0" applyFont="1" applyFill="1" applyBorder="1" applyAlignment="1" applyProtection="1">
      <alignment horizontal="left"/>
    </xf>
    <xf numFmtId="0" fontId="37" fillId="40" borderId="9" xfId="0" applyFont="1" applyFill="1" applyBorder="1" applyAlignment="1" applyProtection="1"/>
    <xf numFmtId="0" fontId="61" fillId="0" borderId="0" xfId="0" applyFont="1" applyFill="1" applyBorder="1" applyAlignment="1" applyProtection="1"/>
    <xf numFmtId="3" fontId="30" fillId="2" borderId="8" xfId="0" applyNumberFormat="1" applyFont="1" applyFill="1" applyBorder="1" applyAlignment="1" applyProtection="1">
      <alignment vertical="center"/>
    </xf>
    <xf numFmtId="3" fontId="30" fillId="2" borderId="47" xfId="0" applyNumberFormat="1" applyFont="1" applyFill="1" applyBorder="1" applyAlignment="1" applyProtection="1">
      <alignment horizontal="right" vertical="center"/>
    </xf>
    <xf numFmtId="0" fontId="37" fillId="0" borderId="0" xfId="0" applyFont="1" applyBorder="1" applyAlignment="1" applyProtection="1">
      <alignment vertical="center" wrapText="1"/>
    </xf>
    <xf numFmtId="0" fontId="65" fillId="0" borderId="0" xfId="0" applyFont="1" applyBorder="1" applyProtection="1"/>
    <xf numFmtId="3" fontId="37" fillId="0" borderId="0" xfId="0" applyNumberFormat="1" applyFont="1" applyFill="1" applyBorder="1" applyAlignment="1" applyProtection="1"/>
    <xf numFmtId="3" fontId="37" fillId="0" borderId="0" xfId="0" applyNumberFormat="1" applyFont="1" applyFill="1" applyBorder="1" applyAlignment="1" applyProtection="1">
      <alignment horizontal="right"/>
    </xf>
    <xf numFmtId="0" fontId="37" fillId="0" borderId="0" xfId="0" applyFont="1" applyProtection="1"/>
    <xf numFmtId="3" fontId="37" fillId="0" borderId="18" xfId="0" applyNumberFormat="1" applyFont="1" applyFill="1" applyBorder="1" applyAlignment="1" applyProtection="1">
      <alignment horizontal="center"/>
    </xf>
    <xf numFmtId="0" fontId="37" fillId="40" borderId="22" xfId="0" applyFont="1" applyFill="1" applyBorder="1" applyAlignment="1" applyProtection="1">
      <alignment vertical="center" wrapText="1"/>
    </xf>
    <xf numFmtId="0" fontId="37" fillId="40" borderId="20" xfId="0" applyFont="1" applyFill="1" applyBorder="1" applyAlignment="1" applyProtection="1">
      <alignment vertical="center" wrapText="1"/>
    </xf>
    <xf numFmtId="0" fontId="37" fillId="40" borderId="44" xfId="0" applyFont="1" applyFill="1" applyBorder="1" applyAlignment="1" applyProtection="1">
      <alignment vertical="center" wrapText="1"/>
    </xf>
    <xf numFmtId="0" fontId="37" fillId="40" borderId="45" xfId="0" applyFont="1" applyFill="1" applyBorder="1" applyAlignment="1" applyProtection="1">
      <alignment vertical="center" wrapText="1"/>
    </xf>
    <xf numFmtId="0" fontId="37" fillId="40" borderId="61" xfId="0" applyFont="1" applyFill="1" applyBorder="1" applyAlignment="1" applyProtection="1">
      <alignment vertical="center" wrapText="1"/>
    </xf>
    <xf numFmtId="0" fontId="37" fillId="40" borderId="62" xfId="0" applyFont="1" applyFill="1" applyBorder="1" applyAlignment="1" applyProtection="1">
      <alignment vertical="center" wrapText="1"/>
    </xf>
    <xf numFmtId="0" fontId="37" fillId="40" borderId="71" xfId="0" applyFont="1" applyFill="1" applyBorder="1" applyAlignment="1" applyProtection="1">
      <alignment vertical="center" wrapText="1"/>
    </xf>
    <xf numFmtId="0" fontId="37" fillId="40" borderId="21" xfId="0" applyFont="1" applyFill="1" applyBorder="1" applyAlignment="1" applyProtection="1">
      <alignment vertical="center" wrapText="1"/>
    </xf>
    <xf numFmtId="0" fontId="55" fillId="0" borderId="0" xfId="0" applyFont="1" applyBorder="1" applyProtection="1"/>
    <xf numFmtId="0" fontId="63" fillId="0" borderId="0" xfId="0" applyFont="1" applyFill="1" applyBorder="1" applyAlignment="1" applyProtection="1">
      <alignment horizontal="center"/>
    </xf>
    <xf numFmtId="0" fontId="58" fillId="0" borderId="0" xfId="0" applyFont="1" applyFill="1" applyBorder="1" applyAlignment="1" applyProtection="1">
      <alignment horizontal="center" vertical="center" wrapText="1"/>
    </xf>
    <xf numFmtId="0" fontId="63" fillId="0" borderId="0" xfId="0" applyFont="1" applyBorder="1" applyAlignment="1" applyProtection="1">
      <alignment horizontal="center"/>
    </xf>
    <xf numFmtId="0" fontId="57" fillId="0" borderId="0" xfId="0" applyFont="1" applyBorder="1" applyAlignment="1" applyProtection="1">
      <alignment horizontal="center"/>
    </xf>
    <xf numFmtId="0" fontId="62" fillId="0" borderId="0" xfId="0" applyFont="1" applyBorder="1" applyAlignment="1" applyProtection="1">
      <alignment horizontal="center"/>
    </xf>
    <xf numFmtId="0" fontId="62" fillId="0" borderId="0" xfId="0" applyFont="1" applyFill="1" applyBorder="1" applyAlignment="1" applyProtection="1">
      <alignment horizontal="center"/>
    </xf>
    <xf numFmtId="0" fontId="62" fillId="0" borderId="0" xfId="0" applyFont="1" applyBorder="1" applyAlignment="1" applyProtection="1"/>
    <xf numFmtId="0" fontId="62" fillId="0" borderId="0" xfId="0" applyFont="1" applyFill="1" applyBorder="1" applyProtection="1"/>
    <xf numFmtId="0" fontId="63" fillId="41" borderId="58" xfId="0" applyFont="1" applyFill="1" applyBorder="1" applyAlignment="1" applyProtection="1">
      <alignment horizontal="center"/>
    </xf>
    <xf numFmtId="0" fontId="63" fillId="41" borderId="59" xfId="0" applyFont="1" applyFill="1" applyBorder="1" applyAlignment="1" applyProtection="1">
      <alignment horizontal="center"/>
    </xf>
    <xf numFmtId="0" fontId="3" fillId="41" borderId="61" xfId="1" applyFill="1" applyBorder="1" applyAlignment="1">
      <alignment vertical="center" wrapText="1"/>
    </xf>
    <xf numFmtId="0" fontId="66" fillId="41" borderId="61" xfId="1" applyFont="1" applyFill="1" applyBorder="1" applyAlignment="1">
      <alignment vertical="center" wrapText="1"/>
    </xf>
    <xf numFmtId="0" fontId="67" fillId="41" borderId="61" xfId="0" applyFont="1" applyFill="1" applyBorder="1" applyAlignment="1" applyProtection="1">
      <alignment horizontal="center" vertical="center"/>
    </xf>
    <xf numFmtId="0" fontId="67" fillId="41" borderId="62" xfId="0" applyFont="1" applyFill="1" applyBorder="1" applyAlignment="1" applyProtection="1">
      <alignment horizontal="center"/>
    </xf>
    <xf numFmtId="0" fontId="32" fillId="7" borderId="46" xfId="0" applyFont="1" applyFill="1" applyBorder="1" applyAlignment="1" applyProtection="1">
      <alignment horizontal="right"/>
      <protection locked="0"/>
    </xf>
    <xf numFmtId="0" fontId="32" fillId="2" borderId="57" xfId="0" applyFont="1" applyFill="1" applyBorder="1" applyAlignment="1" applyProtection="1">
      <alignment horizontal="right"/>
    </xf>
    <xf numFmtId="0" fontId="37" fillId="40" borderId="60" xfId="0" applyFont="1" applyFill="1" applyBorder="1" applyAlignment="1" applyProtection="1">
      <alignment horizontal="center" vertical="center" wrapText="1"/>
    </xf>
    <xf numFmtId="0" fontId="42" fillId="0" borderId="0" xfId="0" applyFont="1" applyBorder="1" applyAlignment="1" applyProtection="1">
      <alignment horizontal="center"/>
    </xf>
    <xf numFmtId="0" fontId="42" fillId="40" borderId="18" xfId="0" applyFont="1" applyFill="1" applyBorder="1" applyAlignment="1" applyProtection="1">
      <alignment horizontal="center"/>
    </xf>
    <xf numFmtId="0" fontId="55" fillId="0" borderId="0" xfId="0" applyFont="1" applyFill="1" applyBorder="1" applyAlignment="1" applyProtection="1">
      <alignment horizontal="center"/>
    </xf>
    <xf numFmtId="0" fontId="58" fillId="0" borderId="0" xfId="0" applyFont="1" applyFill="1" applyBorder="1" applyAlignment="1" applyProtection="1">
      <alignment horizontal="center"/>
    </xf>
    <xf numFmtId="3" fontId="58" fillId="0" borderId="0" xfId="0" applyNumberFormat="1" applyFont="1" applyFill="1" applyBorder="1" applyAlignment="1" applyProtection="1">
      <alignment horizontal="center"/>
    </xf>
    <xf numFmtId="0" fontId="58" fillId="40" borderId="0" xfId="0" applyFont="1" applyFill="1" applyBorder="1" applyAlignment="1" applyProtection="1">
      <alignment horizontal="center" vertical="center" wrapText="1"/>
    </xf>
    <xf numFmtId="0" fontId="58" fillId="40" borderId="0" xfId="0" applyFont="1" applyFill="1" applyBorder="1" applyAlignment="1" applyProtection="1">
      <alignment horizontal="right"/>
    </xf>
    <xf numFmtId="0" fontId="55" fillId="0" borderId="36" xfId="0" applyFont="1" applyBorder="1" applyAlignment="1" applyProtection="1">
      <alignment horizontal="center"/>
    </xf>
    <xf numFmtId="0" fontId="41" fillId="41" borderId="58" xfId="0" applyFont="1" applyFill="1" applyBorder="1" applyAlignment="1" applyProtection="1">
      <alignment horizontal="left"/>
    </xf>
    <xf numFmtId="0" fontId="41" fillId="41" borderId="58" xfId="0" applyFont="1" applyFill="1" applyBorder="1" applyAlignment="1" applyProtection="1"/>
    <xf numFmtId="0" fontId="41" fillId="41" borderId="58" xfId="0" applyFont="1" applyFill="1" applyBorder="1" applyAlignment="1" applyProtection="1">
      <alignment horizontal="center"/>
    </xf>
    <xf numFmtId="0" fontId="41" fillId="41" borderId="59" xfId="0" applyFont="1" applyFill="1" applyBorder="1" applyAlignment="1" applyProtection="1">
      <alignment horizontal="center"/>
    </xf>
    <xf numFmtId="0" fontId="32" fillId="41" borderId="61" xfId="0" applyFont="1" applyFill="1" applyBorder="1" applyAlignment="1" applyProtection="1">
      <alignment horizontal="left" vertical="center"/>
    </xf>
    <xf numFmtId="0" fontId="28" fillId="41" borderId="62" xfId="0" applyFont="1" applyFill="1" applyBorder="1" applyAlignment="1" applyProtection="1">
      <alignment horizontal="center"/>
    </xf>
    <xf numFmtId="0" fontId="61" fillId="0" borderId="0" xfId="0" applyFont="1" applyBorder="1" applyAlignment="1" applyProtection="1">
      <alignment horizontal="center"/>
    </xf>
    <xf numFmtId="0" fontId="61" fillId="0" borderId="0" xfId="0" applyFont="1" applyFill="1" applyBorder="1" applyProtection="1"/>
    <xf numFmtId="0" fontId="61" fillId="0" borderId="0" xfId="0" applyFont="1" applyFill="1" applyBorder="1" applyAlignment="1" applyProtection="1">
      <alignment horizontal="center"/>
    </xf>
    <xf numFmtId="0" fontId="28" fillId="40" borderId="10" xfId="0" applyFont="1" applyFill="1" applyBorder="1" applyAlignment="1" applyProtection="1">
      <alignment horizontal="center" vertical="center" wrapText="1"/>
    </xf>
    <xf numFmtId="0" fontId="28" fillId="40" borderId="3" xfId="0" applyFont="1" applyFill="1" applyBorder="1" applyAlignment="1" applyProtection="1">
      <alignment horizontal="center" vertical="center" wrapText="1"/>
    </xf>
    <xf numFmtId="0" fontId="28" fillId="40" borderId="5" xfId="0" applyFont="1" applyFill="1" applyBorder="1" applyAlignment="1" applyProtection="1">
      <alignment horizontal="center" vertical="center" wrapText="1"/>
    </xf>
    <xf numFmtId="0" fontId="37" fillId="40" borderId="3" xfId="0" applyFont="1" applyFill="1" applyBorder="1" applyAlignment="1" applyProtection="1">
      <alignment horizontal="center" vertical="center" wrapText="1"/>
    </xf>
    <xf numFmtId="0" fontId="37" fillId="40" borderId="5" xfId="0" applyFont="1" applyFill="1" applyBorder="1" applyAlignment="1" applyProtection="1">
      <alignment horizontal="center" vertical="center" wrapText="1"/>
    </xf>
    <xf numFmtId="0" fontId="32" fillId="2" borderId="49" xfId="0" applyFont="1" applyFill="1" applyBorder="1" applyAlignment="1" applyProtection="1">
      <alignment horizontal="right"/>
    </xf>
    <xf numFmtId="164" fontId="32" fillId="7" borderId="41" xfId="0" applyNumberFormat="1" applyFont="1" applyFill="1" applyBorder="1" applyAlignment="1" applyProtection="1">
      <alignment vertical="center"/>
      <protection locked="0"/>
    </xf>
    <xf numFmtId="0" fontId="28" fillId="0" borderId="59" xfId="0" applyFont="1" applyBorder="1" applyAlignment="1" applyProtection="1">
      <alignment vertical="center" wrapText="1"/>
    </xf>
    <xf numFmtId="164" fontId="32" fillId="7" borderId="57" xfId="0" applyNumberFormat="1" applyFont="1" applyFill="1" applyBorder="1" applyAlignment="1" applyProtection="1">
      <alignment vertical="center"/>
      <protection locked="0"/>
    </xf>
    <xf numFmtId="0" fontId="37" fillId="40" borderId="18" xfId="0" applyFont="1" applyFill="1" applyBorder="1" applyAlignment="1" applyProtection="1">
      <alignment horizontal="center"/>
    </xf>
    <xf numFmtId="0" fontId="28" fillId="40" borderId="20" xfId="0" applyFont="1" applyFill="1" applyBorder="1" applyAlignment="1" applyProtection="1">
      <alignment vertical="center" wrapText="1"/>
    </xf>
    <xf numFmtId="0" fontId="37" fillId="40" borderId="10" xfId="0" applyFont="1" applyFill="1" applyBorder="1" applyAlignment="1" applyProtection="1">
      <alignment horizontal="center" vertical="center" wrapText="1"/>
    </xf>
    <xf numFmtId="0" fontId="37" fillId="40" borderId="48" xfId="0" applyFont="1" applyFill="1" applyBorder="1" applyAlignment="1" applyProtection="1">
      <alignment horizontal="center" vertical="center" wrapText="1"/>
    </xf>
    <xf numFmtId="0" fontId="37" fillId="40" borderId="51" xfId="0" applyFont="1" applyFill="1" applyBorder="1" applyAlignment="1" applyProtection="1">
      <alignment horizontal="center" vertical="center" wrapText="1"/>
    </xf>
    <xf numFmtId="0" fontId="61" fillId="40" borderId="0" xfId="0" applyFont="1" applyFill="1" applyBorder="1" applyAlignment="1" applyProtection="1">
      <alignment horizontal="center"/>
      <protection hidden="1"/>
    </xf>
    <xf numFmtId="0" fontId="28" fillId="5" borderId="46" xfId="0" applyFont="1" applyFill="1" applyBorder="1" applyAlignment="1" applyProtection="1">
      <alignment horizontal="left" vertical="center"/>
    </xf>
    <xf numFmtId="0" fontId="32" fillId="5" borderId="46" xfId="0" applyNumberFormat="1" applyFont="1" applyFill="1" applyBorder="1" applyAlignment="1">
      <alignment horizontal="centerContinuous" vertical="center"/>
    </xf>
    <xf numFmtId="0" fontId="32" fillId="5" borderId="44" xfId="0" applyNumberFormat="1" applyFont="1" applyFill="1" applyBorder="1" applyAlignment="1">
      <alignment horizontal="centerContinuous" vertical="center"/>
    </xf>
    <xf numFmtId="0" fontId="32" fillId="5" borderId="45" xfId="0" applyNumberFormat="1" applyFont="1" applyFill="1" applyBorder="1" applyAlignment="1">
      <alignment horizontal="centerContinuous" vertical="center"/>
    </xf>
    <xf numFmtId="0" fontId="32" fillId="5" borderId="77" xfId="0" applyFont="1" applyFill="1" applyBorder="1" applyAlignment="1"/>
    <xf numFmtId="0" fontId="58" fillId="0" borderId="35" xfId="3" applyFont="1" applyBorder="1" applyProtection="1"/>
    <xf numFmtId="0" fontId="58" fillId="0" borderId="35" xfId="0" applyFont="1" applyFill="1" applyBorder="1"/>
    <xf numFmtId="0" fontId="58" fillId="0" borderId="35" xfId="0" applyFont="1" applyFill="1" applyBorder="1" applyAlignment="1">
      <alignment vertical="center"/>
    </xf>
    <xf numFmtId="0" fontId="34" fillId="0" borderId="0" xfId="0" applyFont="1" applyFill="1" applyBorder="1" applyAlignment="1">
      <alignment horizontal="centerContinuous" vertical="center"/>
    </xf>
    <xf numFmtId="0" fontId="35" fillId="0" borderId="0" xfId="0" applyFont="1" applyFill="1" applyBorder="1" applyAlignment="1">
      <alignment horizontal="centerContinuous"/>
    </xf>
    <xf numFmtId="0" fontId="36" fillId="0" borderId="0" xfId="0" applyFont="1" applyFill="1" applyBorder="1" applyAlignment="1">
      <alignment horizontal="centerContinuous" vertical="center"/>
    </xf>
    <xf numFmtId="0" fontId="44" fillId="0" borderId="0" xfId="0" applyFont="1" applyFill="1" applyBorder="1" applyAlignment="1">
      <alignment horizontal="centerContinuous" vertical="center"/>
    </xf>
    <xf numFmtId="0" fontId="61" fillId="0" borderId="0" xfId="0" applyFont="1" applyFill="1" applyBorder="1" applyAlignment="1">
      <alignment horizontal="centerContinuous" vertical="center"/>
    </xf>
    <xf numFmtId="0" fontId="61" fillId="0" borderId="0" xfId="0" applyFont="1" applyFill="1" applyBorder="1" applyAlignment="1">
      <alignment horizontal="center" vertical="center"/>
    </xf>
    <xf numFmtId="0" fontId="64" fillId="0" borderId="0" xfId="0" applyFont="1" applyFill="1" applyBorder="1" applyAlignment="1">
      <alignment horizontal="centerContinuous"/>
    </xf>
    <xf numFmtId="0" fontId="35" fillId="0" borderId="0" xfId="3" applyFont="1" applyBorder="1" applyAlignment="1" applyProtection="1">
      <alignment horizontal="centerContinuous"/>
    </xf>
    <xf numFmtId="0" fontId="58" fillId="0" borderId="35" xfId="6" applyFont="1" applyBorder="1" applyProtection="1"/>
    <xf numFmtId="0" fontId="64" fillId="0" borderId="0" xfId="3" applyFont="1" applyBorder="1" applyAlignment="1" applyProtection="1">
      <alignment horizontal="centerContinuous"/>
    </xf>
    <xf numFmtId="3" fontId="32" fillId="5" borderId="53" xfId="0" applyNumberFormat="1" applyFont="1" applyFill="1" applyBorder="1" applyAlignment="1" applyProtection="1">
      <alignment horizontal="center" vertical="center"/>
    </xf>
    <xf numFmtId="0" fontId="37" fillId="2" borderId="44" xfId="0" applyFont="1" applyFill="1" applyBorder="1" applyAlignment="1" applyProtection="1">
      <alignment horizontal="centerContinuous" vertical="center"/>
    </xf>
    <xf numFmtId="0" fontId="28" fillId="6" borderId="7" xfId="0" applyFont="1" applyFill="1" applyBorder="1" applyAlignment="1" applyProtection="1">
      <alignment horizontal="centerContinuous" vertical="center"/>
    </xf>
    <xf numFmtId="0" fontId="28" fillId="6" borderId="22" xfId="0" applyFont="1" applyFill="1" applyBorder="1" applyAlignment="1" applyProtection="1">
      <alignment horizontal="centerContinuous" vertical="center"/>
    </xf>
    <xf numFmtId="0" fontId="28" fillId="6" borderId="8" xfId="0" applyFont="1" applyFill="1" applyBorder="1" applyAlignment="1" applyProtection="1">
      <alignment horizontal="centerContinuous" vertical="center"/>
    </xf>
    <xf numFmtId="0" fontId="37" fillId="2" borderId="42" xfId="0" applyFont="1" applyFill="1" applyBorder="1" applyAlignment="1" applyProtection="1">
      <alignment horizontal="centerContinuous" vertical="center"/>
    </xf>
    <xf numFmtId="0" fontId="37" fillId="2" borderId="47" xfId="0" applyFont="1" applyFill="1" applyBorder="1" applyAlignment="1" applyProtection="1">
      <alignment horizontal="centerContinuous" vertical="center"/>
    </xf>
    <xf numFmtId="164" fontId="32" fillId="5" borderId="13" xfId="6" applyNumberFormat="1" applyFont="1" applyFill="1" applyBorder="1" applyAlignment="1" applyProtection="1">
      <alignment horizontal="center" vertical="center"/>
    </xf>
    <xf numFmtId="0" fontId="32" fillId="5" borderId="2" xfId="0" applyFont="1" applyFill="1" applyBorder="1" applyAlignment="1" applyProtection="1">
      <alignment vertical="center" wrapText="1"/>
    </xf>
    <xf numFmtId="0" fontId="32" fillId="5" borderId="1" xfId="0" applyFont="1" applyFill="1" applyBorder="1" applyAlignment="1" applyProtection="1">
      <alignment vertical="center" wrapText="1"/>
    </xf>
    <xf numFmtId="0" fontId="30" fillId="5" borderId="1" xfId="0" applyFont="1" applyFill="1" applyBorder="1" applyAlignment="1" applyProtection="1">
      <alignment vertical="center"/>
    </xf>
    <xf numFmtId="0" fontId="30" fillId="5" borderId="49" xfId="0" applyFont="1" applyFill="1" applyBorder="1" applyAlignment="1" applyProtection="1">
      <alignment vertical="center"/>
    </xf>
    <xf numFmtId="0" fontId="30" fillId="5" borderId="14" xfId="0" applyFont="1" applyFill="1" applyBorder="1" applyAlignment="1" applyProtection="1">
      <alignment vertical="center"/>
    </xf>
    <xf numFmtId="0" fontId="58" fillId="40" borderId="35" xfId="0" applyFont="1" applyFill="1" applyBorder="1"/>
    <xf numFmtId="0" fontId="32" fillId="40" borderId="0" xfId="0" applyFont="1" applyFill="1" applyBorder="1"/>
    <xf numFmtId="0" fontId="32" fillId="5" borderId="58" xfId="0" applyFont="1" applyFill="1" applyBorder="1" applyAlignment="1"/>
    <xf numFmtId="0" fontId="37" fillId="2" borderId="16" xfId="0" applyFont="1" applyFill="1" applyBorder="1" applyAlignment="1" applyProtection="1">
      <alignment horizontal="centerContinuous" vertical="center"/>
    </xf>
    <xf numFmtId="0" fontId="37" fillId="2" borderId="0" xfId="0" applyFont="1" applyFill="1" applyBorder="1" applyAlignment="1" applyProtection="1">
      <alignment horizontal="centerContinuous" vertical="center"/>
    </xf>
    <xf numFmtId="0" fontId="37" fillId="2" borderId="9" xfId="0" applyFont="1" applyFill="1" applyBorder="1" applyAlignment="1" applyProtection="1">
      <alignment horizontal="centerContinuous" vertical="center"/>
    </xf>
    <xf numFmtId="170" fontId="32" fillId="5" borderId="44" xfId="0" applyNumberFormat="1" applyFont="1" applyFill="1" applyBorder="1" applyAlignment="1">
      <alignment horizontal="center" vertical="center"/>
    </xf>
    <xf numFmtId="0" fontId="28" fillId="6" borderId="72" xfId="0" applyFont="1" applyFill="1" applyBorder="1" applyAlignment="1">
      <alignment horizontal="centerContinuous" vertical="center"/>
    </xf>
    <xf numFmtId="0" fontId="28" fillId="6" borderId="15" xfId="0" applyFont="1" applyFill="1" applyBorder="1" applyAlignment="1">
      <alignment horizontal="centerContinuous" vertical="center"/>
    </xf>
    <xf numFmtId="0" fontId="28" fillId="6" borderId="70" xfId="0" applyFont="1" applyFill="1" applyBorder="1" applyAlignment="1">
      <alignment horizontal="centerContinuous" vertical="center"/>
    </xf>
    <xf numFmtId="0" fontId="32" fillId="5" borderId="59" xfId="0" applyFont="1" applyFill="1" applyBorder="1" applyAlignment="1"/>
    <xf numFmtId="170" fontId="32" fillId="5" borderId="58" xfId="0" applyNumberFormat="1" applyFont="1" applyFill="1" applyBorder="1" applyAlignment="1">
      <alignment horizontal="center" vertical="center"/>
    </xf>
    <xf numFmtId="0" fontId="37" fillId="40" borderId="61" xfId="0" applyFont="1" applyFill="1" applyBorder="1" applyAlignment="1">
      <alignment horizontal="centerContinuous" vertical="center"/>
    </xf>
    <xf numFmtId="170" fontId="32" fillId="5" borderId="1" xfId="0" applyNumberFormat="1" applyFont="1" applyFill="1" applyBorder="1" applyAlignment="1">
      <alignment horizontal="center" vertical="center"/>
    </xf>
    <xf numFmtId="3" fontId="32" fillId="5" borderId="44" xfId="0" applyNumberFormat="1" applyFont="1" applyFill="1" applyBorder="1" applyAlignment="1">
      <alignment horizontal="right" vertical="center"/>
    </xf>
    <xf numFmtId="3" fontId="32" fillId="5" borderId="44" xfId="0" applyNumberFormat="1" applyFont="1" applyFill="1" applyBorder="1" applyAlignment="1">
      <alignment vertical="center"/>
    </xf>
    <xf numFmtId="165" fontId="32" fillId="5" borderId="44" xfId="0" applyNumberFormat="1" applyFont="1" applyFill="1" applyBorder="1" applyAlignment="1">
      <alignment horizontal="right" vertical="center"/>
    </xf>
    <xf numFmtId="164" fontId="32" fillId="5" borderId="44" xfId="0" applyNumberFormat="1" applyFont="1" applyFill="1" applyBorder="1" applyAlignment="1">
      <alignment horizontal="right" vertical="center"/>
    </xf>
    <xf numFmtId="0" fontId="30" fillId="5" borderId="58" xfId="0" applyFont="1" applyFill="1" applyBorder="1" applyAlignment="1">
      <alignment horizontal="centerContinuous" vertical="center" wrapText="1"/>
    </xf>
    <xf numFmtId="0" fontId="30" fillId="5" borderId="59" xfId="0" applyFont="1" applyFill="1" applyBorder="1" applyAlignment="1">
      <alignment horizontal="centerContinuous" vertical="center" wrapText="1"/>
    </xf>
    <xf numFmtId="165" fontId="32" fillId="5" borderId="58" xfId="0" applyNumberFormat="1" applyFont="1" applyFill="1" applyBorder="1" applyAlignment="1">
      <alignment horizontal="right" vertical="center"/>
    </xf>
    <xf numFmtId="3" fontId="32" fillId="5" borderId="45" xfId="0" applyNumberFormat="1" applyFont="1" applyFill="1" applyBorder="1" applyAlignment="1">
      <alignment horizontal="right" vertical="center"/>
    </xf>
    <xf numFmtId="0" fontId="45" fillId="0" borderId="0" xfId="0" applyFont="1" applyFill="1" applyBorder="1" applyAlignment="1">
      <alignment horizontal="centerContinuous"/>
    </xf>
    <xf numFmtId="0" fontId="37" fillId="40" borderId="11" xfId="0" applyFont="1" applyFill="1" applyBorder="1" applyAlignment="1" applyProtection="1">
      <alignment horizontal="center" vertical="center"/>
    </xf>
    <xf numFmtId="0" fontId="37" fillId="40" borderId="1" xfId="0" applyFont="1" applyFill="1" applyBorder="1" applyAlignment="1" applyProtection="1">
      <alignment horizontal="center" vertical="center"/>
    </xf>
    <xf numFmtId="0" fontId="37" fillId="40" borderId="11" xfId="0" applyFont="1" applyFill="1" applyBorder="1" applyAlignment="1" applyProtection="1">
      <alignment horizontal="center" vertical="center" wrapText="1"/>
    </xf>
    <xf numFmtId="0" fontId="37" fillId="40" borderId="1" xfId="0" applyFont="1" applyFill="1" applyBorder="1" applyAlignment="1" applyProtection="1">
      <alignment horizontal="center" vertical="center" wrapText="1"/>
    </xf>
    <xf numFmtId="0" fontId="37" fillId="40" borderId="1" xfId="3" applyFont="1" applyFill="1" applyBorder="1" applyAlignment="1" applyProtection="1">
      <alignment horizontal="center" vertical="center" wrapText="1"/>
    </xf>
    <xf numFmtId="0" fontId="37" fillId="40" borderId="0" xfId="0" applyFont="1" applyFill="1" applyBorder="1" applyProtection="1"/>
    <xf numFmtId="0" fontId="37" fillId="40" borderId="10" xfId="0" applyFont="1" applyFill="1" applyBorder="1" applyAlignment="1" applyProtection="1">
      <alignment horizontal="center" vertical="center"/>
    </xf>
    <xf numFmtId="0" fontId="30" fillId="40" borderId="12" xfId="0" applyFont="1" applyFill="1" applyBorder="1" applyAlignment="1" applyProtection="1">
      <alignment vertical="center" wrapText="1"/>
    </xf>
    <xf numFmtId="0" fontId="37" fillId="40" borderId="3" xfId="0" applyFont="1" applyFill="1" applyBorder="1" applyAlignment="1" applyProtection="1">
      <alignment horizontal="center" vertical="center"/>
    </xf>
    <xf numFmtId="0" fontId="30" fillId="40" borderId="4" xfId="0" applyFont="1" applyFill="1" applyBorder="1" applyAlignment="1" applyProtection="1">
      <alignment vertical="center" wrapText="1"/>
    </xf>
    <xf numFmtId="0" fontId="37" fillId="40" borderId="14" xfId="0" applyFont="1" applyFill="1" applyBorder="1" applyAlignment="1" applyProtection="1">
      <alignment horizontal="center" vertical="center" wrapText="1"/>
    </xf>
    <xf numFmtId="0" fontId="30" fillId="40" borderId="6" xfId="0" applyFont="1" applyFill="1" applyBorder="1" applyAlignment="1" applyProtection="1">
      <alignment vertical="center" wrapText="1"/>
    </xf>
    <xf numFmtId="0" fontId="30" fillId="40" borderId="53" xfId="0" applyFont="1" applyFill="1" applyBorder="1" applyAlignment="1" applyProtection="1">
      <alignment vertical="center" wrapText="1"/>
    </xf>
    <xf numFmtId="0" fontId="37" fillId="40" borderId="5" xfId="0" applyFont="1" applyFill="1" applyBorder="1" applyAlignment="1" applyProtection="1">
      <alignment horizontal="center" vertical="center"/>
    </xf>
    <xf numFmtId="0" fontId="37" fillId="40" borderId="14" xfId="0" applyFont="1" applyFill="1" applyBorder="1" applyAlignment="1" applyProtection="1">
      <alignment horizontal="center" vertical="center"/>
    </xf>
    <xf numFmtId="0" fontId="37" fillId="40" borderId="14" xfId="3" applyFont="1" applyFill="1" applyBorder="1" applyAlignment="1" applyProtection="1">
      <alignment horizontal="center" vertical="center" wrapText="1"/>
    </xf>
    <xf numFmtId="0" fontId="32" fillId="0" borderId="0" xfId="0" applyFont="1" applyBorder="1" applyAlignment="1">
      <alignment horizontal="centerContinuous" vertical="top" wrapText="1"/>
    </xf>
    <xf numFmtId="0" fontId="55" fillId="0" borderId="0" xfId="0" applyFont="1" applyBorder="1" applyAlignment="1">
      <alignment vertical="top" wrapText="1"/>
    </xf>
    <xf numFmtId="0" fontId="34" fillId="0" borderId="0" xfId="0" applyFont="1" applyFill="1" applyBorder="1" applyAlignment="1">
      <alignment vertical="top"/>
    </xf>
    <xf numFmtId="0" fontId="63" fillId="0" borderId="0" xfId="0" applyFont="1" applyFill="1" applyBorder="1" applyAlignment="1">
      <alignment horizontal="center" vertical="top"/>
    </xf>
    <xf numFmtId="171" fontId="49" fillId="0" borderId="43" xfId="0" applyNumberFormat="1" applyFont="1" applyBorder="1" applyAlignment="1">
      <alignment horizontal="center" vertical="center" wrapText="1"/>
    </xf>
    <xf numFmtId="0" fontId="50" fillId="7" borderId="47" xfId="0" applyFont="1" applyFill="1" applyBorder="1" applyAlignment="1" applyProtection="1">
      <alignment vertical="center" wrapText="1"/>
      <protection locked="0"/>
    </xf>
    <xf numFmtId="0" fontId="50" fillId="7" borderId="66" xfId="0" applyFont="1" applyFill="1" applyBorder="1" applyAlignment="1" applyProtection="1">
      <alignment vertical="center" wrapText="1"/>
      <protection locked="0"/>
    </xf>
    <xf numFmtId="0" fontId="49" fillId="0" borderId="44" xfId="0" applyFont="1" applyBorder="1" applyAlignment="1">
      <alignment horizontal="centerContinuous" vertical="top" wrapText="1"/>
    </xf>
    <xf numFmtId="0" fontId="49" fillId="0" borderId="45" xfId="0" applyFont="1" applyBorder="1" applyAlignment="1">
      <alignment horizontal="centerContinuous" vertical="top" wrapText="1"/>
    </xf>
    <xf numFmtId="0" fontId="30" fillId="0" borderId="44" xfId="0" applyFont="1" applyBorder="1" applyAlignment="1">
      <alignment horizontal="centerContinuous" vertical="top" wrapText="1"/>
    </xf>
    <xf numFmtId="0" fontId="30" fillId="0" borderId="45" xfId="0" applyFont="1" applyBorder="1" applyAlignment="1">
      <alignment horizontal="centerContinuous" vertical="top" wrapText="1"/>
    </xf>
    <xf numFmtId="0" fontId="48" fillId="6" borderId="8" xfId="0" applyFont="1" applyFill="1" applyBorder="1" applyAlignment="1">
      <alignment horizontal="center" vertical="center" wrapText="1"/>
    </xf>
    <xf numFmtId="0" fontId="48" fillId="6" borderId="7" xfId="0" applyFont="1" applyFill="1" applyBorder="1" applyAlignment="1">
      <alignment horizontal="center" vertical="center" wrapText="1"/>
    </xf>
    <xf numFmtId="0" fontId="48" fillId="6" borderId="15" xfId="0" applyFont="1" applyFill="1" applyBorder="1" applyAlignment="1">
      <alignment horizontal="left" vertical="center" wrapText="1"/>
    </xf>
    <xf numFmtId="0" fontId="48" fillId="6" borderId="75" xfId="0" applyFont="1" applyFill="1" applyBorder="1" applyAlignment="1">
      <alignment horizontal="left" vertical="center" wrapText="1"/>
    </xf>
    <xf numFmtId="0" fontId="30" fillId="40" borderId="46" xfId="5" applyFont="1" applyFill="1" applyBorder="1" applyAlignment="1" applyProtection="1">
      <alignment horizontal="centerContinuous" vertical="top" wrapText="1"/>
    </xf>
    <xf numFmtId="0" fontId="30" fillId="40" borderId="44" xfId="0" applyFont="1" applyFill="1" applyBorder="1" applyAlignment="1">
      <alignment horizontal="centerContinuous" vertical="top" wrapText="1"/>
    </xf>
    <xf numFmtId="0" fontId="30" fillId="40" borderId="45" xfId="0" applyFont="1" applyFill="1" applyBorder="1" applyAlignment="1">
      <alignment horizontal="centerContinuous" vertical="top" wrapText="1"/>
    </xf>
    <xf numFmtId="0" fontId="60" fillId="40" borderId="18" xfId="0" applyFont="1" applyFill="1" applyBorder="1" applyAlignment="1">
      <alignment horizontal="left" vertical="top" wrapText="1"/>
    </xf>
    <xf numFmtId="0" fontId="37" fillId="40" borderId="18" xfId="0" applyFont="1" applyFill="1" applyBorder="1" applyAlignment="1">
      <alignment horizontal="left" vertical="top" wrapText="1"/>
    </xf>
    <xf numFmtId="0" fontId="56" fillId="40" borderId="18" xfId="0" applyFont="1" applyFill="1" applyBorder="1" applyAlignment="1">
      <alignment horizontal="left" vertical="top" wrapText="1"/>
    </xf>
    <xf numFmtId="0" fontId="1" fillId="0" borderId="0" xfId="0" applyFont="1" applyBorder="1" applyAlignment="1">
      <alignment horizontal="centerContinuous" vertical="top" wrapText="1"/>
    </xf>
    <xf numFmtId="0" fontId="58" fillId="40" borderId="0" xfId="0" applyFont="1" applyFill="1" applyBorder="1" applyAlignment="1">
      <alignment horizontal="centerContinuous" vertical="top" wrapText="1"/>
    </xf>
    <xf numFmtId="0" fontId="30" fillId="0" borderId="0" xfId="0" applyFont="1" applyBorder="1" applyAlignment="1">
      <alignment horizontal="centerContinuous" vertical="top" wrapText="1"/>
    </xf>
    <xf numFmtId="0" fontId="64" fillId="0" borderId="0" xfId="0" applyFont="1" applyFill="1" applyBorder="1" applyAlignment="1"/>
    <xf numFmtId="0" fontId="50" fillId="7" borderId="13" xfId="0" applyFont="1" applyFill="1" applyBorder="1" applyAlignment="1" applyProtection="1">
      <alignment vertical="center" wrapText="1"/>
      <protection locked="0"/>
    </xf>
    <xf numFmtId="171" fontId="49" fillId="0" borderId="77" xfId="0" applyNumberFormat="1" applyFont="1" applyBorder="1" applyAlignment="1">
      <alignment horizontal="center" vertical="center" wrapText="1"/>
    </xf>
    <xf numFmtId="171" fontId="49" fillId="40" borderId="42" xfId="0" applyNumberFormat="1" applyFont="1" applyFill="1" applyBorder="1" applyAlignment="1">
      <alignment horizontal="center" vertical="center" wrapText="1"/>
    </xf>
    <xf numFmtId="0" fontId="37" fillId="6" borderId="7" xfId="0" applyFont="1" applyFill="1" applyBorder="1" applyAlignment="1">
      <alignment horizontal="centerContinuous" vertical="center" wrapText="1"/>
    </xf>
    <xf numFmtId="0" fontId="37" fillId="6" borderId="20" xfId="0" applyFont="1" applyFill="1" applyBorder="1" applyAlignment="1">
      <alignment horizontal="centerContinuous" vertical="center" wrapText="1"/>
    </xf>
    <xf numFmtId="0" fontId="51" fillId="7" borderId="47" xfId="0" applyFont="1" applyFill="1" applyBorder="1" applyAlignment="1" applyProtection="1">
      <alignment horizontal="center" vertical="center" wrapText="1"/>
      <protection locked="0"/>
    </xf>
    <xf numFmtId="0" fontId="58" fillId="40" borderId="0" xfId="0" applyFont="1" applyFill="1" applyBorder="1" applyAlignment="1">
      <alignment horizontal="center" vertical="top" wrapText="1"/>
    </xf>
    <xf numFmtId="0" fontId="32" fillId="40" borderId="61" xfId="0" applyFont="1" applyFill="1" applyBorder="1" applyAlignment="1">
      <alignment horizontal="centerContinuous" vertical="center" wrapText="1"/>
    </xf>
    <xf numFmtId="0" fontId="32" fillId="40" borderId="45" xfId="0" applyFont="1" applyFill="1" applyBorder="1" applyAlignment="1">
      <alignment horizontal="centerContinuous" vertical="center" wrapText="1"/>
    </xf>
    <xf numFmtId="0" fontId="32" fillId="40" borderId="59" xfId="0" applyFont="1" applyFill="1" applyBorder="1" applyAlignment="1">
      <alignment horizontal="centerContinuous" vertical="center" wrapText="1"/>
    </xf>
    <xf numFmtId="0" fontId="1" fillId="40" borderId="46" xfId="0" applyFont="1" applyFill="1" applyBorder="1" applyAlignment="1">
      <alignment horizontal="centerContinuous" vertical="center" wrapText="1"/>
    </xf>
    <xf numFmtId="0" fontId="32" fillId="40" borderId="62" xfId="0" applyFont="1" applyFill="1" applyBorder="1" applyAlignment="1">
      <alignment horizontal="centerContinuous" vertical="center" wrapText="1"/>
    </xf>
    <xf numFmtId="0" fontId="32" fillId="40" borderId="2" xfId="0" applyFont="1" applyFill="1" applyBorder="1" applyAlignment="1">
      <alignment horizontal="centerContinuous" vertical="center" wrapText="1"/>
    </xf>
    <xf numFmtId="0" fontId="32" fillId="40" borderId="49" xfId="0" applyFont="1" applyFill="1" applyBorder="1" applyAlignment="1">
      <alignment horizontal="centerContinuous" vertical="center" wrapText="1"/>
    </xf>
    <xf numFmtId="0" fontId="28" fillId="6" borderId="75" xfId="0" applyFont="1" applyFill="1" applyBorder="1" applyAlignment="1">
      <alignment horizontal="centerContinuous" vertical="center" wrapText="1"/>
    </xf>
    <xf numFmtId="0" fontId="28" fillId="6" borderId="73" xfId="0" applyFont="1" applyFill="1" applyBorder="1" applyAlignment="1">
      <alignment horizontal="centerContinuous" vertical="center" wrapText="1"/>
    </xf>
    <xf numFmtId="0" fontId="30" fillId="0" borderId="0" xfId="0" applyFont="1" applyBorder="1" applyAlignment="1">
      <alignment horizontal="left" vertical="top"/>
    </xf>
    <xf numFmtId="0" fontId="32" fillId="40" borderId="77" xfId="0" applyFont="1" applyFill="1" applyBorder="1" applyAlignment="1">
      <alignment horizontal="left" vertical="center"/>
    </xf>
    <xf numFmtId="0" fontId="32" fillId="40" borderId="42" xfId="0" applyFont="1" applyFill="1" applyBorder="1" applyAlignment="1">
      <alignment horizontal="left" vertical="center"/>
    </xf>
    <xf numFmtId="0" fontId="32" fillId="40" borderId="63" xfId="0" applyFont="1" applyFill="1" applyBorder="1" applyAlignment="1">
      <alignment horizontal="left" vertical="center"/>
    </xf>
    <xf numFmtId="0" fontId="27" fillId="0" borderId="33" xfId="0" applyFont="1" applyFill="1" applyBorder="1" applyAlignment="1">
      <alignment horizontal="centerContinuous" vertical="center"/>
    </xf>
    <xf numFmtId="0" fontId="27" fillId="0" borderId="34" xfId="0" applyFont="1" applyFill="1" applyBorder="1" applyAlignment="1">
      <alignment horizontal="centerContinuous" vertical="center"/>
    </xf>
    <xf numFmtId="0" fontId="27" fillId="0" borderId="0" xfId="0" applyFont="1" applyFill="1" applyBorder="1" applyAlignment="1">
      <alignment horizontal="centerContinuous" vertical="center"/>
    </xf>
    <xf numFmtId="0" fontId="27" fillId="0" borderId="36" xfId="0" applyFont="1" applyFill="1" applyBorder="1" applyAlignment="1">
      <alignment horizontal="centerContinuous" vertical="center"/>
    </xf>
    <xf numFmtId="0" fontId="58" fillId="0" borderId="32" xfId="0" applyFont="1" applyFill="1" applyBorder="1"/>
    <xf numFmtId="0" fontId="58" fillId="0" borderId="37" xfId="0" applyFont="1" applyFill="1" applyBorder="1"/>
    <xf numFmtId="0" fontId="68" fillId="0" borderId="0" xfId="0" applyFont="1" applyFill="1" applyBorder="1" applyAlignment="1">
      <alignment horizontal="centerContinuous" vertical="center"/>
    </xf>
    <xf numFmtId="0" fontId="68" fillId="0" borderId="0" xfId="0" applyFont="1" applyFill="1" applyBorder="1" applyAlignment="1">
      <alignment horizontal="center" vertical="center"/>
    </xf>
    <xf numFmtId="0" fontId="68" fillId="0" borderId="36" xfId="0" applyFont="1" applyFill="1" applyBorder="1" applyAlignment="1">
      <alignment horizontal="center" vertical="center"/>
    </xf>
    <xf numFmtId="0" fontId="64" fillId="0" borderId="36" xfId="0" applyFont="1" applyFill="1" applyBorder="1" applyAlignment="1">
      <alignment vertical="center"/>
    </xf>
    <xf numFmtId="0" fontId="30" fillId="40" borderId="3" xfId="0" applyFont="1" applyFill="1" applyBorder="1" applyAlignment="1">
      <alignment vertical="center" wrapText="1"/>
    </xf>
    <xf numFmtId="0" fontId="30" fillId="40" borderId="79" xfId="0" applyFont="1" applyFill="1" applyBorder="1" applyAlignment="1">
      <alignment vertical="center" wrapText="1"/>
    </xf>
    <xf numFmtId="0" fontId="30" fillId="40" borderId="81" xfId="0" applyFont="1" applyFill="1" applyBorder="1" applyAlignment="1">
      <alignment vertical="center" wrapText="1"/>
    </xf>
    <xf numFmtId="2" fontId="30" fillId="40" borderId="80" xfId="0" applyNumberFormat="1" applyFont="1" applyFill="1" applyBorder="1" applyAlignment="1">
      <alignment horizontal="center" vertical="center"/>
    </xf>
    <xf numFmtId="0" fontId="30" fillId="40" borderId="50" xfId="0" applyFont="1" applyFill="1" applyBorder="1" applyAlignment="1">
      <alignment vertical="center" wrapText="1"/>
    </xf>
    <xf numFmtId="0" fontId="30" fillId="40" borderId="78" xfId="0" applyFont="1" applyFill="1" applyBorder="1" applyAlignment="1">
      <alignment vertical="center" wrapText="1"/>
    </xf>
    <xf numFmtId="0" fontId="37" fillId="40" borderId="0" xfId="0" applyFont="1" applyFill="1" applyBorder="1" applyAlignment="1">
      <alignment horizontal="center" vertical="center"/>
    </xf>
    <xf numFmtId="0" fontId="30" fillId="40" borderId="52" xfId="0" applyFont="1" applyFill="1" applyBorder="1" applyAlignment="1">
      <alignment vertical="center" wrapText="1"/>
    </xf>
    <xf numFmtId="0" fontId="30" fillId="40" borderId="82" xfId="0" applyFont="1" applyFill="1" applyBorder="1" applyAlignment="1">
      <alignment vertical="center" wrapText="1"/>
    </xf>
    <xf numFmtId="0" fontId="30" fillId="40" borderId="67" xfId="0" applyFont="1" applyFill="1" applyBorder="1" applyAlignment="1">
      <alignment vertical="center" wrapText="1"/>
    </xf>
    <xf numFmtId="0" fontId="30" fillId="40" borderId="69" xfId="0" applyFont="1" applyFill="1" applyBorder="1" applyAlignment="1">
      <alignment horizontal="left" vertical="center" wrapText="1"/>
    </xf>
    <xf numFmtId="0" fontId="30" fillId="40" borderId="72" xfId="0" applyFont="1" applyFill="1" applyBorder="1" applyAlignment="1">
      <alignment vertical="center" wrapText="1"/>
    </xf>
    <xf numFmtId="9" fontId="30" fillId="40" borderId="15" xfId="0" applyNumberFormat="1" applyFont="1" applyFill="1" applyBorder="1" applyAlignment="1">
      <alignment horizontal="center" vertical="center"/>
    </xf>
    <xf numFmtId="0" fontId="30" fillId="40" borderId="70" xfId="0" applyFont="1" applyFill="1" applyBorder="1" applyAlignment="1">
      <alignment horizontal="left" vertical="center" wrapText="1"/>
    </xf>
    <xf numFmtId="1" fontId="30" fillId="40" borderId="68" xfId="0" applyNumberFormat="1" applyFont="1" applyFill="1" applyBorder="1" applyAlignment="1">
      <alignment horizontal="center" vertical="center"/>
    </xf>
    <xf numFmtId="0" fontId="30" fillId="40" borderId="69" xfId="0" applyFont="1" applyFill="1" applyBorder="1" applyAlignment="1">
      <alignment vertical="center" wrapText="1"/>
    </xf>
    <xf numFmtId="168" fontId="30" fillId="40" borderId="15" xfId="3" applyNumberFormat="1" applyFont="1" applyFill="1" applyBorder="1" applyAlignment="1">
      <alignment horizontal="center" vertical="center"/>
    </xf>
    <xf numFmtId="0" fontId="30" fillId="40" borderId="70" xfId="0" applyFont="1" applyFill="1" applyBorder="1" applyAlignment="1">
      <alignment vertical="center" wrapText="1"/>
    </xf>
    <xf numFmtId="173" fontId="30" fillId="40" borderId="15" xfId="0" applyNumberFormat="1" applyFont="1" applyFill="1" applyBorder="1" applyAlignment="1">
      <alignment horizontal="center" vertical="center"/>
    </xf>
    <xf numFmtId="2" fontId="30" fillId="40" borderId="74" xfId="0" applyNumberFormat="1" applyFont="1" applyFill="1" applyBorder="1" applyAlignment="1">
      <alignment horizontal="center" vertical="center"/>
    </xf>
    <xf numFmtId="2" fontId="30" fillId="40" borderId="68" xfId="0" applyNumberFormat="1" applyFont="1" applyFill="1" applyBorder="1" applyAlignment="1">
      <alignment horizontal="center" vertical="center"/>
    </xf>
    <xf numFmtId="39" fontId="30" fillId="40" borderId="68" xfId="2" applyNumberFormat="1" applyFont="1" applyFill="1" applyBorder="1" applyAlignment="1">
      <alignment horizontal="center" vertical="center"/>
    </xf>
    <xf numFmtId="9" fontId="30" fillId="40" borderId="73" xfId="0" applyNumberFormat="1" applyFont="1" applyFill="1" applyBorder="1" applyAlignment="1">
      <alignment horizontal="center" vertical="center"/>
    </xf>
    <xf numFmtId="166" fontId="30" fillId="40" borderId="15" xfId="3" applyNumberFormat="1" applyFont="1" applyFill="1" applyBorder="1" applyAlignment="1">
      <alignment horizontal="center" vertical="center"/>
    </xf>
    <xf numFmtId="168" fontId="30" fillId="40" borderId="44" xfId="0" applyNumberFormat="1" applyFont="1" applyFill="1" applyBorder="1" applyAlignment="1">
      <alignment horizontal="center" vertical="center"/>
    </xf>
    <xf numFmtId="168" fontId="30" fillId="40" borderId="58" xfId="0" applyNumberFormat="1" applyFont="1" applyFill="1" applyBorder="1" applyAlignment="1">
      <alignment horizontal="center" vertical="center"/>
    </xf>
    <xf numFmtId="0" fontId="30" fillId="40" borderId="42" xfId="0" applyFont="1" applyFill="1" applyBorder="1" applyAlignment="1">
      <alignment vertical="center" wrapText="1"/>
    </xf>
    <xf numFmtId="0" fontId="30" fillId="40" borderId="47" xfId="0" applyFont="1" applyFill="1" applyBorder="1" applyAlignment="1">
      <alignment horizontal="left" vertical="center" wrapText="1"/>
    </xf>
    <xf numFmtId="0" fontId="30" fillId="40" borderId="43" xfId="0" applyFont="1" applyFill="1" applyBorder="1" applyAlignment="1">
      <alignment vertical="center" wrapText="1"/>
    </xf>
    <xf numFmtId="168" fontId="30" fillId="40" borderId="71" xfId="0" applyNumberFormat="1" applyFont="1" applyFill="1" applyBorder="1" applyAlignment="1">
      <alignment horizontal="center" vertical="center"/>
    </xf>
    <xf numFmtId="0" fontId="30" fillId="40" borderId="66" xfId="0" applyFont="1" applyFill="1" applyBorder="1" applyAlignment="1">
      <alignment horizontal="left" vertical="center" wrapText="1"/>
    </xf>
    <xf numFmtId="166" fontId="30" fillId="40" borderId="68" xfId="3" applyNumberFormat="1" applyFont="1" applyFill="1" applyBorder="1" applyAlignment="1">
      <alignment horizontal="center" vertical="center"/>
    </xf>
    <xf numFmtId="165" fontId="32" fillId="40" borderId="44" xfId="130" applyNumberFormat="1" applyFont="1" applyFill="1" applyBorder="1" applyAlignment="1">
      <alignment horizontal="center" vertical="center"/>
    </xf>
    <xf numFmtId="0" fontId="30" fillId="40" borderId="7" xfId="0" applyFont="1" applyFill="1" applyBorder="1" applyAlignment="1">
      <alignment vertical="center" wrapText="1"/>
    </xf>
    <xf numFmtId="165" fontId="32" fillId="40" borderId="22" xfId="130" applyNumberFormat="1" applyFont="1" applyFill="1" applyBorder="1" applyAlignment="1">
      <alignment horizontal="center" vertical="center"/>
    </xf>
    <xf numFmtId="0" fontId="30" fillId="40" borderId="8" xfId="0" applyFont="1" applyFill="1" applyBorder="1" applyAlignment="1">
      <alignment horizontal="left" vertical="center" wrapText="1"/>
    </xf>
    <xf numFmtId="0" fontId="30" fillId="40" borderId="63" xfId="0" applyFont="1" applyFill="1" applyBorder="1" applyAlignment="1">
      <alignment vertical="center" wrapText="1"/>
    </xf>
    <xf numFmtId="165" fontId="32" fillId="40" borderId="58" xfId="130" applyNumberFormat="1" applyFont="1" applyFill="1" applyBorder="1" applyAlignment="1">
      <alignment horizontal="center" vertical="center"/>
    </xf>
    <xf numFmtId="0" fontId="30" fillId="40" borderId="64" xfId="0" applyFont="1" applyFill="1" applyBorder="1" applyAlignment="1">
      <alignment horizontal="left" vertical="center" wrapText="1"/>
    </xf>
    <xf numFmtId="166" fontId="30" fillId="40" borderId="44" xfId="0" applyNumberFormat="1" applyFont="1" applyFill="1" applyBorder="1" applyAlignment="1">
      <alignment horizontal="center" vertical="center"/>
    </xf>
    <xf numFmtId="166" fontId="30" fillId="40" borderId="22" xfId="0" applyNumberFormat="1" applyFont="1" applyFill="1" applyBorder="1" applyAlignment="1">
      <alignment horizontal="center" vertical="center"/>
    </xf>
    <xf numFmtId="166" fontId="30" fillId="40" borderId="58" xfId="0" applyNumberFormat="1" applyFont="1" applyFill="1" applyBorder="1" applyAlignment="1">
      <alignment horizontal="center" vertical="center"/>
    </xf>
    <xf numFmtId="168" fontId="30" fillId="40" borderId="22" xfId="0" applyNumberFormat="1" applyFont="1" applyFill="1" applyBorder="1" applyAlignment="1">
      <alignment horizontal="center" vertical="center"/>
    </xf>
    <xf numFmtId="49" fontId="30" fillId="40" borderId="8" xfId="0" applyNumberFormat="1" applyFont="1" applyFill="1" applyBorder="1" applyAlignment="1">
      <alignment vertical="center" wrapText="1"/>
    </xf>
    <xf numFmtId="49" fontId="30" fillId="40" borderId="47" xfId="0" applyNumberFormat="1" applyFont="1" applyFill="1" applyBorder="1" applyAlignment="1">
      <alignment vertical="center" wrapText="1"/>
    </xf>
    <xf numFmtId="49" fontId="30" fillId="40" borderId="64" xfId="0" applyNumberFormat="1" applyFont="1" applyFill="1" applyBorder="1" applyAlignment="1">
      <alignment vertical="center" wrapText="1"/>
    </xf>
    <xf numFmtId="2" fontId="30" fillId="40" borderId="68" xfId="3" applyNumberFormat="1" applyFont="1" applyFill="1" applyBorder="1" applyAlignment="1">
      <alignment horizontal="center" vertical="center"/>
    </xf>
    <xf numFmtId="2" fontId="30" fillId="40" borderId="15" xfId="0" applyNumberFormat="1" applyFont="1" applyFill="1" applyBorder="1" applyAlignment="1">
      <alignment horizontal="center" vertical="center"/>
    </xf>
    <xf numFmtId="172" fontId="32" fillId="40" borderId="68" xfId="3" applyNumberFormat="1" applyFont="1" applyFill="1" applyBorder="1" applyAlignment="1">
      <alignment horizontal="center" vertical="center"/>
    </xf>
    <xf numFmtId="165" fontId="30" fillId="40" borderId="68" xfId="0" applyNumberFormat="1" applyFont="1" applyFill="1" applyBorder="1" applyAlignment="1">
      <alignment horizontal="center" vertical="center"/>
    </xf>
    <xf numFmtId="8" fontId="32" fillId="40" borderId="68" xfId="3" applyNumberFormat="1" applyFont="1" applyFill="1" applyBorder="1" applyAlignment="1">
      <alignment horizontal="center" vertical="center"/>
    </xf>
    <xf numFmtId="0" fontId="37" fillId="40" borderId="51" xfId="0" applyFont="1" applyFill="1" applyBorder="1" applyAlignment="1">
      <alignment horizontal="center" vertical="center" wrapText="1"/>
    </xf>
    <xf numFmtId="0" fontId="37" fillId="40" borderId="53" xfId="0" applyFont="1" applyFill="1" applyBorder="1" applyAlignment="1">
      <alignment horizontal="center" vertical="center" wrapText="1"/>
    </xf>
    <xf numFmtId="0" fontId="57" fillId="0" borderId="36" xfId="0" applyFont="1" applyFill="1" applyBorder="1" applyAlignment="1">
      <alignment horizontal="center" vertical="center" wrapText="1"/>
    </xf>
    <xf numFmtId="0" fontId="55" fillId="40" borderId="0" xfId="0" applyFont="1" applyFill="1" applyBorder="1" applyAlignment="1">
      <alignment vertical="center" wrapText="1"/>
    </xf>
    <xf numFmtId="167" fontId="30" fillId="40" borderId="4" xfId="0" applyNumberFormat="1" applyFont="1" applyFill="1" applyBorder="1" applyAlignment="1">
      <alignment horizontal="center" vertical="center" wrapText="1"/>
    </xf>
    <xf numFmtId="0" fontId="30" fillId="40" borderId="4" xfId="0" applyFont="1" applyFill="1" applyBorder="1" applyAlignment="1">
      <alignment horizontal="center" vertical="center" wrapText="1"/>
    </xf>
    <xf numFmtId="4" fontId="30" fillId="40" borderId="3" xfId="0" applyNumberFormat="1" applyFont="1" applyFill="1" applyBorder="1" applyAlignment="1">
      <alignment vertical="center" wrapText="1"/>
    </xf>
    <xf numFmtId="3" fontId="30" fillId="40" borderId="5" xfId="0" applyNumberFormat="1" applyFont="1" applyFill="1" applyBorder="1" applyAlignment="1">
      <alignment vertical="center"/>
    </xf>
    <xf numFmtId="167" fontId="30" fillId="40" borderId="6" xfId="0" applyNumberFormat="1" applyFont="1" applyFill="1" applyBorder="1" applyAlignment="1">
      <alignment horizontal="center" vertical="center"/>
    </xf>
    <xf numFmtId="0" fontId="25" fillId="0" borderId="0" xfId="0" applyFont="1" applyFill="1" applyBorder="1" applyAlignment="1">
      <alignment horizontal="centerContinuous" vertical="center"/>
    </xf>
    <xf numFmtId="0" fontId="26" fillId="0" borderId="0" xfId="0" applyFont="1" applyFill="1" applyBorder="1" applyAlignment="1">
      <alignment horizontal="centerContinuous"/>
    </xf>
    <xf numFmtId="0" fontId="57" fillId="0" borderId="0" xfId="0" applyFont="1"/>
    <xf numFmtId="0" fontId="42" fillId="40" borderId="0" xfId="0" applyFont="1" applyFill="1" applyBorder="1"/>
    <xf numFmtId="0" fontId="38" fillId="40" borderId="44" xfId="0" applyFont="1" applyFill="1" applyBorder="1"/>
    <xf numFmtId="0" fontId="38" fillId="40" borderId="58" xfId="0" applyFont="1" applyFill="1" applyBorder="1"/>
    <xf numFmtId="0" fontId="57" fillId="0" borderId="0" xfId="0" applyFont="1" applyFill="1" applyBorder="1" applyAlignment="1">
      <alignment horizontal="centerContinuous"/>
    </xf>
    <xf numFmtId="0" fontId="28" fillId="0" borderId="0" xfId="0" applyFont="1" applyFill="1" applyBorder="1" applyAlignment="1">
      <alignment horizontal="left"/>
    </xf>
    <xf numFmtId="0" fontId="31" fillId="0" borderId="0" xfId="1" applyFont="1" applyFill="1" applyBorder="1" applyAlignment="1" applyProtection="1">
      <alignment horizontal="left" vertical="top" wrapText="1"/>
    </xf>
    <xf numFmtId="0" fontId="37" fillId="40" borderId="16" xfId="0" applyFont="1" applyFill="1" applyBorder="1" applyAlignment="1" applyProtection="1">
      <alignment horizontal="centerContinuous" vertical="center"/>
    </xf>
    <xf numFmtId="0" fontId="37" fillId="40" borderId="0" xfId="0" applyFont="1" applyFill="1" applyBorder="1" applyAlignment="1" applyProtection="1">
      <alignment horizontal="centerContinuous" vertical="center"/>
    </xf>
    <xf numFmtId="0" fontId="37" fillId="40" borderId="9" xfId="0" applyFont="1" applyFill="1" applyBorder="1" applyAlignment="1" applyProtection="1">
      <alignment horizontal="centerContinuous" vertical="center"/>
    </xf>
    <xf numFmtId="0" fontId="32" fillId="5" borderId="7" xfId="0" applyFont="1" applyFill="1" applyBorder="1" applyAlignment="1"/>
    <xf numFmtId="0" fontId="32" fillId="5" borderId="11" xfId="0" applyFont="1" applyFill="1" applyBorder="1" applyAlignment="1" applyProtection="1">
      <alignment vertical="center" wrapText="1"/>
    </xf>
    <xf numFmtId="3" fontId="32" fillId="5" borderId="12" xfId="0" applyNumberFormat="1" applyFont="1" applyFill="1" applyBorder="1" applyAlignment="1" applyProtection="1">
      <alignment horizontal="center" vertical="center"/>
    </xf>
    <xf numFmtId="0" fontId="32" fillId="5" borderId="14" xfId="0" applyFont="1" applyFill="1" applyBorder="1" applyAlignment="1" applyProtection="1">
      <alignment vertical="center" wrapText="1"/>
    </xf>
    <xf numFmtId="3" fontId="32" fillId="5" borderId="6" xfId="0" applyNumberFormat="1" applyFont="1" applyFill="1" applyBorder="1" applyAlignment="1" applyProtection="1">
      <alignment horizontal="center" vertical="center"/>
    </xf>
    <xf numFmtId="0" fontId="32" fillId="5" borderId="62" xfId="0" applyFont="1" applyFill="1" applyBorder="1" applyAlignment="1" applyProtection="1">
      <alignment vertical="center" wrapText="1"/>
    </xf>
    <xf numFmtId="3" fontId="32" fillId="5" borderId="76" xfId="0" applyNumberFormat="1" applyFont="1" applyFill="1" applyBorder="1" applyAlignment="1" applyProtection="1">
      <alignment horizontal="center" vertical="center"/>
    </xf>
    <xf numFmtId="0" fontId="31" fillId="41" borderId="61" xfId="1" applyFont="1" applyFill="1" applyBorder="1" applyAlignment="1" applyProtection="1">
      <alignment horizontal="center" vertical="center" wrapText="1"/>
      <protection locked="0"/>
    </xf>
    <xf numFmtId="0" fontId="28" fillId="0" borderId="0" xfId="0" applyFont="1" applyBorder="1" applyAlignment="1" applyProtection="1">
      <alignment horizontal="left"/>
    </xf>
    <xf numFmtId="0" fontId="30" fillId="0" borderId="0" xfId="0" applyFont="1" applyAlignment="1"/>
    <xf numFmtId="0" fontId="1" fillId="0" borderId="0" xfId="0" applyFont="1" applyAlignment="1"/>
    <xf numFmtId="0" fontId="30" fillId="0" borderId="0" xfId="0" applyFont="1" applyBorder="1" applyAlignment="1"/>
    <xf numFmtId="0" fontId="28" fillId="0" borderId="0" xfId="0" applyFont="1" applyFill="1" applyBorder="1" applyAlignment="1" applyProtection="1">
      <alignment vertical="center" wrapText="1"/>
    </xf>
    <xf numFmtId="0" fontId="37" fillId="0" borderId="0" xfId="3" applyFont="1" applyFill="1" applyBorder="1" applyAlignment="1">
      <alignment vertical="center" wrapText="1"/>
    </xf>
    <xf numFmtId="0" fontId="37" fillId="3" borderId="72" xfId="0" applyFont="1" applyFill="1" applyBorder="1" applyAlignment="1">
      <alignment horizontal="centerContinuous" vertical="center"/>
    </xf>
    <xf numFmtId="0" fontId="37" fillId="3" borderId="15" xfId="0" applyFont="1" applyFill="1" applyBorder="1" applyAlignment="1">
      <alignment horizontal="centerContinuous" vertical="center"/>
    </xf>
    <xf numFmtId="0" fontId="37" fillId="3" borderId="70" xfId="0" applyFont="1" applyFill="1" applyBorder="1" applyAlignment="1">
      <alignment horizontal="centerContinuous" vertical="center"/>
    </xf>
    <xf numFmtId="0" fontId="37" fillId="3" borderId="60" xfId="0" applyFont="1" applyFill="1" applyBorder="1" applyAlignment="1">
      <alignment horizontal="centerContinuous" vertical="center" wrapText="1"/>
    </xf>
    <xf numFmtId="0" fontId="37" fillId="3" borderId="62" xfId="0" applyFont="1" applyFill="1" applyBorder="1" applyAlignment="1">
      <alignment horizontal="centerContinuous" vertical="center" wrapText="1"/>
    </xf>
    <xf numFmtId="0" fontId="55" fillId="40" borderId="0" xfId="0" applyFont="1" applyFill="1" applyBorder="1" applyAlignment="1">
      <alignment horizontal="centerContinuous" vertical="center" wrapText="1"/>
    </xf>
    <xf numFmtId="0" fontId="57" fillId="40" borderId="0" xfId="0" applyFont="1" applyFill="1" applyBorder="1" applyAlignment="1">
      <alignment horizontal="centerContinuous" vertical="center"/>
    </xf>
    <xf numFmtId="0" fontId="31" fillId="0" borderId="0" xfId="1" applyFont="1" applyFill="1" applyBorder="1" applyAlignment="1" applyProtection="1">
      <alignment horizontal="left" vertical="top" wrapText="1"/>
    </xf>
    <xf numFmtId="0" fontId="31" fillId="0" borderId="0" xfId="1" applyFont="1" applyFill="1" applyBorder="1" applyAlignment="1" applyProtection="1">
      <alignment horizontal="left" vertical="top"/>
    </xf>
    <xf numFmtId="0" fontId="69" fillId="4" borderId="54" xfId="1" applyFont="1" applyFill="1" applyBorder="1" applyAlignment="1">
      <alignment vertical="center" wrapText="1"/>
    </xf>
    <xf numFmtId="0" fontId="69" fillId="4" borderId="53" xfId="1" applyFont="1" applyFill="1" applyBorder="1" applyAlignment="1" applyProtection="1">
      <alignment vertical="center"/>
      <protection locked="0"/>
    </xf>
  </cellXfs>
  <cellStyles count="131">
    <cellStyle name="20% - Accent1" xfId="24" builtinId="30" customBuiltin="1"/>
    <cellStyle name="20% - Accent1 2" xfId="58"/>
    <cellStyle name="20% - Accent1 2 2" xfId="95"/>
    <cellStyle name="20% - Accent1 3" xfId="80"/>
    <cellStyle name="20% - Accent2" xfId="28" builtinId="34" customBuiltin="1"/>
    <cellStyle name="20% - Accent2 2" xfId="60"/>
    <cellStyle name="20% - Accent2 2 2" xfId="97"/>
    <cellStyle name="20% - Accent2 3" xfId="82"/>
    <cellStyle name="20% - Accent3" xfId="32" builtinId="38" customBuiltin="1"/>
    <cellStyle name="20% - Accent3 2" xfId="62"/>
    <cellStyle name="20% - Accent3 2 2" xfId="99"/>
    <cellStyle name="20% - Accent3 3" xfId="84"/>
    <cellStyle name="20% - Accent4" xfId="36" builtinId="42" customBuiltin="1"/>
    <cellStyle name="20% - Accent4 2" xfId="64"/>
    <cellStyle name="20% - Accent4 2 2" xfId="101"/>
    <cellStyle name="20% - Accent4 3" xfId="86"/>
    <cellStyle name="20% - Accent5" xfId="40" builtinId="46" customBuiltin="1"/>
    <cellStyle name="20% - Accent5 2" xfId="66"/>
    <cellStyle name="20% - Accent5 2 2" xfId="103"/>
    <cellStyle name="20% - Accent5 3" xfId="88"/>
    <cellStyle name="20% - Accent6" xfId="44" builtinId="50" customBuiltin="1"/>
    <cellStyle name="20% - Accent6 2" xfId="68"/>
    <cellStyle name="20% - Accent6 2 2" xfId="105"/>
    <cellStyle name="20% - Accent6 3" xfId="90"/>
    <cellStyle name="40% - Accent1" xfId="25" builtinId="31" customBuiltin="1"/>
    <cellStyle name="40% - Accent1 2" xfId="59"/>
    <cellStyle name="40% - Accent1 2 2" xfId="96"/>
    <cellStyle name="40% - Accent1 3" xfId="81"/>
    <cellStyle name="40% - Accent2" xfId="29" builtinId="35" customBuiltin="1"/>
    <cellStyle name="40% - Accent2 2" xfId="61"/>
    <cellStyle name="40% - Accent2 2 2" xfId="98"/>
    <cellStyle name="40% - Accent2 3" xfId="83"/>
    <cellStyle name="40% - Accent3" xfId="33" builtinId="39" customBuiltin="1"/>
    <cellStyle name="40% - Accent3 2" xfId="63"/>
    <cellStyle name="40% - Accent3 2 2" xfId="100"/>
    <cellStyle name="40% - Accent3 3" xfId="85"/>
    <cellStyle name="40% - Accent4" xfId="37" builtinId="43" customBuiltin="1"/>
    <cellStyle name="40% - Accent4 2" xfId="65"/>
    <cellStyle name="40% - Accent4 2 2" xfId="102"/>
    <cellStyle name="40% - Accent4 3" xfId="87"/>
    <cellStyle name="40% - Accent5" xfId="41" builtinId="47" customBuiltin="1"/>
    <cellStyle name="40% - Accent5 2" xfId="67"/>
    <cellStyle name="40% - Accent5 2 2" xfId="104"/>
    <cellStyle name="40% - Accent5 3" xfId="89"/>
    <cellStyle name="40% - Accent6" xfId="45" builtinId="51" customBuiltin="1"/>
    <cellStyle name="40% - Accent6 2" xfId="69"/>
    <cellStyle name="40% - Accent6 2 2" xfId="106"/>
    <cellStyle name="40% - Accent6 3" xfId="9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2" builtinId="3"/>
    <cellStyle name="Comma 2" xfId="74"/>
    <cellStyle name="Comma 2 2" xfId="111"/>
    <cellStyle name="Comma 3" xfId="115"/>
    <cellStyle name="Comma 4" xfId="107"/>
    <cellStyle name="Comma 5" xfId="70"/>
    <cellStyle name="Currency" xfId="4" builtinId="4"/>
    <cellStyle name="Currency 2" xfId="52"/>
    <cellStyle name="Currency 3" xfId="126"/>
    <cellStyle name="Currency 4" xfId="127"/>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1" builtinId="8"/>
    <cellStyle name="Hyperlink 2" xfId="55"/>
    <cellStyle name="Hyperlink 3" xfId="121"/>
    <cellStyle name="Hyperlink 4" xfId="77"/>
    <cellStyle name="Input" xfId="14" builtinId="20" customBuiltin="1"/>
    <cellStyle name="Linked Cell" xfId="17" builtinId="24" customBuiltin="1"/>
    <cellStyle name="Neutral" xfId="13" builtinId="28" customBuiltin="1"/>
    <cellStyle name="Normal" xfId="0" builtinId="0"/>
    <cellStyle name="Normal 10" xfId="78"/>
    <cellStyle name="Normal 11" xfId="5"/>
    <cellStyle name="Normal 11 2" xfId="118"/>
    <cellStyle name="Normal 11 3" xfId="125"/>
    <cellStyle name="Normal 11 4" xfId="116"/>
    <cellStyle name="Normal 12" xfId="120"/>
    <cellStyle name="Normal 13" xfId="3"/>
    <cellStyle name="Normal 13 2" xfId="130"/>
    <cellStyle name="Normal 14" xfId="6"/>
    <cellStyle name="Normal 15" xfId="124"/>
    <cellStyle name="Normal 16" xfId="128"/>
    <cellStyle name="Normal 17" xfId="129"/>
    <cellStyle name="Normal 2" xfId="50"/>
    <cellStyle name="Normal 2 2" xfId="53"/>
    <cellStyle name="Normal 2_RTCI_Update_Dec_2011_Complete_Inventory_v3" xfId="54"/>
    <cellStyle name="Normal 3" xfId="49"/>
    <cellStyle name="Normal 3 2" xfId="114"/>
    <cellStyle name="Normal 3 3" xfId="92"/>
    <cellStyle name="Normal 3 4" xfId="122"/>
    <cellStyle name="Normal 4" xfId="56"/>
    <cellStyle name="Normal 4 2" xfId="93"/>
    <cellStyle name="Normal 5" xfId="71"/>
    <cellStyle name="Normal 5 2" xfId="108"/>
    <cellStyle name="Normal 6" xfId="72"/>
    <cellStyle name="Normal 6 2" xfId="109"/>
    <cellStyle name="Normal 7" xfId="73"/>
    <cellStyle name="Normal 7 2" xfId="117"/>
    <cellStyle name="Normal 7 3" xfId="110"/>
    <cellStyle name="Normal 8" xfId="75"/>
    <cellStyle name="Normal 8 2" xfId="119"/>
    <cellStyle name="Normal 8 3" xfId="112"/>
    <cellStyle name="Normal 9" xfId="76"/>
    <cellStyle name="Normal 9 2" xfId="113"/>
    <cellStyle name="Normal 9 3" xfId="123"/>
    <cellStyle name="Note" xfId="20" builtinId="10" customBuiltin="1"/>
    <cellStyle name="Note 2" xfId="57"/>
    <cellStyle name="Note 2 2" xfId="94"/>
    <cellStyle name="Note 3" xfId="79"/>
    <cellStyle name="OBI_ColHeader" xfId="48"/>
    <cellStyle name="Output" xfId="15" builtinId="21" customBuiltin="1"/>
    <cellStyle name="Percent 2" xfId="51"/>
    <cellStyle name="Title 2" xfId="47"/>
    <cellStyle name="Total" xfId="22" builtinId="25" customBuiltin="1"/>
    <cellStyle name="Warning Text" xfId="19" builtinId="11" customBuiltin="1"/>
  </cellStyles>
  <dxfs count="170">
    <dxf>
      <font>
        <b val="0"/>
        <i val="0"/>
        <strike val="0"/>
        <condense val="0"/>
        <extend val="0"/>
        <outline val="0"/>
        <shadow val="0"/>
        <u val="none"/>
        <vertAlign val="baseline"/>
        <sz val="11"/>
        <color auto="1"/>
        <name val="Avenir LT Std 55 Roman"/>
        <scheme val="none"/>
      </font>
      <fill>
        <patternFill patternType="solid">
          <fgColor indexed="64"/>
          <bgColor theme="0"/>
        </patternFill>
      </fill>
      <border diagonalUp="0" diagonalDown="0">
        <left/>
        <right/>
        <top style="thin">
          <color indexed="64"/>
        </top>
        <bottom style="thin">
          <color indexed="64"/>
        </bottom>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venir LT Std 55 Roman"/>
        <scheme val="none"/>
      </font>
      <fill>
        <patternFill patternType="solid">
          <fgColor indexed="64"/>
          <bgColor theme="0"/>
        </patternFill>
      </fill>
    </dxf>
    <dxf>
      <border outline="0">
        <bottom style="double">
          <color indexed="64"/>
        </bottom>
      </border>
    </dxf>
    <dxf>
      <font>
        <b/>
        <i val="0"/>
        <strike val="0"/>
        <condense val="0"/>
        <extend val="0"/>
        <outline val="0"/>
        <shadow val="0"/>
        <u val="none"/>
        <vertAlign val="baseline"/>
        <sz val="11"/>
        <color auto="1"/>
        <name val="Avenir LT Std 55 Roman"/>
        <scheme val="none"/>
      </font>
      <fill>
        <patternFill patternType="solid">
          <fgColor indexed="64"/>
          <bgColor theme="0"/>
        </patternFill>
      </fill>
    </dxf>
    <dxf>
      <font>
        <b val="0"/>
        <i val="0"/>
        <strike val="0"/>
        <condense val="0"/>
        <extend val="0"/>
        <outline val="0"/>
        <shadow val="0"/>
        <u val="none"/>
        <vertAlign val="baseline"/>
        <sz val="12"/>
        <color auto="1"/>
        <name val="Avenir LT Std 55 Roman"/>
        <scheme val="none"/>
      </font>
      <numFmt numFmtId="167" formatCode="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style="thin">
          <color indexed="64"/>
        </vertical>
        <horizontal/>
      </border>
    </dxf>
    <dxf>
      <fill>
        <patternFill patternType="solid">
          <fgColor indexed="64"/>
          <bgColor theme="0"/>
        </patternFill>
      </fill>
      <border diagonalUp="0" diagonalDown="0">
        <left/>
        <right style="thin">
          <color indexed="64"/>
        </right>
        <top/>
        <bottom/>
        <vertical style="thin">
          <color indexed="64"/>
        </vertical>
        <horizontal/>
      </border>
    </dxf>
    <dxf>
      <border outline="0">
        <top style="thin">
          <color indexed="64"/>
        </top>
      </border>
    </dxf>
    <dxf>
      <border outline="0">
        <left style="medium">
          <color indexed="64"/>
        </left>
        <right style="medium">
          <color indexed="64"/>
        </right>
        <top style="thin">
          <color indexed="64"/>
        </top>
        <bottom style="medium">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auto="1"/>
        <name val="Avenir LT Std 55 Roman"/>
        <scheme val="none"/>
      </font>
      <fill>
        <patternFill>
          <fgColor indexed="64"/>
          <bgColor theme="0"/>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fgColor indexed="64"/>
          <bgColor theme="0"/>
        </patternFill>
      </fill>
    </dxf>
    <dxf>
      <font>
        <b val="0"/>
        <i val="0"/>
        <strike val="0"/>
        <condense val="0"/>
        <extend val="0"/>
        <outline val="0"/>
        <shadow val="0"/>
        <u val="none"/>
        <vertAlign val="baseline"/>
        <sz val="12"/>
        <color auto="1"/>
        <name val="Avenir LT Std 55 Roman"/>
        <scheme val="none"/>
      </font>
      <fill>
        <patternFill>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ill>
        <patternFill>
          <fgColor indexed="64"/>
          <bgColor theme="0"/>
        </patternFill>
      </fill>
    </dxf>
    <dxf>
      <border outline="0">
        <bottom style="medium">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0" indent="0" justifyLastLine="0" shrinkToFit="0" readingOrder="0"/>
    </dxf>
    <dxf>
      <border outline="0">
        <bottom style="medium">
          <color indexed="64"/>
        </bottom>
      </border>
    </dxf>
    <dxf>
      <font>
        <b val="0"/>
        <i val="0"/>
        <strike val="0"/>
        <condense val="0"/>
        <extend val="0"/>
        <outline val="0"/>
        <shadow val="0"/>
        <u val="none"/>
        <vertAlign val="baseline"/>
        <sz val="3"/>
        <color theme="0"/>
        <name val="Avenir LT Std 55 Roman"/>
        <scheme val="none"/>
      </font>
      <fill>
        <patternFill patternType="solid">
          <fgColor indexed="64"/>
          <bgColor theme="0"/>
        </patternFill>
      </fill>
      <alignment horizontal="center" vertical="top" textRotation="0" wrapText="1" indent="0" justifyLastLine="0" shrinkToFit="0" readingOrder="0"/>
    </dxf>
    <dxf>
      <font>
        <b val="0"/>
        <i val="0"/>
        <strike val="0"/>
        <condense val="0"/>
        <extend val="0"/>
        <outline val="0"/>
        <shadow val="0"/>
        <u val="none"/>
        <vertAlign val="baseline"/>
        <sz val="10"/>
        <color rgb="FF000000"/>
        <name val="Avenir LT Std 55 Roman"/>
        <scheme val="none"/>
      </font>
      <fill>
        <patternFill patternType="solid">
          <fgColor indexed="64"/>
          <bgColor rgb="FFE2EFDA"/>
        </patternFill>
      </fill>
      <alignment horizontal="general" vertical="center" textRotation="0" wrapText="1" indent="0" justifyLastLine="0" shrinkToFit="0" readingOrder="0"/>
      <border diagonalUp="0" diagonalDown="0">
        <left/>
        <right style="medium">
          <color indexed="64"/>
        </right>
        <top style="thin">
          <color auto="1"/>
        </top>
        <bottom style="thin">
          <color auto="1"/>
        </bottom>
        <vertical/>
        <horizontal style="thin">
          <color auto="1"/>
        </horizontal>
      </border>
      <protection locked="0" hidden="0"/>
    </dxf>
    <dxf>
      <border diagonalUp="0" diagonalDown="0">
        <left/>
        <right/>
        <top style="thin">
          <color auto="1"/>
        </top>
        <bottom style="thin">
          <color auto="1"/>
        </bottom>
        <vertical/>
        <horizontal style="thin">
          <color auto="1"/>
        </horizontal>
      </border>
    </dxf>
    <dxf>
      <border diagonalUp="0" diagonalDown="0">
        <left/>
        <right/>
        <top style="thin">
          <color auto="1"/>
        </top>
        <bottom style="thin">
          <color auto="1"/>
        </bottom>
        <vertical/>
        <horizontal style="thin">
          <color auto="1"/>
        </horizontal>
      </border>
    </dxf>
    <dxf>
      <border diagonalUp="0" diagonalDown="0">
        <left/>
        <right/>
        <top style="thin">
          <color auto="1"/>
        </top>
        <bottom style="thin">
          <color auto="1"/>
        </bottom>
        <vertical/>
        <horizontal style="thin">
          <color auto="1"/>
        </horizontal>
      </border>
    </dxf>
    <dxf>
      <border diagonalUp="0" diagonalDown="0">
        <left style="medium">
          <color indexed="64"/>
        </left>
        <right/>
        <top style="thin">
          <color auto="1"/>
        </top>
        <bottom style="thin">
          <color auto="1"/>
        </bottom>
        <vertical/>
        <horizontal style="thin">
          <color auto="1"/>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strike val="0"/>
        <outline val="0"/>
        <shadow val="0"/>
        <u val="none"/>
        <vertAlign val="baseline"/>
        <color auto="1"/>
        <name val="Avenir LT Std 55 Roman"/>
        <scheme val="none"/>
      </font>
      <fill>
        <patternFill patternType="solid">
          <fgColor indexed="64"/>
          <bgColor theme="0"/>
        </patternFill>
      </fill>
    </dxf>
    <dxf>
      <font>
        <b val="0"/>
        <i val="0"/>
        <strike val="0"/>
        <condense val="0"/>
        <extend val="0"/>
        <outline val="0"/>
        <shadow val="0"/>
        <u val="none"/>
        <vertAlign val="baseline"/>
        <sz val="12"/>
        <color auto="1"/>
        <name val="Avenir LT Std 55 Roman"/>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medium">
          <color indexed="64"/>
        </right>
        <top/>
        <bottom/>
      </border>
      <protection locked="1" hidden="0"/>
    </dxf>
    <dxf>
      <font>
        <b val="0"/>
        <i val="0"/>
        <strike val="0"/>
        <condense val="0"/>
        <extend val="0"/>
        <outline val="0"/>
        <shadow val="0"/>
        <u val="none"/>
        <vertAlign val="baseline"/>
        <sz val="12"/>
        <color auto="1"/>
        <name val="Avenir LT Std 55 Roman"/>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medium">
          <color indexed="64"/>
        </right>
        <top style="thin">
          <color auto="1"/>
        </top>
        <bottom style="thin">
          <color auto="1"/>
        </bottom>
        <vertical style="thin">
          <color indexed="64"/>
        </vertical>
        <horizontal style="thin">
          <color auto="1"/>
        </horizontal>
      </border>
      <protection locked="1" hidden="0"/>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1" hidden="0"/>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bottom/>
      </border>
      <protection locked="1" hidden="0"/>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auto="1"/>
        </top>
        <bottom style="thin">
          <color auto="1"/>
        </bottom>
        <vertical style="thin">
          <color indexed="64"/>
        </vertical>
        <horizontal style="thin">
          <color auto="1"/>
        </horizontal>
      </border>
      <protection locked="1" hidden="0"/>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protection locked="1" hidden="0"/>
    </dxf>
    <dxf>
      <font>
        <b val="0"/>
        <i val="0"/>
        <strike val="0"/>
        <condense val="0"/>
        <extend val="0"/>
        <outline val="0"/>
        <shadow val="0"/>
        <u val="none"/>
        <vertAlign val="baseline"/>
        <sz val="12"/>
        <color theme="1"/>
        <name val="Avenir LT Std 55 Roman"/>
        <scheme val="none"/>
      </font>
      <numFmt numFmtId="3" formatCode="#,##0"/>
      <fill>
        <patternFill patternType="solid">
          <fgColor indexed="64"/>
          <bgColor theme="0" tint="-4.9989318521683403E-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auto="1"/>
        <name val="Avenir LT Std 55 Roman"/>
        <scheme val="none"/>
      </font>
      <fill>
        <patternFill patternType="solid">
          <fgColor indexed="64"/>
          <bgColor theme="0" tint="-4.9989318521683403E-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Avenir LT Std 55 Roman"/>
        <scheme val="none"/>
      </font>
      <fill>
        <patternFill patternType="solid">
          <fgColor indexed="64"/>
          <bgColor theme="0" tint="-4.9989318521683403E-2"/>
        </patternFill>
      </fill>
      <alignment horizontal="general" vertical="bottom" textRotation="0" wrapText="0" indent="0" justifyLastLine="0" shrinkToFit="0" readingOrder="0"/>
    </dxf>
    <dxf>
      <border outline="0">
        <left style="medium">
          <color indexed="64"/>
        </left>
        <right style="medium">
          <color indexed="64"/>
        </right>
        <top style="thin">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Continuous" vertical="center" textRotation="0" wrapText="0" indent="0" justifyLastLine="0" shrinkToFit="0" readingOrder="0"/>
      <protection locked="1" hidden="0"/>
    </dxf>
    <dxf>
      <font>
        <b val="0"/>
        <i val="0"/>
        <strike val="0"/>
        <condense val="0"/>
        <extend val="0"/>
        <outline val="0"/>
        <shadow val="0"/>
        <u val="none"/>
        <vertAlign val="baseline"/>
        <sz val="12"/>
        <color theme="1"/>
        <name val="Avenir LT Std 55 Roman"/>
        <scheme val="none"/>
      </font>
      <numFmt numFmtId="3"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auto="1"/>
        <name val="Avenir LT Std 55 Roman"/>
        <scheme val="none"/>
      </font>
      <fill>
        <patternFill patternType="solid">
          <fgColor indexed="64"/>
          <bgColor theme="0" tint="-4.9989318521683403E-2"/>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theme="1"/>
        <name val="Avenir LT Std 55 Roman"/>
        <scheme val="none"/>
      </font>
      <fill>
        <patternFill patternType="solid">
          <fgColor indexed="64"/>
          <bgColor theme="0" tint="-4.9989318521683403E-2"/>
        </patternFill>
      </fill>
      <alignment horizontal="general" vertical="bottom" textRotation="0" wrapText="0" indent="0" justifyLastLine="0" shrinkToFit="0" readingOrder="0"/>
      <border diagonalUp="0" diagonalDown="0">
        <left/>
        <right/>
        <top style="thin">
          <color auto="1"/>
        </top>
        <bottom style="thin">
          <color auto="1"/>
        </bottom>
        <vertical/>
        <horizontal style="thin">
          <color auto="1"/>
        </horizontal>
      </border>
    </dxf>
    <dxf>
      <border outline="0">
        <left style="medium">
          <color indexed="64"/>
        </left>
        <right style="medium">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Continuous" vertical="center" textRotation="0" wrapText="0" indent="0" justifyLastLine="0" shrinkToFit="0" readingOrder="0"/>
      <protection locked="1" hidden="0"/>
    </dxf>
    <dxf>
      <font>
        <b val="0"/>
        <i val="0"/>
        <strike val="0"/>
        <condense val="0"/>
        <extend val="0"/>
        <outline val="0"/>
        <shadow val="0"/>
        <u val="none"/>
        <vertAlign val="baseline"/>
        <sz val="12"/>
        <color auto="1"/>
        <name val="Avenir LT Std 55 Roman"/>
        <scheme val="none"/>
      </font>
      <fill>
        <patternFill patternType="solid">
          <fgColor indexed="64"/>
          <bgColor theme="0" tint="-4.9989318521683403E-2"/>
        </patternFill>
      </fill>
      <alignment horizontal="centerContinuous"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venir LT Std 55 Roman"/>
        <scheme val="none"/>
      </font>
      <fill>
        <patternFill patternType="solid">
          <fgColor indexed="64"/>
          <bgColor theme="0" tint="-4.9989318521683403E-2"/>
        </patternFill>
      </fill>
      <alignment horizontal="centerContinuous"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scheme val="none"/>
      </font>
      <fill>
        <patternFill patternType="solid">
          <fgColor indexed="64"/>
          <bgColor theme="0" tint="-4.9989318521683403E-2"/>
        </patternFill>
      </fill>
      <alignment horizontal="general" vertical="bottom" textRotation="0" wrapText="0"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top style="thin">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Continuous" vertical="center" textRotation="0" wrapText="0" indent="0" justifyLastLine="0" shrinkToFit="0" readingOrder="0"/>
    </dxf>
    <dxf>
      <font>
        <b val="0"/>
        <i val="0"/>
        <strike val="0"/>
        <condense val="0"/>
        <extend val="0"/>
        <outline val="0"/>
        <shadow val="0"/>
        <u val="none"/>
        <vertAlign val="baseline"/>
        <sz val="12"/>
        <color theme="1"/>
        <name val="Avenir LT Std 55 Roman"/>
        <scheme val="none"/>
      </font>
      <numFmt numFmtId="170" formatCode="_(&quot;$&quot;* #,##0_);_(&quot;$&quot;* \(#,##0\);_(&quot;$&quot;* &quot;-&quot;??_);_(@_)"/>
      <fill>
        <patternFill patternType="solid">
          <fgColor indexed="64"/>
          <bgColor theme="0" tint="-4.9989318521683403E-2"/>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scheme val="none"/>
      </font>
      <fill>
        <patternFill patternType="solid">
          <fgColor indexed="64"/>
          <bgColor theme="0" tint="-4.9989318521683403E-2"/>
        </patternFill>
      </fill>
      <alignment horizontal="general"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scheme val="none"/>
      </font>
      <fill>
        <patternFill patternType="solid">
          <fgColor indexed="64"/>
          <bgColor theme="0" tint="-4.9989318521683403E-2"/>
        </patternFill>
      </fill>
      <alignment horizontal="general"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scheme val="none"/>
      </font>
      <fill>
        <patternFill patternType="solid">
          <fgColor indexed="64"/>
          <bgColor theme="0" tint="-4.9989318521683403E-2"/>
        </patternFill>
      </fill>
      <alignment horizontal="general" vertical="bottom" textRotation="0" wrapText="0"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top style="thin">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Continuous" vertical="center" textRotation="0" wrapText="0" indent="0" justifyLastLine="0" shrinkToFit="0" readingOrder="0"/>
    </dxf>
    <dxf>
      <font>
        <b val="0"/>
        <i val="0"/>
        <strike val="0"/>
        <condense val="0"/>
        <extend val="0"/>
        <outline val="0"/>
        <shadow val="0"/>
        <u val="none"/>
        <vertAlign val="baseline"/>
        <sz val="12"/>
        <color auto="1"/>
        <name val="Avenir LT Std 55 Roman"/>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medium">
          <color indexed="64"/>
        </right>
        <top style="thin">
          <color auto="1"/>
        </top>
        <bottom style="thin">
          <color auto="1"/>
        </bottom>
        <vertical style="thin">
          <color indexed="64"/>
        </vertical>
        <horizontal style="thin">
          <color auto="1"/>
        </horizontal>
      </border>
      <protection locked="1" hidden="0"/>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auto="1"/>
        </top>
        <bottom style="thin">
          <color auto="1"/>
        </bottom>
        <vertical style="thin">
          <color indexed="64"/>
        </vertical>
        <horizontal style="thin">
          <color auto="1"/>
        </horizontal>
      </border>
      <protection locked="1" hidden="0"/>
    </dxf>
    <dxf>
      <border outline="0">
        <bottom style="medium">
          <color indexed="64"/>
        </bottom>
      </border>
    </dxf>
    <dxf>
      <font>
        <b/>
        <i val="0"/>
        <strike val="0"/>
        <condense val="0"/>
        <extend val="0"/>
        <outline val="0"/>
        <shadow val="0"/>
        <u val="none"/>
        <vertAlign val="baseline"/>
        <sz val="12"/>
        <color theme="0"/>
        <name val="Avenir LT Std 55 Roman"/>
        <scheme val="none"/>
      </font>
      <fill>
        <patternFill patternType="solid">
          <fgColor indexed="64"/>
          <bgColor theme="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theme="1"/>
        <name val="Avenir LT Std 55 Roman"/>
        <scheme val="none"/>
      </font>
      <numFmt numFmtId="164" formatCode="&quot;$&quot;#,##0"/>
      <fill>
        <patternFill patternType="solid">
          <fgColor indexed="64"/>
          <bgColor rgb="FFE2EFDA"/>
        </patternFill>
      </fill>
      <alignment horizontal="general" vertical="center" textRotation="0" wrapText="0" indent="0" justifyLastLine="0" shrinkToFit="0" readingOrder="0"/>
      <border diagonalUp="0" diagonalDown="0">
        <left style="thin">
          <color indexed="64"/>
        </left>
        <right/>
        <top style="medium">
          <color indexed="64"/>
        </top>
        <bottom style="thin">
          <color indexed="64"/>
        </bottom>
        <vertical/>
        <horizontal/>
      </border>
      <protection locked="0" hidden="0"/>
    </dxf>
    <dxf>
      <font>
        <b/>
        <i val="0"/>
        <strike val="0"/>
        <condense val="0"/>
        <extend val="0"/>
        <outline val="0"/>
        <shadow val="0"/>
        <u val="none"/>
        <vertAlign val="baseline"/>
        <sz val="12"/>
        <color theme="1"/>
        <name val="Avenir LT Std 55 Roman"/>
        <scheme val="none"/>
      </font>
      <alignment horizontal="general" vertical="center" textRotation="0" wrapText="1" indent="0" justifyLastLine="0" shrinkToFit="0" readingOrder="0"/>
      <border diagonalUp="0" diagonalDown="0">
        <left/>
        <right style="thin">
          <color indexed="64"/>
        </right>
        <top style="medium">
          <color indexed="64"/>
        </top>
        <bottom style="thin">
          <color indexed="64"/>
        </bottom>
        <vertical/>
        <horizontal/>
      </border>
      <protection locked="1"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venir LT Std 55 Roman"/>
        <scheme val="none"/>
      </font>
      <numFmt numFmtId="4" formatCode="#,##0.00"/>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venir LT Std 55 Roman"/>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Avenir LT Std 55 Roman"/>
        <scheme val="none"/>
      </font>
      <numFmt numFmtId="13" formatCode="0%"/>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theme="1"/>
        <name val="Avenir LT Std 55 Roman"/>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venir LT Std 55 Roman"/>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venir LT Std 55 Roman"/>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protection locked="1" hidden="0"/>
    </dxf>
    <dxf>
      <font>
        <b/>
        <i val="0"/>
        <strike val="0"/>
        <condense val="0"/>
        <extend val="0"/>
        <outline val="0"/>
        <shadow val="0"/>
        <u val="none"/>
        <vertAlign val="baseline"/>
        <sz val="12"/>
        <color auto="1"/>
        <name val="Avenir LT Std 55 Roman"/>
        <scheme val="none"/>
      </font>
      <fill>
        <patternFill>
          <fgColor indexed="64"/>
          <bgColor theme="0"/>
        </patternFill>
      </fill>
      <alignment horizontal="general" vertical="center" textRotation="0" wrapText="1" indent="0" justifyLastLine="0" shrinkToFit="0" readingOrder="0"/>
      <border diagonalUp="0" diagonalDown="0">
        <left/>
        <right/>
        <top style="thin">
          <color auto="1"/>
        </top>
        <bottom style="thin">
          <color auto="1"/>
        </bottom>
        <vertical/>
        <horizontal style="thin">
          <color auto="1"/>
        </horizontal>
      </border>
      <protection locked="1" hidden="0"/>
    </dxf>
    <dxf>
      <font>
        <b/>
        <i val="0"/>
        <strike val="0"/>
        <condense val="0"/>
        <extend val="0"/>
        <outline val="0"/>
        <shadow val="0"/>
        <u val="none"/>
        <vertAlign val="baseline"/>
        <sz val="12"/>
        <color auto="1"/>
        <name val="Avenir LT Std 55 Roman"/>
        <scheme val="none"/>
      </font>
      <fill>
        <patternFill>
          <fgColor indexed="64"/>
          <bgColor theme="0"/>
        </patternFill>
      </fill>
      <alignment horizontal="general" vertical="center" textRotation="0" wrapText="1" indent="0" justifyLastLine="0" shrinkToFit="0" readingOrder="0"/>
      <border diagonalUp="0" diagonalDown="0">
        <left/>
        <right/>
        <top style="thin">
          <color auto="1"/>
        </top>
        <bottom style="thin">
          <color auto="1"/>
        </bottom>
        <vertical/>
        <horizontal style="thin">
          <color auto="1"/>
        </horizontal>
      </border>
      <protection locked="1" hidden="0"/>
    </dxf>
    <dxf>
      <font>
        <b/>
        <i val="0"/>
        <strike val="0"/>
        <condense val="0"/>
        <extend val="0"/>
        <outline val="0"/>
        <shadow val="0"/>
        <u val="none"/>
        <vertAlign val="baseline"/>
        <sz val="12"/>
        <color theme="1"/>
        <name val="Avenir LT Std 55 Roman"/>
        <scheme val="none"/>
      </font>
      <fill>
        <patternFill patternType="solid">
          <fgColor indexed="64"/>
          <bgColor theme="0"/>
        </patternFill>
      </fill>
      <alignment horizontal="general"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Avenir LT Std 55 Roman"/>
        <scheme val="none"/>
      </font>
      <numFmt numFmtId="3" formatCode="#,##0"/>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Avenir LT Std 55 Roman"/>
        <scheme val="none"/>
      </font>
      <numFmt numFmtId="169" formatCode="#,##0.0"/>
      <fill>
        <patternFill patternType="solid">
          <fgColor indexed="64"/>
          <bgColor rgb="FFE2EFDA"/>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Avenir LT Std 55 Roman"/>
        <scheme val="none"/>
      </font>
      <numFmt numFmtId="169" formatCode="#,##0.0"/>
      <fill>
        <patternFill patternType="solid">
          <fgColor indexed="64"/>
          <bgColor rgb="FFE2EFDA"/>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Avenir LT Std 55 Roman"/>
        <scheme val="none"/>
      </font>
      <numFmt numFmtId="169" formatCode="#,##0.0"/>
      <fill>
        <patternFill patternType="solid">
          <fgColor indexed="64"/>
          <bgColor rgb="FFE2EFDA"/>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Avenir LT Std 55 Roman"/>
        <scheme val="none"/>
      </font>
      <numFmt numFmtId="3" formatCode="#,##0"/>
      <fill>
        <patternFill patternType="solid">
          <fgColor indexed="64"/>
          <bgColor rgb="FFE2EFDA"/>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Avenir LT Std 55 Roman"/>
        <scheme val="none"/>
      </font>
      <numFmt numFmtId="13" formatCode="0%"/>
      <fill>
        <patternFill patternType="solid">
          <fgColor indexed="64"/>
          <bgColor rgb="FFE2EFDA"/>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Avenir LT Std 55 Roman"/>
        <scheme val="none"/>
      </font>
      <numFmt numFmtId="3" formatCode="#,##0"/>
      <fill>
        <patternFill patternType="solid">
          <fgColor indexed="64"/>
          <bgColor rgb="FFE2EFDA"/>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Avenir LT Std 55 Roman"/>
        <scheme val="none"/>
      </font>
      <numFmt numFmtId="169" formatCode="#,##0.0"/>
      <fill>
        <patternFill patternType="solid">
          <fgColor indexed="64"/>
          <bgColor rgb="FFE2EFDA"/>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Avenir LT Std 55 Roman"/>
        <scheme val="none"/>
      </font>
      <numFmt numFmtId="169" formatCode="#,##0.0"/>
      <fill>
        <patternFill patternType="solid">
          <fgColor indexed="64"/>
          <bgColor rgb="FFE2EFDA"/>
        </patternFill>
      </fill>
      <alignment horizontal="right" vertical="bottom" textRotation="0" wrapText="1"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Avenir LT Std 55 Roman"/>
        <scheme val="none"/>
      </font>
      <numFmt numFmtId="3" formatCode="#,##0"/>
      <fill>
        <patternFill patternType="solid">
          <fgColor indexed="64"/>
          <bgColor rgb="FFE2EFDA"/>
        </patternFill>
      </fill>
      <alignment horizontal="center" vertical="bottom" textRotation="0" wrapText="1" indent="0" justifyLastLine="0" shrinkToFit="0" readingOrder="0"/>
      <border diagonalUp="0" diagonalDown="0">
        <left/>
        <right style="medium">
          <color indexed="64"/>
        </right>
        <top style="thin">
          <color indexed="64"/>
        </top>
        <bottom style="thin">
          <color indexed="64"/>
        </bottom>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right" vertical="bottom" textRotation="0" wrapText="1" indent="0" justifyLastLine="0" shrinkToFit="0" readingOrder="0"/>
      <protection locked="0" hidden="0"/>
    </dxf>
    <dxf>
      <border>
        <bottom style="thin">
          <color indexed="64"/>
        </bottom>
      </border>
    </dxf>
    <dxf>
      <font>
        <strike val="0"/>
        <outline val="0"/>
        <shadow val="0"/>
        <u val="none"/>
        <sz val="12"/>
        <color auto="1"/>
        <name val="Avenir LT Std 55 Roman"/>
        <scheme val="none"/>
      </font>
      <fill>
        <patternFill patternType="solid">
          <fgColor indexed="64"/>
          <bgColor theme="0"/>
        </patternFill>
      </fill>
    </dxf>
    <dxf>
      <border diagonalUp="0" diagonalDown="0">
        <left/>
        <right style="medium">
          <color indexed="64"/>
        </right>
        <top style="thin">
          <color indexed="64"/>
        </top>
        <bottom style="thin">
          <color indexed="64"/>
        </bottom>
        <vertical/>
        <horizontal style="thin">
          <color indexed="64"/>
        </horizontal>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left" vertical="bottom"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left" vertical="bottom"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left" vertical="bottom"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style="thin">
          <color indexed="64"/>
        </horizontal>
      </border>
      <protection locked="1" hidden="0"/>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auto="1"/>
        <name val="Avenir LT Std 55 Roman"/>
        <scheme val="none"/>
      </font>
      <fill>
        <patternFill patternType="none">
          <fgColor indexed="64"/>
          <bgColor indexed="65"/>
        </patternFill>
      </fill>
      <alignment horizontal="left" vertical="bottom" textRotation="0" wrapText="1" indent="0" justifyLastLine="0" shrinkToFit="0" readingOrder="0"/>
      <protection locked="1" hidden="0"/>
    </dxf>
    <dxf>
      <border>
        <bottom style="medium">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left" vertical="bottom" textRotation="0" wrapText="0"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border diagonalUp="0" diagonalDown="0">
        <left/>
        <right/>
        <top style="thin">
          <color indexed="64"/>
        </top>
        <bottom/>
        <vertical/>
        <horizontal/>
      </border>
      <protection locked="0" hidden="0"/>
    </dxf>
    <dxf>
      <border outline="0">
        <top style="thin">
          <color indexed="64"/>
        </top>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protection locked="0" hidden="0"/>
    </dxf>
    <dxf>
      <border outline="0">
        <bottom style="thin">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Avenir LT Std 55 Roman"/>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left/>
        <right style="medium">
          <color indexed="64"/>
        </right>
        <top style="thin">
          <color indexed="64"/>
        </top>
        <bottom style="thin">
          <color indexed="64"/>
        </bottom>
        <vertical/>
        <horizontal style="thin">
          <color indexed="64"/>
        </horizontal>
      </border>
      <protection locked="1" hidden="0"/>
    </dxf>
    <dxf>
      <font>
        <b/>
        <i val="0"/>
        <strike val="0"/>
        <condense val="0"/>
        <extend val="0"/>
        <outline val="0"/>
        <shadow val="0"/>
        <u val="none"/>
        <vertAlign val="baseline"/>
        <sz val="12"/>
        <color auto="1"/>
        <name val="Avenir LT Std 55 Roman"/>
        <scheme val="none"/>
      </font>
      <fill>
        <patternFill patternType="none">
          <fgColor indexed="64"/>
          <bgColor theme="0"/>
        </patternFill>
      </fill>
      <alignment horizontal="centerContinuous"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i val="0"/>
        <strike val="0"/>
        <condense val="0"/>
        <extend val="0"/>
        <outline val="0"/>
        <shadow val="0"/>
        <u val="none"/>
        <vertAlign val="baseline"/>
        <sz val="12"/>
        <color auto="1"/>
        <name val="Avenir LT Std 55 Roman"/>
        <scheme val="none"/>
      </font>
      <fill>
        <patternFill patternType="none">
          <fgColor indexed="64"/>
          <bgColor theme="0"/>
        </patternFill>
      </fill>
      <alignment horizontal="centerContinuous"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i val="0"/>
        <strike val="0"/>
        <condense val="0"/>
        <extend val="0"/>
        <outline val="0"/>
        <shadow val="0"/>
        <u val="none"/>
        <vertAlign val="baseline"/>
        <sz val="12"/>
        <color auto="1"/>
        <name val="Avenir LT Std 55 Roman"/>
        <scheme val="none"/>
      </font>
      <fill>
        <patternFill patternType="none">
          <fgColor indexed="64"/>
          <bgColor theme="0"/>
        </patternFill>
      </fill>
      <alignment horizontal="centerContinuous"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font>
        <b/>
        <i val="0"/>
        <strike val="0"/>
        <condense val="0"/>
        <extend val="0"/>
        <outline val="0"/>
        <shadow val="0"/>
        <u val="none"/>
        <vertAlign val="baseline"/>
        <sz val="12"/>
        <color theme="1"/>
        <name val="Avenir LT Std 55 Roman"/>
        <scheme val="none"/>
      </font>
      <fill>
        <patternFill patternType="solid">
          <fgColor indexed="64"/>
          <bgColor theme="0"/>
        </patternFill>
      </fill>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style="thin">
          <color indexed="64"/>
        </horizontal>
      </border>
    </dxf>
    <dxf>
      <border outline="0">
        <bottom style="medium">
          <color indexed="64"/>
        </bottom>
      </border>
    </dxf>
    <dxf>
      <border>
        <bottom style="medium">
          <color indexed="64"/>
        </bottom>
      </border>
    </dxf>
    <dxf>
      <font>
        <b val="0"/>
        <i val="0"/>
        <strike val="0"/>
        <condense val="0"/>
        <extend val="0"/>
        <outline val="0"/>
        <shadow val="0"/>
        <u val="none"/>
        <vertAlign val="baseline"/>
        <sz val="11"/>
        <color auto="1"/>
        <name val="Avenir LT Std 55 Roman"/>
        <scheme val="none"/>
      </font>
      <numFmt numFmtId="3" formatCode="#,##0"/>
      <fill>
        <patternFill patternType="solid">
          <fgColor indexed="64"/>
          <bgColor theme="0"/>
        </patternFill>
      </fill>
      <border diagonalUp="0" diagonalDown="0">
        <left/>
        <right/>
        <top/>
        <bottom/>
        <vertical/>
        <horizontal/>
      </border>
      <protection locked="1" hidden="0"/>
    </dxf>
    <dxf>
      <font>
        <b/>
        <i val="0"/>
        <strike val="0"/>
        <condense val="0"/>
        <extend val="0"/>
        <outline val="0"/>
        <shadow val="0"/>
        <u val="none"/>
        <vertAlign val="baseline"/>
        <sz val="12"/>
        <color auto="1"/>
        <name val="Avenir LT Std 55 Roman"/>
        <scheme val="none"/>
      </font>
      <fill>
        <patternFill patternType="none">
          <fgColor indexed="64"/>
          <bgColor theme="0"/>
        </patternFill>
      </fill>
      <alignment horizontal="centerContinuous"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venir LT Std 55 Roman"/>
        <scheme val="none"/>
      </font>
      <fill>
        <patternFill patternType="none">
          <fgColor indexed="64"/>
          <bgColor theme="0"/>
        </patternFill>
      </fill>
      <alignment horizontal="centerContinuous" vertical="bottom" textRotation="0" wrapText="1" indent="0" justifyLastLine="0" shrinkToFit="0" readingOrder="0"/>
      <border diagonalUp="0" diagonalDown="0" outline="0">
        <left/>
        <right/>
        <top style="thin">
          <color indexed="64"/>
        </top>
        <bottom style="thin">
          <color indexed="64"/>
        </bottom>
      </border>
      <protection locked="1" hidden="0"/>
    </dxf>
    <dxf>
      <font>
        <b/>
        <i val="0"/>
        <strike val="0"/>
        <condense val="0"/>
        <extend val="0"/>
        <outline val="0"/>
        <shadow val="0"/>
        <u val="none"/>
        <vertAlign val="baseline"/>
        <sz val="12"/>
        <color auto="1"/>
        <name val="Avenir LT Std 55 Roman"/>
        <scheme val="none"/>
      </font>
      <fill>
        <patternFill patternType="none">
          <fgColor indexed="64"/>
          <bgColor theme="0"/>
        </patternFill>
      </fill>
      <alignment horizontal="centerContinuous" vertical="bottom" textRotation="0" wrapText="1" indent="0" justifyLastLine="0" shrinkToFit="0" readingOrder="0"/>
      <border diagonalUp="0" diagonalDown="0" outline="0">
        <left/>
        <right/>
        <top style="thin">
          <color indexed="64"/>
        </top>
        <bottom style="thin">
          <color indexed="64"/>
        </bottom>
      </border>
      <protection locked="1" hidden="0"/>
    </dxf>
    <dxf>
      <font>
        <b/>
        <i val="0"/>
        <strike val="0"/>
        <condense val="0"/>
        <extend val="0"/>
        <outline val="0"/>
        <shadow val="0"/>
        <u val="none"/>
        <vertAlign val="baseline"/>
        <sz val="12"/>
        <color theme="1"/>
        <name val="Avenir LT Std 55 Roman"/>
        <scheme val="none"/>
      </font>
      <fill>
        <patternFill patternType="solid">
          <fgColor indexed="64"/>
          <bgColor theme="0"/>
        </patternFill>
      </fill>
      <alignment horizontal="general" vertical="bottom" textRotation="0" wrapText="0" indent="0" justifyLastLine="0" shrinkToFit="0" readingOrder="0"/>
      <border diagonalUp="0" diagonalDown="0" outline="0">
        <left style="medium">
          <color indexed="64"/>
        </left>
        <right/>
        <top style="thin">
          <color indexed="64"/>
        </top>
        <bottom style="thin">
          <color indexed="64"/>
        </bottom>
      </border>
    </dxf>
    <dxf>
      <border outline="0">
        <bottom style="medium">
          <color indexed="64"/>
        </bottom>
      </border>
    </dxf>
    <dxf>
      <border>
        <bottom style="medium">
          <color indexed="64"/>
        </bottom>
      </border>
    </dxf>
    <dxf>
      <font>
        <b val="0"/>
        <i val="0"/>
        <strike val="0"/>
        <condense val="0"/>
        <extend val="0"/>
        <outline val="0"/>
        <shadow val="0"/>
        <u val="none"/>
        <vertAlign val="baseline"/>
        <sz val="12"/>
        <color auto="1"/>
        <name val="Avenir LT Std 55 Roman"/>
        <scheme val="none"/>
      </font>
      <fill>
        <patternFill patternType="solid">
          <fgColor indexed="64"/>
          <bgColor theme="0"/>
        </patternFill>
      </fill>
      <alignment horizontal="left" vertical="bottom"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2"/>
        <color theme="1"/>
        <name val="Avenir LT Std 55 Roman"/>
        <scheme val="none"/>
      </font>
      <numFmt numFmtId="169" formatCode="#,##0.0"/>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numFmt numFmtId="169" formatCode="#,##0.0"/>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numFmt numFmtId="167" formatCode="0.0"/>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numFmt numFmtId="167" formatCode="0.0"/>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numFmt numFmtId="169" formatCode="#,##0.0"/>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numFmt numFmtId="169" formatCode="#,##0.0"/>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numFmt numFmtId="3" formatCode="#,##0"/>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venir LT Std 55 Roman"/>
        <scheme val="none"/>
      </font>
      <fill>
        <patternFill patternType="solid">
          <fgColor indexed="64"/>
          <bgColor rgb="FFE2EFDA"/>
        </patternFill>
      </fill>
      <alignment horizontal="right" vertical="bottom"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venir LT Std 55 Roman"/>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style="thin">
          <color indexed="64"/>
        </horizontal>
      </border>
      <protection locked="1" hidden="0"/>
    </dxf>
    <dxf>
      <font>
        <strike val="0"/>
        <outline val="0"/>
        <shadow val="0"/>
        <vertAlign val="baseline"/>
        <name val="Avenir LT Std 55 Roman"/>
        <scheme val="none"/>
      </font>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2"/>
        <color auto="1"/>
        <name val="Avenir LT Std 55 Roman"/>
        <scheme val="none"/>
      </font>
      <fill>
        <patternFill patternType="solid">
          <fgColor indexed="64"/>
          <bgColor theme="0" tint="-4.9989318521683403E-2"/>
        </patternFill>
      </fill>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style="thin">
          <color indexed="64"/>
        </horizontal>
      </border>
      <protection locked="1" hidden="0"/>
    </dxf>
    <dxf>
      <font>
        <strike val="0"/>
        <outline val="0"/>
        <shadow val="0"/>
        <vertAlign val="baseline"/>
        <name val="Avenir LT Std 55 Roman"/>
        <scheme val="none"/>
      </font>
      <protection locked="1" hidden="0"/>
    </dxf>
    <dxf>
      <border>
        <bottom style="medium">
          <color indexed="64"/>
        </bottom>
      </border>
    </dxf>
    <dxf>
      <font>
        <b/>
        <strike val="0"/>
        <outline val="0"/>
        <shadow val="0"/>
        <u val="none"/>
        <vertAlign val="baseline"/>
        <sz val="12"/>
        <color auto="1"/>
        <name val="Avenir LT Std 55 Roman"/>
        <scheme val="none"/>
      </font>
      <alignment horizontal="center" vertical="center" textRotation="0" wrapText="0" indent="0" justifyLastLine="0" shrinkToFit="0" readingOrder="0"/>
      <border diagonalUp="0" diagonalDown="0" outline="0">
        <left/>
        <right/>
        <top/>
        <bottom/>
      </border>
      <protection locked="1" hidden="0"/>
    </dxf>
  </dxfs>
  <tableStyles count="0" defaultTableStyle="TableStyleMedium2" defaultPivotStyle="PivotStyleLight16"/>
  <colors>
    <mruColors>
      <color rgb="FF0000FF"/>
      <color rgb="FFE2EFDA"/>
      <color rgb="FFFFFF66"/>
      <color rgb="FFFFA7A7"/>
      <color rgb="FFF6FE94"/>
      <color rgb="FFF8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9533</xdr:colOff>
      <xdr:row>0</xdr:row>
      <xdr:rowOff>0</xdr:rowOff>
    </xdr:from>
    <xdr:to>
      <xdr:col>1</xdr:col>
      <xdr:colOff>1752991</xdr:colOff>
      <xdr:row>6</xdr:row>
      <xdr:rowOff>0</xdr:rowOff>
    </xdr:to>
    <xdr:pic>
      <xdr:nvPicPr>
        <xdr:cNvPr id="8" name="Picture 7"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8" y="0"/>
          <a:ext cx="1743458" cy="137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2</xdr:col>
      <xdr:colOff>1210058</xdr:colOff>
      <xdr:row>5</xdr:row>
      <xdr:rowOff>180975</xdr:rowOff>
    </xdr:to>
    <xdr:pic>
      <xdr:nvPicPr>
        <xdr:cNvPr id="7" name="Picture 6"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1762508" cy="1371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1752983</xdr:colOff>
      <xdr:row>5</xdr:row>
      <xdr:rowOff>180975</xdr:rowOff>
    </xdr:to>
    <xdr:pic>
      <xdr:nvPicPr>
        <xdr:cNvPr id="4" name="Picture 3"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0"/>
          <a:ext cx="1743458" cy="1371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xdr:colOff>
      <xdr:row>0</xdr:row>
      <xdr:rowOff>0</xdr:rowOff>
    </xdr:from>
    <xdr:to>
      <xdr:col>1</xdr:col>
      <xdr:colOff>1552966</xdr:colOff>
      <xdr:row>6</xdr:row>
      <xdr:rowOff>85725</xdr:rowOff>
    </xdr:to>
    <xdr:pic>
      <xdr:nvPicPr>
        <xdr:cNvPr id="2" name="Picture 1"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52983" cy="141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209550</xdr:rowOff>
    </xdr:from>
    <xdr:to>
      <xdr:col>1</xdr:col>
      <xdr:colOff>1914908</xdr:colOff>
      <xdr:row>7</xdr:row>
      <xdr:rowOff>28575</xdr:rowOff>
    </xdr:to>
    <xdr:pic>
      <xdr:nvPicPr>
        <xdr:cNvPr id="3" name="Picture 2"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9550"/>
          <a:ext cx="1781558" cy="1371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1</xdr:col>
      <xdr:colOff>1946658</xdr:colOff>
      <xdr:row>5</xdr:row>
      <xdr:rowOff>180975</xdr:rowOff>
    </xdr:to>
    <xdr:pic>
      <xdr:nvPicPr>
        <xdr:cNvPr id="4" name="Picture 3"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0"/>
          <a:ext cx="1870458" cy="1371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1752983</xdr:colOff>
      <xdr:row>5</xdr:row>
      <xdr:rowOff>180975</xdr:rowOff>
    </xdr:to>
    <xdr:pic>
      <xdr:nvPicPr>
        <xdr:cNvPr id="5" name="Picture 4"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632" y="0"/>
          <a:ext cx="1743458" cy="14056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1752983</xdr:colOff>
      <xdr:row>5</xdr:row>
      <xdr:rowOff>180975</xdr:rowOff>
    </xdr:to>
    <xdr:pic>
      <xdr:nvPicPr>
        <xdr:cNvPr id="6" name="Picture 5"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0"/>
          <a:ext cx="1743458" cy="1419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1752983</xdr:colOff>
      <xdr:row>5</xdr:row>
      <xdr:rowOff>180975</xdr:rowOff>
    </xdr:to>
    <xdr:pic>
      <xdr:nvPicPr>
        <xdr:cNvPr id="4" name="Picture 3"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632" y="0"/>
          <a:ext cx="1743458" cy="14056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2</xdr:col>
      <xdr:colOff>209933</xdr:colOff>
      <xdr:row>5</xdr:row>
      <xdr:rowOff>180975</xdr:rowOff>
    </xdr:to>
    <xdr:pic>
      <xdr:nvPicPr>
        <xdr:cNvPr id="5" name="Picture 4"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1743458" cy="1371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2</xdr:col>
      <xdr:colOff>467108</xdr:colOff>
      <xdr:row>5</xdr:row>
      <xdr:rowOff>180975</xdr:rowOff>
    </xdr:to>
    <xdr:pic>
      <xdr:nvPicPr>
        <xdr:cNvPr id="5" name="Picture 4"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1743458" cy="1371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1752983</xdr:colOff>
      <xdr:row>5</xdr:row>
      <xdr:rowOff>180975</xdr:rowOff>
    </xdr:to>
    <xdr:pic>
      <xdr:nvPicPr>
        <xdr:cNvPr id="5" name="Picture 4" descr="California Climate Investment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0"/>
          <a:ext cx="1743458" cy="1371600"/>
        </a:xfrm>
        <a:prstGeom prst="rect">
          <a:avLst/>
        </a:prstGeom>
      </xdr:spPr>
    </xdr:pic>
    <xdr:clientData/>
  </xdr:twoCellAnchor>
</xdr:wsDr>
</file>

<file path=xl/tables/table1.xml><?xml version="1.0" encoding="utf-8"?>
<table xmlns="http://schemas.openxmlformats.org/spreadsheetml/2006/main" id="1" name="Table1" displayName="Table1" ref="B28:D39" totalsRowShown="0" headerRowDxfId="169" dataDxfId="167" headerRowBorderDxfId="168">
  <autoFilter ref="B28:D39"/>
  <tableColumns count="3">
    <tableColumn id="1" name="Category" dataDxfId="166" dataCellStyle="Normal 11"/>
    <tableColumn id="2" name="Input" dataDxfId="165"/>
    <tableColumn id="4" name="Required?" dataDxfId="164">
      <calculatedColumnFormula>IF(ISBLANK(C29),"Required","")</calculatedColumnFormula>
    </tableColumn>
  </tableColumns>
  <tableStyleInfo showFirstColumn="0" showLastColumn="0" showRowStripes="1" showColumnStripes="0"/>
  <extLst>
    <ext xmlns:x14="http://schemas.microsoft.com/office/spreadsheetml/2009/9/main" uri="{504A1905-F514-4f6f-8877-14C23A59335A}">
      <x14:table altTextSummary="Table with three columns and eleven rows"/>
    </ext>
  </extLst>
</table>
</file>

<file path=xl/tables/table10.xml><?xml version="1.0" encoding="utf-8"?>
<table xmlns="http://schemas.openxmlformats.org/spreadsheetml/2006/main" id="10" name="Table10" displayName="Table10" ref="F15:G23" totalsRowShown="0" headerRowDxfId="90" headerRowBorderDxfId="89" tableBorderDxfId="88">
  <autoFilter ref="F15:G23"/>
  <tableColumns count="2">
    <tableColumn id="1" name="Category" dataDxfId="87"/>
    <tableColumn id="2" name="Input" dataDxfId="86"/>
  </tableColumns>
  <tableStyleInfo name="TableStyleMedium2" showFirstColumn="0" showLastColumn="0" showRowStripes="1" showColumnStripes="0"/>
  <extLst>
    <ext xmlns:x14="http://schemas.microsoft.com/office/spreadsheetml/2009/9/main" uri="{504A1905-F514-4f6f-8877-14C23A59335A}">
      <x14:table altTextSummary="Table with two columns and eight rows"/>
    </ext>
  </extLst>
</table>
</file>

<file path=xl/tables/table11.xml><?xml version="1.0" encoding="utf-8"?>
<table xmlns="http://schemas.openxmlformats.org/spreadsheetml/2006/main" id="11" name="Table11" displayName="Table11" ref="I15:J21" totalsRowShown="0" headerRowDxfId="85" headerRowBorderDxfId="84" tableBorderDxfId="83">
  <autoFilter ref="I15:J21"/>
  <tableColumns count="2">
    <tableColumn id="1" name="Category" dataDxfId="82"/>
    <tableColumn id="2" name="Input" dataDxfId="81"/>
  </tableColumns>
  <tableStyleInfo name="TableStyleMedium2" showFirstColumn="0" showLastColumn="0" showRowStripes="1" showColumnStripes="0"/>
  <extLst>
    <ext xmlns:x14="http://schemas.microsoft.com/office/spreadsheetml/2009/9/main" uri="{504A1905-F514-4f6f-8877-14C23A59335A}">
      <x14:table altTextSummary="Table with two columns and six rows"/>
    </ext>
  </extLst>
</table>
</file>

<file path=xl/tables/table12.xml><?xml version="1.0" encoding="utf-8"?>
<table xmlns="http://schemas.openxmlformats.org/spreadsheetml/2006/main" id="12" name="Table12" displayName="Table12" ref="B16:E27" totalsRowShown="0" headerRowDxfId="80" headerRowBorderDxfId="79" tableBorderDxfId="78" totalsRowBorderDxfId="77">
  <autoFilter ref="B16:E27"/>
  <tableColumns count="4">
    <tableColumn id="1" name="Group Identifier" dataDxfId="76"/>
    <tableColumn id="2" name="Tree Group Characteristics" dataDxfId="75"/>
    <tableColumn id="3" name="Aboveground Biomass at Time of Removal for Tree Utilized to Generate Electricity via Combustion_x000a_(Short Tons)" dataDxfId="74"/>
    <tableColumn id="4" name="Aboveground Biomass at Time of Removal for Tree Utilized to Generate Electricity via Gasification_x000a_(Short Tons)" dataDxfId="73"/>
  </tableColumns>
  <tableStyleInfo name="TableStyleMedium2" showFirstColumn="0" showLastColumn="0" showRowStripes="1" showColumnStripes="0"/>
  <extLst>
    <ext xmlns:x14="http://schemas.microsoft.com/office/spreadsheetml/2009/9/main" uri="{504A1905-F514-4f6f-8877-14C23A59335A}">
      <x14:table altTextSummary="Table with four columns and ten rows"/>
    </ext>
  </extLst>
</table>
</file>

<file path=xl/tables/table13.xml><?xml version="1.0" encoding="utf-8"?>
<table xmlns="http://schemas.openxmlformats.org/spreadsheetml/2006/main" id="13" name="Table13" displayName="Table13" ref="G15:H17" totalsRowShown="0" headerRowDxfId="72" headerRowBorderDxfId="71" tableBorderDxfId="70">
  <autoFilter ref="G15:H17"/>
  <tableColumns count="2">
    <tableColumn id="1" name="Category" dataDxfId="69"/>
    <tableColumn id="2" name="Input" dataDxfId="68"/>
  </tableColumns>
  <tableStyleInfo name="TableStyleMedium2" showFirstColumn="0" showLastColumn="0" showRowStripes="1" showColumnStripes="0"/>
  <extLst>
    <ext xmlns:x14="http://schemas.microsoft.com/office/spreadsheetml/2009/9/main" uri="{504A1905-F514-4f6f-8877-14C23A59335A}">
      <x14:table altTextSummary="Table with two columns and two rows"/>
    </ext>
  </extLst>
</table>
</file>

<file path=xl/tables/table14.xml><?xml version="1.0" encoding="utf-8"?>
<table xmlns="http://schemas.openxmlformats.org/spreadsheetml/2006/main" id="14" name="Table14" displayName="Table14" ref="G18:H25" totalsRowShown="0" headerRowDxfId="67" tableBorderDxfId="66">
  <autoFilter ref="G18:H25"/>
  <tableColumns count="2">
    <tableColumn id="1" name="Category" dataDxfId="65"/>
    <tableColumn id="2" name="Input" dataDxfId="64"/>
  </tableColumns>
  <tableStyleInfo name="TableStyleMedium2" showFirstColumn="0" showLastColumn="0" showRowStripes="1" showColumnStripes="0"/>
  <extLst>
    <ext xmlns:x14="http://schemas.microsoft.com/office/spreadsheetml/2009/9/main" uri="{504A1905-F514-4f6f-8877-14C23A59335A}">
      <x14:table altTextSummary="Table with two columns and seven rows"/>
    </ext>
  </extLst>
</table>
</file>

<file path=xl/tables/table15.xml><?xml version="1.0" encoding="utf-8"?>
<table xmlns="http://schemas.openxmlformats.org/spreadsheetml/2006/main" id="17" name="Table17" displayName="Table17" ref="B12:E17" totalsRowShown="0" headerRowDxfId="63" headerRowBorderDxfId="62" tableBorderDxfId="61">
  <autoFilter ref="B12:E17"/>
  <tableColumns count="4">
    <tableColumn id="1" name="Category" dataDxfId="60"/>
    <tableColumn id="2" name="Blank Column" dataDxfId="59"/>
    <tableColumn id="3" name="Blank Column2" dataDxfId="58"/>
    <tableColumn id="4" name="Output" dataDxfId="57">
      <calculatedColumnFormula>'Project Info'!C35</calculatedColumnFormula>
    </tableColumn>
  </tableColumns>
  <tableStyleInfo name="TableStyleMedium2" showFirstColumn="0" showLastColumn="0" showRowStripes="1" showColumnStripes="0"/>
  <extLst>
    <ext xmlns:x14="http://schemas.microsoft.com/office/spreadsheetml/2009/9/main" uri="{504A1905-F514-4f6f-8877-14C23A59335A}">
      <x14:table altTextSummary="Table with four columns and five rows"/>
    </ext>
  </extLst>
</table>
</file>

<file path=xl/tables/table16.xml><?xml version="1.0" encoding="utf-8"?>
<table xmlns="http://schemas.openxmlformats.org/spreadsheetml/2006/main" id="18" name="Table18" displayName="Table18" ref="B20:E33" totalsRowShown="0" headerRowDxfId="56" headerRowBorderDxfId="55" tableBorderDxfId="54">
  <autoFilter ref="B20:E33"/>
  <tableColumns count="4">
    <tableColumn id="1" name="Category" dataDxfId="53"/>
    <tableColumn id="2" name="Blank Column" dataDxfId="52"/>
    <tableColumn id="3" name="Blank Column2" dataDxfId="51"/>
    <tableColumn id="4" name="Output"/>
  </tableColumns>
  <tableStyleInfo name="TableStyleMedium2" showFirstColumn="0" showLastColumn="0" showRowStripes="1" showColumnStripes="0"/>
  <extLst>
    <ext xmlns:x14="http://schemas.microsoft.com/office/spreadsheetml/2009/9/main" uri="{504A1905-F514-4f6f-8877-14C23A59335A}">
      <x14:table altTextSummary="Table with four columns and thirteen rows"/>
    </ext>
  </extLst>
</table>
</file>

<file path=xl/tables/table17.xml><?xml version="1.0" encoding="utf-8"?>
<table xmlns="http://schemas.openxmlformats.org/spreadsheetml/2006/main" id="15" name="Table15" displayName="Table15" ref="B13:D26" totalsRowShown="0" headerRowDxfId="50" headerRowBorderDxfId="49" tableBorderDxfId="48">
  <autoFilter ref="B13:D26"/>
  <tableColumns count="3">
    <tableColumn id="1" name="Category" dataDxfId="47"/>
    <tableColumn id="2" name="Blank Column" dataDxfId="46"/>
    <tableColumn id="3" name="Output" dataDxfId="45" dataCellStyle="Normal 14"/>
  </tableColumns>
  <tableStyleInfo name="TableStyleMedium2" showFirstColumn="0" showLastColumn="0" showRowStripes="1" showColumnStripes="0"/>
  <extLst>
    <ext xmlns:x14="http://schemas.microsoft.com/office/spreadsheetml/2009/9/main" uri="{504A1905-F514-4f6f-8877-14C23A59335A}">
      <x14:table altTextSummary="Table with three columns and thirteen rows"/>
    </ext>
  </extLst>
</table>
</file>

<file path=xl/tables/table18.xml><?xml version="1.0" encoding="utf-8"?>
<table xmlns="http://schemas.openxmlformats.org/spreadsheetml/2006/main" id="16" name="Table16" displayName="Table16" ref="B28:D41" totalsRowShown="0" headerRowDxfId="44" headerRowBorderDxfId="43" tableBorderDxfId="42">
  <autoFilter ref="B28:D41"/>
  <tableColumns count="3">
    <tableColumn id="1" name="Category" dataDxfId="41"/>
    <tableColumn id="2" name="Blank Column" dataDxfId="40"/>
    <tableColumn id="3" name="Output" dataDxfId="39" dataCellStyle="Currency"/>
  </tableColumns>
  <tableStyleInfo name="TableStyleMedium2" showFirstColumn="0" showLastColumn="0" showRowStripes="1" showColumnStripes="0"/>
  <extLst>
    <ext xmlns:x14="http://schemas.microsoft.com/office/spreadsheetml/2009/9/main" uri="{504A1905-F514-4f6f-8877-14C23A59335A}">
      <x14:table altTextSummary="Table with three columns and thirteen rows"/>
    </ext>
  </extLst>
</table>
</file>

<file path=xl/tables/table19.xml><?xml version="1.0" encoding="utf-8"?>
<table xmlns="http://schemas.openxmlformats.org/spreadsheetml/2006/main" id="19" name="Table19" displayName="Table19" ref="B9:D48" totalsRowShown="0" headerRowDxfId="38" dataDxfId="36" headerRowBorderDxfId="37" tableBorderDxfId="35">
  <autoFilter ref="B9:D48"/>
  <tableColumns count="3">
    <tableColumn id="1" name="Calculator Tab" dataDxfId="34" totalsRowDxfId="33"/>
    <tableColumn id="2" name="Field Name" dataDxfId="32" totalsRowDxfId="31"/>
    <tableColumn id="3" name="Definition" dataDxfId="30" totalsRowDxfId="29"/>
  </tableColumns>
  <tableStyleInfo name="TableStyleMedium2" showFirstColumn="0" showLastColumn="0" showRowStripes="1" showColumnStripes="0"/>
  <extLst>
    <ext xmlns:x14="http://schemas.microsoft.com/office/spreadsheetml/2009/9/main" uri="{504A1905-F514-4f6f-8877-14C23A59335A}">
      <x14:table altTextSummary="Table with three columns and thirty nine rows"/>
    </ext>
  </extLst>
</table>
</file>

<file path=xl/tables/table2.xml><?xml version="1.0" encoding="utf-8"?>
<table xmlns="http://schemas.openxmlformats.org/spreadsheetml/2006/main" id="2" name="Table2" displayName="Table2" ref="B25:K70" totalsRowShown="0" headerRowDxfId="163" dataDxfId="161" headerRowBorderDxfId="162" tableBorderDxfId="160" totalsRowBorderDxfId="159" headerRowCellStyle="Normal 13">
  <autoFilter ref="B25:K70"/>
  <tableColumns count="10">
    <tableColumn id="1" name="Group Identifier" dataDxfId="158"/>
    <tableColumn id="2" name="Tree Group Characteristics" dataDxfId="157"/>
    <tableColumn id="3" name="Quantity of Trees Planted within this Tree Group" dataDxfId="156"/>
    <tableColumn id="4" name="Carbon Stored in Tree Group Over the 40 Year Quantification Period _x000a_(lb CO2e)" dataDxfId="155"/>
    <tableColumn id="5" name="Electricity Savings From Tree Group Over the 40 Year Quantification Period _x000a_(kWh)" dataDxfId="154"/>
    <tableColumn id="6" name="Natural Gas Savings From Tree Group Over the 40 Year Quantification Period_x000a_(MMBtu)" dataDxfId="153"/>
    <tableColumn id="7" name="NO2 Removed Over the 40 Year Quantification Period_x000a_(lb)" dataDxfId="152"/>
    <tableColumn id="8" name="PM2.5 Removed Over the 40 Year Quantification Period_x000a_(lb)" dataDxfId="151"/>
    <tableColumn id="9" name="Rainfall Interception Over the 40 Year Quantification Period _x000a_(gal)" dataDxfId="150"/>
    <tableColumn id="10" name="Avoided Runoff Over the 40 Year Quantification Period _x000a_(gal)" dataDxfId="149"/>
  </tableColumns>
  <tableStyleInfo name="TableStyleMedium2" showFirstColumn="0" showLastColumn="0" showRowStripes="1" showColumnStripes="0"/>
  <extLst>
    <ext xmlns:x14="http://schemas.microsoft.com/office/spreadsheetml/2009/9/main" uri="{504A1905-F514-4f6f-8877-14C23A59335A}">
      <x14:table altTextSummary="Table with ten columns and forty four rows"/>
    </ext>
  </extLst>
</table>
</file>

<file path=xl/tables/table20.xml><?xml version="1.0" encoding="utf-8"?>
<table xmlns="http://schemas.openxmlformats.org/spreadsheetml/2006/main" id="22" name="Table22" displayName="Table22" ref="B13:F17" totalsRowShown="0" headerRowDxfId="28" headerRowBorderDxfId="27" tableBorderDxfId="26">
  <autoFilter ref="B13:F17"/>
  <tableColumns count="5">
    <tableColumn id="1" name="Number" dataDxfId="25"/>
    <tableColumn id="2" name="Category" dataDxfId="24"/>
    <tableColumn id="3" name="Blank Column" dataDxfId="23"/>
    <tableColumn id="4" name="Blank Column2" dataDxfId="22"/>
    <tableColumn id="5" name="Input" dataDxfId="21"/>
  </tableColumns>
  <tableStyleInfo name="TableStyleMedium2" showFirstColumn="0" showLastColumn="0" showRowStripes="1" showColumnStripes="0"/>
  <extLst>
    <ext xmlns:x14="http://schemas.microsoft.com/office/spreadsheetml/2009/9/main" uri="{504A1905-F514-4f6f-8877-14C23A59335A}">
      <x14:table altTextSummary="Table with five columns and three rows"/>
    </ext>
  </extLst>
</table>
</file>

<file path=xl/tables/table21.xml><?xml version="1.0" encoding="utf-8"?>
<table xmlns="http://schemas.openxmlformats.org/spreadsheetml/2006/main" id="23" name="Table23" displayName="Table23" ref="B23:F27" totalsRowShown="0" headerRowDxfId="20" tableBorderDxfId="19">
  <autoFilter ref="B23:F27"/>
  <tableColumns count="5">
    <tableColumn id="1" name="Blank Column"/>
    <tableColumn id="2" name="Category"/>
    <tableColumn id="3" name="Additional Documentation "/>
    <tableColumn id="4" name="Blank Column2"/>
    <tableColumn id="5" name="Completed?"/>
  </tableColumns>
  <tableStyleInfo name="TableStyleMedium2" showFirstColumn="0" showLastColumn="0" showRowStripes="1" showColumnStripes="0"/>
  <extLst>
    <ext xmlns:x14="http://schemas.microsoft.com/office/spreadsheetml/2009/9/main" uri="{504A1905-F514-4f6f-8877-14C23A59335A}">
      <x14:table altTextSummary="Table with five columns and three rows"/>
    </ext>
  </extLst>
</table>
</file>

<file path=xl/tables/table22.xml><?xml version="1.0" encoding="utf-8"?>
<table xmlns="http://schemas.openxmlformats.org/spreadsheetml/2006/main" id="25" name="Table25" displayName="Table25" ref="B10:D50" totalsRowShown="0" headerRowDxfId="18" dataDxfId="16" headerRowBorderDxfId="17" tableBorderDxfId="15">
  <autoFilter ref="B10:D50"/>
  <tableColumns count="3">
    <tableColumn id="1" name="Category" dataDxfId="14"/>
    <tableColumn id="2" name="Value" dataDxfId="13"/>
    <tableColumn id="3" name="Description" dataDxfId="12"/>
  </tableColumns>
  <tableStyleInfo name="TableStyleMedium2" showFirstColumn="0" showLastColumn="0" showRowStripes="1" showColumnStripes="0"/>
  <extLst>
    <ext xmlns:x14="http://schemas.microsoft.com/office/spreadsheetml/2009/9/main" uri="{504A1905-F514-4f6f-8877-14C23A59335A}">
      <x14:table altTextSummary="Table with three columns and thirty nine rows"/>
    </ext>
  </extLst>
</table>
</file>

<file path=xl/tables/table23.xml><?xml version="1.0" encoding="utf-8"?>
<table xmlns="http://schemas.openxmlformats.org/spreadsheetml/2006/main" id="26" name="Table26" displayName="Table26" ref="B52:C63" totalsRowShown="0" headerRowDxfId="11" dataDxfId="9" headerRowBorderDxfId="10" tableBorderDxfId="8" totalsRowBorderDxfId="7">
  <autoFilter ref="B52:C63"/>
  <tableColumns count="2">
    <tableColumn id="1" name="Value" dataDxfId="6"/>
    <tableColumn id="2" name="Units" dataDxfId="5"/>
  </tableColumns>
  <tableStyleInfo name="TableStyleMedium2" showFirstColumn="0" showLastColumn="0" showRowStripes="1" showColumnStripes="0"/>
  <extLst>
    <ext xmlns:x14="http://schemas.microsoft.com/office/spreadsheetml/2009/9/main" uri="{504A1905-F514-4f6f-8877-14C23A59335A}">
      <x14:table altTextSummary="Table with two columns and eleven rows"/>
    </ext>
  </extLst>
</table>
</file>

<file path=xl/tables/table24.xml><?xml version="1.0" encoding="utf-8"?>
<table xmlns="http://schemas.openxmlformats.org/spreadsheetml/2006/main" id="27" name="Table27" displayName="Table27" ref="B9:B11" totalsRowShown="0" headerRowDxfId="4" dataDxfId="2" headerRowBorderDxfId="3" tableBorderDxfId="1">
  <autoFilter ref="B9:B11"/>
  <tableColumns count="1">
    <tableColumn id="1" name="Documentation Tab " dataDxfId="0"/>
  </tableColumns>
  <tableStyleInfo name="TableStyleMedium2" showFirstColumn="0" showLastColumn="0" showRowStripes="1" showColumnStripes="0"/>
  <extLst>
    <ext xmlns:x14="http://schemas.microsoft.com/office/spreadsheetml/2009/9/main" uri="{504A1905-F514-4f6f-8877-14C23A59335A}">
      <x14:table altTextSummary="Table with one column and two rows"/>
    </ext>
  </extLst>
</table>
</file>

<file path=xl/tables/table3.xml><?xml version="1.0" encoding="utf-8"?>
<table xmlns="http://schemas.openxmlformats.org/spreadsheetml/2006/main" id="3" name="Table3" displayName="Table3" ref="B17:F20" totalsRowShown="0" headerRowDxfId="148" headerRowBorderDxfId="147" tableBorderDxfId="146">
  <autoFilter ref="B17:F20"/>
  <tableColumns count="5">
    <tableColumn id="1" name="Category" dataDxfId="145"/>
    <tableColumn id="2" name="Blank Column" dataDxfId="144"/>
    <tableColumn id="3" name="Blank Column2" dataDxfId="143"/>
    <tableColumn id="4" name="Blank Column3" dataDxfId="142"/>
    <tableColumn id="5" name="Input"/>
  </tableColumns>
  <tableStyleInfo name="TableStyleMedium2" showFirstColumn="0" showLastColumn="0" showRowStripes="1" showColumnStripes="0"/>
  <extLst>
    <ext xmlns:x14="http://schemas.microsoft.com/office/spreadsheetml/2009/9/main" uri="{504A1905-F514-4f6f-8877-14C23A59335A}">
      <x14:table altTextSummary="Table with five columns and three rows"/>
    </ext>
  </extLst>
</table>
</file>

<file path=xl/tables/table4.xml><?xml version="1.0" encoding="utf-8"?>
<table xmlns="http://schemas.openxmlformats.org/spreadsheetml/2006/main" id="4" name="Table4" displayName="Table4" ref="G72:K88" totalsRowShown="0" headerRowDxfId="141" headerRowBorderDxfId="140" tableBorderDxfId="139">
  <autoFilter ref="G72:K88"/>
  <tableColumns count="5">
    <tableColumn id="1" name="Category" dataDxfId="138"/>
    <tableColumn id="2" name="Blank Column" dataDxfId="137"/>
    <tableColumn id="3" name="Blank Column2" dataDxfId="136"/>
    <tableColumn id="4" name="Blank Column3" dataDxfId="135"/>
    <tableColumn id="5" name="Output" dataDxfId="134"/>
  </tableColumns>
  <tableStyleInfo name="TableStyleMedium2" showFirstColumn="0" showLastColumn="0" showRowStripes="1" showColumnStripes="0"/>
  <extLst>
    <ext xmlns:x14="http://schemas.microsoft.com/office/spreadsheetml/2009/9/main" uri="{504A1905-F514-4f6f-8877-14C23A59335A}">
      <x14:table altTextSummary="Table with five columns and sixteen rows"/>
    </ext>
  </extLst>
</table>
</file>

<file path=xl/tables/table5.xml><?xml version="1.0" encoding="utf-8"?>
<table xmlns="http://schemas.openxmlformats.org/spreadsheetml/2006/main" id="5" name="Table5" displayName="Table5" ref="M25:M26" totalsRowShown="0" headerRowDxfId="133" dataDxfId="131" headerRowBorderDxfId="132" tableBorderDxfId="130" totalsRowBorderDxfId="129">
  <autoFilter ref="M25:M26"/>
  <tableColumns count="1">
    <tableColumn id="1" name="Years of Establishment and Replacement Care Provided by Project (years)" dataDxfId="128"/>
  </tableColumns>
  <tableStyleInfo name="TableStyleMedium2" showFirstColumn="0" showLastColumn="0" showRowStripes="1" showColumnStripes="0"/>
  <extLst>
    <ext xmlns:x14="http://schemas.microsoft.com/office/spreadsheetml/2009/9/main" uri="{504A1905-F514-4f6f-8877-14C23A59335A}">
      <x14:table altTextSummary="Table with one row and one column"/>
    </ext>
  </extLst>
</table>
</file>

<file path=xl/tables/table6.xml><?xml version="1.0" encoding="utf-8"?>
<table xmlns="http://schemas.openxmlformats.org/spreadsheetml/2006/main" id="6" name="Table6" displayName="Table6" ref="B17:F20" totalsRowShown="0" headerRowDxfId="127" dataDxfId="125" headerRowBorderDxfId="126" tableBorderDxfId="124">
  <autoFilter ref="B17:F20"/>
  <tableColumns count="5">
    <tableColumn id="1" name="Category" dataDxfId="123"/>
    <tableColumn id="2" name="Blank Column" dataDxfId="122"/>
    <tableColumn id="3" name="Blank Column2" dataDxfId="121"/>
    <tableColumn id="4" name="Blank Column3" dataDxfId="120"/>
    <tableColumn id="5" name="Input" dataDxfId="119"/>
  </tableColumns>
  <tableStyleInfo name="TableStyleMedium2" showFirstColumn="0" showLastColumn="0" showRowStripes="1" showColumnStripes="0"/>
  <extLst>
    <ext xmlns:x14="http://schemas.microsoft.com/office/spreadsheetml/2009/9/main" uri="{504A1905-F514-4f6f-8877-14C23A59335A}">
      <x14:table altTextSummary="Table with five columns and three rows"/>
    </ext>
  </extLst>
</table>
</file>

<file path=xl/tables/table7.xml><?xml version="1.0" encoding="utf-8"?>
<table xmlns="http://schemas.openxmlformats.org/spreadsheetml/2006/main" id="7" name="Table7" displayName="Table7" ref="B25:J26" totalsRowShown="0" headerRowDxfId="118" dataDxfId="116" headerRowBorderDxfId="117" tableBorderDxfId="115" totalsRowBorderDxfId="114">
  <autoFilter ref="B25:J26"/>
  <tableColumns count="9">
    <tableColumn id="1" name="Carbon Stored in Population of Trees 40 Years After Project Start_x000a_(lb CO2e)" dataDxfId="113"/>
    <tableColumn id="2" name="Annual Electricity Savings From Population of Trees 40 Years After Project Start_x000a_(MWh/yr)" dataDxfId="112"/>
    <tableColumn id="3" name="Annual Natural Gas Savings From Population of Trees 40 Years After Project Start_x000a_(therms/yr)" dataDxfId="111"/>
    <tableColumn id="4" name="Quantity of Trees Planted" dataDxfId="110"/>
    <tableColumn id="5" name="Trees Within Population Planted to Shade Buildings (i.e. within 60 ft) (%)" dataDxfId="109"/>
    <tableColumn id="6" name="Years of Establishment and Replacement Care Provided by Project (years)" dataDxfId="108"/>
    <tableColumn id="7" name="Annual NO2 Deposition From Population of Trees 40 Years After Project Start_x000a_(lb/yr)" dataDxfId="107"/>
    <tableColumn id="8" name="Annual PM10 Deposition From Population of Trees 40 Years After Project Start_x000a_(lb/yr)" dataDxfId="106"/>
    <tableColumn id="9" name="Annual Rainfall Interception_x000a_(gal/yr)" dataDxfId="105"/>
  </tableColumns>
  <tableStyleInfo name="TableStyleMedium2" showFirstColumn="0" showLastColumn="0" showRowStripes="1" showColumnStripes="0"/>
  <extLst>
    <ext xmlns:x14="http://schemas.microsoft.com/office/spreadsheetml/2009/9/main" uri="{504A1905-F514-4f6f-8877-14C23A59335A}">
      <x14:table altTextSummary="Table with nine columns and one row"/>
    </ext>
  </extLst>
</table>
</file>

<file path=xl/tables/table8.xml><?xml version="1.0" encoding="utf-8"?>
<table xmlns="http://schemas.openxmlformats.org/spreadsheetml/2006/main" id="8" name="Table8" displayName="Table8" ref="G28:J44" totalsRowShown="0" headerRowDxfId="104" headerRowBorderDxfId="103" tableBorderDxfId="102">
  <autoFilter ref="G28:J44"/>
  <tableColumns count="4">
    <tableColumn id="1" name="Category" dataDxfId="101"/>
    <tableColumn id="2" name="Blank Column" dataDxfId="100"/>
    <tableColumn id="3" name="Blank Column2" dataDxfId="99"/>
    <tableColumn id="4" name="Output" dataDxfId="98"/>
  </tableColumns>
  <tableStyleInfo name="TableStyleMedium2" showFirstColumn="0" showLastColumn="0" showRowStripes="1" showColumnStripes="0"/>
  <extLst>
    <ext xmlns:x14="http://schemas.microsoft.com/office/spreadsheetml/2009/9/main" uri="{504A1905-F514-4f6f-8877-14C23A59335A}">
      <x14:table altTextSummary="Table with two columns and sixteen rows"/>
    </ext>
  </extLst>
</table>
</file>

<file path=xl/tables/table9.xml><?xml version="1.0" encoding="utf-8"?>
<table xmlns="http://schemas.openxmlformats.org/spreadsheetml/2006/main" id="9" name="Table9" displayName="Table9" ref="B16:D27" totalsRowShown="0" headerRowDxfId="97" headerRowBorderDxfId="96" tableBorderDxfId="95" totalsRowBorderDxfId="94">
  <autoFilter ref="B16:D27"/>
  <tableColumns count="3">
    <tableColumn id="1" name="Group Identifier" dataDxfId="93"/>
    <tableColumn id="2" name="Tree Group Characteristics" dataDxfId="92"/>
    <tableColumn id="3" name="Aboveground Biomass at Time of Removal_x000a_(short ton)" dataDxfId="91"/>
  </tableColumns>
  <tableStyleInfo name="TableStyleMedium2" showFirstColumn="0" showLastColumn="0" showRowStripes="1" showColumnStripes="0"/>
  <extLst>
    <ext xmlns:x14="http://schemas.microsoft.com/office/spreadsheetml/2009/9/main" uri="{504A1905-F514-4f6f-8877-14C23A59335A}">
      <x14:table altTextSummary="Table with three columns and ten row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rb.ca.gov/cc/capandtrade/auctionproceeds/calfire_ucf_finaluserguide_012820.pdf" TargetMode="External"/><Relationship Id="rId3" Type="http://schemas.openxmlformats.org/officeDocument/2006/relationships/hyperlink" Target="https://www.fire.ca.gov/media/9653/cal-fire-ucf-cci-2019-20_grant-guidelines_final.pdf" TargetMode="External"/><Relationship Id="rId7" Type="http://schemas.openxmlformats.org/officeDocument/2006/relationships/hyperlink" Target="http://www.arb.ca.gov/cc/capandtrade/auctionproceeds/calfire_ucf_draftuserguide_010419.pdf" TargetMode="External"/><Relationship Id="rId2" Type="http://schemas.openxmlformats.org/officeDocument/2006/relationships/hyperlink" Target="http://www.arb.ca.gov/cci-cobenefits" TargetMode="External"/><Relationship Id="rId1" Type="http://schemas.openxmlformats.org/officeDocument/2006/relationships/hyperlink" Target="http://www.arb.ca.gov/auctionproceeds" TargetMode="External"/><Relationship Id="rId6" Type="http://schemas.openxmlformats.org/officeDocument/2006/relationships/hyperlink" Target="mailto:GGRFProgram@arb.ca.gov" TargetMode="External"/><Relationship Id="rId11" Type="http://schemas.openxmlformats.org/officeDocument/2006/relationships/drawing" Target="../drawings/drawing1.xml"/><Relationship Id="rId5" Type="http://schemas.openxmlformats.org/officeDocument/2006/relationships/hyperlink" Target="http://www.arb.ca.gov/cci-resources" TargetMode="External"/><Relationship Id="rId10" Type="http://schemas.openxmlformats.org/officeDocument/2006/relationships/printerSettings" Target="../printerSettings/printerSettings1.bin"/><Relationship Id="rId4" Type="http://schemas.openxmlformats.org/officeDocument/2006/relationships/hyperlink" Target="http://www.arb.ca.gov/cci-cobenefits" TargetMode="External"/><Relationship Id="rId9" Type="http://schemas.openxmlformats.org/officeDocument/2006/relationships/hyperlink" Target="http://www.arb.ca.gov/cc/capandtrade/auctionproceeds/calfire_ucf_finaluserguide_041620_v2.pdf"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table" Target="../tables/table2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table" Target="../tables/table23.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www.arb.ca.gov/cc/capandtrade/auctionproceeds/calfire_ucf_finaluserguide_041620_v2.pdf" TargetMode="External"/><Relationship Id="rId3" Type="http://schemas.openxmlformats.org/officeDocument/2006/relationships/hyperlink" Target="https://www.itreetools.org/streets/index.php" TargetMode="External"/><Relationship Id="rId7" Type="http://schemas.openxmlformats.org/officeDocument/2006/relationships/hyperlink" Target="http://www.water.ca.gov/LegacyFiles/wateruseefficiency/landscapeordinance/docs/BetaWaterBudgetCII%20V109.xlsm" TargetMode="External"/><Relationship Id="rId2" Type="http://schemas.openxmlformats.org/officeDocument/2006/relationships/hyperlink" Target="https://ucanr.edu/sites/WUCOLS/" TargetMode="External"/><Relationship Id="rId1" Type="http://schemas.openxmlformats.org/officeDocument/2006/relationships/hyperlink" Target="https://planting.itreetools.org/" TargetMode="External"/><Relationship Id="rId6" Type="http://schemas.openxmlformats.org/officeDocument/2006/relationships/hyperlink" Target="https://www.itreetools.org/streets/index.php" TargetMode="External"/><Relationship Id="rId11" Type="http://schemas.openxmlformats.org/officeDocument/2006/relationships/table" Target="../tables/table1.xml"/><Relationship Id="rId5" Type="http://schemas.openxmlformats.org/officeDocument/2006/relationships/hyperlink" Target="https://planting.itreetools.org/" TargetMode="External"/><Relationship Id="rId10" Type="http://schemas.openxmlformats.org/officeDocument/2006/relationships/drawing" Target="../drawings/drawing2.xml"/><Relationship Id="rId4" Type="http://schemas.openxmlformats.org/officeDocument/2006/relationships/hyperlink" Target="http://www.arb.ca.gov/cci-cobenefit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www.arb.ca.gov/cc/capandtrade/auctionproceeds/calfire_ucf_finaluserguide_041620_v2.pdf" TargetMode="External"/><Relationship Id="rId7" Type="http://schemas.openxmlformats.org/officeDocument/2006/relationships/table" Target="../tables/table3.xml"/><Relationship Id="rId2" Type="http://schemas.openxmlformats.org/officeDocument/2006/relationships/hyperlink" Target="mailto:GGRFProgram@arb.ca.gov" TargetMode="External"/><Relationship Id="rId1" Type="http://schemas.openxmlformats.org/officeDocument/2006/relationships/hyperlink" Target="mailto:GGRFProgram@arb.ca.gov" TargetMode="External"/><Relationship Id="rId6" Type="http://schemas.openxmlformats.org/officeDocument/2006/relationships/table" Target="../tables/table2.x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table" Target="../tables/table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hyperlink" Target="http://www.arb.ca.gov/cc/capandtrade/auctionproceeds/calfire_ucf_finaluserguide_041620_v2.pdf" TargetMode="External"/><Relationship Id="rId7" Type="http://schemas.openxmlformats.org/officeDocument/2006/relationships/table" Target="../tables/table7.xml"/><Relationship Id="rId2" Type="http://schemas.openxmlformats.org/officeDocument/2006/relationships/hyperlink" Target="mailto:GGRFProgram@arb.ca.gov" TargetMode="External"/><Relationship Id="rId1" Type="http://schemas.openxmlformats.org/officeDocument/2006/relationships/hyperlink" Target="mailto:GGRFProgram@arb.ca.gov" TargetMode="External"/><Relationship Id="rId6" Type="http://schemas.openxmlformats.org/officeDocument/2006/relationships/table" Target="../tables/table6.x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7" Type="http://schemas.openxmlformats.org/officeDocument/2006/relationships/table" Target="../tables/table11.xml"/><Relationship Id="rId2" Type="http://schemas.openxmlformats.org/officeDocument/2006/relationships/printerSettings" Target="../printerSettings/printerSettings5.bin"/><Relationship Id="rId1" Type="http://schemas.openxmlformats.org/officeDocument/2006/relationships/hyperlink" Target="http://www.arb.ca.gov/cc/capandtrade/auctionproceeds/calfire_ucf_finaluserguide_041620_v2.pdf" TargetMode="External"/><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rb.ca.gov/cc/capandtrade/auctionproceeds/calfire_ucf_finaluserguide_041620_v2.pdf" TargetMode="External"/><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A7A7"/>
    <pageSetUpPr fitToPage="1"/>
  </sheetPr>
  <dimension ref="A1:V183"/>
  <sheetViews>
    <sheetView showGridLines="0" view="pageLayout" zoomScaleNormal="100" workbookViewId="0">
      <selection activeCell="A8" sqref="A8"/>
    </sheetView>
  </sheetViews>
  <sheetFormatPr defaultColWidth="9.140625" defaultRowHeight="15" x14ac:dyDescent="0.25"/>
  <cols>
    <col min="1" max="1" width="2.85546875" style="220" customWidth="1"/>
    <col min="2" max="2" width="162.42578125" style="1" customWidth="1"/>
    <col min="3" max="4" width="33.28515625" style="1" customWidth="1"/>
    <col min="5" max="5" width="17" style="1" customWidth="1"/>
    <col min="6" max="6" width="45.42578125" style="1" customWidth="1"/>
    <col min="7" max="7" width="2.85546875" style="1" customWidth="1"/>
    <col min="8" max="16384" width="9.140625" style="1"/>
  </cols>
  <sheetData>
    <row r="1" spans="1:6" ht="20.100000000000001" customHeight="1" x14ac:dyDescent="0.25">
      <c r="A1" s="219" t="s">
        <v>290</v>
      </c>
      <c r="B1" s="143" t="s">
        <v>49</v>
      </c>
      <c r="C1" s="151"/>
      <c r="D1" s="151"/>
      <c r="E1" s="151"/>
      <c r="F1" s="151"/>
    </row>
    <row r="2" spans="1:6" ht="15" customHeight="1" x14ac:dyDescent="0.25">
      <c r="A2" s="219" t="s">
        <v>290</v>
      </c>
      <c r="B2" s="218" t="s">
        <v>290</v>
      </c>
      <c r="C2" s="152"/>
      <c r="D2" s="152"/>
      <c r="E2" s="152"/>
      <c r="F2" s="152"/>
    </row>
    <row r="3" spans="1:6" ht="20.100000000000001" customHeight="1" x14ac:dyDescent="0.25">
      <c r="A3" s="219" t="s">
        <v>290</v>
      </c>
      <c r="B3" s="143" t="s">
        <v>266</v>
      </c>
      <c r="C3" s="151"/>
      <c r="D3" s="151"/>
      <c r="E3" s="151"/>
      <c r="F3" s="151"/>
    </row>
    <row r="4" spans="1:6" ht="20.100000000000001" customHeight="1" x14ac:dyDescent="0.25">
      <c r="A4" s="219" t="s">
        <v>290</v>
      </c>
      <c r="B4" s="142" t="s">
        <v>8</v>
      </c>
      <c r="C4" s="153"/>
      <c r="D4" s="153"/>
      <c r="E4" s="153"/>
      <c r="F4" s="153"/>
    </row>
    <row r="5" spans="1:6" ht="15" customHeight="1" x14ac:dyDescent="0.25">
      <c r="A5" s="219" t="s">
        <v>290</v>
      </c>
      <c r="B5" s="218" t="s">
        <v>290</v>
      </c>
      <c r="C5" s="152"/>
      <c r="D5" s="152"/>
      <c r="E5" s="152"/>
      <c r="F5" s="152"/>
    </row>
    <row r="6" spans="1:6" ht="20.100000000000001" customHeight="1" x14ac:dyDescent="0.25">
      <c r="A6" s="219" t="s">
        <v>290</v>
      </c>
      <c r="B6" s="143" t="s">
        <v>48</v>
      </c>
      <c r="C6" s="151"/>
      <c r="D6" s="151"/>
      <c r="E6" s="151"/>
      <c r="F6" s="151"/>
    </row>
    <row r="7" spans="1:6" ht="15" customHeight="1" x14ac:dyDescent="0.25">
      <c r="A7" s="219" t="s">
        <v>290</v>
      </c>
      <c r="B7" s="218" t="s">
        <v>290</v>
      </c>
    </row>
    <row r="8" spans="1:6" ht="15" customHeight="1" thickBot="1" x14ac:dyDescent="0.3">
      <c r="A8" s="219" t="s">
        <v>290</v>
      </c>
      <c r="B8" s="606" t="s">
        <v>76</v>
      </c>
    </row>
    <row r="9" spans="1:6" ht="31.5" x14ac:dyDescent="0.25">
      <c r="A9" s="219" t="s">
        <v>290</v>
      </c>
      <c r="B9" s="156" t="s">
        <v>271</v>
      </c>
      <c r="C9" s="4"/>
      <c r="D9" s="4"/>
      <c r="E9" s="4"/>
      <c r="F9" s="4"/>
    </row>
    <row r="10" spans="1:6" ht="15" customHeight="1" x14ac:dyDescent="0.25">
      <c r="A10" s="219" t="s">
        <v>290</v>
      </c>
      <c r="B10" s="157" t="s">
        <v>265</v>
      </c>
      <c r="C10" s="6"/>
      <c r="D10" s="6"/>
      <c r="E10" s="6"/>
      <c r="F10" s="6"/>
    </row>
    <row r="11" spans="1:6" ht="13.5" customHeight="1" x14ac:dyDescent="0.25">
      <c r="A11" s="219" t="s">
        <v>290</v>
      </c>
      <c r="B11" s="158"/>
      <c r="C11" s="4"/>
      <c r="D11" s="4"/>
      <c r="E11" s="4"/>
      <c r="F11" s="4"/>
    </row>
    <row r="12" spans="1:6" ht="54" customHeight="1" x14ac:dyDescent="0.25">
      <c r="A12" s="219" t="s">
        <v>290</v>
      </c>
      <c r="B12" s="158" t="s">
        <v>268</v>
      </c>
      <c r="C12" s="4"/>
      <c r="D12" s="4"/>
      <c r="E12" s="4"/>
      <c r="F12" s="4"/>
    </row>
    <row r="13" spans="1:6" ht="15" customHeight="1" x14ac:dyDescent="0.25">
      <c r="A13" s="219" t="s">
        <v>290</v>
      </c>
      <c r="B13" s="157" t="s">
        <v>264</v>
      </c>
      <c r="C13" s="6"/>
      <c r="D13" s="6"/>
      <c r="E13" s="6"/>
      <c r="F13" s="6"/>
    </row>
    <row r="14" spans="1:6" ht="15" customHeight="1" x14ac:dyDescent="0.25">
      <c r="A14" s="219" t="s">
        <v>290</v>
      </c>
      <c r="B14" s="159"/>
      <c r="C14" s="144"/>
      <c r="D14" s="144"/>
      <c r="E14" s="144"/>
      <c r="F14" s="144"/>
    </row>
    <row r="15" spans="1:6" ht="47.25" x14ac:dyDescent="0.25">
      <c r="A15" s="219" t="s">
        <v>290</v>
      </c>
      <c r="B15" s="160" t="s">
        <v>267</v>
      </c>
      <c r="C15" s="154"/>
      <c r="D15" s="154"/>
      <c r="E15" s="154"/>
      <c r="F15" s="154"/>
    </row>
    <row r="16" spans="1:6" ht="15.75" x14ac:dyDescent="0.25">
      <c r="A16" s="219" t="s">
        <v>290</v>
      </c>
      <c r="B16" s="160"/>
      <c r="C16" s="154"/>
      <c r="D16" s="154"/>
      <c r="E16" s="154"/>
      <c r="F16" s="154"/>
    </row>
    <row r="17" spans="1:6" ht="15.75" x14ac:dyDescent="0.25">
      <c r="A17" s="219" t="s">
        <v>290</v>
      </c>
      <c r="B17" s="165" t="s">
        <v>272</v>
      </c>
      <c r="C17" s="154"/>
      <c r="D17" s="154"/>
      <c r="E17" s="154"/>
      <c r="F17" s="154"/>
    </row>
    <row r="18" spans="1:6" ht="15.75" x14ac:dyDescent="0.25">
      <c r="A18" s="219" t="s">
        <v>290</v>
      </c>
      <c r="B18" s="634" t="s">
        <v>324</v>
      </c>
      <c r="C18" s="154"/>
      <c r="D18" s="154"/>
      <c r="E18" s="154"/>
      <c r="F18" s="154"/>
    </row>
    <row r="19" spans="1:6" ht="15" customHeight="1" x14ac:dyDescent="0.25">
      <c r="A19" s="219" t="s">
        <v>290</v>
      </c>
      <c r="B19" s="160"/>
      <c r="C19" s="154"/>
      <c r="D19" s="154"/>
      <c r="E19" s="154"/>
      <c r="F19" s="154"/>
    </row>
    <row r="20" spans="1:6" ht="15" customHeight="1" x14ac:dyDescent="0.25">
      <c r="A20" s="219" t="s">
        <v>290</v>
      </c>
      <c r="B20" s="164" t="s">
        <v>77</v>
      </c>
      <c r="C20" s="154"/>
      <c r="D20" s="154"/>
      <c r="E20" s="154"/>
      <c r="F20" s="154"/>
    </row>
    <row r="21" spans="1:6" ht="15" customHeight="1" x14ac:dyDescent="0.25">
      <c r="A21" s="219" t="s">
        <v>290</v>
      </c>
      <c r="B21" s="161" t="s">
        <v>269</v>
      </c>
      <c r="C21" s="5"/>
      <c r="D21" s="5"/>
      <c r="E21" s="5"/>
    </row>
    <row r="22" spans="1:6" ht="15" customHeight="1" x14ac:dyDescent="0.25">
      <c r="A22" s="219" t="s">
        <v>290</v>
      </c>
      <c r="B22" s="163" t="s">
        <v>1</v>
      </c>
      <c r="C22" s="5"/>
      <c r="D22" s="5"/>
      <c r="E22" s="5"/>
      <c r="F22" s="155"/>
    </row>
    <row r="23" spans="1:6" ht="15" customHeight="1" x14ac:dyDescent="0.25">
      <c r="A23" s="219" t="s">
        <v>290</v>
      </c>
      <c r="B23" s="161" t="s">
        <v>270</v>
      </c>
      <c r="C23" s="5"/>
      <c r="D23" s="5"/>
      <c r="E23" s="5"/>
    </row>
    <row r="24" spans="1:6" ht="15" customHeight="1" x14ac:dyDescent="0.25">
      <c r="A24" s="219" t="s">
        <v>290</v>
      </c>
      <c r="B24" s="163" t="s">
        <v>78</v>
      </c>
      <c r="C24" s="5"/>
      <c r="D24" s="5"/>
      <c r="E24" s="5"/>
      <c r="F24" s="155"/>
    </row>
    <row r="25" spans="1:6" ht="15" customHeight="1" x14ac:dyDescent="0.25">
      <c r="A25" s="219" t="s">
        <v>290</v>
      </c>
      <c r="B25" s="161" t="s">
        <v>321</v>
      </c>
      <c r="C25" s="5"/>
      <c r="D25" s="5"/>
      <c r="E25" s="5"/>
    </row>
    <row r="26" spans="1:6" ht="16.5" thickBot="1" x14ac:dyDescent="0.3">
      <c r="A26" s="219" t="s">
        <v>290</v>
      </c>
      <c r="B26" s="162" t="s">
        <v>322</v>
      </c>
      <c r="C26" s="141"/>
      <c r="D26" s="141"/>
      <c r="E26" s="141"/>
      <c r="F26" s="144"/>
    </row>
    <row r="27" spans="1:6" ht="30" customHeight="1" x14ac:dyDescent="0.25">
      <c r="B27" s="144"/>
      <c r="C27" s="144"/>
      <c r="D27" s="144"/>
      <c r="E27" s="144"/>
      <c r="F27" s="144"/>
    </row>
    <row r="28" spans="1:6" ht="15" customHeight="1" x14ac:dyDescent="0.25">
      <c r="B28" s="6"/>
      <c r="C28" s="3"/>
      <c r="D28" s="3"/>
      <c r="E28" s="3"/>
      <c r="F28" s="3"/>
    </row>
    <row r="29" spans="1:6" ht="15" customHeight="1" x14ac:dyDescent="0.25">
      <c r="B29" s="3"/>
      <c r="C29" s="3"/>
      <c r="D29" s="3"/>
      <c r="E29" s="3"/>
      <c r="F29" s="3"/>
    </row>
    <row r="30" spans="1:6" ht="15" customHeight="1" x14ac:dyDescent="0.25">
      <c r="B30" s="3"/>
      <c r="C30" s="3"/>
      <c r="D30" s="3"/>
      <c r="E30" s="3"/>
      <c r="F30" s="3"/>
    </row>
    <row r="31" spans="1:6" ht="15" customHeight="1" x14ac:dyDescent="0.25">
      <c r="B31" s="3"/>
      <c r="C31" s="3"/>
      <c r="D31" s="3"/>
      <c r="E31" s="3"/>
      <c r="F31" s="3"/>
    </row>
    <row r="32" spans="1:6" ht="15" customHeight="1" x14ac:dyDescent="0.25">
      <c r="B32" s="3"/>
      <c r="C32" s="3"/>
      <c r="D32" s="3"/>
      <c r="E32" s="3"/>
      <c r="F32" s="3"/>
    </row>
    <row r="33" spans="2:22" ht="15" customHeight="1" x14ac:dyDescent="0.25">
      <c r="B33" s="3"/>
      <c r="C33" s="3"/>
      <c r="D33" s="3"/>
      <c r="E33" s="3"/>
      <c r="F33" s="3"/>
      <c r="G33" s="7"/>
      <c r="H33" s="7"/>
      <c r="I33" s="7"/>
      <c r="J33" s="7"/>
      <c r="K33" s="7"/>
      <c r="L33" s="7"/>
      <c r="M33" s="7"/>
      <c r="N33" s="7"/>
      <c r="O33" s="7"/>
      <c r="P33" s="7"/>
      <c r="Q33" s="7"/>
      <c r="R33" s="7"/>
      <c r="S33" s="7"/>
      <c r="T33" s="8"/>
      <c r="U33" s="8"/>
      <c r="V33" s="7"/>
    </row>
    <row r="34" spans="2:22" ht="15" customHeight="1" x14ac:dyDescent="0.25">
      <c r="B34" s="3"/>
      <c r="C34" s="3"/>
      <c r="D34" s="3"/>
      <c r="E34" s="3"/>
      <c r="F34" s="3"/>
      <c r="G34" s="7"/>
    </row>
    <row r="35" spans="2:22" ht="15" customHeight="1" x14ac:dyDescent="0.25">
      <c r="B35" s="3"/>
      <c r="C35" s="3"/>
      <c r="D35" s="3"/>
      <c r="E35" s="3"/>
      <c r="F35" s="3"/>
      <c r="G35" s="7"/>
    </row>
    <row r="36" spans="2:22" ht="15" customHeight="1" x14ac:dyDescent="0.25">
      <c r="B36" s="3"/>
      <c r="C36" s="3"/>
      <c r="D36" s="3"/>
      <c r="E36" s="3"/>
      <c r="F36" s="3"/>
      <c r="G36" s="7"/>
    </row>
    <row r="37" spans="2:22" ht="15" customHeight="1" x14ac:dyDescent="0.25">
      <c r="B37" s="3"/>
      <c r="C37" s="3"/>
      <c r="D37" s="3"/>
      <c r="E37" s="3"/>
      <c r="F37" s="3"/>
      <c r="G37" s="7"/>
    </row>
    <row r="38" spans="2:22" ht="15" customHeight="1" x14ac:dyDescent="0.25">
      <c r="B38" s="3"/>
      <c r="C38" s="3"/>
      <c r="D38" s="3"/>
      <c r="E38" s="3"/>
      <c r="F38" s="3"/>
      <c r="G38" s="7"/>
    </row>
    <row r="39" spans="2:22" ht="15" customHeight="1" x14ac:dyDescent="0.25">
      <c r="B39" s="3"/>
      <c r="C39" s="3"/>
      <c r="D39" s="3"/>
      <c r="E39" s="3"/>
      <c r="F39" s="3"/>
      <c r="G39" s="7"/>
    </row>
    <row r="40" spans="2:22" ht="15" customHeight="1" x14ac:dyDescent="0.25">
      <c r="B40" s="3"/>
      <c r="C40" s="3"/>
      <c r="D40" s="3"/>
      <c r="E40" s="3"/>
      <c r="F40" s="3"/>
      <c r="G40" s="7"/>
    </row>
    <row r="41" spans="2:22" ht="15" customHeight="1" x14ac:dyDescent="0.25">
      <c r="B41" s="3"/>
      <c r="C41" s="3"/>
      <c r="D41" s="3"/>
      <c r="E41" s="3"/>
      <c r="F41" s="3"/>
      <c r="G41" s="7"/>
    </row>
    <row r="42" spans="2:22" ht="15" customHeight="1" x14ac:dyDescent="0.25">
      <c r="B42" s="3"/>
      <c r="C42" s="3"/>
      <c r="D42" s="3"/>
      <c r="E42" s="3"/>
      <c r="F42" s="3"/>
      <c r="G42" s="7"/>
    </row>
    <row r="43" spans="2:22" ht="15" customHeight="1" x14ac:dyDescent="0.25">
      <c r="B43" s="3"/>
      <c r="C43" s="3"/>
      <c r="D43" s="3"/>
      <c r="E43" s="3"/>
      <c r="F43" s="3"/>
      <c r="G43" s="7"/>
    </row>
    <row r="44" spans="2:22" ht="15" customHeight="1" x14ac:dyDescent="0.25">
      <c r="B44" s="3"/>
      <c r="C44" s="3"/>
      <c r="D44" s="3"/>
      <c r="E44" s="3"/>
      <c r="F44" s="3"/>
      <c r="G44" s="7"/>
    </row>
    <row r="45" spans="2:22" ht="15" customHeight="1" x14ac:dyDescent="0.25">
      <c r="B45" s="3"/>
      <c r="C45" s="3"/>
      <c r="D45" s="3"/>
      <c r="E45" s="3"/>
      <c r="F45" s="3"/>
      <c r="G45" s="7"/>
    </row>
    <row r="46" spans="2:22" ht="15" customHeight="1" x14ac:dyDescent="0.25">
      <c r="B46" s="3"/>
      <c r="C46" s="3"/>
      <c r="D46" s="3"/>
      <c r="E46" s="3"/>
      <c r="F46" s="3"/>
      <c r="G46" s="7"/>
    </row>
    <row r="47" spans="2:22" ht="15" customHeight="1" x14ac:dyDescent="0.25">
      <c r="B47" s="3"/>
      <c r="C47" s="3"/>
      <c r="D47" s="3"/>
      <c r="E47" s="3"/>
      <c r="F47" s="3"/>
      <c r="G47" s="7"/>
    </row>
    <row r="48" spans="2:22" ht="15" customHeight="1" x14ac:dyDescent="0.25">
      <c r="B48" s="3"/>
      <c r="C48" s="3"/>
      <c r="D48" s="3"/>
      <c r="E48" s="3"/>
      <c r="F48" s="3"/>
      <c r="G48" s="7"/>
    </row>
    <row r="49" spans="2:7" ht="15" customHeight="1" x14ac:dyDescent="0.25">
      <c r="B49" s="3"/>
      <c r="C49" s="3"/>
      <c r="D49" s="3"/>
      <c r="E49" s="3"/>
      <c r="F49" s="3"/>
      <c r="G49" s="7"/>
    </row>
    <row r="50" spans="2:7" ht="15" customHeight="1" x14ac:dyDescent="0.25">
      <c r="B50" s="3"/>
      <c r="C50" s="3"/>
      <c r="D50" s="3"/>
      <c r="E50" s="3"/>
      <c r="F50" s="3"/>
      <c r="G50" s="7"/>
    </row>
    <row r="51" spans="2:7" ht="15" customHeight="1" x14ac:dyDescent="0.25">
      <c r="B51" s="3"/>
      <c r="C51" s="3"/>
      <c r="D51" s="3"/>
      <c r="E51" s="3"/>
      <c r="F51" s="3"/>
      <c r="G51" s="7"/>
    </row>
    <row r="52" spans="2:7" ht="15" customHeight="1" x14ac:dyDescent="0.25">
      <c r="B52" s="3"/>
      <c r="C52" s="3"/>
      <c r="D52" s="3"/>
      <c r="E52" s="3"/>
      <c r="F52" s="3"/>
      <c r="G52" s="7"/>
    </row>
    <row r="53" spans="2:7" ht="15" customHeight="1" x14ac:dyDescent="0.25">
      <c r="B53" s="3"/>
      <c r="C53" s="3"/>
      <c r="D53" s="3"/>
      <c r="E53" s="3"/>
      <c r="F53" s="3"/>
      <c r="G53" s="7"/>
    </row>
    <row r="54" spans="2:7" ht="15" customHeight="1" x14ac:dyDescent="0.25">
      <c r="B54" s="3"/>
      <c r="C54" s="3"/>
      <c r="D54" s="3"/>
      <c r="E54" s="3"/>
      <c r="F54" s="3"/>
      <c r="G54" s="7"/>
    </row>
    <row r="55" spans="2:7" ht="15" customHeight="1" x14ac:dyDescent="0.25">
      <c r="B55" s="3"/>
      <c r="C55" s="3"/>
      <c r="D55" s="3"/>
      <c r="E55" s="3"/>
      <c r="F55" s="3"/>
      <c r="G55" s="7"/>
    </row>
    <row r="56" spans="2:7" ht="15" customHeight="1" x14ac:dyDescent="0.25">
      <c r="B56" s="3"/>
      <c r="C56" s="3"/>
      <c r="D56" s="3"/>
      <c r="E56" s="3"/>
      <c r="F56" s="3"/>
      <c r="G56" s="7"/>
    </row>
    <row r="57" spans="2:7" ht="15" customHeight="1" x14ac:dyDescent="0.25">
      <c r="B57" s="3"/>
      <c r="C57" s="3"/>
      <c r="D57" s="3"/>
      <c r="E57" s="3"/>
      <c r="F57" s="3"/>
      <c r="G57" s="7"/>
    </row>
    <row r="58" spans="2:7" ht="15" customHeight="1" x14ac:dyDescent="0.25">
      <c r="B58" s="3"/>
      <c r="C58" s="3"/>
      <c r="D58" s="3"/>
      <c r="E58" s="3"/>
      <c r="F58" s="3"/>
      <c r="G58" s="7"/>
    </row>
    <row r="59" spans="2:7" ht="15" customHeight="1" x14ac:dyDescent="0.25">
      <c r="B59" s="3"/>
      <c r="C59" s="3"/>
      <c r="D59" s="3"/>
      <c r="E59" s="3"/>
      <c r="F59" s="3"/>
      <c r="G59" s="7"/>
    </row>
    <row r="60" spans="2:7" ht="15" customHeight="1" x14ac:dyDescent="0.25">
      <c r="B60" s="3"/>
      <c r="C60" s="3"/>
      <c r="D60" s="3"/>
      <c r="E60" s="3"/>
      <c r="F60" s="3"/>
      <c r="G60" s="7"/>
    </row>
    <row r="61" spans="2:7" ht="15" customHeight="1" x14ac:dyDescent="0.25">
      <c r="B61" s="3"/>
      <c r="C61" s="3"/>
      <c r="D61" s="3"/>
      <c r="E61" s="3"/>
      <c r="F61" s="3"/>
      <c r="G61" s="7"/>
    </row>
    <row r="62" spans="2:7" ht="15" customHeight="1" x14ac:dyDescent="0.25">
      <c r="G62" s="7"/>
    </row>
    <row r="63" spans="2:7" ht="15" customHeight="1" x14ac:dyDescent="0.25">
      <c r="B63" s="9"/>
      <c r="G63" s="7"/>
    </row>
    <row r="64" spans="2:7" ht="15" customHeight="1" x14ac:dyDescent="0.25">
      <c r="B64" s="10"/>
      <c r="G64" s="7"/>
    </row>
    <row r="65" spans="7:7" ht="15" customHeight="1" x14ac:dyDescent="0.25">
      <c r="G65" s="7"/>
    </row>
    <row r="66" spans="7:7" ht="15" customHeight="1" x14ac:dyDescent="0.25">
      <c r="G66" s="7"/>
    </row>
    <row r="67" spans="7:7" ht="15" customHeight="1" x14ac:dyDescent="0.25">
      <c r="G67" s="7"/>
    </row>
    <row r="68" spans="7:7" ht="15" customHeight="1" x14ac:dyDescent="0.25">
      <c r="G68" s="7"/>
    </row>
    <row r="69" spans="7:7" ht="15" customHeight="1" x14ac:dyDescent="0.25">
      <c r="G69" s="7"/>
    </row>
    <row r="70" spans="7:7" ht="15" customHeight="1" x14ac:dyDescent="0.25">
      <c r="G70" s="7"/>
    </row>
    <row r="71" spans="7:7" ht="15" customHeight="1" x14ac:dyDescent="0.25">
      <c r="G71" s="7"/>
    </row>
    <row r="72" spans="7:7" ht="15" customHeight="1" x14ac:dyDescent="0.25">
      <c r="G72" s="7"/>
    </row>
    <row r="73" spans="7:7" ht="15" customHeight="1" x14ac:dyDescent="0.25">
      <c r="G73" s="7"/>
    </row>
    <row r="74" spans="7:7" ht="15" customHeight="1" x14ac:dyDescent="0.25">
      <c r="G74" s="7"/>
    </row>
    <row r="75" spans="7:7" ht="15" customHeight="1" x14ac:dyDescent="0.25">
      <c r="G75" s="7"/>
    </row>
    <row r="76" spans="7:7" ht="15" customHeight="1" x14ac:dyDescent="0.25">
      <c r="G76" s="7"/>
    </row>
    <row r="77" spans="7:7" ht="15" customHeight="1" x14ac:dyDescent="0.25">
      <c r="G77" s="7"/>
    </row>
    <row r="78" spans="7:7" ht="15" customHeight="1" x14ac:dyDescent="0.25">
      <c r="G78" s="7"/>
    </row>
    <row r="79" spans="7:7" ht="15" customHeight="1" x14ac:dyDescent="0.25">
      <c r="G79" s="7"/>
    </row>
    <row r="80" spans="7:7" ht="15" customHeight="1" x14ac:dyDescent="0.25">
      <c r="G80" s="7"/>
    </row>
    <row r="81" spans="7:7" ht="15" customHeight="1" x14ac:dyDescent="0.25">
      <c r="G81" s="7"/>
    </row>
    <row r="82" spans="7:7" ht="15" customHeight="1" x14ac:dyDescent="0.25">
      <c r="G82" s="7"/>
    </row>
    <row r="83" spans="7:7" ht="15" customHeight="1" x14ac:dyDescent="0.25">
      <c r="G83" s="7"/>
    </row>
    <row r="84" spans="7:7" ht="15" customHeight="1" x14ac:dyDescent="0.25">
      <c r="G84" s="7"/>
    </row>
    <row r="85" spans="7:7" ht="15" customHeight="1" x14ac:dyDescent="0.25">
      <c r="G85" s="7"/>
    </row>
    <row r="86" spans="7:7" ht="15" customHeight="1" x14ac:dyDescent="0.25">
      <c r="G86" s="7"/>
    </row>
    <row r="87" spans="7:7" ht="15" customHeight="1" x14ac:dyDescent="0.25">
      <c r="G87" s="7"/>
    </row>
    <row r="88" spans="7:7" ht="15" customHeight="1" x14ac:dyDescent="0.25">
      <c r="G88" s="7"/>
    </row>
    <row r="89" spans="7:7" ht="15" customHeight="1" x14ac:dyDescent="0.25">
      <c r="G89" s="7"/>
    </row>
    <row r="90" spans="7:7" ht="15" customHeight="1" x14ac:dyDescent="0.25">
      <c r="G90" s="7"/>
    </row>
    <row r="91" spans="7:7" ht="15" customHeight="1" x14ac:dyDescent="0.25">
      <c r="G91" s="7"/>
    </row>
    <row r="92" spans="7:7" ht="15" customHeight="1" x14ac:dyDescent="0.25">
      <c r="G92" s="7"/>
    </row>
    <row r="93" spans="7:7" ht="15" customHeight="1" x14ac:dyDescent="0.25">
      <c r="G93" s="7"/>
    </row>
    <row r="94" spans="7:7" ht="15" customHeight="1" x14ac:dyDescent="0.25">
      <c r="G94" s="7"/>
    </row>
    <row r="95" spans="7:7" ht="15" customHeight="1" x14ac:dyDescent="0.25">
      <c r="G95" s="7"/>
    </row>
    <row r="96" spans="7:7" ht="15" customHeight="1" x14ac:dyDescent="0.25">
      <c r="G96" s="7"/>
    </row>
    <row r="97" spans="7:7" ht="15" customHeight="1" x14ac:dyDescent="0.25">
      <c r="G97" s="7"/>
    </row>
    <row r="98" spans="7:7" ht="15" customHeight="1" x14ac:dyDescent="0.25">
      <c r="G98" s="7"/>
    </row>
    <row r="99" spans="7:7" ht="15" customHeight="1" x14ac:dyDescent="0.25">
      <c r="G99" s="7"/>
    </row>
    <row r="100" spans="7:7" ht="15" customHeight="1" x14ac:dyDescent="0.25">
      <c r="G100" s="7"/>
    </row>
    <row r="101" spans="7:7" ht="15" customHeight="1" x14ac:dyDescent="0.25">
      <c r="G101" s="7"/>
    </row>
    <row r="102" spans="7:7" ht="15" customHeight="1" x14ac:dyDescent="0.25">
      <c r="G102" s="7"/>
    </row>
    <row r="103" spans="7:7" ht="15" customHeight="1" x14ac:dyDescent="0.25">
      <c r="G103" s="7"/>
    </row>
    <row r="104" spans="7:7" ht="15" customHeight="1" x14ac:dyDescent="0.25">
      <c r="G104" s="7"/>
    </row>
    <row r="105" spans="7:7" ht="15" customHeight="1" x14ac:dyDescent="0.25">
      <c r="G105" s="7"/>
    </row>
    <row r="106" spans="7:7" ht="15" customHeight="1" x14ac:dyDescent="0.25">
      <c r="G106" s="7"/>
    </row>
    <row r="107" spans="7:7" ht="15" customHeight="1" x14ac:dyDescent="0.25">
      <c r="G107" s="7"/>
    </row>
    <row r="108" spans="7:7" ht="15" customHeight="1" x14ac:dyDescent="0.25">
      <c r="G108" s="7"/>
    </row>
    <row r="109" spans="7:7" ht="15" customHeight="1" x14ac:dyDescent="0.25">
      <c r="G109" s="7"/>
    </row>
    <row r="110" spans="7:7" ht="15" customHeight="1" x14ac:dyDescent="0.25">
      <c r="G110" s="7"/>
    </row>
    <row r="111" spans="7:7" ht="15" customHeight="1" x14ac:dyDescent="0.25">
      <c r="G111" s="7"/>
    </row>
    <row r="112" spans="7:7" ht="15" customHeight="1" x14ac:dyDescent="0.25">
      <c r="G112" s="7"/>
    </row>
    <row r="113" spans="7:7" ht="15" customHeight="1" x14ac:dyDescent="0.25">
      <c r="G113" s="7"/>
    </row>
    <row r="114" spans="7:7" ht="15" customHeight="1" x14ac:dyDescent="0.25">
      <c r="G114" s="7"/>
    </row>
    <row r="115" spans="7:7" ht="15" customHeight="1" x14ac:dyDescent="0.25">
      <c r="G115" s="7"/>
    </row>
    <row r="116" spans="7:7" ht="15" customHeight="1" x14ac:dyDescent="0.25">
      <c r="G116" s="7"/>
    </row>
    <row r="117" spans="7:7" ht="15" customHeight="1" x14ac:dyDescent="0.25">
      <c r="G117" s="7"/>
    </row>
    <row r="118" spans="7:7" ht="15" customHeight="1" x14ac:dyDescent="0.25">
      <c r="G118" s="7"/>
    </row>
    <row r="119" spans="7:7" ht="15" customHeight="1" x14ac:dyDescent="0.25">
      <c r="G119" s="7"/>
    </row>
    <row r="120" spans="7:7" ht="15" customHeight="1" x14ac:dyDescent="0.25">
      <c r="G120" s="7"/>
    </row>
    <row r="121" spans="7:7" ht="15" customHeight="1" x14ac:dyDescent="0.25">
      <c r="G121" s="7"/>
    </row>
    <row r="122" spans="7:7" ht="15" customHeight="1" x14ac:dyDescent="0.25">
      <c r="G122" s="7"/>
    </row>
    <row r="123" spans="7:7" ht="15" customHeight="1" x14ac:dyDescent="0.25">
      <c r="G123" s="7"/>
    </row>
    <row r="124" spans="7:7" ht="15" customHeight="1" x14ac:dyDescent="0.25">
      <c r="G124" s="7"/>
    </row>
    <row r="125" spans="7:7" ht="15" customHeight="1" x14ac:dyDescent="0.25">
      <c r="G125" s="7"/>
    </row>
    <row r="126" spans="7:7" ht="15" customHeight="1" x14ac:dyDescent="0.25">
      <c r="G126" s="7"/>
    </row>
    <row r="127" spans="7:7" ht="15" customHeight="1" x14ac:dyDescent="0.25">
      <c r="G127" s="7"/>
    </row>
    <row r="128" spans="7:7" ht="15" customHeight="1" x14ac:dyDescent="0.25">
      <c r="G128" s="7"/>
    </row>
    <row r="129" spans="7:7" ht="15" customHeight="1" x14ac:dyDescent="0.25">
      <c r="G129" s="7"/>
    </row>
    <row r="130" spans="7:7" ht="15" customHeight="1" x14ac:dyDescent="0.25">
      <c r="G130" s="7"/>
    </row>
    <row r="131" spans="7:7" ht="15" customHeight="1" x14ac:dyDescent="0.25">
      <c r="G131" s="7"/>
    </row>
    <row r="132" spans="7:7" ht="15" customHeight="1" x14ac:dyDescent="0.25">
      <c r="G132" s="7"/>
    </row>
    <row r="133" spans="7:7" ht="15" customHeight="1" x14ac:dyDescent="0.25">
      <c r="G133" s="7"/>
    </row>
    <row r="134" spans="7:7" ht="15" customHeight="1" x14ac:dyDescent="0.25">
      <c r="G134" s="7"/>
    </row>
    <row r="135" spans="7:7" ht="15" customHeight="1" x14ac:dyDescent="0.25">
      <c r="G135" s="7"/>
    </row>
    <row r="136" spans="7:7" ht="15" customHeight="1" x14ac:dyDescent="0.25">
      <c r="G136" s="7"/>
    </row>
    <row r="137" spans="7:7" ht="15" customHeight="1" x14ac:dyDescent="0.25">
      <c r="G137" s="7"/>
    </row>
    <row r="138" spans="7:7" ht="15" customHeight="1" x14ac:dyDescent="0.25">
      <c r="G138" s="7"/>
    </row>
    <row r="139" spans="7:7" ht="15" customHeight="1" x14ac:dyDescent="0.25">
      <c r="G139" s="7"/>
    </row>
    <row r="140" spans="7:7" ht="15" customHeight="1" x14ac:dyDescent="0.25">
      <c r="G140" s="7"/>
    </row>
    <row r="141" spans="7:7" ht="15" customHeight="1" x14ac:dyDescent="0.25">
      <c r="G141" s="7"/>
    </row>
    <row r="142" spans="7:7" ht="15" customHeight="1" x14ac:dyDescent="0.25">
      <c r="G142" s="7"/>
    </row>
    <row r="143" spans="7:7" ht="15" customHeight="1" x14ac:dyDescent="0.25">
      <c r="G143" s="7"/>
    </row>
    <row r="144" spans="7:7" ht="15" customHeight="1" x14ac:dyDescent="0.25">
      <c r="G144" s="7"/>
    </row>
    <row r="145" spans="7:7" ht="15" customHeight="1" x14ac:dyDescent="0.25">
      <c r="G145" s="7"/>
    </row>
    <row r="146" spans="7:7" ht="15" customHeight="1" x14ac:dyDescent="0.25">
      <c r="G146" s="7"/>
    </row>
    <row r="147" spans="7:7" ht="15" customHeight="1" x14ac:dyDescent="0.25">
      <c r="G147" s="7"/>
    </row>
    <row r="148" spans="7:7" ht="15" customHeight="1" x14ac:dyDescent="0.25">
      <c r="G148" s="7"/>
    </row>
    <row r="149" spans="7:7" ht="15" customHeight="1" x14ac:dyDescent="0.25">
      <c r="G149" s="7"/>
    </row>
    <row r="150" spans="7:7" ht="15" customHeight="1" x14ac:dyDescent="0.25">
      <c r="G150" s="7"/>
    </row>
    <row r="151" spans="7:7" ht="15" customHeight="1" x14ac:dyDescent="0.25">
      <c r="G151" s="7"/>
    </row>
    <row r="152" spans="7:7" ht="15" customHeight="1" x14ac:dyDescent="0.25">
      <c r="G152" s="7"/>
    </row>
    <row r="153" spans="7:7" ht="15" customHeight="1" x14ac:dyDescent="0.25">
      <c r="G153" s="7"/>
    </row>
    <row r="154" spans="7:7" ht="15" customHeight="1" x14ac:dyDescent="0.25">
      <c r="G154" s="7"/>
    </row>
    <row r="155" spans="7:7" ht="15" customHeight="1" x14ac:dyDescent="0.25">
      <c r="G155" s="7"/>
    </row>
    <row r="156" spans="7:7" ht="15" customHeight="1" x14ac:dyDescent="0.25">
      <c r="G156" s="7"/>
    </row>
    <row r="157" spans="7:7" ht="15" customHeight="1" x14ac:dyDescent="0.25">
      <c r="G157" s="7"/>
    </row>
    <row r="158" spans="7:7" ht="15" customHeight="1" x14ac:dyDescent="0.25">
      <c r="G158" s="7"/>
    </row>
    <row r="159" spans="7:7" ht="15" customHeight="1" x14ac:dyDescent="0.25">
      <c r="G159" s="7"/>
    </row>
    <row r="160" spans="7:7" ht="15" customHeight="1" x14ac:dyDescent="0.25">
      <c r="G160" s="7"/>
    </row>
    <row r="161" spans="7:7" ht="15" customHeight="1" x14ac:dyDescent="0.25">
      <c r="G161" s="7"/>
    </row>
    <row r="162" spans="7:7" ht="15" customHeight="1" x14ac:dyDescent="0.25">
      <c r="G162" s="7"/>
    </row>
    <row r="163" spans="7:7" ht="15" customHeight="1" x14ac:dyDescent="0.25">
      <c r="G163" s="7"/>
    </row>
    <row r="164" spans="7:7" ht="15" customHeight="1" x14ac:dyDescent="0.25">
      <c r="G164" s="7"/>
    </row>
    <row r="165" spans="7:7" ht="15" customHeight="1" x14ac:dyDescent="0.25">
      <c r="G165" s="7"/>
    </row>
    <row r="166" spans="7:7" ht="15" customHeight="1" x14ac:dyDescent="0.25">
      <c r="G166" s="7"/>
    </row>
    <row r="167" spans="7:7" ht="15" customHeight="1" x14ac:dyDescent="0.25">
      <c r="G167" s="7"/>
    </row>
    <row r="168" spans="7:7" ht="15" customHeight="1" x14ac:dyDescent="0.25">
      <c r="G168" s="7"/>
    </row>
    <row r="169" spans="7:7" ht="15" customHeight="1" x14ac:dyDescent="0.25">
      <c r="G169" s="7"/>
    </row>
    <row r="170" spans="7:7" ht="15" customHeight="1" x14ac:dyDescent="0.25">
      <c r="G170" s="7"/>
    </row>
    <row r="171" spans="7:7" ht="15" customHeight="1" x14ac:dyDescent="0.25">
      <c r="G171" s="7"/>
    </row>
    <row r="172" spans="7:7" ht="15" customHeight="1" x14ac:dyDescent="0.25">
      <c r="G172" s="7"/>
    </row>
    <row r="173" spans="7:7" ht="15" customHeight="1" x14ac:dyDescent="0.25">
      <c r="G173" s="7"/>
    </row>
    <row r="174" spans="7:7" ht="15" customHeight="1" x14ac:dyDescent="0.25">
      <c r="G174" s="7"/>
    </row>
    <row r="175" spans="7:7" ht="15" customHeight="1" x14ac:dyDescent="0.25">
      <c r="G175" s="7"/>
    </row>
    <row r="176" spans="7:7" ht="15" customHeight="1" x14ac:dyDescent="0.25">
      <c r="G176" s="7"/>
    </row>
    <row r="177" spans="7:7" ht="15" customHeight="1" x14ac:dyDescent="0.25">
      <c r="G177" s="7"/>
    </row>
    <row r="178" spans="7:7" ht="15" customHeight="1" x14ac:dyDescent="0.25">
      <c r="G178" s="7"/>
    </row>
    <row r="179" spans="7:7" ht="15" customHeight="1" x14ac:dyDescent="0.25">
      <c r="G179" s="7"/>
    </row>
    <row r="180" spans="7:7" ht="15" customHeight="1" x14ac:dyDescent="0.25">
      <c r="G180" s="7"/>
    </row>
    <row r="181" spans="7:7" ht="15" customHeight="1" x14ac:dyDescent="0.25">
      <c r="G181" s="7"/>
    </row>
    <row r="182" spans="7:7" ht="15" customHeight="1" x14ac:dyDescent="0.25">
      <c r="G182" s="7"/>
    </row>
    <row r="183" spans="7:7" ht="15" customHeight="1" x14ac:dyDescent="0.25">
      <c r="G183" s="7"/>
    </row>
  </sheetData>
  <hyperlinks>
    <hyperlink ref="B24" r:id="rId1" tooltip="California Climate Investments webpage"/>
    <hyperlink ref="B13" r:id="rId2" tooltip="California Climate Investments Co-benefits Webpage"/>
    <hyperlink ref="B26" r:id="rId3" location="page=53" tooltip="CAL FIRE Urban Foresters List"/>
    <hyperlink ref="B13:F13" r:id="rId4" tooltip="Link to CCI Co-benefits Webpage" display="www.arb.ca.gov/cci-cobenefits"/>
    <hyperlink ref="B10" r:id="rId5" tooltip="California Climate Investments Resources webpage"/>
    <hyperlink ref="B22" r:id="rId6" tooltip="California Climate Investments email"/>
    <hyperlink ref="B17:E17" r:id="rId7" display="A step-by-step user guide, including a project example, for this Benefits Calculator Tool is available here."/>
    <hyperlink ref="B17:F17" r:id="rId8" display="A step-by-step user guide, including a project example, for this Benefits Calculator Tool is available here (http://www.arb.ca.gov/cc/capandtrade/auctionproceeds/calfire_ucf_draftuserguide_120919.pdf)."/>
    <hyperlink ref="B18" r:id="rId9" tooltip="Urban and Community Forestry Program Calculator Tool User Guide PDF"/>
  </hyperlinks>
  <pageMargins left="0.5" right="0.5" top="0.5" bottom="0.5" header="0.3" footer="0.3"/>
  <pageSetup scale="77" fitToHeight="0" orientation="landscape" r:id="rId10"/>
  <headerFooter>
    <oddFooter>&amp;L&amp;"Avenir LT Std 55 Roman,Regular"&amp;12FINAL - January 28, 2020&amp;C&amp;"Avenir LT Std 55 Roman,Regular"&amp;12Page &amp;P of &amp;N&amp;R&amp;"Avenir LT Std 55 Roman,Regular"&amp;12Read Me</oddFooter>
  </headerFooter>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J92"/>
  <sheetViews>
    <sheetView showGridLines="0" view="pageLayout" zoomScaleNormal="100" workbookViewId="0">
      <selection activeCell="F15" sqref="F15"/>
    </sheetView>
  </sheetViews>
  <sheetFormatPr defaultColWidth="9.140625" defaultRowHeight="15" x14ac:dyDescent="0.25"/>
  <cols>
    <col min="1" max="1" width="2.7109375" style="1" customWidth="1"/>
    <col min="2" max="2" width="7.85546875" style="1" customWidth="1"/>
    <col min="3" max="3" width="38.140625" style="1" customWidth="1"/>
    <col min="4" max="4" width="13.7109375" style="1" customWidth="1"/>
    <col min="5" max="5" width="77.7109375" style="1" customWidth="1"/>
    <col min="6" max="6" width="20.140625" style="1" customWidth="1"/>
    <col min="7" max="7" width="2.140625" style="1" customWidth="1"/>
    <col min="8" max="8" width="19.42578125" style="1" customWidth="1"/>
    <col min="9" max="9" width="16.85546875" style="1" customWidth="1"/>
    <col min="10" max="10" width="14.140625" style="1" customWidth="1"/>
    <col min="11" max="11" width="31.7109375" style="1" customWidth="1"/>
    <col min="12" max="16384" width="9.140625" style="1"/>
  </cols>
  <sheetData>
    <row r="1" spans="1:10" ht="18.75" customHeight="1" x14ac:dyDescent="0.25">
      <c r="A1" s="115"/>
      <c r="B1" s="422" t="s">
        <v>49</v>
      </c>
      <c r="C1" s="422"/>
      <c r="D1" s="422"/>
      <c r="E1" s="422"/>
      <c r="F1" s="422"/>
    </row>
    <row r="2" spans="1:10" ht="18.75" customHeight="1" x14ac:dyDescent="0.3">
      <c r="A2" s="115"/>
      <c r="B2" s="431" t="s">
        <v>290</v>
      </c>
      <c r="C2" s="429"/>
      <c r="D2" s="429"/>
      <c r="E2" s="429"/>
      <c r="F2" s="429"/>
    </row>
    <row r="3" spans="1:10" ht="18.75" customHeight="1" x14ac:dyDescent="0.25">
      <c r="A3" s="115"/>
      <c r="B3" s="422" t="s">
        <v>266</v>
      </c>
      <c r="C3" s="422"/>
      <c r="D3" s="422"/>
      <c r="E3" s="422"/>
      <c r="F3" s="422"/>
    </row>
    <row r="4" spans="1:10" ht="18.75" customHeight="1" x14ac:dyDescent="0.25">
      <c r="A4" s="115"/>
      <c r="B4" s="424" t="s">
        <v>8</v>
      </c>
      <c r="C4" s="424"/>
      <c r="D4" s="424"/>
      <c r="E4" s="424"/>
      <c r="F4" s="424"/>
    </row>
    <row r="5" spans="1:10" ht="18.75" customHeight="1" x14ac:dyDescent="0.3">
      <c r="A5" s="115"/>
      <c r="B5" s="431" t="s">
        <v>290</v>
      </c>
      <c r="C5" s="429"/>
      <c r="D5" s="429"/>
      <c r="E5" s="429"/>
      <c r="F5" s="429"/>
    </row>
    <row r="6" spans="1:10" ht="18.75" customHeight="1" x14ac:dyDescent="0.25">
      <c r="A6" s="115"/>
      <c r="B6" s="422" t="s">
        <v>48</v>
      </c>
      <c r="C6" s="422"/>
      <c r="D6" s="422"/>
      <c r="E6" s="422"/>
      <c r="F6" s="422"/>
    </row>
    <row r="7" spans="1:10" ht="18.75" customHeight="1" x14ac:dyDescent="0.3">
      <c r="A7" s="116"/>
      <c r="B7" s="508" t="s">
        <v>290</v>
      </c>
      <c r="C7" s="116"/>
      <c r="D7" s="116"/>
      <c r="E7" s="116"/>
      <c r="F7" s="116"/>
    </row>
    <row r="8" spans="1:10" ht="63" customHeight="1" x14ac:dyDescent="0.25">
      <c r="B8" s="484" t="s">
        <v>216</v>
      </c>
      <c r="C8" s="484"/>
      <c r="D8" s="484"/>
      <c r="E8" s="484"/>
      <c r="F8" s="484"/>
    </row>
    <row r="9" spans="1:10" ht="14.25" customHeight="1" x14ac:dyDescent="0.25">
      <c r="A9" s="117"/>
      <c r="B9" s="485" t="s">
        <v>290</v>
      </c>
      <c r="C9" s="485" t="s">
        <v>290</v>
      </c>
      <c r="D9" s="485" t="s">
        <v>290</v>
      </c>
      <c r="E9" s="485" t="s">
        <v>290</v>
      </c>
      <c r="F9" s="485" t="s">
        <v>290</v>
      </c>
    </row>
    <row r="10" spans="1:10" ht="18" customHeight="1" x14ac:dyDescent="0.25">
      <c r="B10" s="486" t="s">
        <v>93</v>
      </c>
      <c r="C10" s="486"/>
      <c r="D10" s="487" t="s">
        <v>290</v>
      </c>
      <c r="E10" s="487" t="s">
        <v>290</v>
      </c>
      <c r="F10" s="487" t="s">
        <v>290</v>
      </c>
    </row>
    <row r="11" spans="1:10" ht="18" customHeight="1" x14ac:dyDescent="0.25">
      <c r="B11" s="505" t="s">
        <v>94</v>
      </c>
      <c r="C11" s="484"/>
      <c r="D11" s="484"/>
      <c r="E11" s="484"/>
      <c r="F11" s="484"/>
    </row>
    <row r="12" spans="1:10" ht="15.75" thickBot="1" x14ac:dyDescent="0.3">
      <c r="B12" s="506" t="s">
        <v>290</v>
      </c>
      <c r="C12" s="506" t="s">
        <v>290</v>
      </c>
      <c r="D12" s="506" t="s">
        <v>290</v>
      </c>
      <c r="E12" s="506" t="s">
        <v>290</v>
      </c>
      <c r="F12" s="506" t="s">
        <v>290</v>
      </c>
    </row>
    <row r="13" spans="1:10" ht="16.5" hidden="1" thickBot="1" x14ac:dyDescent="0.3">
      <c r="A13" s="118"/>
      <c r="B13" s="502" t="s">
        <v>313</v>
      </c>
      <c r="C13" s="503" t="s">
        <v>277</v>
      </c>
      <c r="D13" s="504" t="s">
        <v>300</v>
      </c>
      <c r="E13" s="504" t="s">
        <v>301</v>
      </c>
      <c r="F13" s="503" t="s">
        <v>278</v>
      </c>
    </row>
    <row r="14" spans="1:10" ht="15" customHeight="1" x14ac:dyDescent="0.25">
      <c r="B14" s="496"/>
      <c r="C14" s="497" t="s">
        <v>95</v>
      </c>
      <c r="D14" s="497"/>
      <c r="E14" s="498"/>
      <c r="F14" s="495" t="s">
        <v>96</v>
      </c>
      <c r="G14" s="7"/>
      <c r="H14" s="7"/>
      <c r="I14" s="7"/>
      <c r="J14" s="7"/>
    </row>
    <row r="15" spans="1:10" ht="35.1" customHeight="1" x14ac:dyDescent="0.25">
      <c r="B15" s="510">
        <v>1</v>
      </c>
      <c r="C15" s="499" t="s">
        <v>145</v>
      </c>
      <c r="D15" s="491"/>
      <c r="E15" s="492"/>
      <c r="F15" s="489"/>
      <c r="G15" s="7"/>
      <c r="H15" s="7"/>
      <c r="I15" s="7"/>
      <c r="J15" s="7"/>
    </row>
    <row r="16" spans="1:10" ht="34.5" customHeight="1" x14ac:dyDescent="0.25">
      <c r="B16" s="511">
        <v>2</v>
      </c>
      <c r="C16" s="499" t="s">
        <v>100</v>
      </c>
      <c r="D16" s="500"/>
      <c r="E16" s="501"/>
      <c r="F16" s="489"/>
      <c r="G16" s="7"/>
      <c r="H16" s="7"/>
      <c r="I16" s="7"/>
      <c r="J16" s="7"/>
    </row>
    <row r="17" spans="1:10" ht="34.5" customHeight="1" thickBot="1" x14ac:dyDescent="0.3">
      <c r="B17" s="488">
        <v>3</v>
      </c>
      <c r="C17" s="499" t="s">
        <v>146</v>
      </c>
      <c r="D17" s="493"/>
      <c r="E17" s="494"/>
      <c r="F17" s="490"/>
      <c r="G17" s="7"/>
      <c r="H17" s="7"/>
      <c r="I17" s="7"/>
      <c r="J17" s="7"/>
    </row>
    <row r="18" spans="1:10" ht="15" customHeight="1" x14ac:dyDescent="0.25">
      <c r="A18" s="87"/>
      <c r="B18" s="506" t="s">
        <v>290</v>
      </c>
      <c r="C18" s="506" t="s">
        <v>290</v>
      </c>
      <c r="D18" s="506" t="s">
        <v>290</v>
      </c>
      <c r="E18" s="506" t="s">
        <v>290</v>
      </c>
      <c r="F18" s="506" t="s">
        <v>290</v>
      </c>
      <c r="G18" s="7"/>
      <c r="H18" s="7"/>
      <c r="I18" s="7"/>
      <c r="J18" s="7"/>
    </row>
    <row r="19" spans="1:10" ht="18" customHeight="1" x14ac:dyDescent="0.25">
      <c r="B19" s="486" t="s">
        <v>97</v>
      </c>
      <c r="C19" s="486"/>
      <c r="D19" s="487" t="s">
        <v>290</v>
      </c>
      <c r="E19" s="487" t="s">
        <v>290</v>
      </c>
      <c r="F19" s="487" t="s">
        <v>290</v>
      </c>
    </row>
    <row r="20" spans="1:10" ht="15.75" x14ac:dyDescent="0.25">
      <c r="B20" s="525" t="s">
        <v>315</v>
      </c>
      <c r="C20" s="507"/>
      <c r="D20" s="507"/>
      <c r="E20" s="507"/>
      <c r="F20" s="507"/>
    </row>
    <row r="21" spans="1:10" ht="15.75" x14ac:dyDescent="0.25">
      <c r="B21" s="525" t="s">
        <v>316</v>
      </c>
      <c r="C21" s="507"/>
      <c r="D21" s="507"/>
      <c r="E21" s="507"/>
      <c r="F21" s="507"/>
    </row>
    <row r="22" spans="1:10" ht="16.5" thickBot="1" x14ac:dyDescent="0.3">
      <c r="A22" s="121"/>
      <c r="B22" s="506" t="s">
        <v>290</v>
      </c>
      <c r="C22" s="506" t="s">
        <v>290</v>
      </c>
      <c r="D22" s="506" t="s">
        <v>290</v>
      </c>
      <c r="E22" s="506" t="s">
        <v>290</v>
      </c>
      <c r="F22" s="506" t="s">
        <v>290</v>
      </c>
      <c r="G22" s="7"/>
      <c r="H22" s="7"/>
      <c r="I22" s="7"/>
      <c r="J22" s="7"/>
    </row>
    <row r="23" spans="1:10" ht="9.75" hidden="1" customHeight="1" thickBot="1" x14ac:dyDescent="0.3">
      <c r="A23" s="121"/>
      <c r="B23" s="515" t="s">
        <v>300</v>
      </c>
      <c r="C23" s="515" t="s">
        <v>277</v>
      </c>
      <c r="D23" s="515" t="s">
        <v>314</v>
      </c>
      <c r="E23" s="515" t="s">
        <v>301</v>
      </c>
      <c r="F23" s="515" t="s">
        <v>96</v>
      </c>
      <c r="G23" s="7"/>
      <c r="H23" s="7"/>
      <c r="I23" s="7"/>
      <c r="J23" s="7"/>
    </row>
    <row r="24" spans="1:10" ht="15.75" customHeight="1" x14ac:dyDescent="0.25">
      <c r="A24" s="87"/>
      <c r="B24" s="512" t="s">
        <v>101</v>
      </c>
      <c r="C24" s="513"/>
      <c r="D24" s="523" t="s">
        <v>98</v>
      </c>
      <c r="E24" s="524"/>
      <c r="F24" s="119" t="s">
        <v>96</v>
      </c>
      <c r="G24" s="7"/>
      <c r="H24" s="7"/>
      <c r="I24" s="7"/>
      <c r="J24" s="7"/>
    </row>
    <row r="25" spans="1:10" ht="150" customHeight="1" x14ac:dyDescent="0.25">
      <c r="A25" s="87"/>
      <c r="B25" s="526" t="s">
        <v>99</v>
      </c>
      <c r="C25" s="516"/>
      <c r="D25" s="519" t="s">
        <v>317</v>
      </c>
      <c r="E25" s="517"/>
      <c r="F25" s="514"/>
      <c r="G25" s="7"/>
      <c r="H25" s="7"/>
      <c r="I25" s="7"/>
      <c r="J25" s="7"/>
    </row>
    <row r="26" spans="1:10" ht="35.1" customHeight="1" x14ac:dyDescent="0.25">
      <c r="A26" s="6"/>
      <c r="B26" s="527" t="s">
        <v>102</v>
      </c>
      <c r="C26" s="517"/>
      <c r="D26" s="520" t="s">
        <v>117</v>
      </c>
      <c r="E26" s="521"/>
      <c r="F26" s="120"/>
      <c r="G26" s="7"/>
      <c r="H26" s="7"/>
      <c r="I26" s="7"/>
      <c r="J26" s="7"/>
    </row>
    <row r="27" spans="1:10" ht="35.1" customHeight="1" x14ac:dyDescent="0.25">
      <c r="A27" s="117"/>
      <c r="B27" s="528" t="s">
        <v>103</v>
      </c>
      <c r="C27" s="518"/>
      <c r="D27" s="518" t="s">
        <v>118</v>
      </c>
      <c r="E27" s="522"/>
      <c r="F27" s="509"/>
      <c r="G27" s="7"/>
      <c r="H27" s="7"/>
      <c r="I27" s="7"/>
      <c r="J27" s="7"/>
    </row>
    <row r="28" spans="1:10" ht="15" customHeight="1" x14ac:dyDescent="0.25">
      <c r="A28" s="117"/>
      <c r="B28" s="506" t="s">
        <v>290</v>
      </c>
      <c r="C28" s="506" t="s">
        <v>290</v>
      </c>
      <c r="D28" s="506" t="s">
        <v>290</v>
      </c>
      <c r="E28" s="506" t="s">
        <v>290</v>
      </c>
      <c r="F28" s="506" t="s">
        <v>290</v>
      </c>
      <c r="G28" s="7"/>
      <c r="H28" s="7"/>
      <c r="I28" s="7"/>
      <c r="J28" s="7"/>
    </row>
    <row r="29" spans="1:10" ht="15.75" x14ac:dyDescent="0.25">
      <c r="G29" s="7"/>
      <c r="H29" s="7"/>
      <c r="I29" s="7"/>
      <c r="J29" s="7"/>
    </row>
    <row r="30" spans="1:10" ht="15.75" x14ac:dyDescent="0.25">
      <c r="G30" s="7"/>
      <c r="H30" s="7"/>
      <c r="I30" s="7"/>
      <c r="J30" s="7"/>
    </row>
    <row r="31" spans="1:10" ht="15.75" x14ac:dyDescent="0.25">
      <c r="G31" s="7"/>
      <c r="H31" s="7"/>
      <c r="I31" s="7"/>
      <c r="J31" s="7"/>
    </row>
    <row r="32" spans="1:10" ht="15.75" x14ac:dyDescent="0.25">
      <c r="G32" s="7"/>
      <c r="H32" s="7"/>
      <c r="I32" s="7"/>
      <c r="J32" s="7"/>
    </row>
    <row r="33" spans="7:10" ht="15.75" x14ac:dyDescent="0.25">
      <c r="G33" s="7"/>
      <c r="H33" s="7"/>
      <c r="I33" s="7"/>
      <c r="J33" s="7"/>
    </row>
    <row r="34" spans="7:10" ht="15.75" x14ac:dyDescent="0.25">
      <c r="G34" s="7"/>
      <c r="H34" s="7"/>
      <c r="I34" s="7"/>
      <c r="J34" s="7"/>
    </row>
    <row r="35" spans="7:10" ht="15.75" x14ac:dyDescent="0.25">
      <c r="G35" s="7"/>
      <c r="H35" s="7"/>
      <c r="I35" s="7"/>
      <c r="J35" s="7"/>
    </row>
    <row r="36" spans="7:10" ht="15.75" x14ac:dyDescent="0.25">
      <c r="G36" s="7"/>
      <c r="H36" s="7"/>
      <c r="I36" s="7"/>
      <c r="J36" s="7"/>
    </row>
    <row r="37" spans="7:10" ht="15.75" x14ac:dyDescent="0.25">
      <c r="G37" s="7"/>
      <c r="H37" s="7"/>
      <c r="I37" s="7"/>
      <c r="J37" s="7"/>
    </row>
    <row r="38" spans="7:10" ht="15.75" x14ac:dyDescent="0.25">
      <c r="G38" s="7"/>
      <c r="H38" s="7"/>
      <c r="I38" s="7"/>
      <c r="J38" s="7"/>
    </row>
    <row r="39" spans="7:10" ht="15.75" x14ac:dyDescent="0.25">
      <c r="G39" s="7"/>
      <c r="H39" s="7"/>
      <c r="I39" s="7"/>
      <c r="J39" s="7"/>
    </row>
    <row r="40" spans="7:10" ht="15.75" x14ac:dyDescent="0.25">
      <c r="G40" s="7"/>
      <c r="H40" s="7"/>
      <c r="I40" s="7"/>
      <c r="J40" s="7"/>
    </row>
    <row r="41" spans="7:10" ht="15.75" x14ac:dyDescent="0.25">
      <c r="G41" s="7"/>
      <c r="H41" s="7"/>
      <c r="I41" s="7"/>
      <c r="J41" s="7"/>
    </row>
    <row r="42" spans="7:10" ht="15.75" x14ac:dyDescent="0.25">
      <c r="G42" s="7"/>
      <c r="H42" s="7"/>
      <c r="I42" s="7"/>
      <c r="J42" s="7"/>
    </row>
    <row r="43" spans="7:10" ht="15.75" x14ac:dyDescent="0.25">
      <c r="G43" s="7"/>
      <c r="H43" s="7"/>
      <c r="I43" s="7"/>
      <c r="J43" s="7"/>
    </row>
    <row r="44" spans="7:10" ht="15.75" x14ac:dyDescent="0.25">
      <c r="G44" s="7"/>
      <c r="H44" s="7"/>
      <c r="I44" s="7"/>
      <c r="J44" s="7"/>
    </row>
    <row r="45" spans="7:10" ht="15.75" x14ac:dyDescent="0.25">
      <c r="G45" s="7"/>
      <c r="H45" s="7"/>
      <c r="I45" s="7"/>
      <c r="J45" s="7"/>
    </row>
    <row r="46" spans="7:10" ht="15.75" x14ac:dyDescent="0.25">
      <c r="G46" s="7"/>
      <c r="H46" s="7"/>
      <c r="I46" s="7"/>
      <c r="J46" s="7"/>
    </row>
    <row r="47" spans="7:10" ht="15.75" x14ac:dyDescent="0.25">
      <c r="G47" s="7"/>
      <c r="H47" s="7"/>
      <c r="I47" s="7"/>
      <c r="J47" s="7"/>
    </row>
    <row r="48" spans="7:10" ht="15.75" x14ac:dyDescent="0.25">
      <c r="G48" s="7"/>
      <c r="H48" s="7"/>
      <c r="I48" s="7"/>
      <c r="J48" s="7"/>
    </row>
    <row r="49" spans="7:10" ht="15.75" x14ac:dyDescent="0.25">
      <c r="G49" s="7"/>
      <c r="H49" s="7"/>
      <c r="I49" s="7"/>
      <c r="J49" s="7"/>
    </row>
    <row r="50" spans="7:10" ht="15.75" x14ac:dyDescent="0.25">
      <c r="G50" s="7"/>
      <c r="H50" s="7"/>
      <c r="I50" s="7"/>
      <c r="J50" s="7"/>
    </row>
    <row r="51" spans="7:10" ht="15.75" x14ac:dyDescent="0.25">
      <c r="G51" s="7"/>
      <c r="H51" s="7"/>
      <c r="I51" s="7"/>
      <c r="J51" s="7"/>
    </row>
    <row r="52" spans="7:10" ht="15.75" x14ac:dyDescent="0.25">
      <c r="G52" s="7"/>
      <c r="H52" s="7"/>
      <c r="I52" s="7"/>
      <c r="J52" s="7"/>
    </row>
    <row r="53" spans="7:10" ht="15.75" x14ac:dyDescent="0.25">
      <c r="G53" s="7"/>
      <c r="H53" s="7"/>
      <c r="I53" s="7"/>
      <c r="J53" s="7"/>
    </row>
    <row r="54" spans="7:10" ht="15.75" x14ac:dyDescent="0.25">
      <c r="G54" s="7"/>
      <c r="H54" s="7"/>
      <c r="I54" s="7"/>
      <c r="J54" s="7"/>
    </row>
    <row r="55" spans="7:10" ht="15.75" x14ac:dyDescent="0.25">
      <c r="G55" s="7"/>
      <c r="H55" s="7"/>
      <c r="I55" s="7"/>
      <c r="J55" s="7"/>
    </row>
    <row r="56" spans="7:10" ht="15.75" x14ac:dyDescent="0.25">
      <c r="G56" s="7"/>
      <c r="H56" s="7"/>
      <c r="I56" s="7"/>
      <c r="J56" s="7"/>
    </row>
    <row r="57" spans="7:10" ht="15.75" x14ac:dyDescent="0.25">
      <c r="G57" s="7"/>
      <c r="H57" s="7"/>
      <c r="I57" s="7"/>
      <c r="J57" s="7"/>
    </row>
    <row r="58" spans="7:10" ht="15.75" x14ac:dyDescent="0.25">
      <c r="G58" s="7"/>
      <c r="H58" s="7"/>
      <c r="I58" s="7"/>
      <c r="J58" s="7"/>
    </row>
    <row r="59" spans="7:10" ht="15.75" x14ac:dyDescent="0.25">
      <c r="G59" s="7"/>
      <c r="H59" s="7"/>
      <c r="I59" s="7"/>
      <c r="J59" s="7"/>
    </row>
    <row r="60" spans="7:10" ht="15.75" x14ac:dyDescent="0.25">
      <c r="G60" s="7"/>
      <c r="H60" s="7"/>
      <c r="I60" s="7"/>
      <c r="J60" s="7"/>
    </row>
    <row r="61" spans="7:10" ht="15.75" x14ac:dyDescent="0.25">
      <c r="G61" s="7"/>
      <c r="H61" s="7"/>
      <c r="I61" s="7"/>
      <c r="J61" s="7"/>
    </row>
    <row r="62" spans="7:10" ht="15.75" x14ac:dyDescent="0.25">
      <c r="G62" s="7"/>
      <c r="H62" s="7"/>
      <c r="I62" s="7"/>
      <c r="J62" s="7"/>
    </row>
    <row r="63" spans="7:10" ht="15.75" x14ac:dyDescent="0.25">
      <c r="G63" s="7"/>
      <c r="H63" s="7"/>
      <c r="I63" s="7"/>
      <c r="J63" s="7"/>
    </row>
    <row r="64" spans="7:10" ht="15.75" x14ac:dyDescent="0.25">
      <c r="G64" s="7"/>
      <c r="H64" s="7"/>
      <c r="I64" s="7"/>
      <c r="J64" s="7"/>
    </row>
    <row r="65" spans="7:10" ht="15.75" x14ac:dyDescent="0.25">
      <c r="G65" s="7"/>
      <c r="H65" s="7"/>
      <c r="I65" s="7"/>
      <c r="J65" s="7"/>
    </row>
    <row r="66" spans="7:10" ht="15.75" x14ac:dyDescent="0.25">
      <c r="G66" s="7"/>
      <c r="H66" s="7"/>
      <c r="I66" s="7"/>
      <c r="J66" s="7"/>
    </row>
    <row r="67" spans="7:10" ht="15.75" x14ac:dyDescent="0.25">
      <c r="G67" s="7"/>
      <c r="H67" s="7"/>
      <c r="I67" s="7"/>
      <c r="J67" s="7"/>
    </row>
    <row r="68" spans="7:10" ht="15.75" x14ac:dyDescent="0.25">
      <c r="G68" s="7"/>
      <c r="H68" s="7"/>
      <c r="I68" s="7"/>
      <c r="J68" s="7"/>
    </row>
    <row r="69" spans="7:10" ht="15.75" x14ac:dyDescent="0.25">
      <c r="G69" s="7"/>
      <c r="H69" s="7"/>
      <c r="I69" s="7"/>
      <c r="J69" s="7"/>
    </row>
    <row r="70" spans="7:10" ht="15.75" x14ac:dyDescent="0.25">
      <c r="G70" s="7"/>
      <c r="H70" s="7"/>
      <c r="I70" s="7"/>
      <c r="J70" s="7"/>
    </row>
    <row r="71" spans="7:10" ht="15.75" x14ac:dyDescent="0.25">
      <c r="G71" s="7"/>
      <c r="H71" s="7"/>
      <c r="I71" s="7"/>
      <c r="J71" s="7"/>
    </row>
    <row r="72" spans="7:10" ht="15.75" x14ac:dyDescent="0.25">
      <c r="G72" s="7"/>
      <c r="H72" s="7"/>
      <c r="I72" s="7"/>
      <c r="J72" s="7"/>
    </row>
    <row r="73" spans="7:10" ht="15.75" x14ac:dyDescent="0.25">
      <c r="G73" s="7"/>
      <c r="H73" s="7"/>
      <c r="I73" s="7"/>
      <c r="J73" s="7"/>
    </row>
    <row r="74" spans="7:10" ht="15.75" x14ac:dyDescent="0.25">
      <c r="G74" s="7"/>
      <c r="H74" s="7"/>
      <c r="I74" s="7"/>
      <c r="J74" s="7"/>
    </row>
    <row r="75" spans="7:10" ht="15.75" x14ac:dyDescent="0.25">
      <c r="G75" s="7"/>
      <c r="H75" s="7"/>
      <c r="I75" s="7"/>
      <c r="J75" s="7"/>
    </row>
    <row r="76" spans="7:10" ht="15.75" x14ac:dyDescent="0.25">
      <c r="G76" s="7"/>
      <c r="H76" s="7"/>
      <c r="I76" s="7"/>
      <c r="J76" s="7"/>
    </row>
    <row r="77" spans="7:10" ht="15.75" x14ac:dyDescent="0.25">
      <c r="G77" s="7"/>
      <c r="H77" s="7"/>
      <c r="I77" s="7"/>
      <c r="J77" s="7"/>
    </row>
    <row r="78" spans="7:10" ht="15.75" x14ac:dyDescent="0.25">
      <c r="G78" s="7"/>
      <c r="H78" s="7"/>
      <c r="I78" s="7"/>
      <c r="J78" s="7"/>
    </row>
    <row r="79" spans="7:10" ht="15.75" x14ac:dyDescent="0.25">
      <c r="G79" s="7"/>
      <c r="H79" s="7"/>
      <c r="I79" s="7"/>
      <c r="J79" s="7"/>
    </row>
    <row r="80" spans="7:10" ht="15.75" x14ac:dyDescent="0.25">
      <c r="G80" s="7"/>
      <c r="H80" s="7"/>
      <c r="I80" s="7"/>
      <c r="J80" s="7"/>
    </row>
    <row r="81" spans="7:10" ht="15.75" x14ac:dyDescent="0.25">
      <c r="G81" s="7"/>
      <c r="H81" s="7"/>
      <c r="I81" s="7"/>
      <c r="J81" s="7"/>
    </row>
    <row r="82" spans="7:10" ht="15.75" x14ac:dyDescent="0.25">
      <c r="G82" s="7"/>
      <c r="H82" s="7"/>
      <c r="I82" s="7"/>
      <c r="J82" s="7"/>
    </row>
    <row r="83" spans="7:10" ht="15.75" x14ac:dyDescent="0.25">
      <c r="G83" s="7"/>
      <c r="H83" s="7"/>
      <c r="I83" s="7"/>
      <c r="J83" s="7"/>
    </row>
    <row r="84" spans="7:10" ht="15.75" x14ac:dyDescent="0.25">
      <c r="G84" s="7"/>
      <c r="H84" s="7"/>
      <c r="I84" s="7"/>
      <c r="J84" s="7"/>
    </row>
    <row r="85" spans="7:10" ht="15.75" x14ac:dyDescent="0.25">
      <c r="G85" s="7"/>
      <c r="H85" s="7"/>
      <c r="I85" s="7"/>
      <c r="J85" s="7"/>
    </row>
    <row r="86" spans="7:10" ht="15.75" x14ac:dyDescent="0.25">
      <c r="G86" s="7"/>
      <c r="H86" s="7"/>
      <c r="I86" s="7"/>
      <c r="J86" s="7"/>
    </row>
    <row r="87" spans="7:10" ht="15.75" x14ac:dyDescent="0.25">
      <c r="G87" s="7"/>
      <c r="H87" s="7"/>
      <c r="I87" s="7"/>
      <c r="J87" s="7"/>
    </row>
    <row r="88" spans="7:10" ht="15.75" x14ac:dyDescent="0.25">
      <c r="G88" s="7"/>
      <c r="H88" s="7"/>
      <c r="I88" s="7"/>
      <c r="J88" s="7"/>
    </row>
    <row r="89" spans="7:10" ht="15.75" x14ac:dyDescent="0.25">
      <c r="G89" s="7"/>
      <c r="H89" s="7"/>
      <c r="I89" s="7"/>
      <c r="J89" s="7"/>
    </row>
    <row r="90" spans="7:10" ht="15.75" x14ac:dyDescent="0.25">
      <c r="G90" s="7"/>
      <c r="H90" s="7"/>
      <c r="I90" s="7"/>
      <c r="J90" s="7"/>
    </row>
    <row r="91" spans="7:10" ht="15.75" x14ac:dyDescent="0.25">
      <c r="G91" s="7"/>
      <c r="H91" s="7"/>
      <c r="I91" s="7"/>
      <c r="J91" s="7"/>
    </row>
    <row r="92" spans="7:10" ht="15.75" x14ac:dyDescent="0.25">
      <c r="G92" s="7"/>
      <c r="H92" s="7"/>
      <c r="I92" s="7"/>
      <c r="J92" s="7"/>
    </row>
  </sheetData>
  <sheetProtection algorithmName="SHA-512" hashValue="SzTUkXsxpSbIQjypI/P8pPeR2dmey8TkFYtBNjwIyv2/3n+xXxP3zha+tlnnWrBkoZAgpZKTdSz6wQh4YxIzoQ==" saltValue="2sJR5fldFKSccZ6ih1Ik3w==" spinCount="100000" sheet="1" objects="1" scenarios="1"/>
  <pageMargins left="0.5" right="0.5" top="0.5" bottom="0.5" header="0.3" footer="0.3"/>
  <pageSetup scale="72" orientation="landscape" r:id="rId1"/>
  <headerFooter>
    <oddFooter>&amp;L&amp;"Avenir LT Std 55 Roman,Regular"&amp;12FINAL - January 28, 2020&amp;C&amp;"Avenir LT Std 55 Roman,Regular"&amp;12Page &amp;P of &amp;N&amp;R&amp;"Avenir LT Std 55 Roman,Regular"&amp;12Documentation</oddFooter>
  </headerFooter>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'Defaults &lt;HIDE&gt;'!$B$10:$B$11</xm:f>
          </x14:formula1>
          <xm:sqref>F25:F27</xm:sqref>
        </x14:dataValidation>
        <x14:dataValidation type="list" allowBlank="1" showInputMessage="1" showErrorMessage="1">
          <x14:formula1>
            <xm:f>'Defaults &lt;HIDE&gt;'!$B$10:$B$11</xm:f>
          </x14:formula1>
          <xm:sqref>F15:F17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K68"/>
  <sheetViews>
    <sheetView showGridLines="0" view="pageLayout" zoomScaleNormal="100" workbookViewId="0">
      <selection activeCell="B8" sqref="B8"/>
    </sheetView>
  </sheetViews>
  <sheetFormatPr defaultColWidth="9.140625" defaultRowHeight="15" x14ac:dyDescent="0.25"/>
  <cols>
    <col min="1" max="1" width="2.85546875" style="102" customWidth="1"/>
    <col min="2" max="2" width="45.140625" style="126" customWidth="1"/>
    <col min="3" max="3" width="21.7109375" style="126" customWidth="1"/>
    <col min="4" max="4" width="121.5703125" style="133" customWidth="1"/>
    <col min="5" max="5" width="22.7109375" style="102" customWidth="1"/>
    <col min="6" max="6" width="6.7109375" style="102" customWidth="1"/>
    <col min="7" max="7" width="9.140625" style="102" customWidth="1"/>
    <col min="8" max="8" width="34.5703125" style="102" bestFit="1" customWidth="1"/>
    <col min="9" max="9" width="19.42578125" style="102" customWidth="1"/>
    <col min="10" max="10" width="16.85546875" style="102" customWidth="1"/>
    <col min="11" max="11" width="14.140625" style="102" customWidth="1"/>
    <col min="12" max="12" width="31.7109375" style="102" customWidth="1"/>
    <col min="13" max="16384" width="9.140625" style="102"/>
  </cols>
  <sheetData>
    <row r="1" spans="1:11" ht="18.75" customHeight="1" x14ac:dyDescent="0.25">
      <c r="A1" s="533" t="s">
        <v>290</v>
      </c>
      <c r="B1" s="529" t="str">
        <f>Electricity!B1</f>
        <v>California Air Resources Board</v>
      </c>
      <c r="C1" s="529"/>
      <c r="D1" s="530"/>
      <c r="E1" s="122"/>
    </row>
    <row r="2" spans="1:11" ht="18.75" customHeight="1" x14ac:dyDescent="0.25">
      <c r="A2" s="420" t="s">
        <v>290</v>
      </c>
      <c r="B2" s="535" t="s">
        <v>290</v>
      </c>
      <c r="C2" s="531"/>
      <c r="D2" s="532"/>
      <c r="E2" s="122"/>
    </row>
    <row r="3" spans="1:11" ht="18.75" customHeight="1" x14ac:dyDescent="0.25">
      <c r="A3" s="420" t="s">
        <v>290</v>
      </c>
      <c r="B3" s="531" t="str">
        <f>Electricity!B3</f>
        <v>Benefits Calculator Tool for the</v>
      </c>
      <c r="C3" s="531"/>
      <c r="D3" s="532"/>
      <c r="E3" s="122"/>
    </row>
    <row r="4" spans="1:11" ht="18.75" customHeight="1" x14ac:dyDescent="0.25">
      <c r="A4" s="420" t="s">
        <v>290</v>
      </c>
      <c r="B4" s="531" t="str">
        <f>Electricity!B4</f>
        <v>Urban and Community Forestry Program</v>
      </c>
      <c r="C4" s="531"/>
      <c r="D4" s="532"/>
      <c r="E4" s="122"/>
    </row>
    <row r="5" spans="1:11" ht="18.75" customHeight="1" x14ac:dyDescent="0.25">
      <c r="A5" s="420" t="s">
        <v>290</v>
      </c>
      <c r="B5" s="535" t="s">
        <v>290</v>
      </c>
      <c r="C5" s="531"/>
      <c r="D5" s="532"/>
      <c r="E5" s="122"/>
    </row>
    <row r="6" spans="1:11" ht="18.75" customHeight="1" x14ac:dyDescent="0.25">
      <c r="A6" s="420" t="s">
        <v>290</v>
      </c>
      <c r="B6" s="531" t="str">
        <f>Electricity!B6</f>
        <v>California Climate Investments</v>
      </c>
      <c r="C6" s="531"/>
      <c r="D6" s="532"/>
      <c r="E6" s="122"/>
    </row>
    <row r="7" spans="1:11" ht="18.75" customHeight="1" x14ac:dyDescent="0.25">
      <c r="A7" s="420" t="s">
        <v>290</v>
      </c>
      <c r="B7" s="536" t="s">
        <v>290</v>
      </c>
      <c r="C7" s="536" t="s">
        <v>290</v>
      </c>
      <c r="D7" s="537" t="s">
        <v>290</v>
      </c>
      <c r="E7" s="122"/>
    </row>
    <row r="8" spans="1:11" ht="18.75" customHeight="1" thickBot="1" x14ac:dyDescent="0.35">
      <c r="A8" s="420" t="s">
        <v>290</v>
      </c>
      <c r="B8" s="123" t="s">
        <v>7</v>
      </c>
      <c r="C8" s="124"/>
      <c r="D8" s="538" t="s">
        <v>290</v>
      </c>
      <c r="E8" s="112"/>
    </row>
    <row r="9" spans="1:11" ht="18.75" customHeight="1" thickBot="1" x14ac:dyDescent="0.35">
      <c r="A9" s="420" t="s">
        <v>290</v>
      </c>
      <c r="B9" s="625" t="s">
        <v>38</v>
      </c>
      <c r="C9" s="626"/>
      <c r="D9" s="627"/>
      <c r="E9" s="112"/>
    </row>
    <row r="10" spans="1:11" ht="18.75" hidden="1" customHeight="1" thickBot="1" x14ac:dyDescent="0.35">
      <c r="A10" s="420"/>
      <c r="B10" s="545" t="s">
        <v>277</v>
      </c>
      <c r="C10" s="545" t="s">
        <v>318</v>
      </c>
      <c r="D10" s="545" t="s">
        <v>319</v>
      </c>
      <c r="E10" s="112"/>
    </row>
    <row r="11" spans="1:11" ht="111" thickBot="1" x14ac:dyDescent="0.3">
      <c r="A11" s="420" t="s">
        <v>290</v>
      </c>
      <c r="B11" s="550" t="s">
        <v>35</v>
      </c>
      <c r="C11" s="551">
        <v>0.03</v>
      </c>
      <c r="D11" s="552" t="s">
        <v>153</v>
      </c>
      <c r="E11" s="125"/>
      <c r="F11" s="7"/>
      <c r="G11" s="7"/>
      <c r="H11" s="7"/>
      <c r="I11" s="7"/>
      <c r="J11" s="7"/>
      <c r="K11" s="7"/>
    </row>
    <row r="12" spans="1:11" ht="35.1" customHeight="1" thickBot="1" x14ac:dyDescent="0.3">
      <c r="A12" s="420" t="s">
        <v>290</v>
      </c>
      <c r="B12" s="548" t="s">
        <v>32</v>
      </c>
      <c r="C12" s="553">
        <v>10</v>
      </c>
      <c r="D12" s="554" t="s">
        <v>34</v>
      </c>
      <c r="F12" s="7"/>
      <c r="G12" s="7"/>
      <c r="H12" s="7"/>
      <c r="I12" s="7"/>
      <c r="J12" s="7"/>
      <c r="K12" s="7"/>
    </row>
    <row r="13" spans="1:11" ht="35.1" customHeight="1" thickBot="1" x14ac:dyDescent="0.3">
      <c r="A13" s="420" t="s">
        <v>290</v>
      </c>
      <c r="B13" s="548" t="s">
        <v>31</v>
      </c>
      <c r="C13" s="553">
        <v>20</v>
      </c>
      <c r="D13" s="554" t="s">
        <v>33</v>
      </c>
      <c r="F13" s="7"/>
      <c r="G13" s="7"/>
      <c r="H13" s="7"/>
      <c r="I13" s="7"/>
      <c r="J13" s="7"/>
      <c r="K13" s="7"/>
    </row>
    <row r="14" spans="1:11" ht="95.25" thickBot="1" x14ac:dyDescent="0.3">
      <c r="A14" s="420" t="s">
        <v>290</v>
      </c>
      <c r="B14" s="550" t="s">
        <v>217</v>
      </c>
      <c r="C14" s="555">
        <v>0.22786834860717745</v>
      </c>
      <c r="D14" s="556" t="s">
        <v>245</v>
      </c>
      <c r="F14" s="7"/>
      <c r="G14" s="7"/>
      <c r="H14" s="7"/>
      <c r="I14" s="7"/>
      <c r="J14" s="7"/>
      <c r="K14" s="7"/>
    </row>
    <row r="15" spans="1:11" ht="35.1" customHeight="1" x14ac:dyDescent="0.25">
      <c r="A15" s="420" t="s">
        <v>290</v>
      </c>
      <c r="B15" s="550" t="s">
        <v>218</v>
      </c>
      <c r="C15" s="557">
        <v>5.3099999999999996E-3</v>
      </c>
      <c r="D15" s="556" t="s">
        <v>115</v>
      </c>
      <c r="F15" s="7"/>
      <c r="G15" s="7"/>
      <c r="H15" s="7"/>
      <c r="I15" s="7"/>
      <c r="J15" s="7"/>
      <c r="K15" s="7"/>
    </row>
    <row r="16" spans="1:11" ht="35.1" customHeight="1" x14ac:dyDescent="0.25">
      <c r="A16" s="420" t="s">
        <v>290</v>
      </c>
      <c r="B16" s="565" t="s">
        <v>12</v>
      </c>
      <c r="C16" s="563">
        <v>0.46300000000000002</v>
      </c>
      <c r="D16" s="566" t="s">
        <v>39</v>
      </c>
      <c r="F16" s="7"/>
      <c r="G16" s="7"/>
      <c r="H16" s="7"/>
      <c r="I16" s="7"/>
      <c r="J16" s="7"/>
      <c r="K16" s="7"/>
    </row>
    <row r="17" spans="1:11" ht="35.1" customHeight="1" x14ac:dyDescent="0.25">
      <c r="A17" s="420" t="s">
        <v>290</v>
      </c>
      <c r="B17" s="565" t="s">
        <v>13</v>
      </c>
      <c r="C17" s="563">
        <v>0.25</v>
      </c>
      <c r="D17" s="566" t="s">
        <v>39</v>
      </c>
      <c r="F17" s="7"/>
      <c r="G17" s="7"/>
      <c r="H17" s="7"/>
      <c r="I17" s="7"/>
      <c r="J17" s="7"/>
      <c r="K17" s="7"/>
    </row>
    <row r="18" spans="1:11" ht="35.1" customHeight="1" x14ac:dyDescent="0.25">
      <c r="A18" s="420" t="s">
        <v>290</v>
      </c>
      <c r="B18" s="565" t="s">
        <v>14</v>
      </c>
      <c r="C18" s="563">
        <v>0.48399999999999999</v>
      </c>
      <c r="D18" s="566" t="s">
        <v>39</v>
      </c>
      <c r="F18" s="7"/>
      <c r="G18" s="7"/>
      <c r="H18" s="7"/>
      <c r="I18" s="7"/>
      <c r="J18" s="7"/>
      <c r="K18" s="7"/>
    </row>
    <row r="19" spans="1:11" ht="35.1" customHeight="1" x14ac:dyDescent="0.25">
      <c r="A19" s="420" t="s">
        <v>290</v>
      </c>
      <c r="B19" s="565" t="s">
        <v>15</v>
      </c>
      <c r="C19" s="563">
        <v>0.58199999999999996</v>
      </c>
      <c r="D19" s="566" t="s">
        <v>39</v>
      </c>
      <c r="F19" s="7"/>
      <c r="G19" s="7"/>
      <c r="H19" s="7"/>
      <c r="I19" s="7"/>
      <c r="J19" s="7"/>
      <c r="K19" s="7"/>
    </row>
    <row r="20" spans="1:11" ht="35.1" customHeight="1" x14ac:dyDescent="0.25">
      <c r="A20" s="420" t="s">
        <v>290</v>
      </c>
      <c r="B20" s="565" t="s">
        <v>16</v>
      </c>
      <c r="C20" s="563">
        <v>0.38</v>
      </c>
      <c r="D20" s="566" t="s">
        <v>39</v>
      </c>
      <c r="F20" s="7"/>
      <c r="G20" s="7"/>
      <c r="H20" s="7"/>
      <c r="I20" s="7"/>
      <c r="J20" s="7"/>
      <c r="K20" s="7"/>
    </row>
    <row r="21" spans="1:11" ht="35.1" customHeight="1" x14ac:dyDescent="0.25">
      <c r="A21" s="420" t="s">
        <v>290</v>
      </c>
      <c r="B21" s="565" t="s">
        <v>17</v>
      </c>
      <c r="C21" s="563">
        <v>5.8000000000000003E-2</v>
      </c>
      <c r="D21" s="566" t="s">
        <v>39</v>
      </c>
      <c r="F21" s="7"/>
      <c r="G21" s="7"/>
      <c r="H21" s="7"/>
      <c r="I21" s="7"/>
      <c r="J21" s="7"/>
      <c r="K21" s="7"/>
    </row>
    <row r="22" spans="1:11" ht="35.1" customHeight="1" thickBot="1" x14ac:dyDescent="0.3">
      <c r="A22" s="420" t="s">
        <v>290</v>
      </c>
      <c r="B22" s="567" t="s">
        <v>18</v>
      </c>
      <c r="C22" s="568">
        <v>0.17599999999999999</v>
      </c>
      <c r="D22" s="569" t="s">
        <v>39</v>
      </c>
      <c r="F22" s="7"/>
      <c r="G22" s="7"/>
      <c r="H22" s="7"/>
      <c r="I22" s="7"/>
      <c r="J22" s="7"/>
      <c r="K22" s="7"/>
    </row>
    <row r="23" spans="1:11" ht="205.5" thickBot="1" x14ac:dyDescent="0.3">
      <c r="A23" s="420" t="s">
        <v>290</v>
      </c>
      <c r="B23" s="548" t="s">
        <v>219</v>
      </c>
      <c r="C23" s="559">
        <v>0.18</v>
      </c>
      <c r="D23" s="554" t="s">
        <v>249</v>
      </c>
      <c r="F23" s="7"/>
      <c r="G23" s="7"/>
      <c r="H23" s="7"/>
      <c r="I23" s="7"/>
      <c r="J23" s="7"/>
      <c r="K23" s="7"/>
    </row>
    <row r="24" spans="1:11" ht="65.099999999999994" customHeight="1" thickBot="1" x14ac:dyDescent="0.3">
      <c r="A24" s="420" t="s">
        <v>290</v>
      </c>
      <c r="B24" s="548" t="s">
        <v>69</v>
      </c>
      <c r="C24" s="560">
        <v>0.9</v>
      </c>
      <c r="D24" s="554" t="s">
        <v>45</v>
      </c>
      <c r="F24" s="7"/>
      <c r="G24" s="7"/>
      <c r="H24" s="7"/>
      <c r="I24" s="7"/>
      <c r="J24" s="7"/>
      <c r="K24" s="7"/>
    </row>
    <row r="25" spans="1:11" ht="99.95" customHeight="1" thickBot="1" x14ac:dyDescent="0.3">
      <c r="A25" s="420" t="s">
        <v>290</v>
      </c>
      <c r="B25" s="548" t="s">
        <v>70</v>
      </c>
      <c r="C25" s="560">
        <v>1.1100000000000001</v>
      </c>
      <c r="D25" s="554" t="s">
        <v>152</v>
      </c>
      <c r="F25" s="7"/>
      <c r="G25" s="7"/>
      <c r="H25" s="7"/>
      <c r="I25" s="7"/>
      <c r="J25" s="7"/>
      <c r="K25" s="7"/>
    </row>
    <row r="26" spans="1:11" ht="221.25" thickBot="1" x14ac:dyDescent="0.3">
      <c r="A26" s="420" t="s">
        <v>290</v>
      </c>
      <c r="B26" s="546" t="s">
        <v>220</v>
      </c>
      <c r="C26" s="558">
        <v>0.23</v>
      </c>
      <c r="D26" s="547" t="s">
        <v>250</v>
      </c>
      <c r="F26" s="7"/>
      <c r="G26" s="7"/>
      <c r="H26" s="7"/>
      <c r="I26" s="7"/>
      <c r="J26" s="7"/>
      <c r="K26" s="7"/>
    </row>
    <row r="27" spans="1:11" ht="50.1" customHeight="1" thickBot="1" x14ac:dyDescent="0.3">
      <c r="A27" s="420" t="s">
        <v>290</v>
      </c>
      <c r="B27" s="540" t="s">
        <v>221</v>
      </c>
      <c r="C27" s="542">
        <v>0.21</v>
      </c>
      <c r="D27" s="541" t="s">
        <v>154</v>
      </c>
      <c r="F27" s="7"/>
      <c r="G27" s="7"/>
      <c r="H27" s="7"/>
      <c r="I27" s="7"/>
      <c r="J27" s="7"/>
      <c r="K27" s="7"/>
    </row>
    <row r="28" spans="1:11" ht="50.1" customHeight="1" thickBot="1" x14ac:dyDescent="0.3">
      <c r="A28" s="420" t="s">
        <v>290</v>
      </c>
      <c r="B28" s="543" t="s">
        <v>21</v>
      </c>
      <c r="C28" s="561">
        <v>0.05</v>
      </c>
      <c r="D28" s="544" t="s">
        <v>116</v>
      </c>
      <c r="F28" s="7"/>
      <c r="G28" s="7"/>
      <c r="H28" s="7"/>
      <c r="I28" s="7"/>
      <c r="J28" s="7"/>
      <c r="K28" s="7"/>
    </row>
    <row r="29" spans="1:11" ht="111" thickBot="1" x14ac:dyDescent="0.3">
      <c r="A29" s="420" t="s">
        <v>290</v>
      </c>
      <c r="B29" s="548" t="s">
        <v>50</v>
      </c>
      <c r="C29" s="570">
        <v>2.0371008581845191E-5</v>
      </c>
      <c r="D29" s="549" t="s">
        <v>244</v>
      </c>
      <c r="F29" s="7"/>
      <c r="G29" s="7"/>
      <c r="H29" s="7"/>
      <c r="I29" s="7"/>
      <c r="J29" s="7"/>
      <c r="K29" s="7"/>
    </row>
    <row r="30" spans="1:11" ht="111" thickBot="1" x14ac:dyDescent="0.3">
      <c r="A30" s="420" t="s">
        <v>290</v>
      </c>
      <c r="B30" s="548" t="s">
        <v>222</v>
      </c>
      <c r="C30" s="570">
        <v>1.2796768711452559E-4</v>
      </c>
      <c r="D30" s="549" t="s">
        <v>244</v>
      </c>
      <c r="F30" s="7"/>
      <c r="G30" s="7"/>
      <c r="H30" s="7"/>
      <c r="I30" s="7"/>
      <c r="J30" s="7"/>
      <c r="K30" s="7"/>
    </row>
    <row r="31" spans="1:11" ht="111" thickBot="1" x14ac:dyDescent="0.3">
      <c r="A31" s="420" t="s">
        <v>290</v>
      </c>
      <c r="B31" s="550" t="s">
        <v>223</v>
      </c>
      <c r="C31" s="562">
        <v>3.2050911185721676E-5</v>
      </c>
      <c r="D31" s="552" t="s">
        <v>244</v>
      </c>
      <c r="F31" s="7"/>
      <c r="G31" s="7"/>
      <c r="H31" s="7"/>
      <c r="I31" s="7"/>
      <c r="J31" s="7"/>
      <c r="K31" s="7"/>
    </row>
    <row r="32" spans="1:11" ht="35.1" customHeight="1" x14ac:dyDescent="0.25">
      <c r="A32" s="420" t="s">
        <v>290</v>
      </c>
      <c r="B32" s="572" t="s">
        <v>51</v>
      </c>
      <c r="C32" s="573">
        <v>8.0392156862745083E-3</v>
      </c>
      <c r="D32" s="574" t="s">
        <v>52</v>
      </c>
      <c r="F32" s="7"/>
      <c r="G32" s="7"/>
      <c r="H32" s="7"/>
      <c r="I32" s="7"/>
      <c r="J32" s="7"/>
      <c r="K32" s="7"/>
    </row>
    <row r="33" spans="1:11" ht="35.1" customHeight="1" x14ac:dyDescent="0.25">
      <c r="A33" s="420" t="s">
        <v>290</v>
      </c>
      <c r="B33" s="565" t="s">
        <v>224</v>
      </c>
      <c r="C33" s="571">
        <v>0.12078431372549021</v>
      </c>
      <c r="D33" s="566" t="s">
        <v>52</v>
      </c>
      <c r="F33" s="7"/>
      <c r="G33" s="7"/>
      <c r="H33" s="7"/>
      <c r="I33" s="7"/>
      <c r="J33" s="7"/>
      <c r="K33" s="7"/>
    </row>
    <row r="34" spans="1:11" ht="35.1" customHeight="1" thickBot="1" x14ac:dyDescent="0.3">
      <c r="A34" s="420" t="s">
        <v>290</v>
      </c>
      <c r="B34" s="575" t="s">
        <v>225</v>
      </c>
      <c r="C34" s="576">
        <v>7.4509803921568628E-3</v>
      </c>
      <c r="D34" s="577" t="s">
        <v>52</v>
      </c>
      <c r="F34" s="7"/>
      <c r="G34" s="7"/>
      <c r="H34" s="7"/>
      <c r="I34" s="7"/>
      <c r="J34" s="7"/>
      <c r="K34" s="7"/>
    </row>
    <row r="35" spans="1:11" ht="47.25" x14ac:dyDescent="0.25">
      <c r="A35" s="420" t="s">
        <v>290</v>
      </c>
      <c r="B35" s="572" t="s">
        <v>53</v>
      </c>
      <c r="C35" s="579">
        <v>3.4600000000000001E-5</v>
      </c>
      <c r="D35" s="574" t="s">
        <v>114</v>
      </c>
      <c r="F35" s="7"/>
      <c r="G35" s="7"/>
      <c r="H35" s="7"/>
      <c r="I35" s="7"/>
      <c r="J35" s="7"/>
      <c r="K35" s="7"/>
    </row>
    <row r="36" spans="1:11" ht="47.25" x14ac:dyDescent="0.25">
      <c r="A36" s="420" t="s">
        <v>290</v>
      </c>
      <c r="B36" s="565" t="s">
        <v>226</v>
      </c>
      <c r="C36" s="578">
        <v>1.33E-3</v>
      </c>
      <c r="D36" s="566" t="s">
        <v>114</v>
      </c>
      <c r="F36" s="7"/>
      <c r="G36" s="7"/>
      <c r="H36" s="7"/>
      <c r="I36" s="7"/>
      <c r="J36" s="7"/>
      <c r="K36" s="7"/>
    </row>
    <row r="37" spans="1:11" ht="48" thickBot="1" x14ac:dyDescent="0.3">
      <c r="A37" s="420" t="s">
        <v>290</v>
      </c>
      <c r="B37" s="575" t="s">
        <v>57</v>
      </c>
      <c r="C37" s="580">
        <v>5.4700000000000001E-6</v>
      </c>
      <c r="D37" s="577" t="s">
        <v>114</v>
      </c>
      <c r="F37" s="7"/>
      <c r="G37" s="7"/>
      <c r="H37" s="7"/>
      <c r="I37" s="7"/>
      <c r="J37" s="7"/>
      <c r="K37" s="7"/>
    </row>
    <row r="38" spans="1:11" ht="47.25" x14ac:dyDescent="0.25">
      <c r="A38" s="420" t="s">
        <v>290</v>
      </c>
      <c r="B38" s="572" t="s">
        <v>54</v>
      </c>
      <c r="C38" s="579">
        <v>6.8200000000000004E-5</v>
      </c>
      <c r="D38" s="574" t="s">
        <v>114</v>
      </c>
      <c r="F38" s="7"/>
      <c r="G38" s="7"/>
      <c r="H38" s="7"/>
      <c r="I38" s="7"/>
      <c r="J38" s="7"/>
      <c r="K38" s="7"/>
    </row>
    <row r="39" spans="1:11" ht="47.25" x14ac:dyDescent="0.25">
      <c r="A39" s="420" t="s">
        <v>290</v>
      </c>
      <c r="B39" s="565" t="s">
        <v>227</v>
      </c>
      <c r="C39" s="578">
        <v>1.1900000000000001E-3</v>
      </c>
      <c r="D39" s="566" t="s">
        <v>114</v>
      </c>
      <c r="F39" s="7"/>
      <c r="G39" s="7"/>
      <c r="H39" s="7"/>
      <c r="I39" s="7"/>
      <c r="J39" s="7"/>
      <c r="K39" s="7"/>
    </row>
    <row r="40" spans="1:11" ht="48" thickBot="1" x14ac:dyDescent="0.3">
      <c r="A40" s="420" t="s">
        <v>290</v>
      </c>
      <c r="B40" s="575" t="s">
        <v>58</v>
      </c>
      <c r="C40" s="580">
        <v>1.0399999999999999E-3</v>
      </c>
      <c r="D40" s="577" t="s">
        <v>114</v>
      </c>
      <c r="F40" s="7"/>
      <c r="G40" s="7"/>
      <c r="H40" s="7"/>
      <c r="I40" s="7"/>
      <c r="J40" s="7"/>
      <c r="K40" s="7"/>
    </row>
    <row r="41" spans="1:11" ht="80.099999999999994" customHeight="1" x14ac:dyDescent="0.25">
      <c r="A41" s="420" t="s">
        <v>290</v>
      </c>
      <c r="B41" s="572" t="s">
        <v>55</v>
      </c>
      <c r="C41" s="581">
        <v>4.9000000000000002E-2</v>
      </c>
      <c r="D41" s="582" t="s">
        <v>142</v>
      </c>
      <c r="F41" s="7"/>
      <c r="G41" s="7"/>
      <c r="H41" s="7"/>
      <c r="I41" s="7"/>
      <c r="J41" s="7"/>
      <c r="K41" s="7"/>
    </row>
    <row r="42" spans="1:11" ht="80.099999999999994" customHeight="1" x14ac:dyDescent="0.25">
      <c r="A42" s="420" t="s">
        <v>290</v>
      </c>
      <c r="B42" s="565" t="s">
        <v>228</v>
      </c>
      <c r="C42" s="563">
        <v>1.7999999999999999E-2</v>
      </c>
      <c r="D42" s="583" t="s">
        <v>142</v>
      </c>
      <c r="F42" s="7"/>
      <c r="G42" s="7"/>
      <c r="H42" s="7"/>
      <c r="I42" s="7"/>
      <c r="J42" s="7"/>
      <c r="K42" s="7"/>
    </row>
    <row r="43" spans="1:11" ht="80.099999999999994" customHeight="1" thickBot="1" x14ac:dyDescent="0.3">
      <c r="A43" s="420" t="s">
        <v>290</v>
      </c>
      <c r="B43" s="575" t="s">
        <v>229</v>
      </c>
      <c r="C43" s="564">
        <v>7.4000000000000003E-3</v>
      </c>
      <c r="D43" s="584" t="s">
        <v>142</v>
      </c>
      <c r="F43" s="7"/>
      <c r="G43" s="7"/>
      <c r="H43" s="7"/>
      <c r="I43" s="7"/>
      <c r="J43" s="7"/>
      <c r="K43" s="7"/>
    </row>
    <row r="44" spans="1:11" ht="50.1" customHeight="1" thickBot="1" x14ac:dyDescent="0.3">
      <c r="A44" s="420" t="s">
        <v>290</v>
      </c>
      <c r="B44" s="548" t="s">
        <v>56</v>
      </c>
      <c r="C44" s="559">
        <v>0.52</v>
      </c>
      <c r="D44" s="554" t="s">
        <v>143</v>
      </c>
      <c r="F44" s="7"/>
      <c r="G44" s="7"/>
      <c r="H44" s="7"/>
      <c r="I44" s="7"/>
      <c r="J44" s="7"/>
      <c r="K44" s="7"/>
    </row>
    <row r="45" spans="1:11" ht="50.1" customHeight="1" thickBot="1" x14ac:dyDescent="0.3">
      <c r="A45" s="420" t="s">
        <v>290</v>
      </c>
      <c r="B45" s="548" t="s">
        <v>230</v>
      </c>
      <c r="C45" s="585">
        <f>388.9/1402.3</f>
        <v>0.2773301005490979</v>
      </c>
      <c r="D45" s="554" t="s">
        <v>68</v>
      </c>
      <c r="F45" s="7"/>
      <c r="G45" s="7"/>
      <c r="H45" s="7"/>
      <c r="I45" s="7"/>
      <c r="J45" s="7"/>
      <c r="K45" s="7"/>
    </row>
    <row r="46" spans="1:11" ht="50.1" customHeight="1" thickBot="1" x14ac:dyDescent="0.3">
      <c r="A46" s="420" t="s">
        <v>290</v>
      </c>
      <c r="B46" s="550" t="s">
        <v>231</v>
      </c>
      <c r="C46" s="586">
        <v>0.66</v>
      </c>
      <c r="D46" s="556" t="s">
        <v>65</v>
      </c>
    </row>
    <row r="47" spans="1:11" ht="142.5" thickBot="1" x14ac:dyDescent="0.3">
      <c r="A47" s="420" t="s">
        <v>290</v>
      </c>
      <c r="B47" s="548" t="s">
        <v>134</v>
      </c>
      <c r="C47" s="587">
        <v>0.1336</v>
      </c>
      <c r="D47" s="554" t="s">
        <v>247</v>
      </c>
    </row>
    <row r="48" spans="1:11" ht="129" customHeight="1" thickBot="1" x14ac:dyDescent="0.3">
      <c r="A48" s="420" t="s">
        <v>290</v>
      </c>
      <c r="B48" s="548" t="s">
        <v>133</v>
      </c>
      <c r="C48" s="588">
        <v>0.12870000000000001</v>
      </c>
      <c r="D48" s="554" t="s">
        <v>246</v>
      </c>
    </row>
    <row r="49" spans="1:4" ht="86.25" customHeight="1" thickBot="1" x14ac:dyDescent="0.3">
      <c r="A49" s="420" t="s">
        <v>290</v>
      </c>
      <c r="B49" s="548" t="s">
        <v>132</v>
      </c>
      <c r="C49" s="589">
        <v>1</v>
      </c>
      <c r="D49" s="554" t="s">
        <v>248</v>
      </c>
    </row>
    <row r="50" spans="1:4" ht="26.25" customHeight="1" x14ac:dyDescent="0.25">
      <c r="A50" s="420" t="s">
        <v>290</v>
      </c>
      <c r="B50" s="630" t="s">
        <v>290</v>
      </c>
      <c r="C50" s="631" t="s">
        <v>290</v>
      </c>
      <c r="D50" s="593" t="s">
        <v>290</v>
      </c>
    </row>
    <row r="51" spans="1:4" ht="15.75" customHeight="1" x14ac:dyDescent="0.25">
      <c r="A51" s="420" t="s">
        <v>290</v>
      </c>
      <c r="B51" s="628" t="s">
        <v>10</v>
      </c>
      <c r="C51" s="629"/>
      <c r="D51" s="592" t="s">
        <v>290</v>
      </c>
    </row>
    <row r="52" spans="1:4" ht="15.75" hidden="1" customHeight="1" x14ac:dyDescent="0.25">
      <c r="A52" s="420"/>
      <c r="B52" s="590" t="s">
        <v>318</v>
      </c>
      <c r="C52" s="591" t="s">
        <v>320</v>
      </c>
      <c r="D52" s="592" t="s">
        <v>290</v>
      </c>
    </row>
    <row r="53" spans="1:4" ht="35.1" customHeight="1" x14ac:dyDescent="0.25">
      <c r="A53" s="420" t="s">
        <v>290</v>
      </c>
      <c r="B53" s="539">
        <v>0.5</v>
      </c>
      <c r="C53" s="594" t="s">
        <v>144</v>
      </c>
      <c r="D53" s="592" t="s">
        <v>290</v>
      </c>
    </row>
    <row r="54" spans="1:4" ht="18" customHeight="1" x14ac:dyDescent="0.25">
      <c r="A54" s="420" t="s">
        <v>290</v>
      </c>
      <c r="B54" s="539">
        <v>3.67</v>
      </c>
      <c r="C54" s="595" t="s">
        <v>232</v>
      </c>
      <c r="D54" s="592" t="s">
        <v>290</v>
      </c>
    </row>
    <row r="55" spans="1:4" ht="31.5" x14ac:dyDescent="0.25">
      <c r="A55" s="420" t="s">
        <v>290</v>
      </c>
      <c r="B55" s="596">
        <v>2000</v>
      </c>
      <c r="C55" s="594" t="s">
        <v>19</v>
      </c>
      <c r="D55" s="592" t="s">
        <v>290</v>
      </c>
    </row>
    <row r="56" spans="1:4" ht="18" customHeight="1" x14ac:dyDescent="0.25">
      <c r="A56" s="420" t="s">
        <v>290</v>
      </c>
      <c r="B56" s="596">
        <v>2000</v>
      </c>
      <c r="C56" s="594" t="s">
        <v>25</v>
      </c>
      <c r="D56" s="592" t="s">
        <v>290</v>
      </c>
    </row>
    <row r="57" spans="1:4" ht="18" customHeight="1" x14ac:dyDescent="0.25">
      <c r="A57" s="420" t="s">
        <v>290</v>
      </c>
      <c r="B57" s="596">
        <v>2204.62</v>
      </c>
      <c r="C57" s="594" t="s">
        <v>30</v>
      </c>
      <c r="D57" s="592" t="s">
        <v>290</v>
      </c>
    </row>
    <row r="58" spans="1:4" ht="18" customHeight="1" x14ac:dyDescent="0.25">
      <c r="A58" s="420" t="s">
        <v>290</v>
      </c>
      <c r="B58" s="596">
        <v>1000</v>
      </c>
      <c r="C58" s="594" t="s">
        <v>11</v>
      </c>
      <c r="D58" s="592" t="s">
        <v>290</v>
      </c>
    </row>
    <row r="59" spans="1:4" ht="18" customHeight="1" x14ac:dyDescent="0.25">
      <c r="A59" s="420" t="s">
        <v>290</v>
      </c>
      <c r="B59" s="539">
        <v>10</v>
      </c>
      <c r="C59" s="594" t="s">
        <v>43</v>
      </c>
      <c r="D59" s="592" t="s">
        <v>290</v>
      </c>
    </row>
    <row r="60" spans="1:4" ht="18" customHeight="1" x14ac:dyDescent="0.25">
      <c r="A60" s="420" t="s">
        <v>290</v>
      </c>
      <c r="B60" s="539">
        <v>0.1</v>
      </c>
      <c r="C60" s="594" t="s">
        <v>46</v>
      </c>
      <c r="D60" s="592" t="s">
        <v>290</v>
      </c>
    </row>
    <row r="61" spans="1:4" ht="18" customHeight="1" x14ac:dyDescent="0.25">
      <c r="A61" s="420" t="s">
        <v>290</v>
      </c>
      <c r="B61" s="539">
        <v>1000</v>
      </c>
      <c r="C61" s="594" t="s">
        <v>44</v>
      </c>
      <c r="D61" s="592" t="s">
        <v>290</v>
      </c>
    </row>
    <row r="62" spans="1:4" ht="18" customHeight="1" x14ac:dyDescent="0.25">
      <c r="A62" s="420" t="s">
        <v>290</v>
      </c>
      <c r="B62" s="539">
        <v>907.18474000000003</v>
      </c>
      <c r="C62" s="594" t="s">
        <v>20</v>
      </c>
      <c r="D62" s="592" t="s">
        <v>290</v>
      </c>
    </row>
    <row r="63" spans="1:4" ht="18" customHeight="1" thickBot="1" x14ac:dyDescent="0.3">
      <c r="A63" s="420" t="s">
        <v>290</v>
      </c>
      <c r="B63" s="597">
        <v>325851</v>
      </c>
      <c r="C63" s="598" t="s">
        <v>126</v>
      </c>
      <c r="D63" s="592" t="s">
        <v>290</v>
      </c>
    </row>
    <row r="64" spans="1:4" x14ac:dyDescent="0.25">
      <c r="A64" s="534" t="s">
        <v>290</v>
      </c>
      <c r="B64" s="127"/>
      <c r="C64" s="127"/>
      <c r="D64" s="128"/>
    </row>
    <row r="65" spans="2:4" ht="16.5" customHeight="1" x14ac:dyDescent="0.25">
      <c r="B65" s="624"/>
      <c r="C65" s="624"/>
      <c r="D65" s="624"/>
    </row>
    <row r="66" spans="2:4" ht="16.5" customHeight="1" x14ac:dyDescent="0.25">
      <c r="B66" s="129"/>
      <c r="C66" s="129"/>
      <c r="D66" s="129"/>
    </row>
    <row r="67" spans="2:4" x14ac:dyDescent="0.25">
      <c r="B67" s="130"/>
      <c r="C67" s="131"/>
      <c r="D67" s="130"/>
    </row>
    <row r="68" spans="2:4" x14ac:dyDescent="0.25">
      <c r="B68" s="130"/>
      <c r="C68" s="132"/>
      <c r="D68" s="130"/>
    </row>
  </sheetData>
  <sheetProtection algorithmName="SHA-512" hashValue="ZcvV3XoppgF/HjFURp5+2B10kzhL3j9tlAtx3m6NpmFrM2TAIC+2mFhwXWPZl5uplEVoRvZMMFjGhHaVKb3z5A==" saltValue="wOBSYtF/TilJfFXpuuPBrg==" spinCount="100000" sheet="1" objects="1" scenarios="1"/>
  <pageMargins left="0.7" right="0.7" top="0.75" bottom="0.75" header="0.3" footer="0.3"/>
  <pageSetup scale="63" fitToHeight="0" orientation="landscape" r:id="rId1"/>
  <headerFooter>
    <oddFooter>&amp;L&amp;"Avenir LT Std 55 Roman,Regular"&amp;12FINAL - January 28, 2020&amp;C&amp;"Avenir LT Std 55 Roman,Regular"&amp;12Page &amp;P of &amp;N&amp;R&amp;"Avenir LT Std 55 Roman,Regular"&amp;12ERFs and Sources</oddFooter>
  </headerFooter>
  <rowBreaks count="3" manualBreakCount="3">
    <brk id="28" max="3" man="1"/>
    <brk id="40" max="3" man="1"/>
    <brk id="50" max="3" man="1"/>
  </rowBreaks>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59"/>
  <sheetViews>
    <sheetView showGridLines="0" view="pageLayout" zoomScaleNormal="100" workbookViewId="0">
      <selection activeCell="B9" sqref="B9"/>
    </sheetView>
  </sheetViews>
  <sheetFormatPr defaultColWidth="9.140625" defaultRowHeight="15" x14ac:dyDescent="0.25"/>
  <cols>
    <col min="1" max="1" width="2.85546875" style="1" customWidth="1"/>
    <col min="2" max="2" width="22" style="1" customWidth="1"/>
    <col min="3" max="3" width="24.5703125" style="1" customWidth="1"/>
    <col min="4" max="4" width="23.7109375" style="1" customWidth="1"/>
    <col min="5" max="5" width="47.85546875" style="1" customWidth="1"/>
    <col min="6" max="16384" width="9.140625" style="1"/>
  </cols>
  <sheetData>
    <row r="1" spans="1:20" ht="18.75" customHeight="1" x14ac:dyDescent="0.25">
      <c r="A1" s="599" t="s">
        <v>49</v>
      </c>
      <c r="B1" s="599"/>
      <c r="C1" s="599"/>
      <c r="D1" s="599"/>
      <c r="E1" s="599"/>
    </row>
    <row r="2" spans="1:20" ht="15" customHeight="1" x14ac:dyDescent="0.25">
      <c r="A2" s="605" t="s">
        <v>290</v>
      </c>
      <c r="B2" s="600"/>
      <c r="C2" s="600"/>
      <c r="D2" s="600"/>
      <c r="E2" s="600"/>
    </row>
    <row r="3" spans="1:20" ht="18.75" customHeight="1" x14ac:dyDescent="0.25">
      <c r="A3" s="599" t="s">
        <v>266</v>
      </c>
      <c r="B3" s="599"/>
      <c r="C3" s="599"/>
      <c r="D3" s="599"/>
      <c r="E3" s="599"/>
    </row>
    <row r="4" spans="1:20" ht="18.75" customHeight="1" x14ac:dyDescent="0.25">
      <c r="A4" s="531" t="s">
        <v>8</v>
      </c>
      <c r="B4" s="531"/>
      <c r="C4" s="531"/>
      <c r="D4" s="531"/>
      <c r="E4" s="531"/>
    </row>
    <row r="5" spans="1:20" ht="15" customHeight="1" x14ac:dyDescent="0.25">
      <c r="A5" s="605" t="s">
        <v>290</v>
      </c>
      <c r="B5" s="600"/>
      <c r="C5" s="600"/>
      <c r="D5" s="600"/>
      <c r="E5" s="600"/>
    </row>
    <row r="6" spans="1:20" ht="18.75" customHeight="1" x14ac:dyDescent="0.25">
      <c r="A6" s="599" t="s">
        <v>48</v>
      </c>
      <c r="B6" s="599"/>
      <c r="C6" s="599"/>
      <c r="D6" s="599"/>
      <c r="E6" s="599"/>
    </row>
    <row r="7" spans="1:20" ht="15" customHeight="1" x14ac:dyDescent="0.25">
      <c r="A7" s="605" t="s">
        <v>290</v>
      </c>
      <c r="B7" s="600"/>
      <c r="C7" s="600"/>
      <c r="D7" s="600"/>
      <c r="E7" s="600"/>
    </row>
    <row r="8" spans="1:20" ht="15" customHeight="1" x14ac:dyDescent="0.25">
      <c r="A8" s="601" t="s">
        <v>290</v>
      </c>
      <c r="B8" s="217" t="s">
        <v>290</v>
      </c>
      <c r="C8" s="217" t="s">
        <v>290</v>
      </c>
      <c r="D8" s="217" t="s">
        <v>290</v>
      </c>
      <c r="E8" s="217" t="s">
        <v>290</v>
      </c>
    </row>
    <row r="9" spans="1:20" ht="15" customHeight="1" x14ac:dyDescent="0.25">
      <c r="A9" s="217" t="s">
        <v>290</v>
      </c>
      <c r="B9" s="602" t="s">
        <v>111</v>
      </c>
      <c r="C9" s="217" t="s">
        <v>290</v>
      </c>
      <c r="D9" s="217" t="s">
        <v>290</v>
      </c>
      <c r="E9" s="217" t="s">
        <v>290</v>
      </c>
    </row>
    <row r="10" spans="1:20" ht="15" customHeight="1" x14ac:dyDescent="0.25">
      <c r="A10" s="217" t="s">
        <v>290</v>
      </c>
      <c r="B10" s="603" t="s">
        <v>112</v>
      </c>
      <c r="C10" s="217" t="s">
        <v>290</v>
      </c>
      <c r="D10" s="217" t="s">
        <v>290</v>
      </c>
      <c r="E10" s="217" t="s">
        <v>290</v>
      </c>
    </row>
    <row r="11" spans="1:20" ht="15" customHeight="1" x14ac:dyDescent="0.25">
      <c r="A11" s="217" t="s">
        <v>290</v>
      </c>
      <c r="B11" s="604" t="s">
        <v>113</v>
      </c>
      <c r="C11" s="217" t="s">
        <v>290</v>
      </c>
      <c r="D11" s="217" t="s">
        <v>290</v>
      </c>
      <c r="E11" s="217" t="s">
        <v>290</v>
      </c>
    </row>
    <row r="12" spans="1:20" ht="15" customHeight="1" x14ac:dyDescent="0.25"/>
    <row r="13" spans="1:20" ht="15" customHeight="1" x14ac:dyDescent="0.25"/>
    <row r="14" spans="1:20" ht="15" customHeight="1" x14ac:dyDescent="0.25">
      <c r="F14" s="7"/>
      <c r="G14" s="7"/>
      <c r="H14" s="7"/>
      <c r="I14" s="7"/>
      <c r="J14" s="7"/>
      <c r="K14" s="7"/>
      <c r="L14" s="7"/>
      <c r="M14" s="7"/>
      <c r="N14" s="7"/>
      <c r="O14" s="7"/>
      <c r="P14" s="7"/>
      <c r="Q14" s="7"/>
      <c r="R14" s="8"/>
      <c r="S14" s="8"/>
      <c r="T14" s="7"/>
    </row>
    <row r="15" spans="1:20" ht="15" customHeight="1" x14ac:dyDescent="0.25"/>
    <row r="16" spans="1:20" ht="15" customHeight="1" x14ac:dyDescent="0.25"/>
    <row r="17" spans="1:5" ht="15" customHeight="1" x14ac:dyDescent="0.25"/>
    <row r="18" spans="1:5" ht="15" customHeight="1" x14ac:dyDescent="0.25"/>
    <row r="19" spans="1:5" ht="15" customHeight="1" x14ac:dyDescent="0.25">
      <c r="A19" s="2"/>
      <c r="B19" s="2"/>
      <c r="C19" s="2"/>
      <c r="D19" s="2"/>
      <c r="E19" s="92"/>
    </row>
    <row r="20" spans="1:5" ht="15" customHeight="1" x14ac:dyDescent="0.25">
      <c r="A20" s="87"/>
      <c r="B20" s="87"/>
      <c r="C20" s="87"/>
      <c r="D20" s="87"/>
      <c r="E20" s="87"/>
    </row>
    <row r="21" spans="1:5" ht="15" customHeight="1" x14ac:dyDescent="0.25">
      <c r="A21" s="87"/>
      <c r="B21" s="87"/>
      <c r="C21" s="87"/>
      <c r="D21" s="87"/>
      <c r="E21" s="87"/>
    </row>
    <row r="22" spans="1:5" ht="15" customHeight="1" x14ac:dyDescent="0.25">
      <c r="A22" s="87"/>
      <c r="B22" s="87"/>
      <c r="C22" s="87"/>
      <c r="D22" s="87"/>
      <c r="E22" s="87"/>
    </row>
    <row r="23" spans="1:5" ht="15" customHeight="1" x14ac:dyDescent="0.25">
      <c r="A23" s="87"/>
      <c r="B23" s="87"/>
      <c r="C23" s="87"/>
      <c r="D23" s="87"/>
      <c r="E23" s="87"/>
    </row>
    <row r="24" spans="1:5" ht="15" customHeight="1" x14ac:dyDescent="0.25">
      <c r="A24" s="87"/>
      <c r="B24" s="87"/>
      <c r="C24" s="87"/>
      <c r="D24" s="87"/>
      <c r="E24" s="87"/>
    </row>
    <row r="25" spans="1:5" ht="15" customHeight="1" x14ac:dyDescent="0.25">
      <c r="A25" s="87"/>
      <c r="B25" s="87"/>
      <c r="C25" s="87"/>
      <c r="D25" s="87"/>
      <c r="E25" s="87"/>
    </row>
    <row r="26" spans="1:5" ht="15" customHeight="1" x14ac:dyDescent="0.25">
      <c r="A26" s="87"/>
      <c r="B26" s="87"/>
      <c r="C26" s="87"/>
      <c r="D26" s="87"/>
      <c r="E26" s="87"/>
    </row>
    <row r="27" spans="1:5" ht="15" customHeight="1" x14ac:dyDescent="0.25">
      <c r="A27" s="6"/>
      <c r="B27" s="6"/>
      <c r="C27" s="6"/>
      <c r="D27" s="6"/>
      <c r="E27" s="6"/>
    </row>
    <row r="28" spans="1:5" ht="15" customHeight="1" x14ac:dyDescent="0.25">
      <c r="A28" s="88"/>
      <c r="B28" s="88"/>
      <c r="C28" s="88"/>
      <c r="D28" s="88"/>
      <c r="E28" s="88"/>
    </row>
    <row r="29" spans="1:5" ht="15" customHeight="1" x14ac:dyDescent="0.25">
      <c r="A29" s="89"/>
      <c r="B29" s="89"/>
      <c r="C29" s="89"/>
      <c r="D29" s="89"/>
      <c r="E29" s="89"/>
    </row>
    <row r="30" spans="1:5" ht="15" customHeight="1" x14ac:dyDescent="0.25">
      <c r="A30" s="89"/>
      <c r="B30" s="89"/>
      <c r="C30" s="89"/>
      <c r="D30" s="89"/>
      <c r="E30" s="89"/>
    </row>
    <row r="31" spans="1:5" ht="15" customHeight="1" x14ac:dyDescent="0.25">
      <c r="A31" s="89"/>
      <c r="B31" s="89"/>
      <c r="C31" s="89"/>
      <c r="D31" s="89"/>
      <c r="E31" s="89"/>
    </row>
    <row r="32" spans="1:5" ht="15" customHeight="1" x14ac:dyDescent="0.25">
      <c r="A32" s="89"/>
      <c r="B32" s="89"/>
      <c r="C32" s="89"/>
      <c r="D32" s="89"/>
      <c r="E32" s="89"/>
    </row>
    <row r="33" spans="1:5" ht="15" customHeight="1" x14ac:dyDescent="0.25">
      <c r="A33" s="89"/>
      <c r="B33" s="89"/>
      <c r="C33" s="89"/>
      <c r="D33" s="89"/>
      <c r="E33" s="89"/>
    </row>
    <row r="34" spans="1:5" ht="15" customHeight="1" x14ac:dyDescent="0.25">
      <c r="A34" s="89"/>
      <c r="B34" s="89"/>
      <c r="C34" s="89"/>
      <c r="D34" s="89"/>
      <c r="E34" s="89"/>
    </row>
    <row r="35" spans="1:5" ht="15" customHeight="1" x14ac:dyDescent="0.25">
      <c r="A35" s="89"/>
      <c r="B35" s="89"/>
      <c r="C35" s="89"/>
      <c r="D35" s="89"/>
      <c r="E35" s="89"/>
    </row>
    <row r="36" spans="1:5" ht="15" customHeight="1" x14ac:dyDescent="0.25">
      <c r="A36" s="89"/>
      <c r="B36" s="89"/>
      <c r="C36" s="89"/>
      <c r="D36" s="89"/>
      <c r="E36" s="89"/>
    </row>
    <row r="37" spans="1:5" ht="15" customHeight="1" x14ac:dyDescent="0.25">
      <c r="A37" s="90"/>
      <c r="B37" s="90"/>
      <c r="C37" s="90"/>
      <c r="D37" s="90"/>
      <c r="E37" s="90"/>
    </row>
    <row r="38" spans="1:5" ht="15" customHeight="1" x14ac:dyDescent="0.25">
      <c r="A38" s="90"/>
      <c r="B38" s="90"/>
      <c r="C38" s="90"/>
      <c r="D38" s="90"/>
      <c r="E38" s="90"/>
    </row>
    <row r="39" spans="1:5" ht="15" customHeight="1" x14ac:dyDescent="0.25">
      <c r="A39" s="91"/>
      <c r="B39" s="91"/>
      <c r="C39" s="91"/>
      <c r="D39" s="91"/>
      <c r="E39" s="90"/>
    </row>
    <row r="40" spans="1:5" ht="15" customHeight="1" x14ac:dyDescent="0.25">
      <c r="A40" s="92"/>
      <c r="B40" s="92"/>
      <c r="C40" s="92"/>
      <c r="D40" s="92"/>
      <c r="E40" s="92"/>
    </row>
    <row r="41" spans="1:5" ht="15" customHeight="1" x14ac:dyDescent="0.25">
      <c r="A41" s="92"/>
      <c r="B41" s="92"/>
      <c r="C41" s="92"/>
      <c r="D41" s="92"/>
      <c r="E41" s="92"/>
    </row>
    <row r="42" spans="1:5" ht="15" customHeight="1" x14ac:dyDescent="0.25">
      <c r="A42" s="92"/>
      <c r="B42" s="92"/>
      <c r="C42" s="92"/>
      <c r="D42" s="92"/>
      <c r="E42" s="92"/>
    </row>
    <row r="43" spans="1:5" ht="15" customHeight="1" x14ac:dyDescent="0.25"/>
    <row r="44" spans="1:5" ht="15" customHeight="1" x14ac:dyDescent="0.25"/>
    <row r="45" spans="1:5" ht="15" customHeight="1" x14ac:dyDescent="0.25"/>
    <row r="46" spans="1:5" ht="15" customHeight="1" x14ac:dyDescent="0.25"/>
    <row r="47" spans="1:5" ht="15" customHeight="1" x14ac:dyDescent="0.25"/>
    <row r="48" spans="1:5"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sheetData>
  <sheetProtection algorithmName="SHA-512" hashValue="sSMZt2ktDydcMrrTugJpTbI9LzZ096s5RjiqGYJ/I+/tw2X4MJtYy6FWPb7Vqvp5ZFFIXtMir2jMwLTo3KhYzA==" saltValue="5m/OH1lk6yz/EsLDwy1guA==" spinCount="100000" sheet="1" objects="1" scenarios="1"/>
  <pageMargins left="0.7" right="0.7" top="0.75" bottom="0.75" header="0.3" footer="0.3"/>
  <pageSetup orientation="landscape" r:id="rId1"/>
  <headerFooter>
    <oddFooter>&amp;L&amp;"Avenir LT Std 55 Roman,Regular"&amp;12FINAL - January 28, 2020&amp;C&amp;"Avenir LT Std 55 Roman,Regular"&amp;12Page &amp;P of &amp;N&amp;R&amp;"Avenir LT Std 55 Roman,Regular"&amp;12Defaults</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sheetPr>
  <dimension ref="A1:J39"/>
  <sheetViews>
    <sheetView showGridLines="0" tabSelected="1" view="pageLayout" topLeftCell="A2" zoomScaleNormal="100" zoomScaleSheetLayoutView="80" workbookViewId="0">
      <selection activeCell="B9" sqref="B9"/>
    </sheetView>
  </sheetViews>
  <sheetFormatPr defaultRowHeight="15.75" x14ac:dyDescent="0.25"/>
  <cols>
    <col min="1" max="1" width="2.85546875" style="166" customWidth="1"/>
    <col min="2" max="2" width="81.42578125" style="166" customWidth="1"/>
    <col min="3" max="3" width="51" style="166" customWidth="1"/>
    <col min="4" max="4" width="10" style="166" customWidth="1"/>
    <col min="5" max="5" width="3.140625" style="166" customWidth="1"/>
    <col min="6" max="8" width="9.140625" style="166"/>
    <col min="9" max="9" width="7.28515625" style="166" customWidth="1"/>
    <col min="10" max="10" width="9.5703125" style="166" customWidth="1"/>
    <col min="11" max="11" width="3.42578125" style="166" customWidth="1"/>
    <col min="12" max="16384" width="9.140625" style="166"/>
  </cols>
  <sheetData>
    <row r="1" spans="1:10" ht="18.75" x14ac:dyDescent="0.3">
      <c r="A1" s="221" t="s">
        <v>290</v>
      </c>
      <c r="B1" s="212" t="s">
        <v>290</v>
      </c>
      <c r="C1" s="147" t="s">
        <v>49</v>
      </c>
      <c r="D1" s="209" t="s">
        <v>290</v>
      </c>
      <c r="E1" s="209" t="s">
        <v>290</v>
      </c>
      <c r="F1" s="209" t="s">
        <v>290</v>
      </c>
      <c r="G1" s="209" t="s">
        <v>290</v>
      </c>
      <c r="H1" s="209" t="s">
        <v>290</v>
      </c>
      <c r="I1" s="209" t="s">
        <v>290</v>
      </c>
      <c r="J1" s="209" t="s">
        <v>290</v>
      </c>
    </row>
    <row r="2" spans="1:10" x14ac:dyDescent="0.25">
      <c r="A2" s="221" t="s">
        <v>290</v>
      </c>
      <c r="B2" s="212" t="s">
        <v>290</v>
      </c>
      <c r="C2" s="214" t="s">
        <v>290</v>
      </c>
      <c r="D2" s="209" t="s">
        <v>290</v>
      </c>
      <c r="E2" s="209" t="s">
        <v>290</v>
      </c>
      <c r="F2" s="209" t="s">
        <v>290</v>
      </c>
      <c r="G2" s="209" t="s">
        <v>290</v>
      </c>
      <c r="H2" s="209" t="s">
        <v>290</v>
      </c>
      <c r="I2" s="209" t="s">
        <v>290</v>
      </c>
      <c r="J2" s="209" t="s">
        <v>290</v>
      </c>
    </row>
    <row r="3" spans="1:10" ht="18.75" x14ac:dyDescent="0.25">
      <c r="A3" s="221" t="s">
        <v>290</v>
      </c>
      <c r="B3" s="212" t="s">
        <v>290</v>
      </c>
      <c r="C3" s="145" t="s">
        <v>266</v>
      </c>
      <c r="D3" s="210" t="s">
        <v>290</v>
      </c>
      <c r="E3" s="210" t="s">
        <v>290</v>
      </c>
      <c r="F3" s="210" t="s">
        <v>290</v>
      </c>
      <c r="G3" s="210" t="s">
        <v>290</v>
      </c>
      <c r="H3" s="209" t="s">
        <v>290</v>
      </c>
      <c r="I3" s="209" t="s">
        <v>290</v>
      </c>
      <c r="J3" s="209" t="s">
        <v>290</v>
      </c>
    </row>
    <row r="4" spans="1:10" ht="18.75" x14ac:dyDescent="0.25">
      <c r="A4" s="221" t="s">
        <v>290</v>
      </c>
      <c r="B4" s="212" t="s">
        <v>290</v>
      </c>
      <c r="C4" s="146" t="s">
        <v>8</v>
      </c>
      <c r="D4" s="210" t="s">
        <v>290</v>
      </c>
      <c r="E4" s="210" t="s">
        <v>290</v>
      </c>
      <c r="F4" s="210" t="s">
        <v>290</v>
      </c>
      <c r="G4" s="210" t="s">
        <v>290</v>
      </c>
      <c r="H4" s="209" t="s">
        <v>290</v>
      </c>
      <c r="I4" s="209" t="s">
        <v>290</v>
      </c>
      <c r="J4" s="209" t="s">
        <v>290</v>
      </c>
    </row>
    <row r="5" spans="1:10" x14ac:dyDescent="0.25">
      <c r="A5" s="221" t="s">
        <v>290</v>
      </c>
      <c r="B5" s="212" t="s">
        <v>290</v>
      </c>
      <c r="C5" s="213" t="s">
        <v>290</v>
      </c>
      <c r="D5" s="210" t="s">
        <v>290</v>
      </c>
      <c r="E5" s="210" t="s">
        <v>290</v>
      </c>
      <c r="F5" s="210" t="s">
        <v>290</v>
      </c>
      <c r="G5" s="210" t="s">
        <v>290</v>
      </c>
      <c r="H5" s="209" t="s">
        <v>290</v>
      </c>
      <c r="I5" s="209" t="s">
        <v>290</v>
      </c>
      <c r="J5" s="209" t="s">
        <v>290</v>
      </c>
    </row>
    <row r="6" spans="1:10" ht="18.75" x14ac:dyDescent="0.25">
      <c r="A6" s="221" t="s">
        <v>290</v>
      </c>
      <c r="B6" s="212" t="s">
        <v>290</v>
      </c>
      <c r="C6" s="145" t="s">
        <v>48</v>
      </c>
      <c r="D6" s="210" t="s">
        <v>290</v>
      </c>
      <c r="E6" s="210" t="s">
        <v>290</v>
      </c>
      <c r="F6" s="210" t="s">
        <v>290</v>
      </c>
      <c r="G6" s="210" t="s">
        <v>290</v>
      </c>
      <c r="H6" s="209" t="s">
        <v>290</v>
      </c>
      <c r="I6" s="209" t="s">
        <v>290</v>
      </c>
      <c r="J6" s="209" t="s">
        <v>290</v>
      </c>
    </row>
    <row r="7" spans="1:10" x14ac:dyDescent="0.25">
      <c r="A7" s="221" t="s">
        <v>290</v>
      </c>
      <c r="B7" s="212" t="s">
        <v>290</v>
      </c>
      <c r="C7" s="212" t="s">
        <v>290</v>
      </c>
      <c r="D7" s="209" t="s">
        <v>290</v>
      </c>
      <c r="E7" s="209" t="s">
        <v>290</v>
      </c>
      <c r="F7" s="209" t="s">
        <v>290</v>
      </c>
      <c r="G7" s="209" t="s">
        <v>290</v>
      </c>
      <c r="H7" s="209" t="s">
        <v>290</v>
      </c>
      <c r="I7" s="209" t="s">
        <v>290</v>
      </c>
      <c r="J7" s="209" t="s">
        <v>290</v>
      </c>
    </row>
    <row r="8" spans="1:10" x14ac:dyDescent="0.25">
      <c r="A8" s="221" t="s">
        <v>290</v>
      </c>
      <c r="B8" s="212" t="s">
        <v>290</v>
      </c>
      <c r="C8" s="212" t="s">
        <v>290</v>
      </c>
      <c r="D8" s="211" t="s">
        <v>290</v>
      </c>
      <c r="E8" s="211" t="s">
        <v>290</v>
      </c>
      <c r="F8" s="211" t="s">
        <v>290</v>
      </c>
      <c r="G8" s="211" t="s">
        <v>290</v>
      </c>
      <c r="H8" s="209" t="s">
        <v>290</v>
      </c>
      <c r="I8" s="209" t="s">
        <v>290</v>
      </c>
      <c r="J8" s="209" t="s">
        <v>290</v>
      </c>
    </row>
    <row r="9" spans="1:10" x14ac:dyDescent="0.25">
      <c r="A9" s="222" t="s">
        <v>290</v>
      </c>
      <c r="B9" s="12" t="s">
        <v>79</v>
      </c>
      <c r="C9" s="212" t="s">
        <v>290</v>
      </c>
      <c r="D9" s="211" t="s">
        <v>290</v>
      </c>
      <c r="E9" s="211" t="s">
        <v>290</v>
      </c>
      <c r="F9" s="211" t="s">
        <v>290</v>
      </c>
      <c r="G9" s="211" t="s">
        <v>290</v>
      </c>
      <c r="H9" s="209" t="s">
        <v>290</v>
      </c>
      <c r="I9" s="209" t="s">
        <v>290</v>
      </c>
      <c r="J9" s="209" t="s">
        <v>290</v>
      </c>
    </row>
    <row r="10" spans="1:10" x14ac:dyDescent="0.25">
      <c r="A10" s="222" t="s">
        <v>290</v>
      </c>
      <c r="B10" s="204" t="s">
        <v>285</v>
      </c>
      <c r="C10" s="167"/>
      <c r="D10" s="167"/>
      <c r="E10" s="167"/>
      <c r="F10" s="167"/>
      <c r="G10" s="205"/>
      <c r="H10" s="205"/>
      <c r="I10" s="205"/>
      <c r="J10" s="206"/>
    </row>
    <row r="11" spans="1:10" x14ac:dyDescent="0.25">
      <c r="A11" s="222" t="s">
        <v>290</v>
      </c>
      <c r="B11" s="635" t="s">
        <v>324</v>
      </c>
      <c r="C11" s="618"/>
      <c r="D11" s="618"/>
      <c r="E11" s="618"/>
      <c r="F11" s="618"/>
      <c r="G11" s="207"/>
      <c r="H11" s="207"/>
      <c r="I11" s="207"/>
      <c r="J11" s="208"/>
    </row>
    <row r="12" spans="1:10" x14ac:dyDescent="0.25">
      <c r="A12" s="222" t="s">
        <v>290</v>
      </c>
      <c r="B12" s="209" t="s">
        <v>290</v>
      </c>
      <c r="C12" s="209" t="s">
        <v>290</v>
      </c>
      <c r="D12" s="211" t="s">
        <v>290</v>
      </c>
      <c r="E12" s="211" t="s">
        <v>290</v>
      </c>
      <c r="F12" s="211" t="s">
        <v>290</v>
      </c>
      <c r="G12" s="211" t="s">
        <v>290</v>
      </c>
      <c r="H12" s="209" t="s">
        <v>290</v>
      </c>
      <c r="I12" s="209" t="s">
        <v>290</v>
      </c>
      <c r="J12" s="209" t="s">
        <v>290</v>
      </c>
    </row>
    <row r="13" spans="1:10" x14ac:dyDescent="0.25">
      <c r="A13" s="222" t="s">
        <v>290</v>
      </c>
      <c r="B13" s="14" t="s">
        <v>80</v>
      </c>
    </row>
    <row r="14" spans="1:10" x14ac:dyDescent="0.25">
      <c r="A14" s="222" t="s">
        <v>290</v>
      </c>
      <c r="B14" s="169" t="s">
        <v>273</v>
      </c>
      <c r="C14" s="16"/>
      <c r="D14" s="16"/>
      <c r="E14" s="16"/>
      <c r="F14" s="16"/>
    </row>
    <row r="15" spans="1:10" x14ac:dyDescent="0.25">
      <c r="A15" s="222" t="s">
        <v>290</v>
      </c>
      <c r="B15" s="169" t="s">
        <v>274</v>
      </c>
      <c r="C15" s="16"/>
      <c r="D15" s="16"/>
      <c r="E15" s="16"/>
      <c r="F15" s="16"/>
    </row>
    <row r="16" spans="1:10" x14ac:dyDescent="0.25">
      <c r="A16" s="222" t="s">
        <v>290</v>
      </c>
      <c r="B16" s="200" t="s">
        <v>178</v>
      </c>
      <c r="C16" s="170" t="s">
        <v>275</v>
      </c>
      <c r="D16" s="633" t="s">
        <v>286</v>
      </c>
      <c r="E16" s="633"/>
      <c r="F16" s="633"/>
      <c r="G16" s="633"/>
      <c r="H16" s="633"/>
      <c r="I16" s="633"/>
      <c r="J16" s="633"/>
    </row>
    <row r="17" spans="1:10" x14ac:dyDescent="0.25">
      <c r="A17" s="222" t="s">
        <v>290</v>
      </c>
      <c r="B17" s="200" t="s">
        <v>179</v>
      </c>
      <c r="C17" s="170" t="s">
        <v>275</v>
      </c>
      <c r="D17" s="632" t="s">
        <v>288</v>
      </c>
      <c r="E17" s="632"/>
      <c r="F17" s="632"/>
      <c r="G17" s="632"/>
      <c r="H17" s="632"/>
      <c r="I17" s="632"/>
      <c r="J17" s="632"/>
    </row>
    <row r="18" spans="1:10" x14ac:dyDescent="0.25">
      <c r="A18" s="222" t="s">
        <v>290</v>
      </c>
      <c r="B18" s="243" t="s">
        <v>297</v>
      </c>
      <c r="C18" s="170" t="s">
        <v>275</v>
      </c>
      <c r="D18" s="216" t="s">
        <v>323</v>
      </c>
      <c r="E18" s="215"/>
      <c r="F18" s="149"/>
      <c r="G18" s="215"/>
      <c r="H18" s="215"/>
      <c r="I18" s="215"/>
      <c r="J18" s="215"/>
    </row>
    <row r="19" spans="1:10" x14ac:dyDescent="0.25">
      <c r="A19" s="222" t="s">
        <v>290</v>
      </c>
      <c r="B19" s="201" t="s">
        <v>180</v>
      </c>
      <c r="C19" s="170" t="s">
        <v>275</v>
      </c>
      <c r="D19" s="216" t="s">
        <v>287</v>
      </c>
      <c r="E19" s="215"/>
      <c r="F19" s="215"/>
      <c r="G19" s="215"/>
      <c r="H19" s="215"/>
      <c r="I19" s="215"/>
      <c r="J19" s="215"/>
    </row>
    <row r="20" spans="1:10" x14ac:dyDescent="0.25">
      <c r="A20" s="222" t="s">
        <v>290</v>
      </c>
      <c r="B20" s="201"/>
      <c r="C20" s="170"/>
      <c r="D20" s="216"/>
      <c r="E20" s="215"/>
      <c r="F20" s="215"/>
      <c r="G20" s="215"/>
      <c r="H20" s="215"/>
      <c r="I20" s="215"/>
      <c r="J20" s="215"/>
    </row>
    <row r="21" spans="1:10" s="11" customFormat="1" ht="15.95" customHeight="1" x14ac:dyDescent="0.25">
      <c r="A21" s="222" t="s">
        <v>290</v>
      </c>
      <c r="B21" s="149" t="s">
        <v>159</v>
      </c>
      <c r="C21" s="203"/>
      <c r="D21" s="203"/>
      <c r="E21" s="203"/>
      <c r="F21" s="203"/>
      <c r="G21" s="242"/>
      <c r="H21" s="242"/>
      <c r="I21" s="242"/>
      <c r="J21" s="242"/>
    </row>
    <row r="22" spans="1:10" s="11" customFormat="1" ht="15.95" customHeight="1" x14ac:dyDescent="0.25">
      <c r="A22" s="222" t="s">
        <v>290</v>
      </c>
      <c r="B22" s="245" t="s">
        <v>299</v>
      </c>
      <c r="C22"/>
      <c r="D22"/>
      <c r="E22"/>
      <c r="F22"/>
      <c r="G22" s="242"/>
      <c r="H22" s="242"/>
      <c r="I22" s="242"/>
      <c r="J22" s="242"/>
    </row>
    <row r="23" spans="1:10" s="11" customFormat="1" ht="15.95" customHeight="1" x14ac:dyDescent="0.25">
      <c r="A23" s="222"/>
      <c r="B23" s="607" t="s">
        <v>298</v>
      </c>
      <c r="C23" s="244"/>
      <c r="D23" s="244"/>
      <c r="E23" s="244"/>
      <c r="F23" s="244"/>
      <c r="G23" s="242"/>
      <c r="H23" s="242"/>
      <c r="I23" s="242"/>
      <c r="J23" s="242"/>
    </row>
    <row r="24" spans="1:10" x14ac:dyDescent="0.25">
      <c r="A24" s="222" t="s">
        <v>290</v>
      </c>
    </row>
    <row r="25" spans="1:10" x14ac:dyDescent="0.25">
      <c r="A25" s="222" t="s">
        <v>290</v>
      </c>
      <c r="B25" s="14" t="s">
        <v>276</v>
      </c>
    </row>
    <row r="26" spans="1:10" x14ac:dyDescent="0.25">
      <c r="A26" s="222" t="s">
        <v>290</v>
      </c>
      <c r="B26" s="169" t="s">
        <v>294</v>
      </c>
      <c r="C26" s="169"/>
      <c r="D26" s="169"/>
      <c r="E26" s="169"/>
      <c r="F26" s="169"/>
    </row>
    <row r="27" spans="1:10" ht="16.5" thickBot="1" x14ac:dyDescent="0.3">
      <c r="A27" s="222" t="s">
        <v>290</v>
      </c>
      <c r="B27" s="169"/>
      <c r="C27" s="169"/>
      <c r="D27" s="169"/>
      <c r="E27" s="169"/>
      <c r="F27" s="169"/>
    </row>
    <row r="28" spans="1:10" s="209" customFormat="1" ht="16.5" hidden="1" thickBot="1" x14ac:dyDescent="0.3">
      <c r="A28" s="222" t="s">
        <v>290</v>
      </c>
      <c r="B28" s="228" t="s">
        <v>277</v>
      </c>
      <c r="C28" s="229" t="s">
        <v>278</v>
      </c>
      <c r="D28" s="230" t="s">
        <v>279</v>
      </c>
      <c r="E28" s="227"/>
      <c r="F28" s="227"/>
    </row>
    <row r="29" spans="1:10" x14ac:dyDescent="0.25">
      <c r="A29" s="222" t="s">
        <v>290</v>
      </c>
      <c r="B29" s="171" t="s">
        <v>0</v>
      </c>
      <c r="C29" s="195"/>
      <c r="D29" s="196" t="str">
        <f>IF(ISBLANK(C29),"Required","")</f>
        <v>Required</v>
      </c>
      <c r="E29" s="172"/>
      <c r="F29" s="173" t="s">
        <v>84</v>
      </c>
      <c r="G29" s="174"/>
      <c r="H29" s="174"/>
      <c r="I29" s="174"/>
      <c r="J29" s="175"/>
    </row>
    <row r="30" spans="1:10" x14ac:dyDescent="0.25">
      <c r="A30" s="222" t="s">
        <v>290</v>
      </c>
      <c r="B30" s="176" t="s">
        <v>160</v>
      </c>
      <c r="C30" s="177" t="s">
        <v>289</v>
      </c>
      <c r="D30" s="178"/>
      <c r="E30" s="172"/>
      <c r="F30" s="202" t="s">
        <v>85</v>
      </c>
      <c r="G30" s="179" t="s">
        <v>280</v>
      </c>
      <c r="H30" s="179"/>
      <c r="I30" s="179"/>
      <c r="J30" s="180"/>
    </row>
    <row r="31" spans="1:10" x14ac:dyDescent="0.25">
      <c r="A31" s="222" t="s">
        <v>290</v>
      </c>
      <c r="B31" s="176" t="s">
        <v>2</v>
      </c>
      <c r="C31" s="197"/>
      <c r="D31" s="198" t="str">
        <f>IF(ISBLANK(C31),"Required","")</f>
        <v>Required</v>
      </c>
      <c r="E31" s="172"/>
      <c r="F31" s="181" t="s">
        <v>281</v>
      </c>
      <c r="G31" s="179" t="s">
        <v>282</v>
      </c>
      <c r="H31" s="179"/>
      <c r="I31" s="179"/>
      <c r="J31" s="180"/>
    </row>
    <row r="32" spans="1:10" x14ac:dyDescent="0.25">
      <c r="A32" s="222" t="s">
        <v>290</v>
      </c>
      <c r="B32" s="176" t="s">
        <v>3</v>
      </c>
      <c r="C32" s="197"/>
      <c r="D32" s="198" t="str">
        <f>IF(ISBLANK(C32),"Required","")</f>
        <v>Required</v>
      </c>
      <c r="E32" s="172"/>
      <c r="F32" s="182" t="s">
        <v>86</v>
      </c>
      <c r="G32" s="179" t="s">
        <v>283</v>
      </c>
      <c r="H32" s="179"/>
      <c r="I32" s="179"/>
      <c r="J32" s="180"/>
    </row>
    <row r="33" spans="1:10" ht="16.5" thickBot="1" x14ac:dyDescent="0.3">
      <c r="A33" s="222" t="s">
        <v>290</v>
      </c>
      <c r="B33" s="176" t="s">
        <v>4</v>
      </c>
      <c r="C33" s="197"/>
      <c r="D33" s="198" t="str">
        <f>IF(ISBLANK(C33),"Required","")</f>
        <v>Required</v>
      </c>
      <c r="E33" s="172"/>
      <c r="F33" s="183" t="s">
        <v>87</v>
      </c>
      <c r="G33" s="184" t="s">
        <v>284</v>
      </c>
      <c r="H33" s="184"/>
      <c r="I33" s="184"/>
      <c r="J33" s="185"/>
    </row>
    <row r="34" spans="1:10" ht="16.5" thickBot="1" x14ac:dyDescent="0.3">
      <c r="A34" s="222" t="s">
        <v>290</v>
      </c>
      <c r="B34" s="190" t="s">
        <v>81</v>
      </c>
      <c r="C34" s="225"/>
      <c r="D34" s="226" t="str">
        <f>IF(ISBLANK(C34),"Required","")</f>
        <v>Required</v>
      </c>
      <c r="E34" s="172"/>
      <c r="F34" s="186" t="s">
        <v>292</v>
      </c>
      <c r="G34" s="187"/>
      <c r="H34" s="187"/>
      <c r="I34" s="187"/>
      <c r="J34" s="187"/>
    </row>
    <row r="35" spans="1:10" ht="16.5" customHeight="1" x14ac:dyDescent="0.25">
      <c r="A35" s="222" t="s">
        <v>290</v>
      </c>
      <c r="B35" s="188" t="s">
        <v>291</v>
      </c>
      <c r="C35" s="199">
        <v>0</v>
      </c>
      <c r="D35" s="196" t="str">
        <f>IF(OR(ISBLANK(C35),C35=0),"Required","")</f>
        <v>Required</v>
      </c>
      <c r="E35" s="172"/>
      <c r="F35" s="187"/>
      <c r="G35" s="187"/>
      <c r="H35" s="187"/>
      <c r="I35" s="187"/>
      <c r="J35" s="187"/>
    </row>
    <row r="36" spans="1:10" ht="16.5" customHeight="1" x14ac:dyDescent="0.25">
      <c r="A36" s="222" t="s">
        <v>290</v>
      </c>
      <c r="B36" s="189" t="s">
        <v>295</v>
      </c>
      <c r="C36" s="223">
        <v>0</v>
      </c>
      <c r="D36" s="198" t="str">
        <f>IF(OR(ISBLANK(C36),C36=0),"Required","")</f>
        <v>Required</v>
      </c>
      <c r="E36" s="172"/>
    </row>
    <row r="37" spans="1:10" x14ac:dyDescent="0.25">
      <c r="A37" s="222" t="s">
        <v>290</v>
      </c>
      <c r="B37" s="176" t="s">
        <v>293</v>
      </c>
      <c r="C37" s="224">
        <f>SUM(C35:C36)</f>
        <v>0</v>
      </c>
      <c r="D37" s="178"/>
      <c r="E37" s="172"/>
    </row>
    <row r="38" spans="1:10" x14ac:dyDescent="0.25">
      <c r="A38" s="222" t="s">
        <v>290</v>
      </c>
      <c r="B38" s="176" t="s">
        <v>296</v>
      </c>
      <c r="C38" s="223">
        <v>0</v>
      </c>
      <c r="D38" s="198" t="str">
        <f>IF(OR(ISBLANK(C38),C38=0),"Required","")</f>
        <v>Required</v>
      </c>
      <c r="E38" s="172"/>
    </row>
    <row r="39" spans="1:10" ht="16.5" thickBot="1" x14ac:dyDescent="0.3">
      <c r="A39" s="222" t="s">
        <v>290</v>
      </c>
      <c r="B39" s="190" t="s">
        <v>83</v>
      </c>
      <c r="C39" s="191">
        <f>SUM(C37:C38)</f>
        <v>0</v>
      </c>
      <c r="D39" s="192"/>
    </row>
  </sheetData>
  <mergeCells count="2">
    <mergeCell ref="D17:J17"/>
    <mergeCell ref="D16:J16"/>
  </mergeCells>
  <hyperlinks>
    <hyperlink ref="D16" r:id="rId1"/>
    <hyperlink ref="D19" r:id="rId2" tooltip="University of California Agriculture and Natural Resources Water Use Classification of Landscape Species webpage"/>
    <hyperlink ref="D17" r:id="rId3"/>
    <hyperlink ref="B23" r:id="rId4" tooltip="California Climate Investments Co-benefits Webpage"/>
    <hyperlink ref="D16:J16" r:id="rId5" tooltip="i-Tree Planting Web Tool" display="https://planting.itreetools.org/"/>
    <hyperlink ref="D17:J17" r:id="rId6" tooltip="i-Tree Streets Software Webpage" display="https://www.itreetools.org/streets/index.php"/>
    <hyperlink ref="D18" r:id="rId7" tooltip="Department of Water Resources Water Budget Workbook File"/>
    <hyperlink ref="B11" r:id="rId8" tooltip="Urban and Community Forestry Program Calculator Tool User Guide PDF"/>
  </hyperlinks>
  <pageMargins left="0.7" right="0.7" top="0.75" bottom="0.75" header="0.3" footer="0.3"/>
  <pageSetup scale="46" orientation="portrait" r:id="rId9"/>
  <headerFooter>
    <oddFooter xml:space="preserve">&amp;L&amp;"Avenir LT Std 55 Roman,Regular"&amp;12FINAL - January 28, 2020&amp;C&amp;"Avenir LT Std 55 Roman,Regular"&amp;12Page &amp;P of &amp;N&amp;R&amp;"Avenir LT Std 55 Roman,Regular"&amp;12Project Info </oddFooter>
  </headerFooter>
  <drawing r:id="rId10"/>
  <tableParts count="1">
    <tablePart r:id="rId1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pageSetUpPr fitToPage="1"/>
  </sheetPr>
  <dimension ref="A1:N92"/>
  <sheetViews>
    <sheetView showGridLines="0" showRuler="0" view="pageLayout" zoomScaleNormal="100" workbookViewId="0">
      <selection activeCell="F18" sqref="F18"/>
    </sheetView>
  </sheetViews>
  <sheetFormatPr defaultColWidth="9.140625" defaultRowHeight="15" x14ac:dyDescent="0.25"/>
  <cols>
    <col min="1" max="1" width="2.85546875" style="19" customWidth="1"/>
    <col min="2" max="2" width="35.5703125" style="19" customWidth="1"/>
    <col min="3" max="3" width="66.42578125" style="19" customWidth="1"/>
    <col min="4" max="4" width="51.42578125" style="19" customWidth="1"/>
    <col min="5" max="5" width="33.5703125" style="19" customWidth="1"/>
    <col min="6" max="6" width="33.5703125" style="11" customWidth="1"/>
    <col min="7" max="7" width="34.5703125" style="19" customWidth="1"/>
    <col min="8" max="8" width="34.42578125" style="19" customWidth="1"/>
    <col min="9" max="9" width="35.7109375" style="19" customWidth="1"/>
    <col min="10" max="10" width="35.42578125" style="19" customWidth="1"/>
    <col min="11" max="11" width="35.5703125" style="19" customWidth="1"/>
    <col min="12" max="12" width="3.7109375" style="19" customWidth="1"/>
    <col min="13" max="13" width="32.28515625" style="19" customWidth="1"/>
    <col min="14" max="14" width="2.7109375" style="19" customWidth="1"/>
    <col min="15" max="16384" width="9.140625" style="19"/>
  </cols>
  <sheetData>
    <row r="1" spans="1:13" ht="18.75" customHeight="1" x14ac:dyDescent="0.25">
      <c r="A1" s="296" t="s">
        <v>290</v>
      </c>
      <c r="B1" s="291" t="s">
        <v>49</v>
      </c>
      <c r="C1" s="291"/>
      <c r="D1" s="291"/>
      <c r="E1" s="291"/>
      <c r="F1" s="291"/>
      <c r="G1" s="291"/>
      <c r="H1" s="291"/>
      <c r="I1" s="291"/>
      <c r="J1" s="291"/>
      <c r="K1" s="291"/>
      <c r="L1" s="193"/>
      <c r="M1" s="193"/>
    </row>
    <row r="2" spans="1:13" ht="18.75" customHeight="1" x14ac:dyDescent="0.3">
      <c r="A2" s="296" t="s">
        <v>290</v>
      </c>
      <c r="B2" s="300" t="s">
        <v>290</v>
      </c>
      <c r="C2" s="292"/>
      <c r="D2" s="292"/>
      <c r="E2" s="292"/>
      <c r="F2" s="300"/>
      <c r="G2" s="292"/>
      <c r="H2" s="292"/>
      <c r="I2" s="292"/>
      <c r="J2" s="292"/>
      <c r="K2" s="292"/>
      <c r="L2" s="290"/>
      <c r="M2" s="290"/>
    </row>
    <row r="3" spans="1:13" ht="18.75" customHeight="1" x14ac:dyDescent="0.25">
      <c r="A3" s="296" t="s">
        <v>290</v>
      </c>
      <c r="B3" s="291" t="s">
        <v>266</v>
      </c>
      <c r="C3" s="291"/>
      <c r="D3" s="291"/>
      <c r="E3" s="291"/>
      <c r="F3" s="291"/>
      <c r="G3" s="291"/>
      <c r="H3" s="291"/>
      <c r="I3" s="291"/>
      <c r="J3" s="291"/>
      <c r="K3" s="291"/>
      <c r="L3" s="193"/>
      <c r="M3" s="193"/>
    </row>
    <row r="4" spans="1:13" ht="18.75" customHeight="1" x14ac:dyDescent="0.25">
      <c r="A4" s="296" t="s">
        <v>290</v>
      </c>
      <c r="B4" s="293" t="s">
        <v>8</v>
      </c>
      <c r="C4" s="293"/>
      <c r="D4" s="293"/>
      <c r="E4" s="293"/>
      <c r="F4" s="299"/>
      <c r="G4" s="293"/>
      <c r="H4" s="293"/>
      <c r="I4" s="293"/>
      <c r="J4" s="293"/>
      <c r="K4" s="293"/>
      <c r="L4" s="194"/>
      <c r="M4" s="194"/>
    </row>
    <row r="5" spans="1:13" ht="18.75" customHeight="1" x14ac:dyDescent="0.3">
      <c r="A5" s="296" t="s">
        <v>290</v>
      </c>
      <c r="B5" s="300" t="s">
        <v>290</v>
      </c>
      <c r="C5" s="292"/>
      <c r="D5" s="292"/>
      <c r="E5" s="292"/>
      <c r="F5" s="292"/>
      <c r="G5" s="292"/>
      <c r="H5" s="292"/>
      <c r="I5" s="292"/>
      <c r="J5" s="292"/>
      <c r="K5" s="292"/>
      <c r="L5" s="290"/>
      <c r="M5" s="290"/>
    </row>
    <row r="6" spans="1:13" ht="18.75" customHeight="1" x14ac:dyDescent="0.25">
      <c r="A6" s="296" t="s">
        <v>290</v>
      </c>
      <c r="B6" s="293" t="s">
        <v>48</v>
      </c>
      <c r="C6" s="291"/>
      <c r="D6" s="291"/>
      <c r="E6" s="291"/>
      <c r="F6" s="299"/>
      <c r="G6" s="291"/>
      <c r="H6" s="291"/>
      <c r="I6" s="291"/>
      <c r="J6" s="291"/>
      <c r="K6" s="291"/>
      <c r="L6" s="193"/>
      <c r="M6" s="193"/>
    </row>
    <row r="7" spans="1:13" ht="18.75" customHeight="1" x14ac:dyDescent="0.25">
      <c r="A7" s="296" t="s">
        <v>290</v>
      </c>
      <c r="B7" s="299" t="s">
        <v>290</v>
      </c>
      <c r="C7" s="291"/>
      <c r="D7" s="291"/>
      <c r="E7" s="291"/>
      <c r="F7" s="299"/>
      <c r="G7" s="291"/>
      <c r="H7" s="291"/>
      <c r="I7" s="291"/>
      <c r="J7" s="291"/>
      <c r="K7" s="291"/>
      <c r="L7" s="148"/>
      <c r="M7" s="148"/>
    </row>
    <row r="8" spans="1:13" ht="18.75" customHeight="1" x14ac:dyDescent="0.25">
      <c r="A8" s="296" t="s">
        <v>290</v>
      </c>
      <c r="B8" s="12" t="s">
        <v>79</v>
      </c>
      <c r="C8" s="11"/>
      <c r="D8" s="11"/>
      <c r="E8" s="11"/>
      <c r="G8" s="18"/>
      <c r="H8" s="18"/>
      <c r="I8" s="18"/>
      <c r="J8" s="18"/>
      <c r="K8" s="18"/>
      <c r="L8" s="18"/>
      <c r="M8" s="18"/>
    </row>
    <row r="9" spans="1:13" ht="18.75" customHeight="1" x14ac:dyDescent="0.25">
      <c r="A9" s="296" t="s">
        <v>290</v>
      </c>
      <c r="B9" s="204" t="s">
        <v>285</v>
      </c>
      <c r="C9" s="167"/>
      <c r="D9" s="167"/>
      <c r="E9" s="167"/>
      <c r="F9" s="167"/>
      <c r="G9" s="205"/>
      <c r="H9" s="205"/>
      <c r="I9" s="205"/>
      <c r="J9" s="205"/>
      <c r="K9" s="206"/>
      <c r="L9" s="18"/>
      <c r="M9" s="18"/>
    </row>
    <row r="10" spans="1:13" ht="18.75" customHeight="1" x14ac:dyDescent="0.25">
      <c r="A10" s="296" t="s">
        <v>290</v>
      </c>
      <c r="B10" s="635" t="s">
        <v>324</v>
      </c>
      <c r="C10" s="168"/>
      <c r="D10" s="168"/>
      <c r="E10" s="168"/>
      <c r="F10" s="168"/>
      <c r="G10" s="207"/>
      <c r="H10" s="207"/>
      <c r="I10" s="207"/>
      <c r="J10" s="207"/>
      <c r="K10" s="208"/>
      <c r="L10" s="18"/>
      <c r="M10" s="18"/>
    </row>
    <row r="11" spans="1:13" ht="18.75" customHeight="1" x14ac:dyDescent="0.25">
      <c r="A11" s="296" t="s">
        <v>290</v>
      </c>
      <c r="B11" s="295" t="s">
        <v>290</v>
      </c>
      <c r="C11" s="11"/>
      <c r="D11" s="11"/>
      <c r="E11" s="11"/>
      <c r="G11" s="18"/>
      <c r="H11" s="18"/>
      <c r="I11" s="18"/>
      <c r="J11" s="18"/>
      <c r="K11" s="18"/>
      <c r="L11" s="18"/>
      <c r="M11" s="18"/>
    </row>
    <row r="12" spans="1:13" ht="18.75" customHeight="1" x14ac:dyDescent="0.3">
      <c r="A12" s="296" t="s">
        <v>290</v>
      </c>
      <c r="B12" s="286" t="s">
        <v>104</v>
      </c>
      <c r="C12" s="11"/>
      <c r="D12" s="11"/>
      <c r="E12" s="11"/>
      <c r="G12" s="18"/>
      <c r="H12" s="18"/>
      <c r="I12" s="18"/>
      <c r="J12" s="18"/>
      <c r="K12" s="18"/>
      <c r="L12" s="18"/>
      <c r="M12" s="18"/>
    </row>
    <row r="13" spans="1:13" ht="15.95" customHeight="1" x14ac:dyDescent="0.25">
      <c r="A13" s="296" t="s">
        <v>290</v>
      </c>
      <c r="B13" s="285" t="s">
        <v>105</v>
      </c>
      <c r="C13" s="283"/>
      <c r="D13" s="283"/>
      <c r="E13" s="283"/>
      <c r="F13" s="283"/>
      <c r="G13" s="282"/>
      <c r="H13" s="282"/>
      <c r="I13" s="282"/>
      <c r="J13" s="282"/>
      <c r="K13" s="282"/>
      <c r="L13" s="282"/>
      <c r="M13" s="282"/>
    </row>
    <row r="14" spans="1:13" ht="15.95" customHeight="1" x14ac:dyDescent="0.25">
      <c r="A14" s="296" t="s">
        <v>290</v>
      </c>
      <c r="B14" s="620" t="s">
        <v>305</v>
      </c>
      <c r="C14" s="621"/>
      <c r="D14" s="621"/>
      <c r="E14" s="621"/>
      <c r="F14" s="621"/>
      <c r="G14" s="20"/>
      <c r="H14" s="20"/>
      <c r="I14" s="20"/>
      <c r="J14" s="20"/>
      <c r="K14" s="20"/>
      <c r="L14" s="20"/>
      <c r="M14" s="150"/>
    </row>
    <row r="15" spans="1:13" ht="15.95" customHeight="1" x14ac:dyDescent="0.25">
      <c r="A15" s="296" t="s">
        <v>290</v>
      </c>
      <c r="B15" s="49" t="s">
        <v>1</v>
      </c>
      <c r="C15" s="284"/>
      <c r="D15" s="284"/>
      <c r="E15" s="284"/>
      <c r="F15" s="284"/>
      <c r="G15" s="150"/>
      <c r="H15" s="150"/>
      <c r="I15" s="150"/>
      <c r="J15" s="150"/>
      <c r="K15" s="150"/>
      <c r="L15" s="150"/>
      <c r="M15" s="150"/>
    </row>
    <row r="16" spans="1:13" ht="16.5" thickBot="1" x14ac:dyDescent="0.3">
      <c r="A16" s="296" t="s">
        <v>290</v>
      </c>
      <c r="B16" s="298" t="s">
        <v>290</v>
      </c>
      <c r="C16" s="21"/>
      <c r="D16" s="21"/>
      <c r="E16" s="21"/>
      <c r="F16" s="21"/>
      <c r="G16" s="21"/>
      <c r="H16" s="21"/>
      <c r="I16" s="21"/>
      <c r="J16" s="21"/>
      <c r="K16" s="21"/>
      <c r="L16" s="21"/>
      <c r="M16" s="21"/>
    </row>
    <row r="17" spans="1:14" ht="16.5" hidden="1" thickBot="1" x14ac:dyDescent="0.3">
      <c r="A17" s="296" t="s">
        <v>290</v>
      </c>
      <c r="B17" s="287" t="s">
        <v>277</v>
      </c>
      <c r="C17" s="264" t="s">
        <v>300</v>
      </c>
      <c r="D17" s="264" t="s">
        <v>301</v>
      </c>
      <c r="E17" s="264" t="s">
        <v>302</v>
      </c>
      <c r="F17" s="265" t="s">
        <v>278</v>
      </c>
      <c r="G17" s="21"/>
      <c r="H17" s="21"/>
      <c r="I17" s="21"/>
      <c r="J17" s="21"/>
      <c r="K17" s="21"/>
      <c r="L17" s="21"/>
      <c r="M17" s="21"/>
    </row>
    <row r="18" spans="1:14" ht="15.95" customHeight="1" x14ac:dyDescent="0.25">
      <c r="A18" s="296" t="s">
        <v>290</v>
      </c>
      <c r="B18" s="259" t="s">
        <v>147</v>
      </c>
      <c r="C18" s="266"/>
      <c r="D18" s="266"/>
      <c r="E18" s="267"/>
      <c r="F18" s="257"/>
      <c r="G18" s="22"/>
      <c r="H18" s="22"/>
      <c r="I18" s="22"/>
      <c r="J18" s="22"/>
      <c r="K18" s="23"/>
      <c r="L18" s="21"/>
      <c r="M18" s="21"/>
    </row>
    <row r="19" spans="1:14" ht="15.95" customHeight="1" x14ac:dyDescent="0.25">
      <c r="A19" s="296" t="s">
        <v>290</v>
      </c>
      <c r="B19" s="260" t="s">
        <v>148</v>
      </c>
      <c r="C19" s="268"/>
      <c r="D19" s="268"/>
      <c r="E19" s="269"/>
      <c r="F19" s="258"/>
      <c r="G19" s="22"/>
      <c r="H19" s="22"/>
      <c r="I19" s="22"/>
      <c r="J19" s="22"/>
      <c r="K19" s="23"/>
      <c r="L19" s="21"/>
      <c r="M19" s="21"/>
    </row>
    <row r="20" spans="1:14" ht="15.95" customHeight="1" x14ac:dyDescent="0.25">
      <c r="A20" s="296" t="s">
        <v>290</v>
      </c>
      <c r="B20" s="262" t="s">
        <v>176</v>
      </c>
      <c r="C20" s="270"/>
      <c r="D20" s="270"/>
      <c r="E20" s="271"/>
      <c r="F20" s="263" t="str">
        <f>IF((F18-F19)*40=0,"0",(F18-F19)*40)</f>
        <v>0</v>
      </c>
      <c r="G20" s="22"/>
      <c r="H20" s="22"/>
      <c r="I20" s="22"/>
      <c r="J20" s="22"/>
      <c r="K20" s="23"/>
      <c r="L20" s="21"/>
      <c r="M20" s="21"/>
    </row>
    <row r="21" spans="1:14" ht="15.95" customHeight="1" x14ac:dyDescent="0.25">
      <c r="A21" s="296"/>
      <c r="B21" s="303" t="s">
        <v>290</v>
      </c>
      <c r="C21" s="302"/>
      <c r="D21" s="302"/>
      <c r="E21" s="302"/>
      <c r="F21" s="24"/>
      <c r="G21" s="24"/>
      <c r="H21" s="24"/>
      <c r="I21" s="24"/>
      <c r="J21" s="24"/>
      <c r="K21" s="24"/>
      <c r="L21" s="21"/>
      <c r="M21" s="21"/>
    </row>
    <row r="22" spans="1:14" ht="18.75" customHeight="1" x14ac:dyDescent="0.3">
      <c r="A22" s="296" t="s">
        <v>290</v>
      </c>
      <c r="B22" s="25" t="s">
        <v>127</v>
      </c>
      <c r="C22" s="25"/>
      <c r="D22" s="25"/>
      <c r="E22" s="23"/>
      <c r="F22" s="26"/>
      <c r="G22" s="23"/>
      <c r="H22" s="23"/>
      <c r="I22" s="23"/>
      <c r="J22" s="23"/>
      <c r="K22" s="23"/>
      <c r="L22" s="18"/>
      <c r="M22" s="18"/>
    </row>
    <row r="23" spans="1:14" ht="15.95" customHeight="1" x14ac:dyDescent="0.25">
      <c r="A23" s="296" t="s">
        <v>290</v>
      </c>
      <c r="B23" s="56" t="s">
        <v>155</v>
      </c>
      <c r="C23" s="23"/>
      <c r="D23" s="23"/>
      <c r="E23" s="23"/>
      <c r="F23" s="26"/>
      <c r="G23" s="23"/>
      <c r="H23" s="23"/>
      <c r="I23" s="23"/>
      <c r="J23" s="23"/>
      <c r="K23" s="23"/>
      <c r="L23" s="18"/>
      <c r="M23" s="18"/>
    </row>
    <row r="24" spans="1:14" ht="15.95" customHeight="1" x14ac:dyDescent="0.25">
      <c r="A24" s="296" t="s">
        <v>290</v>
      </c>
      <c r="B24" s="294" t="s">
        <v>290</v>
      </c>
      <c r="C24" s="23"/>
      <c r="D24" s="23"/>
      <c r="E24" s="23"/>
      <c r="F24" s="26"/>
      <c r="G24" s="23"/>
      <c r="H24" s="23"/>
      <c r="I24" s="23"/>
      <c r="J24" s="23"/>
      <c r="K24" s="23"/>
      <c r="L24" s="18"/>
      <c r="M24" s="18"/>
    </row>
    <row r="25" spans="1:14" ht="114.95" customHeight="1" x14ac:dyDescent="0.25">
      <c r="A25" s="296" t="s">
        <v>290</v>
      </c>
      <c r="B25" s="238" t="s">
        <v>42</v>
      </c>
      <c r="C25" s="239" t="s">
        <v>41</v>
      </c>
      <c r="D25" s="239" t="s">
        <v>163</v>
      </c>
      <c r="E25" s="239" t="s">
        <v>181</v>
      </c>
      <c r="F25" s="239" t="s">
        <v>71</v>
      </c>
      <c r="G25" s="239" t="s">
        <v>72</v>
      </c>
      <c r="H25" s="239" t="s">
        <v>182</v>
      </c>
      <c r="I25" s="239" t="s">
        <v>183</v>
      </c>
      <c r="J25" s="240" t="s">
        <v>122</v>
      </c>
      <c r="K25" s="241" t="s">
        <v>123</v>
      </c>
      <c r="L25" s="304" t="s">
        <v>290</v>
      </c>
      <c r="M25" s="312" t="s">
        <v>22</v>
      </c>
    </row>
    <row r="26" spans="1:14" ht="23.1" customHeight="1" x14ac:dyDescent="0.25">
      <c r="A26" s="296" t="s">
        <v>290</v>
      </c>
      <c r="B26" s="231"/>
      <c r="C26" s="136"/>
      <c r="D26" s="27"/>
      <c r="E26" s="28"/>
      <c r="F26" s="29"/>
      <c r="G26" s="29"/>
      <c r="H26" s="30"/>
      <c r="I26" s="30"/>
      <c r="J26" s="29"/>
      <c r="K26" s="233"/>
      <c r="L26" s="304" t="s">
        <v>290</v>
      </c>
      <c r="M26" s="311"/>
    </row>
    <row r="27" spans="1:14" ht="22.5" customHeight="1" x14ac:dyDescent="0.25">
      <c r="A27" s="296" t="s">
        <v>290</v>
      </c>
      <c r="B27" s="231"/>
      <c r="C27" s="136"/>
      <c r="D27" s="27"/>
      <c r="E27" s="28"/>
      <c r="F27" s="29"/>
      <c r="G27" s="29"/>
      <c r="H27" s="30"/>
      <c r="I27" s="30"/>
      <c r="J27" s="29"/>
      <c r="K27" s="233"/>
      <c r="L27" s="305" t="s">
        <v>290</v>
      </c>
      <c r="M27" s="306" t="s">
        <v>290</v>
      </c>
    </row>
    <row r="28" spans="1:14" ht="22.5" customHeight="1" x14ac:dyDescent="0.25">
      <c r="A28" s="296" t="s">
        <v>290</v>
      </c>
      <c r="B28" s="232"/>
      <c r="C28" s="32"/>
      <c r="D28" s="27"/>
      <c r="E28" s="28"/>
      <c r="F28" s="29"/>
      <c r="G28" s="29"/>
      <c r="H28" s="30"/>
      <c r="I28" s="30"/>
      <c r="J28" s="29"/>
      <c r="K28" s="233"/>
      <c r="L28" s="305" t="s">
        <v>290</v>
      </c>
      <c r="M28" s="306" t="s">
        <v>290</v>
      </c>
    </row>
    <row r="29" spans="1:14" ht="23.1" customHeight="1" x14ac:dyDescent="0.25">
      <c r="A29" s="296" t="s">
        <v>290</v>
      </c>
      <c r="B29" s="232"/>
      <c r="C29" s="32"/>
      <c r="D29" s="27"/>
      <c r="E29" s="28"/>
      <c r="F29" s="29"/>
      <c r="G29" s="29"/>
      <c r="H29" s="30"/>
      <c r="I29" s="30"/>
      <c r="J29" s="29"/>
      <c r="K29" s="233"/>
      <c r="L29" s="305" t="s">
        <v>290</v>
      </c>
      <c r="M29" s="306" t="s">
        <v>290</v>
      </c>
    </row>
    <row r="30" spans="1:14" ht="23.1" customHeight="1" x14ac:dyDescent="0.25">
      <c r="A30" s="296" t="s">
        <v>290</v>
      </c>
      <c r="B30" s="231"/>
      <c r="C30" s="136"/>
      <c r="D30" s="27"/>
      <c r="E30" s="28"/>
      <c r="F30" s="29"/>
      <c r="G30" s="29"/>
      <c r="H30" s="30"/>
      <c r="I30" s="30"/>
      <c r="J30" s="29"/>
      <c r="K30" s="233"/>
      <c r="L30" s="305" t="s">
        <v>290</v>
      </c>
      <c r="M30" s="306" t="s">
        <v>290</v>
      </c>
    </row>
    <row r="31" spans="1:14" ht="23.1" customHeight="1" x14ac:dyDescent="0.25">
      <c r="A31" s="296" t="s">
        <v>290</v>
      </c>
      <c r="B31" s="231"/>
      <c r="C31" s="136"/>
      <c r="D31" s="27"/>
      <c r="E31" s="28"/>
      <c r="F31" s="29"/>
      <c r="G31" s="29"/>
      <c r="H31" s="30"/>
      <c r="I31" s="30"/>
      <c r="J31" s="29"/>
      <c r="K31" s="233"/>
      <c r="L31" s="305" t="s">
        <v>290</v>
      </c>
      <c r="M31" s="306" t="s">
        <v>290</v>
      </c>
    </row>
    <row r="32" spans="1:14" ht="23.1" customHeight="1" x14ac:dyDescent="0.25">
      <c r="A32" s="296" t="s">
        <v>290</v>
      </c>
      <c r="B32" s="231"/>
      <c r="C32" s="136"/>
      <c r="D32" s="27"/>
      <c r="E32" s="28"/>
      <c r="F32" s="29"/>
      <c r="G32" s="29"/>
      <c r="H32" s="30"/>
      <c r="I32" s="30"/>
      <c r="J32" s="29"/>
      <c r="K32" s="233"/>
      <c r="L32" s="305" t="s">
        <v>290</v>
      </c>
      <c r="M32" s="307" t="s">
        <v>290</v>
      </c>
      <c r="N32" s="33"/>
    </row>
    <row r="33" spans="1:14" ht="23.1" customHeight="1" x14ac:dyDescent="0.25">
      <c r="A33" s="296" t="s">
        <v>290</v>
      </c>
      <c r="B33" s="231"/>
      <c r="C33" s="136"/>
      <c r="D33" s="27"/>
      <c r="E33" s="28"/>
      <c r="F33" s="29"/>
      <c r="G33" s="29"/>
      <c r="H33" s="30"/>
      <c r="I33" s="30"/>
      <c r="J33" s="29"/>
      <c r="K33" s="233"/>
      <c r="L33" s="305" t="s">
        <v>290</v>
      </c>
      <c r="M33" s="307" t="s">
        <v>290</v>
      </c>
    </row>
    <row r="34" spans="1:14" ht="23.1" customHeight="1" x14ac:dyDescent="0.25">
      <c r="A34" s="296" t="s">
        <v>290</v>
      </c>
      <c r="B34" s="231"/>
      <c r="C34" s="136"/>
      <c r="D34" s="27"/>
      <c r="E34" s="28"/>
      <c r="F34" s="29"/>
      <c r="G34" s="29"/>
      <c r="H34" s="30"/>
      <c r="I34" s="30"/>
      <c r="J34" s="29"/>
      <c r="K34" s="233"/>
      <c r="L34" s="305" t="s">
        <v>290</v>
      </c>
      <c r="M34" s="308" t="s">
        <v>290</v>
      </c>
    </row>
    <row r="35" spans="1:14" ht="23.1" customHeight="1" x14ac:dyDescent="0.25">
      <c r="A35" s="296" t="s">
        <v>290</v>
      </c>
      <c r="B35" s="231"/>
      <c r="C35" s="136"/>
      <c r="D35" s="27"/>
      <c r="E35" s="28"/>
      <c r="F35" s="29"/>
      <c r="G35" s="29"/>
      <c r="H35" s="30"/>
      <c r="I35" s="30"/>
      <c r="J35" s="29"/>
      <c r="K35" s="233"/>
      <c r="L35" s="305" t="s">
        <v>290</v>
      </c>
      <c r="M35" s="308" t="s">
        <v>290</v>
      </c>
    </row>
    <row r="36" spans="1:14" ht="23.1" customHeight="1" x14ac:dyDescent="0.25">
      <c r="A36" s="296" t="s">
        <v>290</v>
      </c>
      <c r="B36" s="231"/>
      <c r="C36" s="136"/>
      <c r="D36" s="27"/>
      <c r="E36" s="28"/>
      <c r="F36" s="29"/>
      <c r="G36" s="29"/>
      <c r="H36" s="30"/>
      <c r="I36" s="30"/>
      <c r="J36" s="29"/>
      <c r="K36" s="233"/>
      <c r="L36" s="305" t="s">
        <v>290</v>
      </c>
      <c r="M36" s="308" t="s">
        <v>290</v>
      </c>
    </row>
    <row r="37" spans="1:14" ht="23.1" customHeight="1" x14ac:dyDescent="0.25">
      <c r="A37" s="296" t="s">
        <v>290</v>
      </c>
      <c r="B37" s="231"/>
      <c r="C37" s="136"/>
      <c r="D37" s="27"/>
      <c r="E37" s="28"/>
      <c r="F37" s="29"/>
      <c r="G37" s="29"/>
      <c r="H37" s="30"/>
      <c r="I37" s="30"/>
      <c r="J37" s="29"/>
      <c r="K37" s="233"/>
      <c r="L37" s="305" t="s">
        <v>290</v>
      </c>
      <c r="M37" s="308" t="s">
        <v>290</v>
      </c>
    </row>
    <row r="38" spans="1:14" ht="23.1" customHeight="1" x14ac:dyDescent="0.25">
      <c r="A38" s="296" t="s">
        <v>290</v>
      </c>
      <c r="B38" s="231"/>
      <c r="C38" s="136"/>
      <c r="D38" s="27"/>
      <c r="E38" s="28"/>
      <c r="F38" s="29"/>
      <c r="G38" s="29"/>
      <c r="H38" s="30"/>
      <c r="I38" s="30"/>
      <c r="J38" s="29"/>
      <c r="K38" s="233"/>
      <c r="L38" s="305" t="s">
        <v>290</v>
      </c>
      <c r="M38" s="305" t="s">
        <v>290</v>
      </c>
      <c r="N38" s="18"/>
    </row>
    <row r="39" spans="1:14" ht="23.1" customHeight="1" x14ac:dyDescent="0.25">
      <c r="A39" s="296" t="s">
        <v>290</v>
      </c>
      <c r="B39" s="231"/>
      <c r="C39" s="136"/>
      <c r="D39" s="27"/>
      <c r="E39" s="28"/>
      <c r="F39" s="29"/>
      <c r="G39" s="29"/>
      <c r="H39" s="30"/>
      <c r="I39" s="30"/>
      <c r="J39" s="29"/>
      <c r="K39" s="233"/>
      <c r="L39" s="305" t="s">
        <v>290</v>
      </c>
      <c r="M39" s="305" t="s">
        <v>290</v>
      </c>
      <c r="N39" s="18"/>
    </row>
    <row r="40" spans="1:14" ht="23.1" customHeight="1" x14ac:dyDescent="0.25">
      <c r="A40" s="296" t="s">
        <v>290</v>
      </c>
      <c r="B40" s="231"/>
      <c r="C40" s="136"/>
      <c r="D40" s="27"/>
      <c r="E40" s="28"/>
      <c r="F40" s="29"/>
      <c r="G40" s="29"/>
      <c r="H40" s="30"/>
      <c r="I40" s="30"/>
      <c r="J40" s="29"/>
      <c r="K40" s="233"/>
      <c r="L40" s="305" t="s">
        <v>290</v>
      </c>
      <c r="M40" s="305" t="s">
        <v>290</v>
      </c>
      <c r="N40" s="18"/>
    </row>
    <row r="41" spans="1:14" ht="23.1" customHeight="1" x14ac:dyDescent="0.25">
      <c r="A41" s="296" t="s">
        <v>290</v>
      </c>
      <c r="B41" s="231"/>
      <c r="C41" s="136"/>
      <c r="D41" s="27"/>
      <c r="E41" s="28"/>
      <c r="F41" s="29"/>
      <c r="G41" s="29"/>
      <c r="H41" s="30"/>
      <c r="I41" s="30"/>
      <c r="J41" s="29"/>
      <c r="K41" s="233"/>
      <c r="L41" s="305" t="s">
        <v>290</v>
      </c>
      <c r="M41" s="305" t="s">
        <v>290</v>
      </c>
      <c r="N41" s="18"/>
    </row>
    <row r="42" spans="1:14" ht="23.1" customHeight="1" x14ac:dyDescent="0.25">
      <c r="A42" s="296" t="s">
        <v>290</v>
      </c>
      <c r="B42" s="231"/>
      <c r="C42" s="136"/>
      <c r="D42" s="27"/>
      <c r="E42" s="28"/>
      <c r="F42" s="29"/>
      <c r="G42" s="29"/>
      <c r="H42" s="30"/>
      <c r="I42" s="30"/>
      <c r="J42" s="29"/>
      <c r="K42" s="233"/>
      <c r="L42" s="305" t="s">
        <v>290</v>
      </c>
      <c r="M42" s="305" t="s">
        <v>290</v>
      </c>
      <c r="N42" s="18"/>
    </row>
    <row r="43" spans="1:14" ht="23.1" customHeight="1" x14ac:dyDescent="0.25">
      <c r="A43" s="296" t="s">
        <v>290</v>
      </c>
      <c r="B43" s="231"/>
      <c r="C43" s="136"/>
      <c r="D43" s="27"/>
      <c r="E43" s="28"/>
      <c r="F43" s="29"/>
      <c r="G43" s="29"/>
      <c r="H43" s="30"/>
      <c r="I43" s="30"/>
      <c r="J43" s="29"/>
      <c r="K43" s="233"/>
      <c r="L43" s="305" t="s">
        <v>290</v>
      </c>
      <c r="M43" s="305" t="s">
        <v>290</v>
      </c>
      <c r="N43" s="18"/>
    </row>
    <row r="44" spans="1:14" ht="23.1" customHeight="1" x14ac:dyDescent="0.25">
      <c r="A44" s="296" t="s">
        <v>290</v>
      </c>
      <c r="B44" s="231"/>
      <c r="C44" s="136"/>
      <c r="D44" s="27"/>
      <c r="E44" s="28"/>
      <c r="F44" s="29"/>
      <c r="G44" s="29"/>
      <c r="H44" s="30"/>
      <c r="I44" s="30"/>
      <c r="J44" s="29"/>
      <c r="K44" s="233"/>
      <c r="L44" s="305" t="s">
        <v>290</v>
      </c>
      <c r="M44" s="305" t="s">
        <v>290</v>
      </c>
      <c r="N44" s="18"/>
    </row>
    <row r="45" spans="1:14" ht="23.1" customHeight="1" x14ac:dyDescent="0.25">
      <c r="A45" s="296" t="s">
        <v>290</v>
      </c>
      <c r="B45" s="231"/>
      <c r="C45" s="136"/>
      <c r="D45" s="27"/>
      <c r="E45" s="28"/>
      <c r="F45" s="29"/>
      <c r="G45" s="29"/>
      <c r="H45" s="30"/>
      <c r="I45" s="30"/>
      <c r="J45" s="29"/>
      <c r="K45" s="233"/>
      <c r="L45" s="305" t="s">
        <v>290</v>
      </c>
      <c r="M45" s="305" t="s">
        <v>290</v>
      </c>
      <c r="N45" s="18"/>
    </row>
    <row r="46" spans="1:14" ht="23.1" customHeight="1" x14ac:dyDescent="0.25">
      <c r="A46" s="296" t="s">
        <v>290</v>
      </c>
      <c r="B46" s="231"/>
      <c r="C46" s="136"/>
      <c r="D46" s="27"/>
      <c r="E46" s="28"/>
      <c r="F46" s="29"/>
      <c r="G46" s="29"/>
      <c r="H46" s="30"/>
      <c r="I46" s="30"/>
      <c r="J46" s="29"/>
      <c r="K46" s="233"/>
      <c r="L46" s="305" t="s">
        <v>290</v>
      </c>
      <c r="M46" s="305" t="s">
        <v>290</v>
      </c>
      <c r="N46" s="18"/>
    </row>
    <row r="47" spans="1:14" ht="23.1" customHeight="1" x14ac:dyDescent="0.25">
      <c r="A47" s="296" t="s">
        <v>290</v>
      </c>
      <c r="B47" s="231"/>
      <c r="C47" s="136"/>
      <c r="D47" s="27"/>
      <c r="E47" s="28"/>
      <c r="F47" s="29"/>
      <c r="G47" s="29"/>
      <c r="H47" s="30"/>
      <c r="I47" s="30"/>
      <c r="J47" s="29"/>
      <c r="K47" s="233"/>
      <c r="L47" s="305" t="s">
        <v>290</v>
      </c>
      <c r="M47" s="305" t="s">
        <v>290</v>
      </c>
      <c r="N47" s="18"/>
    </row>
    <row r="48" spans="1:14" ht="23.1" customHeight="1" x14ac:dyDescent="0.25">
      <c r="A48" s="296" t="s">
        <v>290</v>
      </c>
      <c r="B48" s="231"/>
      <c r="C48" s="136"/>
      <c r="D48" s="27"/>
      <c r="E48" s="28"/>
      <c r="F48" s="29"/>
      <c r="G48" s="29"/>
      <c r="H48" s="30"/>
      <c r="I48" s="30"/>
      <c r="J48" s="29"/>
      <c r="K48" s="233"/>
      <c r="L48" s="305" t="s">
        <v>290</v>
      </c>
      <c r="M48" s="305" t="s">
        <v>290</v>
      </c>
      <c r="N48" s="18"/>
    </row>
    <row r="49" spans="1:14" ht="23.1" customHeight="1" x14ac:dyDescent="0.25">
      <c r="A49" s="296" t="s">
        <v>290</v>
      </c>
      <c r="B49" s="231"/>
      <c r="C49" s="136"/>
      <c r="D49" s="27"/>
      <c r="E49" s="28"/>
      <c r="F49" s="29"/>
      <c r="G49" s="29"/>
      <c r="H49" s="30"/>
      <c r="I49" s="30"/>
      <c r="J49" s="29"/>
      <c r="K49" s="233"/>
      <c r="L49" s="305" t="s">
        <v>290</v>
      </c>
      <c r="M49" s="305" t="s">
        <v>290</v>
      </c>
      <c r="N49" s="18"/>
    </row>
    <row r="50" spans="1:14" ht="23.1" customHeight="1" x14ac:dyDescent="0.25">
      <c r="A50" s="296" t="s">
        <v>290</v>
      </c>
      <c r="B50" s="231"/>
      <c r="C50" s="136"/>
      <c r="D50" s="27"/>
      <c r="E50" s="28"/>
      <c r="F50" s="29"/>
      <c r="G50" s="29"/>
      <c r="H50" s="30"/>
      <c r="I50" s="30"/>
      <c r="J50" s="29"/>
      <c r="K50" s="233"/>
      <c r="L50" s="305" t="s">
        <v>290</v>
      </c>
      <c r="M50" s="305" t="s">
        <v>290</v>
      </c>
      <c r="N50" s="18"/>
    </row>
    <row r="51" spans="1:14" ht="23.1" customHeight="1" x14ac:dyDescent="0.25">
      <c r="A51" s="296" t="s">
        <v>290</v>
      </c>
      <c r="B51" s="231"/>
      <c r="C51" s="136"/>
      <c r="D51" s="27"/>
      <c r="E51" s="28"/>
      <c r="F51" s="29"/>
      <c r="G51" s="29"/>
      <c r="H51" s="30"/>
      <c r="I51" s="30"/>
      <c r="J51" s="29"/>
      <c r="K51" s="233"/>
      <c r="L51" s="305" t="s">
        <v>290</v>
      </c>
      <c r="M51" s="305" t="s">
        <v>290</v>
      </c>
      <c r="N51" s="18"/>
    </row>
    <row r="52" spans="1:14" ht="23.1" customHeight="1" x14ac:dyDescent="0.25">
      <c r="A52" s="296" t="s">
        <v>290</v>
      </c>
      <c r="B52" s="231"/>
      <c r="C52" s="136"/>
      <c r="D52" s="27"/>
      <c r="E52" s="28"/>
      <c r="F52" s="29"/>
      <c r="G52" s="29"/>
      <c r="H52" s="30"/>
      <c r="I52" s="30"/>
      <c r="J52" s="29"/>
      <c r="K52" s="233"/>
      <c r="L52" s="305" t="s">
        <v>290</v>
      </c>
      <c r="M52" s="305" t="s">
        <v>290</v>
      </c>
      <c r="N52" s="18"/>
    </row>
    <row r="53" spans="1:14" ht="23.1" customHeight="1" x14ac:dyDescent="0.25">
      <c r="A53" s="296" t="s">
        <v>290</v>
      </c>
      <c r="B53" s="231"/>
      <c r="C53" s="136"/>
      <c r="D53" s="27"/>
      <c r="E53" s="28"/>
      <c r="F53" s="29"/>
      <c r="G53" s="29"/>
      <c r="H53" s="30"/>
      <c r="I53" s="30"/>
      <c r="J53" s="29"/>
      <c r="K53" s="233"/>
      <c r="L53" s="305" t="s">
        <v>290</v>
      </c>
      <c r="M53" s="305" t="s">
        <v>290</v>
      </c>
      <c r="N53" s="18"/>
    </row>
    <row r="54" spans="1:14" ht="23.1" customHeight="1" x14ac:dyDescent="0.25">
      <c r="A54" s="296" t="s">
        <v>290</v>
      </c>
      <c r="B54" s="231"/>
      <c r="C54" s="136"/>
      <c r="D54" s="27"/>
      <c r="E54" s="28"/>
      <c r="F54" s="29"/>
      <c r="G54" s="29"/>
      <c r="H54" s="30"/>
      <c r="I54" s="30"/>
      <c r="J54" s="29"/>
      <c r="K54" s="233"/>
      <c r="L54" s="305" t="s">
        <v>290</v>
      </c>
      <c r="M54" s="305" t="s">
        <v>290</v>
      </c>
      <c r="N54" s="18"/>
    </row>
    <row r="55" spans="1:14" ht="23.1" customHeight="1" x14ac:dyDescent="0.25">
      <c r="A55" s="296" t="s">
        <v>290</v>
      </c>
      <c r="B55" s="231"/>
      <c r="C55" s="136"/>
      <c r="D55" s="27"/>
      <c r="E55" s="28"/>
      <c r="F55" s="29"/>
      <c r="G55" s="29"/>
      <c r="H55" s="30"/>
      <c r="I55" s="30"/>
      <c r="J55" s="29"/>
      <c r="K55" s="233"/>
      <c r="L55" s="305" t="s">
        <v>290</v>
      </c>
      <c r="M55" s="305" t="s">
        <v>290</v>
      </c>
      <c r="N55" s="18"/>
    </row>
    <row r="56" spans="1:14" ht="23.1" customHeight="1" x14ac:dyDescent="0.25">
      <c r="A56" s="296" t="s">
        <v>290</v>
      </c>
      <c r="B56" s="231"/>
      <c r="C56" s="136"/>
      <c r="D56" s="27"/>
      <c r="E56" s="28"/>
      <c r="F56" s="29"/>
      <c r="G56" s="29"/>
      <c r="H56" s="30"/>
      <c r="I56" s="138"/>
      <c r="J56" s="29"/>
      <c r="K56" s="233"/>
      <c r="L56" s="305" t="s">
        <v>290</v>
      </c>
      <c r="M56" s="305" t="s">
        <v>290</v>
      </c>
      <c r="N56" s="18"/>
    </row>
    <row r="57" spans="1:14" ht="23.1" customHeight="1" x14ac:dyDescent="0.25">
      <c r="A57" s="296" t="s">
        <v>290</v>
      </c>
      <c r="B57" s="231"/>
      <c r="C57" s="136"/>
      <c r="D57" s="27"/>
      <c r="E57" s="28"/>
      <c r="F57" s="29"/>
      <c r="G57" s="29"/>
      <c r="H57" s="30"/>
      <c r="I57" s="30"/>
      <c r="J57" s="29"/>
      <c r="K57" s="233"/>
      <c r="L57" s="305" t="s">
        <v>290</v>
      </c>
      <c r="M57" s="305" t="s">
        <v>290</v>
      </c>
      <c r="N57" s="18"/>
    </row>
    <row r="58" spans="1:14" ht="23.1" customHeight="1" x14ac:dyDescent="0.25">
      <c r="A58" s="296" t="s">
        <v>290</v>
      </c>
      <c r="B58" s="231"/>
      <c r="C58" s="136"/>
      <c r="D58" s="27"/>
      <c r="E58" s="28"/>
      <c r="F58" s="29"/>
      <c r="G58" s="29"/>
      <c r="H58" s="30"/>
      <c r="I58" s="30"/>
      <c r="J58" s="29"/>
      <c r="K58" s="233"/>
      <c r="L58" s="305" t="s">
        <v>290</v>
      </c>
      <c r="M58" s="305" t="s">
        <v>290</v>
      </c>
      <c r="N58" s="18"/>
    </row>
    <row r="59" spans="1:14" ht="23.1" customHeight="1" x14ac:dyDescent="0.25">
      <c r="A59" s="296" t="s">
        <v>290</v>
      </c>
      <c r="B59" s="231"/>
      <c r="C59" s="136"/>
      <c r="D59" s="27"/>
      <c r="E59" s="28"/>
      <c r="F59" s="29"/>
      <c r="G59" s="29"/>
      <c r="H59" s="30"/>
      <c r="I59" s="30"/>
      <c r="J59" s="29"/>
      <c r="K59" s="233"/>
      <c r="L59" s="305" t="s">
        <v>290</v>
      </c>
      <c r="M59" s="305" t="s">
        <v>290</v>
      </c>
      <c r="N59" s="18"/>
    </row>
    <row r="60" spans="1:14" ht="23.1" customHeight="1" x14ac:dyDescent="0.25">
      <c r="A60" s="296" t="s">
        <v>290</v>
      </c>
      <c r="B60" s="231"/>
      <c r="C60" s="136"/>
      <c r="D60" s="27"/>
      <c r="E60" s="28"/>
      <c r="F60" s="29"/>
      <c r="G60" s="29"/>
      <c r="H60" s="30"/>
      <c r="I60" s="30"/>
      <c r="J60" s="29"/>
      <c r="K60" s="233"/>
      <c r="L60" s="305" t="s">
        <v>290</v>
      </c>
      <c r="M60" s="305" t="s">
        <v>290</v>
      </c>
      <c r="N60" s="18"/>
    </row>
    <row r="61" spans="1:14" ht="23.1" customHeight="1" x14ac:dyDescent="0.25">
      <c r="A61" s="296" t="s">
        <v>290</v>
      </c>
      <c r="B61" s="231"/>
      <c r="C61" s="136"/>
      <c r="D61" s="27"/>
      <c r="E61" s="28"/>
      <c r="F61" s="29"/>
      <c r="G61" s="29"/>
      <c r="H61" s="30"/>
      <c r="I61" s="30"/>
      <c r="J61" s="29"/>
      <c r="K61" s="233"/>
      <c r="L61" s="305" t="s">
        <v>290</v>
      </c>
      <c r="M61" s="305" t="s">
        <v>290</v>
      </c>
      <c r="N61" s="18"/>
    </row>
    <row r="62" spans="1:14" ht="23.1" customHeight="1" x14ac:dyDescent="0.25">
      <c r="A62" s="296" t="s">
        <v>290</v>
      </c>
      <c r="B62" s="231"/>
      <c r="C62" s="136"/>
      <c r="D62" s="27"/>
      <c r="E62" s="28"/>
      <c r="F62" s="29"/>
      <c r="G62" s="29"/>
      <c r="H62" s="30"/>
      <c r="I62" s="30"/>
      <c r="J62" s="29"/>
      <c r="K62" s="233"/>
      <c r="L62" s="305" t="s">
        <v>290</v>
      </c>
      <c r="M62" s="305" t="s">
        <v>290</v>
      </c>
      <c r="N62" s="18"/>
    </row>
    <row r="63" spans="1:14" ht="23.1" customHeight="1" x14ac:dyDescent="0.25">
      <c r="A63" s="296" t="s">
        <v>290</v>
      </c>
      <c r="B63" s="231"/>
      <c r="C63" s="136"/>
      <c r="D63" s="27"/>
      <c r="E63" s="28"/>
      <c r="F63" s="29"/>
      <c r="G63" s="29"/>
      <c r="H63" s="30"/>
      <c r="I63" s="30"/>
      <c r="J63" s="29"/>
      <c r="K63" s="233"/>
      <c r="L63" s="305" t="s">
        <v>290</v>
      </c>
      <c r="M63" s="305" t="s">
        <v>290</v>
      </c>
      <c r="N63" s="18"/>
    </row>
    <row r="64" spans="1:14" ht="23.1" customHeight="1" x14ac:dyDescent="0.25">
      <c r="A64" s="296" t="s">
        <v>290</v>
      </c>
      <c r="B64" s="231"/>
      <c r="C64" s="136"/>
      <c r="D64" s="27"/>
      <c r="E64" s="28"/>
      <c r="F64" s="29"/>
      <c r="G64" s="29"/>
      <c r="H64" s="30"/>
      <c r="I64" s="30"/>
      <c r="J64" s="29"/>
      <c r="K64" s="233"/>
      <c r="L64" s="305" t="s">
        <v>290</v>
      </c>
      <c r="M64" s="305" t="s">
        <v>290</v>
      </c>
      <c r="N64" s="18"/>
    </row>
    <row r="65" spans="1:14" ht="23.1" customHeight="1" x14ac:dyDescent="0.25">
      <c r="A65" s="296" t="s">
        <v>290</v>
      </c>
      <c r="B65" s="231"/>
      <c r="C65" s="136"/>
      <c r="D65" s="27"/>
      <c r="E65" s="28"/>
      <c r="F65" s="29"/>
      <c r="G65" s="29"/>
      <c r="H65" s="30"/>
      <c r="I65" s="30"/>
      <c r="J65" s="137"/>
      <c r="K65" s="233"/>
      <c r="L65" s="305" t="s">
        <v>290</v>
      </c>
      <c r="M65" s="305" t="s">
        <v>290</v>
      </c>
      <c r="N65" s="18"/>
    </row>
    <row r="66" spans="1:14" ht="23.1" customHeight="1" x14ac:dyDescent="0.25">
      <c r="A66" s="296" t="s">
        <v>290</v>
      </c>
      <c r="B66" s="231"/>
      <c r="C66" s="136"/>
      <c r="D66" s="27"/>
      <c r="E66" s="28"/>
      <c r="F66" s="29"/>
      <c r="G66" s="29"/>
      <c r="H66" s="30"/>
      <c r="I66" s="30"/>
      <c r="J66" s="29"/>
      <c r="K66" s="233"/>
      <c r="L66" s="305" t="s">
        <v>290</v>
      </c>
      <c r="M66" s="305" t="s">
        <v>290</v>
      </c>
      <c r="N66" s="18"/>
    </row>
    <row r="67" spans="1:14" ht="23.1" customHeight="1" x14ac:dyDescent="0.25">
      <c r="A67" s="296" t="s">
        <v>290</v>
      </c>
      <c r="B67" s="231"/>
      <c r="C67" s="136"/>
      <c r="D67" s="27"/>
      <c r="E67" s="28"/>
      <c r="F67" s="29"/>
      <c r="G67" s="29"/>
      <c r="H67" s="30"/>
      <c r="I67" s="30"/>
      <c r="J67" s="29"/>
      <c r="K67" s="233"/>
      <c r="L67" s="305" t="s">
        <v>290</v>
      </c>
      <c r="M67" s="305" t="s">
        <v>290</v>
      </c>
      <c r="N67" s="18"/>
    </row>
    <row r="68" spans="1:14" ht="23.1" customHeight="1" x14ac:dyDescent="0.25">
      <c r="A68" s="296" t="s">
        <v>290</v>
      </c>
      <c r="B68" s="231"/>
      <c r="C68" s="136"/>
      <c r="D68" s="27"/>
      <c r="E68" s="28"/>
      <c r="F68" s="29"/>
      <c r="G68" s="29"/>
      <c r="H68" s="30"/>
      <c r="I68" s="30"/>
      <c r="J68" s="29"/>
      <c r="K68" s="233"/>
      <c r="L68" s="305" t="s">
        <v>290</v>
      </c>
      <c r="M68" s="305" t="s">
        <v>290</v>
      </c>
      <c r="N68" s="18"/>
    </row>
    <row r="69" spans="1:14" ht="23.1" customHeight="1" x14ac:dyDescent="0.25">
      <c r="A69" s="296" t="s">
        <v>290</v>
      </c>
      <c r="B69" s="231"/>
      <c r="C69" s="136"/>
      <c r="D69" s="27"/>
      <c r="E69" s="28"/>
      <c r="F69" s="29"/>
      <c r="G69" s="29"/>
      <c r="H69" s="30"/>
      <c r="I69" s="30"/>
      <c r="J69" s="29"/>
      <c r="K69" s="233"/>
      <c r="L69" s="305" t="s">
        <v>290</v>
      </c>
      <c r="M69" s="305" t="s">
        <v>290</v>
      </c>
      <c r="N69" s="18"/>
    </row>
    <row r="70" spans="1:14" ht="22.5" customHeight="1" x14ac:dyDescent="0.25">
      <c r="A70" s="296" t="s">
        <v>290</v>
      </c>
      <c r="B70" s="272" t="s">
        <v>303</v>
      </c>
      <c r="C70" s="273"/>
      <c r="D70" s="234">
        <f t="shared" ref="D70:K70" si="0">SUM(D26:D69)</f>
        <v>0</v>
      </c>
      <c r="E70" s="234">
        <f t="shared" si="0"/>
        <v>0</v>
      </c>
      <c r="F70" s="235">
        <f t="shared" si="0"/>
        <v>0</v>
      </c>
      <c r="G70" s="235">
        <f t="shared" si="0"/>
        <v>0</v>
      </c>
      <c r="H70" s="236">
        <f t="shared" si="0"/>
        <v>0</v>
      </c>
      <c r="I70" s="236">
        <f t="shared" si="0"/>
        <v>0</v>
      </c>
      <c r="J70" s="235">
        <f t="shared" si="0"/>
        <v>0</v>
      </c>
      <c r="K70" s="237">
        <f t="shared" si="0"/>
        <v>0</v>
      </c>
      <c r="L70" s="309" t="s">
        <v>290</v>
      </c>
      <c r="M70" s="305" t="s">
        <v>290</v>
      </c>
      <c r="N70" s="31"/>
    </row>
    <row r="71" spans="1:14" s="36" customFormat="1" ht="22.5" customHeight="1" thickBot="1" x14ac:dyDescent="0.3">
      <c r="A71" s="297" t="s">
        <v>290</v>
      </c>
      <c r="B71" s="274" t="s">
        <v>290</v>
      </c>
      <c r="C71" s="274" t="s">
        <v>290</v>
      </c>
      <c r="D71" s="274" t="s">
        <v>290</v>
      </c>
      <c r="E71" s="275" t="s">
        <v>290</v>
      </c>
      <c r="F71" s="275" t="s">
        <v>290</v>
      </c>
      <c r="G71" s="275" t="s">
        <v>290</v>
      </c>
      <c r="H71" s="275" t="s">
        <v>290</v>
      </c>
      <c r="I71" s="275" t="s">
        <v>290</v>
      </c>
      <c r="J71" s="275" t="s">
        <v>290</v>
      </c>
      <c r="K71" s="275" t="s">
        <v>290</v>
      </c>
      <c r="L71" s="310" t="s">
        <v>290</v>
      </c>
      <c r="M71" s="310" t="s">
        <v>290</v>
      </c>
    </row>
    <row r="72" spans="1:14" s="36" customFormat="1" ht="22.5" hidden="1" customHeight="1" thickBot="1" x14ac:dyDescent="0.3">
      <c r="A72" s="11"/>
      <c r="B72" s="34"/>
      <c r="C72" s="34"/>
      <c r="D72" s="34"/>
      <c r="E72" s="35"/>
      <c r="F72" s="35"/>
      <c r="G72" s="276" t="s">
        <v>277</v>
      </c>
      <c r="H72" s="276" t="s">
        <v>300</v>
      </c>
      <c r="I72" s="276" t="s">
        <v>301</v>
      </c>
      <c r="J72" s="276" t="s">
        <v>302</v>
      </c>
      <c r="K72" s="277" t="s">
        <v>304</v>
      </c>
      <c r="L72" s="310" t="s">
        <v>290</v>
      </c>
      <c r="M72" s="310" t="s">
        <v>290</v>
      </c>
    </row>
    <row r="73" spans="1:14" ht="22.5" customHeight="1" x14ac:dyDescent="0.35">
      <c r="A73" s="18"/>
      <c r="B73" s="18"/>
      <c r="C73" s="18"/>
      <c r="D73" s="18"/>
      <c r="E73" s="18"/>
      <c r="G73" s="259" t="s">
        <v>184</v>
      </c>
      <c r="H73" s="278"/>
      <c r="I73" s="278"/>
      <c r="J73" s="279"/>
      <c r="K73" s="37">
        <f>(($E$70*(1-'ERFs &amp; Sources'!$C$11)^('ERFs &amp; Sources'!$C$12-$M$26))/'ERFs &amp; Sources'!$B$57)</f>
        <v>0</v>
      </c>
      <c r="L73" s="296" t="s">
        <v>290</v>
      </c>
      <c r="M73" s="296" t="s">
        <v>290</v>
      </c>
    </row>
    <row r="74" spans="1:14" ht="22.5" customHeight="1" x14ac:dyDescent="0.35">
      <c r="A74" s="18"/>
      <c r="B74" s="18"/>
      <c r="C74" s="18"/>
      <c r="D74" s="18"/>
      <c r="E74" s="18"/>
      <c r="G74" s="260" t="s">
        <v>185</v>
      </c>
      <c r="H74" s="280"/>
      <c r="I74" s="280"/>
      <c r="J74" s="281"/>
      <c r="K74" s="38">
        <f>(($F$70/'ERFs &amp; Sources'!$B$61)*'ERFs &amp; Sources'!$C$14+$G$70*'ERFs &amp; Sources'!$B$59*'ERFs &amp; Sources'!$C$15)*(1-'ERFs &amp; Sources'!$C$11)^('ERFs &amp; Sources'!$C$12-$M$26)</f>
        <v>0</v>
      </c>
      <c r="L74" s="296" t="s">
        <v>290</v>
      </c>
      <c r="M74" s="296" t="s">
        <v>290</v>
      </c>
    </row>
    <row r="75" spans="1:14" ht="22.5" customHeight="1" x14ac:dyDescent="0.35">
      <c r="A75" s="18"/>
      <c r="B75" s="18"/>
      <c r="C75" s="18"/>
      <c r="D75" s="18"/>
      <c r="E75" s="18"/>
      <c r="G75" s="260" t="s">
        <v>186</v>
      </c>
      <c r="H75" s="280"/>
      <c r="I75" s="280"/>
      <c r="J75" s="281"/>
      <c r="K75" s="38">
        <f>($K$73+$K$74)*'ERFs &amp; Sources'!$C$28</f>
        <v>0</v>
      </c>
      <c r="L75" s="296" t="s">
        <v>290</v>
      </c>
      <c r="M75" s="296" t="s">
        <v>290</v>
      </c>
    </row>
    <row r="76" spans="1:14" ht="22.5" customHeight="1" x14ac:dyDescent="0.35">
      <c r="A76" s="18"/>
      <c r="B76" s="18"/>
      <c r="C76" s="18"/>
      <c r="D76" s="18"/>
      <c r="E76" s="18"/>
      <c r="G76" s="260" t="s">
        <v>239</v>
      </c>
      <c r="H76" s="280"/>
      <c r="I76" s="280"/>
      <c r="J76" s="281"/>
      <c r="K76" s="134">
        <f>($I$70*(1-'ERFs &amp; Sources'!$C$11)^('ERFs &amp; Sources'!$C$12-$M$26))+(($F$70*'ERFs &amp; Sources'!$C$31+$G$70*'ERFs &amp; Sources'!$C$34)*(1-'ERFs &amp; Sources'!$C$11)^('ERFs &amp; Sources'!$C$12-$M$26))</f>
        <v>0</v>
      </c>
      <c r="L76" s="296" t="s">
        <v>290</v>
      </c>
      <c r="M76" s="296" t="s">
        <v>290</v>
      </c>
    </row>
    <row r="77" spans="1:14" ht="22.5" customHeight="1" x14ac:dyDescent="0.25">
      <c r="A77" s="18"/>
      <c r="B77" s="18"/>
      <c r="C77" s="18"/>
      <c r="D77" s="18"/>
      <c r="E77" s="18"/>
      <c r="G77" s="260" t="s">
        <v>234</v>
      </c>
      <c r="H77" s="280"/>
      <c r="I77" s="280"/>
      <c r="J77" s="281"/>
      <c r="K77" s="134">
        <f>($H$70*(1-'ERFs &amp; Sources'!$C$11)^('ERFs &amp; Sources'!$C$12-$M$26))+(($F$70*'ERFs &amp; Sources'!$C$30+$G$70*'ERFs &amp; Sources'!$C$33)*(1-'ERFs &amp; Sources'!$C$11)^('ERFs &amp; Sources'!$C$12-$M$26))</f>
        <v>0</v>
      </c>
      <c r="L77" s="296" t="s">
        <v>290</v>
      </c>
      <c r="M77" s="296" t="s">
        <v>290</v>
      </c>
    </row>
    <row r="78" spans="1:14" ht="22.5" customHeight="1" x14ac:dyDescent="0.25">
      <c r="A78" s="18"/>
      <c r="B78" s="18"/>
      <c r="C78" s="18"/>
      <c r="D78" s="18"/>
      <c r="E78" s="18"/>
      <c r="G78" s="260" t="s">
        <v>235</v>
      </c>
      <c r="H78" s="280"/>
      <c r="I78" s="280"/>
      <c r="J78" s="281"/>
      <c r="K78" s="40">
        <f>($F$70*'ERFs &amp; Sources'!$C$29+$G$70*'ERFs &amp; Sources'!$C$32)*(1-'ERFs &amp; Sources'!$C$11)^('ERFs &amp; Sources'!$C$12-$M$26)</f>
        <v>0</v>
      </c>
      <c r="L78" s="296" t="s">
        <v>290</v>
      </c>
      <c r="M78" s="296" t="s">
        <v>290</v>
      </c>
    </row>
    <row r="79" spans="1:14" ht="22.5" customHeight="1" x14ac:dyDescent="0.35">
      <c r="A79" s="18"/>
      <c r="B79" s="18"/>
      <c r="C79" s="18"/>
      <c r="D79" s="18"/>
      <c r="E79" s="18"/>
      <c r="G79" s="260" t="s">
        <v>240</v>
      </c>
      <c r="H79" s="280"/>
      <c r="I79" s="280"/>
      <c r="J79" s="281"/>
      <c r="K79" s="40">
        <f>(($F$70*'ERFs &amp; Sources'!$C$31)*(1-'ERFs &amp; Sources'!$C$11)^('ERFs &amp; Sources'!$C$12-$M$26))</f>
        <v>0</v>
      </c>
      <c r="L79" s="296" t="s">
        <v>290</v>
      </c>
      <c r="M79" s="296" t="s">
        <v>290</v>
      </c>
    </row>
    <row r="80" spans="1:14" ht="22.5" customHeight="1" x14ac:dyDescent="0.25">
      <c r="A80" s="18"/>
      <c r="B80" s="18"/>
      <c r="C80" s="18"/>
      <c r="D80" s="18"/>
      <c r="E80" s="18"/>
      <c r="G80" s="260" t="s">
        <v>237</v>
      </c>
      <c r="H80" s="280"/>
      <c r="I80" s="280"/>
      <c r="J80" s="281"/>
      <c r="K80" s="40">
        <f>(($F$70*'ERFs &amp; Sources'!$C$30)*(1-'ERFs &amp; Sources'!$C$11)^('ERFs &amp; Sources'!$C$12-$M$26))</f>
        <v>0</v>
      </c>
      <c r="L80" s="296" t="s">
        <v>290</v>
      </c>
      <c r="M80" s="296" t="s">
        <v>290</v>
      </c>
    </row>
    <row r="81" spans="1:13" ht="22.5" customHeight="1" x14ac:dyDescent="0.25">
      <c r="A81" s="18"/>
      <c r="B81" s="18"/>
      <c r="C81" s="18"/>
      <c r="D81" s="18"/>
      <c r="E81" s="18"/>
      <c r="G81" s="260" t="s">
        <v>238</v>
      </c>
      <c r="H81" s="280"/>
      <c r="I81" s="280"/>
      <c r="J81" s="281"/>
      <c r="K81" s="40">
        <f>($F$70*'ERFs &amp; Sources'!$C$29)*(1-'ERFs &amp; Sources'!$C$11)^('ERFs &amp; Sources'!$C$12-$M$26)</f>
        <v>0</v>
      </c>
      <c r="L81" s="296" t="s">
        <v>290</v>
      </c>
      <c r="M81" s="296" t="s">
        <v>290</v>
      </c>
    </row>
    <row r="82" spans="1:13" ht="22.5" customHeight="1" x14ac:dyDescent="0.25">
      <c r="A82" s="18"/>
      <c r="B82" s="18"/>
      <c r="C82" s="18"/>
      <c r="D82" s="18"/>
      <c r="E82" s="18"/>
      <c r="G82" s="260" t="s">
        <v>241</v>
      </c>
      <c r="H82" s="280"/>
      <c r="I82" s="280"/>
      <c r="J82" s="281"/>
      <c r="K82" s="40">
        <f>($I$70*(1-'ERFs &amp; Sources'!$C$11)^('ERFs &amp; Sources'!$C$12-$M$26))+(($G$70*'ERFs &amp; Sources'!$C$34)*(1-'ERFs &amp; Sources'!$C$11)^('ERFs &amp; Sources'!$C$12-$M$26))</f>
        <v>0</v>
      </c>
      <c r="L82" s="296" t="s">
        <v>290</v>
      </c>
      <c r="M82" s="296" t="s">
        <v>290</v>
      </c>
    </row>
    <row r="83" spans="1:13" ht="22.5" customHeight="1" x14ac:dyDescent="0.25">
      <c r="A83" s="18"/>
      <c r="B83" s="18"/>
      <c r="C83" s="18"/>
      <c r="D83" s="18"/>
      <c r="E83" s="18"/>
      <c r="G83" s="260" t="s">
        <v>242</v>
      </c>
      <c r="H83" s="280"/>
      <c r="I83" s="280"/>
      <c r="J83" s="281"/>
      <c r="K83" s="40">
        <f>($H$70*(1-'ERFs &amp; Sources'!$C$11)^('ERFs &amp; Sources'!$C$12-$M$26))+(($G$70*'ERFs &amp; Sources'!$C$33)*(1-'ERFs &amp; Sources'!$C$11)^('ERFs &amp; Sources'!$C$12-$M$26))</f>
        <v>0</v>
      </c>
      <c r="L83" s="296" t="s">
        <v>290</v>
      </c>
      <c r="M83" s="296" t="s">
        <v>290</v>
      </c>
    </row>
    <row r="84" spans="1:13" ht="22.5" customHeight="1" x14ac:dyDescent="0.25">
      <c r="A84" s="18"/>
      <c r="B84" s="18"/>
      <c r="C84" s="18"/>
      <c r="D84" s="18"/>
      <c r="E84" s="18"/>
      <c r="G84" s="260" t="s">
        <v>243</v>
      </c>
      <c r="H84" s="280"/>
      <c r="I84" s="280"/>
      <c r="J84" s="281"/>
      <c r="K84" s="40">
        <f>($G$70*'ERFs &amp; Sources'!$C$32)*(1-'ERFs &amp; Sources'!$C$11)^('ERFs &amp; Sources'!$C$12-$M$26)</f>
        <v>0</v>
      </c>
      <c r="L84" s="296" t="s">
        <v>290</v>
      </c>
      <c r="M84" s="296" t="s">
        <v>290</v>
      </c>
    </row>
    <row r="85" spans="1:13" ht="22.5" customHeight="1" x14ac:dyDescent="0.25">
      <c r="A85" s="18"/>
      <c r="B85" s="18"/>
      <c r="C85" s="18"/>
      <c r="D85" s="18"/>
      <c r="E85" s="18"/>
      <c r="G85" s="260" t="s">
        <v>124</v>
      </c>
      <c r="H85" s="280"/>
      <c r="I85" s="280"/>
      <c r="J85" s="281"/>
      <c r="K85" s="40" t="str">
        <f>$F$20</f>
        <v>0</v>
      </c>
      <c r="L85" s="296" t="s">
        <v>290</v>
      </c>
      <c r="M85" s="296" t="s">
        <v>290</v>
      </c>
    </row>
    <row r="86" spans="1:13" ht="22.5" customHeight="1" x14ac:dyDescent="0.25">
      <c r="A86" s="18"/>
      <c r="B86" s="18"/>
      <c r="C86" s="18"/>
      <c r="D86" s="18"/>
      <c r="E86" s="18"/>
      <c r="G86" s="260" t="s">
        <v>177</v>
      </c>
      <c r="H86" s="280"/>
      <c r="I86" s="280"/>
      <c r="J86" s="281"/>
      <c r="K86" s="40">
        <f>F70*(1-'ERFs &amp; Sources'!C11)^('ERFs &amp; Sources'!C12-M26)</f>
        <v>0</v>
      </c>
      <c r="L86" s="296" t="s">
        <v>290</v>
      </c>
      <c r="M86" s="296" t="s">
        <v>290</v>
      </c>
    </row>
    <row r="87" spans="1:13" ht="22.5" customHeight="1" x14ac:dyDescent="0.25">
      <c r="A87" s="18"/>
      <c r="B87" s="18"/>
      <c r="C87" s="18"/>
      <c r="D87" s="18"/>
      <c r="E87" s="18"/>
      <c r="G87" s="260" t="s">
        <v>108</v>
      </c>
      <c r="H87" s="280"/>
      <c r="I87" s="280"/>
      <c r="J87" s="281"/>
      <c r="K87" s="40">
        <f>G70*'ERFs &amp; Sources'!B59*(1-'ERFs &amp; Sources'!C11)^('ERFs &amp; Sources'!C12-M26)</f>
        <v>0</v>
      </c>
      <c r="L87" s="296" t="s">
        <v>290</v>
      </c>
      <c r="M87" s="296" t="s">
        <v>290</v>
      </c>
    </row>
    <row r="88" spans="1:13" ht="22.5" customHeight="1" thickBot="1" x14ac:dyDescent="0.3">
      <c r="A88" s="18"/>
      <c r="B88" s="18"/>
      <c r="C88" s="18"/>
      <c r="D88" s="18"/>
      <c r="E88" s="18"/>
      <c r="G88" s="261" t="s">
        <v>135</v>
      </c>
      <c r="H88" s="288"/>
      <c r="I88" s="288"/>
      <c r="J88" s="289"/>
      <c r="K88" s="41">
        <f>(K86*'ERFs &amp; Sources'!C47)+(K87*'ERFs &amp; Sources'!C49)</f>
        <v>0</v>
      </c>
      <c r="L88" s="296" t="s">
        <v>290</v>
      </c>
      <c r="M88" s="296" t="s">
        <v>290</v>
      </c>
    </row>
    <row r="89" spans="1:13" ht="14.25" customHeight="1" x14ac:dyDescent="0.25">
      <c r="A89" s="18"/>
      <c r="B89" s="18"/>
      <c r="C89" s="18"/>
      <c r="D89" s="18"/>
      <c r="E89" s="18"/>
      <c r="G89" s="18"/>
      <c r="H89" s="18"/>
      <c r="I89" s="18"/>
      <c r="J89" s="42"/>
      <c r="K89" s="43"/>
      <c r="L89" s="18"/>
      <c r="M89" s="18"/>
    </row>
    <row r="90" spans="1:13" ht="14.25" customHeight="1" x14ac:dyDescent="0.25">
      <c r="A90" s="18"/>
      <c r="G90" s="18"/>
      <c r="H90" s="18"/>
      <c r="I90" s="18"/>
      <c r="J90" s="42"/>
      <c r="K90" s="43"/>
      <c r="L90" s="18"/>
      <c r="M90" s="18"/>
    </row>
    <row r="91" spans="1:13" ht="14.25" customHeight="1" x14ac:dyDescent="0.25">
      <c r="J91" s="44"/>
      <c r="K91" s="45"/>
    </row>
    <row r="92" spans="1:13" ht="14.25" customHeight="1" x14ac:dyDescent="0.25">
      <c r="J92" s="44"/>
      <c r="K92" s="46"/>
    </row>
  </sheetData>
  <sheetProtection algorithmName="SHA-512" hashValue="42BbweoE4pT/JHRSHOt8mEsFMBo6jLIJZHa6BmSBX2iVAB9OuGbqDsy1eATsaOXoMqtiBomShfAPgNDsmTDrKw==" saltValue="AJryhhYdF+56asZCX80Kpg==" spinCount="100000" sheet="1" objects="1" scenarios="1"/>
  <dataValidations count="1">
    <dataValidation type="whole" allowBlank="1" showInputMessage="1" showErrorMessage="1" error="The data you have entered is not valid.  Entry must be a whole number between 0 and 9." sqref="M26">
      <formula1>0</formula1>
      <formula2>9</formula2>
    </dataValidation>
  </dataValidations>
  <hyperlinks>
    <hyperlink ref="B15:F15" r:id="rId1" display="All questions on baseline and project water use estimates  should be directed to CARB at GGRFProgram@arb.ca.gov"/>
    <hyperlink ref="B15" r:id="rId2" tooltip="California Climate Investments Email"/>
    <hyperlink ref="B10" r:id="rId3" tooltip="Urban and Community Forestry Program Calculator Tool User Guide PDF"/>
  </hyperlinks>
  <pageMargins left="0.5" right="0.5" top="0.5" bottom="0.5" header="0.3" footer="0.3"/>
  <pageSetup scale="28" orientation="landscape" r:id="rId4"/>
  <headerFooter>
    <oddFooter>&amp;L&amp;"Avenir LT Std 55 Roman,Regular"&amp;12FINAL - January 28, 2020&amp;C&amp;"Avenir LT Std 55 Roman,Regular"&amp;12Page &amp;P of &amp;N&amp;R&amp;"Avenir LT Std 55 Roman,Regular"&amp;12Tree Planting - ITP</oddFooter>
  </headerFooter>
  <drawing r:id="rId5"/>
  <tableParts count="4">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pageSetUpPr fitToPage="1"/>
  </sheetPr>
  <dimension ref="A1:L62"/>
  <sheetViews>
    <sheetView showGridLines="0" view="pageLayout" zoomScaleNormal="100" workbookViewId="0">
      <selection activeCell="F18" sqref="F18"/>
    </sheetView>
  </sheetViews>
  <sheetFormatPr defaultColWidth="9.140625" defaultRowHeight="15.75" x14ac:dyDescent="0.25"/>
  <cols>
    <col min="1" max="1" width="2.85546875" style="17" customWidth="1"/>
    <col min="2" max="2" width="31.140625" style="17" customWidth="1"/>
    <col min="3" max="4" width="27.7109375" style="17" customWidth="1"/>
    <col min="5" max="6" width="27.85546875" style="17" customWidth="1"/>
    <col min="7" max="7" width="27.85546875" style="61" customWidth="1"/>
    <col min="8" max="8" width="27.7109375" style="61" customWidth="1"/>
    <col min="9" max="9" width="27.85546875" style="61" customWidth="1"/>
    <col min="10" max="10" width="27.7109375" style="17" customWidth="1"/>
    <col min="11" max="11" width="2.140625" style="17" customWidth="1"/>
    <col min="12" max="16384" width="9.140625" style="17"/>
  </cols>
  <sheetData>
    <row r="1" spans="1:12" ht="18.75" customHeight="1" x14ac:dyDescent="0.3">
      <c r="A1" s="296" t="s">
        <v>290</v>
      </c>
      <c r="B1" s="301" t="str">
        <f>'Tree Planting-ITP'!B1:M1</f>
        <v>California Air Resources Board</v>
      </c>
      <c r="C1" s="301"/>
      <c r="D1" s="301"/>
      <c r="E1" s="301"/>
      <c r="F1" s="301"/>
      <c r="G1" s="301"/>
      <c r="H1" s="301"/>
      <c r="I1" s="301"/>
      <c r="J1" s="301"/>
      <c r="K1" s="50"/>
    </row>
    <row r="2" spans="1:12" ht="18.75" customHeight="1" x14ac:dyDescent="0.3">
      <c r="A2" s="296" t="s">
        <v>290</v>
      </c>
      <c r="B2" s="342" t="s">
        <v>290</v>
      </c>
      <c r="C2" s="301"/>
      <c r="D2" s="301"/>
      <c r="E2" s="301"/>
      <c r="F2" s="301"/>
      <c r="G2" s="301"/>
      <c r="H2" s="301"/>
      <c r="I2" s="301"/>
      <c r="J2" s="301"/>
      <c r="K2" s="51"/>
    </row>
    <row r="3" spans="1:12" ht="18.75" customHeight="1" x14ac:dyDescent="0.3">
      <c r="A3" s="296" t="s">
        <v>290</v>
      </c>
      <c r="B3" s="301" t="str">
        <f>'Tree Planting-ITP'!B3:K3</f>
        <v>Benefits Calculator Tool for the</v>
      </c>
      <c r="C3" s="301"/>
      <c r="D3" s="301"/>
      <c r="E3" s="301"/>
      <c r="F3" s="301"/>
      <c r="G3" s="301"/>
      <c r="H3" s="301"/>
      <c r="I3" s="301"/>
      <c r="J3" s="301"/>
      <c r="K3" s="15"/>
    </row>
    <row r="4" spans="1:12" ht="18.75" customHeight="1" x14ac:dyDescent="0.3">
      <c r="A4" s="296" t="s">
        <v>290</v>
      </c>
      <c r="B4" s="301" t="str">
        <f>'Tree Planting-ITP'!B4:K4</f>
        <v>Urban and Community Forestry Program</v>
      </c>
      <c r="C4" s="301"/>
      <c r="D4" s="301"/>
      <c r="E4" s="301"/>
      <c r="F4" s="301"/>
      <c r="G4" s="301"/>
      <c r="H4" s="301"/>
      <c r="I4" s="301"/>
      <c r="J4" s="301"/>
      <c r="K4" s="51"/>
    </row>
    <row r="5" spans="1:12" ht="18.75" customHeight="1" x14ac:dyDescent="0.3">
      <c r="A5" s="296" t="s">
        <v>290</v>
      </c>
      <c r="B5" s="342" t="s">
        <v>290</v>
      </c>
      <c r="C5" s="301"/>
      <c r="D5" s="301"/>
      <c r="E5" s="301"/>
      <c r="F5" s="301"/>
      <c r="G5" s="301"/>
      <c r="H5" s="301"/>
      <c r="I5" s="301"/>
      <c r="J5" s="301"/>
      <c r="K5" s="51"/>
    </row>
    <row r="6" spans="1:12" ht="18.75" customHeight="1" x14ac:dyDescent="0.3">
      <c r="A6" s="296" t="s">
        <v>290</v>
      </c>
      <c r="B6" s="301" t="str">
        <f>'Tree Planting-ITP'!B6:K6</f>
        <v>California Climate Investments</v>
      </c>
      <c r="C6" s="301"/>
      <c r="D6" s="301"/>
      <c r="E6" s="301"/>
      <c r="F6" s="301"/>
      <c r="G6" s="301"/>
      <c r="H6" s="301"/>
      <c r="I6" s="301"/>
      <c r="J6" s="301"/>
      <c r="K6" s="51"/>
    </row>
    <row r="7" spans="1:12" ht="18.75" customHeight="1" x14ac:dyDescent="0.25">
      <c r="A7" s="296" t="s">
        <v>290</v>
      </c>
      <c r="B7" s="334" t="s">
        <v>290</v>
      </c>
      <c r="C7" s="334"/>
      <c r="D7" s="334"/>
      <c r="E7" s="334"/>
      <c r="F7" s="334"/>
      <c r="G7" s="334"/>
      <c r="H7" s="334"/>
      <c r="I7" s="334"/>
      <c r="J7" s="343"/>
      <c r="K7" s="51"/>
    </row>
    <row r="8" spans="1:12" ht="18.75" customHeight="1" x14ac:dyDescent="0.25">
      <c r="A8" s="296" t="s">
        <v>290</v>
      </c>
      <c r="B8" s="12" t="s">
        <v>79</v>
      </c>
      <c r="C8" s="47"/>
      <c r="D8" s="47"/>
      <c r="E8" s="47"/>
      <c r="F8" s="52"/>
      <c r="G8" s="53"/>
      <c r="H8" s="53"/>
      <c r="I8" s="53"/>
      <c r="J8" s="54"/>
      <c r="K8" s="54"/>
    </row>
    <row r="9" spans="1:12" s="55" customFormat="1" x14ac:dyDescent="0.25">
      <c r="A9" s="332" t="s">
        <v>290</v>
      </c>
      <c r="B9" s="335" t="s">
        <v>306</v>
      </c>
      <c r="C9" s="336"/>
      <c r="D9" s="336"/>
      <c r="E9" s="336"/>
      <c r="F9" s="336"/>
      <c r="G9" s="337"/>
      <c r="H9" s="337"/>
      <c r="I9" s="337"/>
      <c r="J9" s="338"/>
    </row>
    <row r="10" spans="1:12" s="55" customFormat="1" x14ac:dyDescent="0.25">
      <c r="A10" s="332" t="s">
        <v>290</v>
      </c>
      <c r="B10" s="635" t="s">
        <v>324</v>
      </c>
      <c r="C10" s="339"/>
      <c r="D10" s="339"/>
      <c r="E10" s="339"/>
      <c r="F10" s="339"/>
      <c r="G10" s="340"/>
      <c r="H10" s="340"/>
      <c r="I10" s="340"/>
      <c r="J10" s="341"/>
    </row>
    <row r="11" spans="1:12" ht="18.75" customHeight="1" x14ac:dyDescent="0.25">
      <c r="A11" s="296" t="s">
        <v>290</v>
      </c>
      <c r="B11" s="347" t="s">
        <v>290</v>
      </c>
      <c r="C11" s="47"/>
      <c r="D11" s="47"/>
      <c r="E11" s="47"/>
      <c r="F11" s="52"/>
      <c r="G11" s="53"/>
      <c r="H11" s="53"/>
      <c r="I11" s="53"/>
      <c r="J11" s="54"/>
      <c r="K11" s="54"/>
    </row>
    <row r="12" spans="1:12" ht="18.75" customHeight="1" x14ac:dyDescent="0.3">
      <c r="A12" s="296" t="s">
        <v>290</v>
      </c>
      <c r="B12" s="286" t="s">
        <v>104</v>
      </c>
      <c r="C12" s="11"/>
      <c r="D12" s="11"/>
      <c r="E12" s="11"/>
      <c r="F12" s="11"/>
      <c r="G12" s="53"/>
      <c r="H12" s="53"/>
      <c r="I12" s="53"/>
      <c r="J12" s="54"/>
      <c r="K12" s="54"/>
    </row>
    <row r="13" spans="1:12" ht="18.75" customHeight="1" x14ac:dyDescent="0.25">
      <c r="A13" s="296" t="s">
        <v>290</v>
      </c>
      <c r="B13" s="285" t="s">
        <v>105</v>
      </c>
      <c r="C13" s="72"/>
      <c r="D13" s="72"/>
      <c r="E13" s="72"/>
      <c r="F13" s="72"/>
      <c r="G13" s="282"/>
      <c r="H13" s="282"/>
      <c r="I13" s="282"/>
      <c r="J13" s="282"/>
      <c r="K13" s="54"/>
    </row>
    <row r="14" spans="1:12" ht="18.75" customHeight="1" x14ac:dyDescent="0.25">
      <c r="A14" s="296" t="s">
        <v>290</v>
      </c>
      <c r="B14" s="622" t="s">
        <v>305</v>
      </c>
      <c r="C14" s="622"/>
      <c r="D14" s="622"/>
      <c r="E14" s="622"/>
      <c r="F14" s="622"/>
      <c r="G14" s="150"/>
      <c r="H14" s="150"/>
      <c r="I14" s="150"/>
      <c r="J14" s="150"/>
      <c r="K14" s="54"/>
    </row>
    <row r="15" spans="1:12" ht="15.95" customHeight="1" x14ac:dyDescent="0.25">
      <c r="A15" s="296" t="s">
        <v>290</v>
      </c>
      <c r="B15" s="49" t="s">
        <v>1</v>
      </c>
      <c r="C15" s="284"/>
      <c r="D15" s="284"/>
      <c r="E15" s="284"/>
      <c r="F15" s="284"/>
      <c r="G15" s="49"/>
      <c r="H15" s="49"/>
      <c r="I15" s="49"/>
      <c r="J15" s="49"/>
      <c r="K15" s="54"/>
    </row>
    <row r="16" spans="1:12" ht="15.95" customHeight="1" thickBot="1" x14ac:dyDescent="0.3">
      <c r="A16" s="296" t="s">
        <v>290</v>
      </c>
      <c r="B16" s="347" t="s">
        <v>290</v>
      </c>
      <c r="C16" s="47"/>
      <c r="D16" s="47"/>
      <c r="E16" s="47"/>
      <c r="F16" s="52"/>
      <c r="G16" s="53"/>
      <c r="H16" s="53"/>
      <c r="I16" s="53"/>
      <c r="J16" s="54"/>
      <c r="K16" s="54"/>
      <c r="L16" s="15"/>
    </row>
    <row r="17" spans="1:12" ht="15.95" hidden="1" customHeight="1" thickBot="1" x14ac:dyDescent="0.3">
      <c r="A17" s="296" t="s">
        <v>290</v>
      </c>
      <c r="B17" s="344" t="s">
        <v>277</v>
      </c>
      <c r="C17" s="345" t="s">
        <v>300</v>
      </c>
      <c r="D17" s="345" t="s">
        <v>301</v>
      </c>
      <c r="E17" s="345" t="s">
        <v>302</v>
      </c>
      <c r="F17" s="346" t="s">
        <v>278</v>
      </c>
      <c r="G17" s="53"/>
      <c r="H17" s="53"/>
      <c r="I17" s="53"/>
      <c r="J17" s="54"/>
      <c r="K17" s="54"/>
      <c r="L17" s="15"/>
    </row>
    <row r="18" spans="1:12" ht="15.95" customHeight="1" x14ac:dyDescent="0.25">
      <c r="A18" s="296" t="s">
        <v>290</v>
      </c>
      <c r="B18" s="259" t="s">
        <v>147</v>
      </c>
      <c r="C18" s="316"/>
      <c r="D18" s="316"/>
      <c r="E18" s="317"/>
      <c r="F18" s="313"/>
      <c r="G18" s="53"/>
      <c r="H18" s="53"/>
      <c r="I18" s="53"/>
      <c r="J18" s="54"/>
      <c r="K18" s="54"/>
      <c r="L18" s="15"/>
    </row>
    <row r="19" spans="1:12" ht="15.95" customHeight="1" x14ac:dyDescent="0.25">
      <c r="A19" s="296" t="s">
        <v>290</v>
      </c>
      <c r="B19" s="260" t="s">
        <v>148</v>
      </c>
      <c r="C19" s="318"/>
      <c r="D19" s="318"/>
      <c r="E19" s="319"/>
      <c r="F19" s="314"/>
      <c r="G19" s="53"/>
      <c r="H19" s="53"/>
      <c r="I19" s="53"/>
      <c r="J19" s="54"/>
      <c r="K19" s="54"/>
      <c r="L19" s="15"/>
    </row>
    <row r="20" spans="1:12" ht="15.95" customHeight="1" thickBot="1" x14ac:dyDescent="0.3">
      <c r="A20" s="296" t="s">
        <v>290</v>
      </c>
      <c r="B20" s="261" t="s">
        <v>176</v>
      </c>
      <c r="C20" s="320"/>
      <c r="D20" s="320"/>
      <c r="E20" s="321"/>
      <c r="F20" s="315" t="str">
        <f>IF((F18-F19)*40=0,"0",(F18-F19)*40)</f>
        <v>0</v>
      </c>
      <c r="G20" s="53"/>
      <c r="H20" s="53"/>
      <c r="I20" s="53"/>
      <c r="J20" s="54"/>
      <c r="K20" s="54"/>
      <c r="L20" s="15"/>
    </row>
    <row r="21" spans="1:12" ht="15.95" customHeight="1" x14ac:dyDescent="0.25">
      <c r="A21" s="296" t="s">
        <v>290</v>
      </c>
      <c r="B21" s="364" t="s">
        <v>290</v>
      </c>
      <c r="C21" s="56"/>
      <c r="D21" s="56"/>
      <c r="E21" s="57"/>
      <c r="F21" s="50"/>
      <c r="G21" s="58"/>
      <c r="H21" s="58"/>
      <c r="I21" s="58"/>
      <c r="J21" s="619"/>
      <c r="K21" s="59"/>
      <c r="L21" s="15"/>
    </row>
    <row r="22" spans="1:12" ht="18.75" customHeight="1" x14ac:dyDescent="0.25">
      <c r="A22" s="296" t="s">
        <v>290</v>
      </c>
      <c r="B22" s="60" t="s">
        <v>127</v>
      </c>
      <c r="C22" s="60"/>
      <c r="D22" s="60"/>
      <c r="E22" s="56"/>
      <c r="F22" s="15"/>
      <c r="J22" s="15"/>
      <c r="K22" s="15"/>
      <c r="L22" s="15"/>
    </row>
    <row r="23" spans="1:12" ht="15.95" customHeight="1" x14ac:dyDescent="0.25">
      <c r="A23" s="296" t="s">
        <v>290</v>
      </c>
      <c r="B23" s="56" t="s">
        <v>156</v>
      </c>
      <c r="C23" s="56"/>
      <c r="D23" s="56"/>
      <c r="E23" s="56"/>
      <c r="F23" s="15"/>
      <c r="J23" s="15"/>
      <c r="K23" s="15"/>
      <c r="L23" s="15"/>
    </row>
    <row r="24" spans="1:12" ht="15.95" customHeight="1" x14ac:dyDescent="0.25">
      <c r="A24" s="296" t="s">
        <v>290</v>
      </c>
      <c r="B24" s="364" t="s">
        <v>290</v>
      </c>
      <c r="C24" s="56"/>
      <c r="D24" s="56"/>
      <c r="E24" s="56"/>
      <c r="F24" s="15"/>
      <c r="J24" s="15"/>
      <c r="K24" s="15"/>
      <c r="L24" s="15"/>
    </row>
    <row r="25" spans="1:12" ht="103.5" customHeight="1" x14ac:dyDescent="0.25">
      <c r="A25" s="296" t="s">
        <v>290</v>
      </c>
      <c r="B25" s="328" t="s">
        <v>187</v>
      </c>
      <c r="C25" s="238" t="s">
        <v>149</v>
      </c>
      <c r="D25" s="239" t="s">
        <v>150</v>
      </c>
      <c r="E25" s="239" t="s">
        <v>164</v>
      </c>
      <c r="F25" s="239" t="s">
        <v>165</v>
      </c>
      <c r="G25" s="239" t="s">
        <v>22</v>
      </c>
      <c r="H25" s="239" t="s">
        <v>188</v>
      </c>
      <c r="I25" s="239" t="s">
        <v>189</v>
      </c>
      <c r="J25" s="241" t="s">
        <v>125</v>
      </c>
      <c r="K25" s="15"/>
      <c r="L25" s="15"/>
    </row>
    <row r="26" spans="1:12" ht="28.5" customHeight="1" x14ac:dyDescent="0.25">
      <c r="A26" s="296" t="s">
        <v>290</v>
      </c>
      <c r="B26" s="322"/>
      <c r="C26" s="323"/>
      <c r="D26" s="324"/>
      <c r="E26" s="325"/>
      <c r="F26" s="326"/>
      <c r="G26" s="325"/>
      <c r="H26" s="324"/>
      <c r="I26" s="324"/>
      <c r="J26" s="327"/>
      <c r="K26" s="62"/>
      <c r="L26" s="15"/>
    </row>
    <row r="27" spans="1:12" ht="33" customHeight="1" thickBot="1" x14ac:dyDescent="0.3">
      <c r="A27" s="296" t="s">
        <v>290</v>
      </c>
      <c r="B27" s="329" t="s">
        <v>290</v>
      </c>
      <c r="C27" s="329" t="s">
        <v>290</v>
      </c>
      <c r="D27" s="330" t="s">
        <v>290</v>
      </c>
      <c r="E27" s="330" t="s">
        <v>290</v>
      </c>
      <c r="F27" s="330" t="s">
        <v>290</v>
      </c>
      <c r="G27" s="333" t="s">
        <v>290</v>
      </c>
      <c r="H27" s="333" t="s">
        <v>290</v>
      </c>
      <c r="I27" s="333" t="s">
        <v>290</v>
      </c>
      <c r="J27" s="333" t="s">
        <v>290</v>
      </c>
      <c r="K27" s="62"/>
      <c r="L27" s="15"/>
    </row>
    <row r="28" spans="1:12" s="354" customFormat="1" ht="33" hidden="1" customHeight="1" thickBot="1" x14ac:dyDescent="0.3">
      <c r="A28" s="351"/>
      <c r="B28" s="54"/>
      <c r="C28" s="54"/>
      <c r="D28" s="352"/>
      <c r="E28" s="352"/>
      <c r="F28" s="352"/>
      <c r="G28" s="355" t="s">
        <v>277</v>
      </c>
      <c r="H28" s="355" t="s">
        <v>300</v>
      </c>
      <c r="I28" s="355" t="s">
        <v>301</v>
      </c>
      <c r="J28" s="355" t="s">
        <v>304</v>
      </c>
      <c r="K28" s="353"/>
      <c r="L28" s="60"/>
    </row>
    <row r="29" spans="1:12" ht="23.25" customHeight="1" x14ac:dyDescent="0.35">
      <c r="A29" s="296" t="s">
        <v>290</v>
      </c>
      <c r="B29" s="331" t="s">
        <v>290</v>
      </c>
      <c r="C29" s="331" t="s">
        <v>290</v>
      </c>
      <c r="D29" s="331" t="s">
        <v>290</v>
      </c>
      <c r="E29" s="331" t="s">
        <v>290</v>
      </c>
      <c r="F29" s="331" t="s">
        <v>290</v>
      </c>
      <c r="G29" s="259" t="s">
        <v>184</v>
      </c>
      <c r="H29" s="356"/>
      <c r="I29" s="357"/>
      <c r="J29" s="348">
        <f>(($B$26*(1-'ERFs &amp; Sources'!$C$11)^('ERFs &amp; Sources'!$C$12-$G$26))/'ERFs &amp; Sources'!$B$57)</f>
        <v>0</v>
      </c>
      <c r="K29" s="15"/>
      <c r="L29" s="15"/>
    </row>
    <row r="30" spans="1:12" ht="22.5" customHeight="1" x14ac:dyDescent="0.35">
      <c r="A30" s="296" t="s">
        <v>290</v>
      </c>
      <c r="B30" s="331" t="s">
        <v>290</v>
      </c>
      <c r="C30" s="331" t="s">
        <v>290</v>
      </c>
      <c r="D30" s="331" t="s">
        <v>290</v>
      </c>
      <c r="E30" s="331" t="s">
        <v>290</v>
      </c>
      <c r="F30" s="331" t="s">
        <v>290</v>
      </c>
      <c r="G30" s="260" t="s">
        <v>185</v>
      </c>
      <c r="H30" s="358"/>
      <c r="I30" s="359"/>
      <c r="J30" s="349">
        <f>(($C$26*'ERFs &amp; Sources'!$C$14)+($D$26*'ERFs &amp; Sources'!$C$15))*(1-'ERFs &amp; Sources'!$C$11)^('ERFs &amp; Sources'!$C$12-$G$26)*$F$26*'ERFs &amp; Sources'!$C$13</f>
        <v>0</v>
      </c>
      <c r="K30" s="15"/>
      <c r="L30" s="15"/>
    </row>
    <row r="31" spans="1:12" ht="22.5" customHeight="1" x14ac:dyDescent="0.35">
      <c r="A31" s="296" t="s">
        <v>290</v>
      </c>
      <c r="B31" s="331" t="s">
        <v>290</v>
      </c>
      <c r="C31" s="331" t="s">
        <v>290</v>
      </c>
      <c r="D31" s="331" t="s">
        <v>290</v>
      </c>
      <c r="E31" s="331" t="s">
        <v>290</v>
      </c>
      <c r="F31" s="331" t="s">
        <v>290</v>
      </c>
      <c r="G31" s="260" t="s">
        <v>186</v>
      </c>
      <c r="H31" s="358"/>
      <c r="I31" s="359"/>
      <c r="J31" s="349">
        <f>(J29+J30)*'ERFs &amp; Sources'!$C$28</f>
        <v>0</v>
      </c>
      <c r="K31" s="15"/>
      <c r="L31" s="15"/>
    </row>
    <row r="32" spans="1:12" ht="22.5" customHeight="1" x14ac:dyDescent="0.35">
      <c r="A32" s="296" t="s">
        <v>290</v>
      </c>
      <c r="B32" s="331" t="s">
        <v>290</v>
      </c>
      <c r="C32" s="331" t="s">
        <v>290</v>
      </c>
      <c r="D32" s="331" t="s">
        <v>290</v>
      </c>
      <c r="E32" s="331" t="s">
        <v>290</v>
      </c>
      <c r="F32" s="331" t="s">
        <v>290</v>
      </c>
      <c r="G32" s="260" t="s">
        <v>239</v>
      </c>
      <c r="H32" s="360"/>
      <c r="I32" s="361"/>
      <c r="J32" s="135">
        <f>(($I$26*'ERFs &amp; Sources'!$C$13*'ERFs &amp; Sources'!$C$45)*(1-'ERFs &amp; Sources'!$C$11)^('ERFs &amp; Sources'!$C$12-$G$26))+(($C$26*'ERFs &amp; Sources'!$C$13*'ERFs &amp; Sources'!$B$61*'ERFs &amp; Sources'!$C$31+$D$26*'ERFs &amp; Sources'!$B$60*'ERFs &amp; Sources'!$C$13*'ERFs &amp; Sources'!$C$34)*(1-'ERFs &amp; Sources'!$C$11)^('ERFs &amp; Sources'!$C$12-$G$26)*F26)</f>
        <v>0</v>
      </c>
      <c r="K32" s="15"/>
      <c r="L32" s="15"/>
    </row>
    <row r="33" spans="1:12" ht="22.5" customHeight="1" x14ac:dyDescent="0.25">
      <c r="A33" s="296" t="s">
        <v>290</v>
      </c>
      <c r="B33" s="331" t="s">
        <v>290</v>
      </c>
      <c r="C33" s="331" t="s">
        <v>290</v>
      </c>
      <c r="D33" s="331" t="s">
        <v>290</v>
      </c>
      <c r="E33" s="331" t="s">
        <v>290</v>
      </c>
      <c r="F33" s="331" t="s">
        <v>290</v>
      </c>
      <c r="G33" s="260" t="s">
        <v>234</v>
      </c>
      <c r="H33" s="358"/>
      <c r="I33" s="359"/>
      <c r="J33" s="135">
        <f>(($H$26*'ERFs &amp; Sources'!$C$13)*(1-'ERFs &amp; Sources'!$C$11)^('ERFs &amp; Sources'!$C$12-$G$26))+(($C$26*'ERFs &amp; Sources'!$C$13*'ERFs &amp; Sources'!$B$61*'ERFs &amp; Sources'!$C$30+$D$26*'ERFs &amp; Sources'!$B$60*'ERFs &amp; Sources'!$C$13*'ERFs &amp; Sources'!$C$33)*(1-'ERFs &amp; Sources'!$C$11)^('ERFs &amp; Sources'!$C$12-$G$26)*F26)</f>
        <v>0</v>
      </c>
      <c r="K33" s="15"/>
      <c r="L33" s="15"/>
    </row>
    <row r="34" spans="1:12" ht="22.5" customHeight="1" x14ac:dyDescent="0.25">
      <c r="A34" s="296" t="s">
        <v>290</v>
      </c>
      <c r="B34" s="331" t="s">
        <v>290</v>
      </c>
      <c r="C34" s="331" t="s">
        <v>290</v>
      </c>
      <c r="D34" s="331" t="s">
        <v>290</v>
      </c>
      <c r="E34" s="331" t="s">
        <v>290</v>
      </c>
      <c r="F34" s="331" t="s">
        <v>290</v>
      </c>
      <c r="G34" s="260" t="s">
        <v>235</v>
      </c>
      <c r="H34" s="358"/>
      <c r="I34" s="359"/>
      <c r="J34" s="135">
        <f>(($C$26*'ERFs &amp; Sources'!$C$13*'ERFs &amp; Sources'!$B$61*'ERFs &amp; Sources'!$C$29+$D$26*'ERFs &amp; Sources'!$B$60*'ERFs &amp; Sources'!$C$13*'ERFs &amp; Sources'!$C$32)*(1-'ERFs &amp; Sources'!$C$11)^('ERFs &amp; Sources'!$C$12-$G$26)*F26)</f>
        <v>0</v>
      </c>
      <c r="K34" s="15"/>
      <c r="L34" s="15"/>
    </row>
    <row r="35" spans="1:12" ht="22.5" customHeight="1" x14ac:dyDescent="0.35">
      <c r="A35" s="296" t="s">
        <v>290</v>
      </c>
      <c r="B35" s="331" t="s">
        <v>290</v>
      </c>
      <c r="C35" s="331" t="s">
        <v>290</v>
      </c>
      <c r="D35" s="331" t="s">
        <v>290</v>
      </c>
      <c r="E35" s="331" t="s">
        <v>290</v>
      </c>
      <c r="F35" s="331" t="s">
        <v>290</v>
      </c>
      <c r="G35" s="260" t="s">
        <v>240</v>
      </c>
      <c r="H35" s="358"/>
      <c r="I35" s="359"/>
      <c r="J35" s="135">
        <f>(($C$26*'ERFs &amp; Sources'!$C$13*'ERFs &amp; Sources'!$B$61*'ERFs &amp; Sources'!$C$31)*(1-'ERFs &amp; Sources'!$C$11)^('ERFs &amp; Sources'!$C$12-$G$26)*F26)</f>
        <v>0</v>
      </c>
      <c r="K35" s="15"/>
      <c r="L35" s="15"/>
    </row>
    <row r="36" spans="1:12" ht="22.5" customHeight="1" x14ac:dyDescent="0.25">
      <c r="A36" s="296" t="s">
        <v>290</v>
      </c>
      <c r="B36" s="331" t="s">
        <v>290</v>
      </c>
      <c r="C36" s="331" t="s">
        <v>290</v>
      </c>
      <c r="D36" s="331" t="s">
        <v>290</v>
      </c>
      <c r="E36" s="331" t="s">
        <v>290</v>
      </c>
      <c r="F36" s="331" t="s">
        <v>290</v>
      </c>
      <c r="G36" s="260" t="s">
        <v>237</v>
      </c>
      <c r="H36" s="358"/>
      <c r="I36" s="359"/>
      <c r="J36" s="135">
        <f>(($C$26*'ERFs &amp; Sources'!$C$13*'ERFs &amp; Sources'!$B$61*'ERFs &amp; Sources'!$C$30)*(1-'ERFs &amp; Sources'!$C$11)^('ERFs &amp; Sources'!$C$12-$G$26)*F26)</f>
        <v>0</v>
      </c>
      <c r="K36" s="15"/>
      <c r="L36" s="15"/>
    </row>
    <row r="37" spans="1:12" ht="22.5" customHeight="1" x14ac:dyDescent="0.25">
      <c r="A37" s="296" t="s">
        <v>290</v>
      </c>
      <c r="B37" s="331" t="s">
        <v>290</v>
      </c>
      <c r="C37" s="331" t="s">
        <v>290</v>
      </c>
      <c r="D37" s="331" t="s">
        <v>290</v>
      </c>
      <c r="E37" s="331" t="s">
        <v>290</v>
      </c>
      <c r="F37" s="331" t="s">
        <v>290</v>
      </c>
      <c r="G37" s="260" t="s">
        <v>238</v>
      </c>
      <c r="H37" s="358"/>
      <c r="I37" s="359"/>
      <c r="J37" s="135">
        <f>(($C$26*'ERFs &amp; Sources'!$C$13*'ERFs &amp; Sources'!$B$61*'ERFs &amp; Sources'!$C$29)*(1-'ERFs &amp; Sources'!$C$11)^('ERFs &amp; Sources'!$C$12-$G$26)*F26)</f>
        <v>0</v>
      </c>
      <c r="K37" s="15"/>
      <c r="L37" s="15"/>
    </row>
    <row r="38" spans="1:12" ht="22.5" customHeight="1" x14ac:dyDescent="0.25">
      <c r="A38" s="296" t="s">
        <v>290</v>
      </c>
      <c r="B38" s="331" t="s">
        <v>290</v>
      </c>
      <c r="C38" s="331" t="s">
        <v>290</v>
      </c>
      <c r="D38" s="331" t="s">
        <v>290</v>
      </c>
      <c r="E38" s="331" t="s">
        <v>290</v>
      </c>
      <c r="F38" s="331" t="s">
        <v>290</v>
      </c>
      <c r="G38" s="260" t="s">
        <v>241</v>
      </c>
      <c r="H38" s="358"/>
      <c r="I38" s="359"/>
      <c r="J38" s="135">
        <f>(($I$26*'ERFs &amp; Sources'!$C$13*'ERFs &amp; Sources'!$C$45)*(1-'ERFs &amp; Sources'!$C$11)^('ERFs &amp; Sources'!$C$12-$G$26))+(($D$26*'ERFs &amp; Sources'!$B$60*'ERFs &amp; Sources'!$C$13*'ERFs &amp; Sources'!$C$34)*(1-'ERFs &amp; Sources'!$C$11)^('ERFs &amp; Sources'!$C$12-$G$26)*F26)</f>
        <v>0</v>
      </c>
      <c r="K38" s="15"/>
      <c r="L38" s="15"/>
    </row>
    <row r="39" spans="1:12" ht="22.5" customHeight="1" x14ac:dyDescent="0.25">
      <c r="A39" s="296" t="s">
        <v>290</v>
      </c>
      <c r="B39" s="331" t="s">
        <v>290</v>
      </c>
      <c r="C39" s="331" t="s">
        <v>290</v>
      </c>
      <c r="D39" s="331" t="s">
        <v>290</v>
      </c>
      <c r="E39" s="331" t="s">
        <v>290</v>
      </c>
      <c r="F39" s="331" t="s">
        <v>290</v>
      </c>
      <c r="G39" s="260" t="s">
        <v>242</v>
      </c>
      <c r="H39" s="358"/>
      <c r="I39" s="359"/>
      <c r="J39" s="135">
        <f>(($H$26*'ERFs &amp; Sources'!$C$13)*(1-'ERFs &amp; Sources'!$C$11)^('ERFs &amp; Sources'!$C$12-$G$26))+(($D$26*'ERFs &amp; Sources'!$B$60*'ERFs &amp; Sources'!$C$13*'ERFs &amp; Sources'!$C$33)*(1-'ERFs &amp; Sources'!$C$11)^('ERFs &amp; Sources'!$C$12-$G$26)*F26)</f>
        <v>0</v>
      </c>
      <c r="K39" s="15"/>
      <c r="L39" s="15"/>
    </row>
    <row r="40" spans="1:12" ht="22.5" customHeight="1" x14ac:dyDescent="0.25">
      <c r="A40" s="296" t="s">
        <v>290</v>
      </c>
      <c r="B40" s="331" t="s">
        <v>290</v>
      </c>
      <c r="C40" s="331" t="s">
        <v>290</v>
      </c>
      <c r="D40" s="331" t="s">
        <v>290</v>
      </c>
      <c r="E40" s="331" t="s">
        <v>290</v>
      </c>
      <c r="F40" s="331" t="s">
        <v>290</v>
      </c>
      <c r="G40" s="260" t="s">
        <v>243</v>
      </c>
      <c r="H40" s="358"/>
      <c r="I40" s="359"/>
      <c r="J40" s="135">
        <f>(($D$26*'ERFs &amp; Sources'!$B$60*'ERFs &amp; Sources'!$C$13*'ERFs &amp; Sources'!$C$32)*(1-'ERFs &amp; Sources'!$C$11)^('ERFs &amp; Sources'!$C$12-$G$26)*F26)</f>
        <v>0</v>
      </c>
      <c r="K40" s="15"/>
      <c r="L40" s="15"/>
    </row>
    <row r="41" spans="1:12" ht="22.5" customHeight="1" x14ac:dyDescent="0.25">
      <c r="A41" s="296" t="s">
        <v>290</v>
      </c>
      <c r="B41" s="331" t="s">
        <v>290</v>
      </c>
      <c r="C41" s="331" t="s">
        <v>290</v>
      </c>
      <c r="D41" s="331" t="s">
        <v>290</v>
      </c>
      <c r="E41" s="331" t="s">
        <v>290</v>
      </c>
      <c r="F41" s="331" t="s">
        <v>290</v>
      </c>
      <c r="G41" s="260" t="s">
        <v>124</v>
      </c>
      <c r="H41" s="358"/>
      <c r="I41" s="359"/>
      <c r="J41" s="40">
        <f>$F$20+($J$26*40*(1-'ERFs &amp; Sources'!C11)^('ERFs &amp; Sources'!C12-G26))</f>
        <v>0</v>
      </c>
      <c r="K41" s="15"/>
      <c r="L41" s="15"/>
    </row>
    <row r="42" spans="1:12" ht="22.5" customHeight="1" x14ac:dyDescent="0.25">
      <c r="A42" s="296" t="s">
        <v>290</v>
      </c>
      <c r="B42" s="331" t="s">
        <v>290</v>
      </c>
      <c r="C42" s="331" t="s">
        <v>290</v>
      </c>
      <c r="D42" s="331" t="s">
        <v>290</v>
      </c>
      <c r="E42" s="331" t="s">
        <v>290</v>
      </c>
      <c r="F42" s="331" t="s">
        <v>290</v>
      </c>
      <c r="G42" s="260" t="s">
        <v>177</v>
      </c>
      <c r="H42" s="358"/>
      <c r="I42" s="359"/>
      <c r="J42" s="40">
        <f>C26*'ERFs &amp; Sources'!C13*'ERFs &amp; Sources'!B61*(1-'ERFs &amp; Sources'!C11)^('ERFs &amp; Sources'!C12-G26)*$F$26</f>
        <v>0</v>
      </c>
      <c r="K42" s="15"/>
      <c r="L42" s="15"/>
    </row>
    <row r="43" spans="1:12" ht="22.5" customHeight="1" x14ac:dyDescent="0.25">
      <c r="A43" s="296" t="s">
        <v>290</v>
      </c>
      <c r="B43" s="331" t="s">
        <v>290</v>
      </c>
      <c r="C43" s="331" t="s">
        <v>290</v>
      </c>
      <c r="D43" s="331" t="s">
        <v>290</v>
      </c>
      <c r="E43" s="331" t="s">
        <v>290</v>
      </c>
      <c r="F43" s="331" t="s">
        <v>290</v>
      </c>
      <c r="G43" s="260" t="s">
        <v>108</v>
      </c>
      <c r="H43" s="358"/>
      <c r="I43" s="359"/>
      <c r="J43" s="40">
        <f>D26*'ERFs &amp; Sources'!C13*(1-'ERFs &amp; Sources'!C11)^('ERFs &amp; Sources'!C12-G26)*$F$26</f>
        <v>0</v>
      </c>
      <c r="K43" s="15"/>
      <c r="L43" s="15"/>
    </row>
    <row r="44" spans="1:12" ht="22.5" customHeight="1" thickBot="1" x14ac:dyDescent="0.3">
      <c r="A44" s="296" t="s">
        <v>290</v>
      </c>
      <c r="B44" s="331" t="s">
        <v>290</v>
      </c>
      <c r="C44" s="331" t="s">
        <v>290</v>
      </c>
      <c r="D44" s="331" t="s">
        <v>290</v>
      </c>
      <c r="E44" s="331" t="s">
        <v>290</v>
      </c>
      <c r="F44" s="331" t="s">
        <v>290</v>
      </c>
      <c r="G44" s="261" t="s">
        <v>135</v>
      </c>
      <c r="H44" s="362"/>
      <c r="I44" s="363"/>
      <c r="J44" s="41">
        <f>(J42*'ERFs &amp; Sources'!C47)+(J43*'ERFs &amp; Sources'!C49)</f>
        <v>0</v>
      </c>
      <c r="K44" s="15"/>
      <c r="L44" s="15"/>
    </row>
    <row r="45" spans="1:12" s="66" customFormat="1" x14ac:dyDescent="0.25">
      <c r="A45" s="61"/>
      <c r="B45" s="64"/>
      <c r="C45" s="64"/>
      <c r="D45" s="64"/>
      <c r="E45" s="65"/>
      <c r="F45" s="65"/>
      <c r="G45" s="350"/>
      <c r="H45" s="350"/>
      <c r="I45" s="350"/>
      <c r="J45" s="65"/>
      <c r="K45" s="65"/>
      <c r="L45" s="61"/>
    </row>
    <row r="46" spans="1:12" x14ac:dyDescent="0.25">
      <c r="A46" s="15"/>
      <c r="B46" s="15"/>
      <c r="C46" s="15"/>
      <c r="D46" s="15"/>
      <c r="E46" s="15"/>
      <c r="F46" s="15"/>
      <c r="G46" s="350"/>
      <c r="H46" s="350"/>
      <c r="I46" s="350"/>
      <c r="J46" s="15"/>
      <c r="K46" s="15"/>
      <c r="L46" s="15"/>
    </row>
    <row r="47" spans="1:12" x14ac:dyDescent="0.25">
      <c r="A47" s="15"/>
      <c r="B47" s="15"/>
      <c r="C47" s="15"/>
      <c r="D47" s="15"/>
      <c r="E47" s="15"/>
      <c r="F47" s="15"/>
      <c r="J47" s="15"/>
      <c r="K47" s="15"/>
      <c r="L47" s="15"/>
    </row>
    <row r="48" spans="1:12" x14ac:dyDescent="0.25">
      <c r="A48" s="15"/>
      <c r="B48" s="15"/>
      <c r="C48" s="15"/>
      <c r="D48" s="15"/>
      <c r="E48" s="15"/>
      <c r="F48" s="15"/>
      <c r="J48" s="15"/>
      <c r="K48" s="15"/>
      <c r="L48" s="15"/>
    </row>
    <row r="49" spans="1:10" x14ac:dyDescent="0.25">
      <c r="A49" s="15"/>
      <c r="B49" s="15"/>
      <c r="C49" s="15"/>
      <c r="D49" s="15"/>
      <c r="E49" s="15"/>
      <c r="F49" s="15"/>
      <c r="J49" s="15"/>
    </row>
    <row r="50" spans="1:10" x14ac:dyDescent="0.25">
      <c r="A50" s="15"/>
      <c r="B50" s="15"/>
      <c r="C50" s="15"/>
      <c r="D50" s="15"/>
      <c r="E50" s="15"/>
      <c r="F50" s="15"/>
      <c r="J50" s="15"/>
    </row>
    <row r="51" spans="1:10" x14ac:dyDescent="0.25">
      <c r="A51" s="15"/>
      <c r="B51" s="15"/>
      <c r="C51" s="15"/>
      <c r="D51" s="15"/>
      <c r="E51" s="15"/>
      <c r="F51" s="15"/>
      <c r="J51" s="15"/>
    </row>
    <row r="52" spans="1:10" x14ac:dyDescent="0.25">
      <c r="A52" s="15"/>
      <c r="B52" s="15"/>
      <c r="C52" s="15"/>
      <c r="D52" s="15"/>
      <c r="E52" s="15"/>
      <c r="F52" s="15"/>
      <c r="J52" s="15"/>
    </row>
    <row r="53" spans="1:10" x14ac:dyDescent="0.25">
      <c r="A53" s="15"/>
      <c r="B53" s="15"/>
      <c r="C53" s="15"/>
      <c r="D53" s="15"/>
      <c r="E53" s="15"/>
      <c r="F53" s="15"/>
      <c r="J53" s="15"/>
    </row>
    <row r="54" spans="1:10" x14ac:dyDescent="0.25">
      <c r="A54" s="15"/>
      <c r="B54" s="15"/>
      <c r="C54" s="15"/>
      <c r="D54" s="15"/>
      <c r="E54" s="15"/>
      <c r="F54" s="15"/>
      <c r="J54" s="15"/>
    </row>
    <row r="55" spans="1:10" x14ac:dyDescent="0.25">
      <c r="A55" s="15"/>
      <c r="B55" s="15"/>
      <c r="C55" s="15"/>
      <c r="D55" s="15"/>
      <c r="E55" s="15"/>
      <c r="F55" s="15"/>
      <c r="J55" s="15"/>
    </row>
    <row r="56" spans="1:10" x14ac:dyDescent="0.25">
      <c r="A56" s="15"/>
      <c r="B56" s="15"/>
      <c r="C56" s="15"/>
      <c r="D56" s="15"/>
      <c r="E56" s="15"/>
      <c r="F56" s="15"/>
      <c r="J56" s="15"/>
    </row>
    <row r="57" spans="1:10" x14ac:dyDescent="0.25">
      <c r="A57" s="15"/>
      <c r="B57" s="15"/>
      <c r="C57" s="15"/>
      <c r="D57" s="15"/>
      <c r="E57" s="15"/>
      <c r="F57" s="15"/>
      <c r="J57" s="15"/>
    </row>
    <row r="58" spans="1:10" x14ac:dyDescent="0.25">
      <c r="A58" s="15"/>
      <c r="B58" s="15"/>
      <c r="C58" s="15"/>
      <c r="D58" s="15"/>
      <c r="E58" s="15"/>
      <c r="F58" s="15"/>
      <c r="J58" s="15"/>
    </row>
    <row r="59" spans="1:10" x14ac:dyDescent="0.25">
      <c r="A59" s="15"/>
      <c r="B59" s="15"/>
      <c r="C59" s="15"/>
      <c r="D59" s="15"/>
      <c r="E59" s="15"/>
      <c r="F59" s="15"/>
      <c r="J59" s="15"/>
    </row>
    <row r="60" spans="1:10" x14ac:dyDescent="0.25">
      <c r="B60" s="15"/>
      <c r="C60" s="15"/>
      <c r="D60" s="15"/>
      <c r="E60" s="15"/>
      <c r="F60" s="15"/>
      <c r="J60" s="15"/>
    </row>
    <row r="61" spans="1:10" x14ac:dyDescent="0.25">
      <c r="B61" s="15"/>
      <c r="C61" s="15"/>
      <c r="D61" s="15"/>
      <c r="E61" s="15"/>
      <c r="F61" s="15"/>
      <c r="J61" s="15"/>
    </row>
    <row r="62" spans="1:10" x14ac:dyDescent="0.25">
      <c r="B62" s="15"/>
      <c r="C62" s="15"/>
      <c r="D62" s="15"/>
      <c r="E62" s="15"/>
      <c r="F62" s="15"/>
      <c r="J62" s="15"/>
    </row>
  </sheetData>
  <sheetProtection algorithmName="SHA-512" hashValue="GhTxcqfevHP/moK8ep0mRUkZuYWOkBa8+d2IUWqkwM0SG7jtFIPfrVgDJkJwbUTNZG7tSk1SrIuOkuBlQF4kfg==" saltValue="Ma0apBTK6LmeF3avTrmPIQ==" spinCount="100000" sheet="1" objects="1" scenarios="1"/>
  <dataValidations disablePrompts="1" count="1">
    <dataValidation type="whole" allowBlank="1" showInputMessage="1" showErrorMessage="1" error="The data you have entered is not valid.  Entry must be a whole number between 0 and 9." sqref="G26">
      <formula1>0</formula1>
      <formula2>9</formula2>
    </dataValidation>
  </dataValidations>
  <hyperlinks>
    <hyperlink ref="B15:F15" r:id="rId1" display="All questions on baseline and project water use estimates  should be directed to CARB at GGRFProgram@arb.ca.gov"/>
    <hyperlink ref="B15" r:id="rId2" tooltip="California Climate Investments Email"/>
    <hyperlink ref="B10" r:id="rId3" tooltip="Urban and Community Forestry Program Calculator Tool User Guide PDF"/>
  </hyperlinks>
  <pageMargins left="0.5" right="0.5" top="0.5" bottom="0.5" header="0.3" footer="0.3"/>
  <pageSetup scale="49" orientation="landscape" r:id="rId4"/>
  <headerFooter>
    <oddFooter>&amp;L&amp;"Avenir LT Std 55 Roman,Regular"&amp;12FINAL - January 28, 2020&amp;C&amp;"Avenir LT Std 55 Roman,Regular"&amp;12Page &amp;P of &amp;N&amp;R&amp;"Avenir LT Std 55 Roman,Regular"&amp;12Tree Planting - ITS</oddFooter>
  </headerFooter>
  <drawing r:id="rId5"/>
  <tableParts count="3">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pageSetUpPr fitToPage="1"/>
  </sheetPr>
  <dimension ref="A1:L82"/>
  <sheetViews>
    <sheetView showGridLines="0" view="pageLayout" zoomScaleNormal="100" workbookViewId="0">
      <selection activeCell="B17" sqref="B17"/>
    </sheetView>
  </sheetViews>
  <sheetFormatPr defaultColWidth="9.140625" defaultRowHeight="15" x14ac:dyDescent="0.25"/>
  <cols>
    <col min="1" max="1" width="2.85546875" style="19" customWidth="1"/>
    <col min="2" max="3" width="34.7109375" style="19" customWidth="1"/>
    <col min="4" max="4" width="32.7109375" style="19" customWidth="1"/>
    <col min="5" max="5" width="4.7109375" style="19" customWidth="1"/>
    <col min="6" max="6" width="52.28515625" style="19" customWidth="1"/>
    <col min="7" max="7" width="11.7109375" style="19" customWidth="1"/>
    <col min="8" max="8" width="4.7109375" style="19" customWidth="1"/>
    <col min="9" max="9" width="45.140625" style="19" customWidth="1"/>
    <col min="10" max="10" width="12.7109375" style="19" customWidth="1"/>
    <col min="11" max="11" width="5.85546875" style="19" customWidth="1"/>
    <col min="12" max="12" width="18.7109375" style="19" customWidth="1"/>
    <col min="13" max="13" width="26.7109375" style="19" customWidth="1"/>
    <col min="14" max="16" width="9.140625" style="19" customWidth="1"/>
    <col min="17" max="16384" width="9.140625" style="19"/>
  </cols>
  <sheetData>
    <row r="1" spans="1:12" ht="18.75" customHeight="1" x14ac:dyDescent="0.3">
      <c r="A1" s="296" t="s">
        <v>290</v>
      </c>
      <c r="B1" s="301" t="str">
        <f>'Tree Planting-ITS'!B1:J1</f>
        <v>California Air Resources Board</v>
      </c>
      <c r="C1" s="301"/>
      <c r="D1" s="301"/>
      <c r="E1" s="301"/>
      <c r="F1" s="301"/>
      <c r="G1" s="301"/>
      <c r="H1" s="301"/>
      <c r="I1" s="301"/>
      <c r="J1" s="301"/>
      <c r="K1" s="67"/>
      <c r="L1" s="68"/>
    </row>
    <row r="2" spans="1:12" ht="18.75" customHeight="1" x14ac:dyDescent="0.3">
      <c r="A2" s="296" t="s">
        <v>290</v>
      </c>
      <c r="B2" s="342" t="s">
        <v>290</v>
      </c>
      <c r="C2" s="301"/>
      <c r="D2" s="301"/>
      <c r="E2" s="301"/>
      <c r="F2" s="301"/>
      <c r="G2" s="301"/>
      <c r="H2" s="301"/>
      <c r="I2" s="301"/>
      <c r="J2" s="301"/>
      <c r="K2" s="67"/>
      <c r="L2" s="68"/>
    </row>
    <row r="3" spans="1:12" ht="18.75" customHeight="1" x14ac:dyDescent="0.3">
      <c r="A3" s="296" t="s">
        <v>290</v>
      </c>
      <c r="B3" s="301" t="str">
        <f>'Tree Planting-ITS'!B3:J3</f>
        <v>Benefits Calculator Tool for the</v>
      </c>
      <c r="C3" s="301"/>
      <c r="D3" s="301"/>
      <c r="E3" s="301"/>
      <c r="F3" s="301"/>
      <c r="G3" s="301"/>
      <c r="H3" s="301"/>
      <c r="I3" s="301"/>
      <c r="J3" s="301"/>
      <c r="L3" s="68"/>
    </row>
    <row r="4" spans="1:12" ht="18.75" customHeight="1" x14ac:dyDescent="0.3">
      <c r="A4" s="296" t="s">
        <v>290</v>
      </c>
      <c r="B4" s="301" t="str">
        <f>'Tree Planting-ITS'!B4:J4</f>
        <v>Urban and Community Forestry Program</v>
      </c>
      <c r="C4" s="301"/>
      <c r="D4" s="301"/>
      <c r="E4" s="301"/>
      <c r="F4" s="301"/>
      <c r="G4" s="301"/>
      <c r="H4" s="301"/>
      <c r="I4" s="301"/>
      <c r="J4" s="301"/>
      <c r="K4" s="67"/>
      <c r="L4" s="68"/>
    </row>
    <row r="5" spans="1:12" ht="18.75" customHeight="1" x14ac:dyDescent="0.3">
      <c r="A5" s="296" t="s">
        <v>290</v>
      </c>
      <c r="B5" s="342" t="s">
        <v>290</v>
      </c>
      <c r="C5" s="301"/>
      <c r="D5" s="301"/>
      <c r="E5" s="301"/>
      <c r="F5" s="301"/>
      <c r="G5" s="301"/>
      <c r="H5" s="301"/>
      <c r="I5" s="301"/>
      <c r="J5" s="301"/>
      <c r="K5" s="67"/>
      <c r="L5" s="68"/>
    </row>
    <row r="6" spans="1:12" ht="18.75" customHeight="1" x14ac:dyDescent="0.3">
      <c r="A6" s="296" t="s">
        <v>290</v>
      </c>
      <c r="B6" s="301" t="str">
        <f>'Tree Planting-ITS'!B6:J6</f>
        <v>California Climate Investments</v>
      </c>
      <c r="C6" s="301"/>
      <c r="D6" s="301"/>
      <c r="E6" s="301"/>
      <c r="F6" s="301"/>
      <c r="G6" s="301"/>
      <c r="H6" s="301"/>
      <c r="I6" s="301"/>
      <c r="J6" s="301"/>
      <c r="K6" s="67"/>
    </row>
    <row r="7" spans="1:12" ht="18.75" customHeight="1" x14ac:dyDescent="0.3">
      <c r="A7" s="296" t="s">
        <v>290</v>
      </c>
      <c r="B7" s="342" t="s">
        <v>290</v>
      </c>
      <c r="C7" s="367" t="s">
        <v>290</v>
      </c>
      <c r="D7" s="367" t="s">
        <v>290</v>
      </c>
      <c r="E7" s="367" t="s">
        <v>290</v>
      </c>
      <c r="F7" s="367" t="s">
        <v>290</v>
      </c>
      <c r="G7" s="367" t="s">
        <v>290</v>
      </c>
      <c r="H7" s="367" t="s">
        <v>290</v>
      </c>
      <c r="I7" s="367" t="s">
        <v>290</v>
      </c>
      <c r="J7" s="367" t="s">
        <v>290</v>
      </c>
      <c r="K7" s="67"/>
    </row>
    <row r="8" spans="1:12" ht="18.75" customHeight="1" x14ac:dyDescent="0.3">
      <c r="A8" s="296" t="s">
        <v>290</v>
      </c>
      <c r="B8" s="12" t="s">
        <v>79</v>
      </c>
      <c r="C8" s="365" t="s">
        <v>290</v>
      </c>
      <c r="D8" s="365" t="s">
        <v>290</v>
      </c>
      <c r="E8" s="365" t="s">
        <v>290</v>
      </c>
      <c r="F8" s="365" t="s">
        <v>290</v>
      </c>
      <c r="G8" s="365" t="s">
        <v>290</v>
      </c>
      <c r="H8" s="365" t="s">
        <v>290</v>
      </c>
      <c r="I8" s="365" t="s">
        <v>290</v>
      </c>
      <c r="J8" s="365" t="s">
        <v>290</v>
      </c>
      <c r="K8" s="48"/>
    </row>
    <row r="9" spans="1:12" ht="18.75" x14ac:dyDescent="0.3">
      <c r="A9" s="296"/>
      <c r="B9" s="335" t="s">
        <v>306</v>
      </c>
      <c r="C9" s="373"/>
      <c r="D9" s="373"/>
      <c r="E9" s="373"/>
      <c r="F9" s="373"/>
      <c r="G9" s="373"/>
      <c r="H9" s="373"/>
      <c r="I9" s="373"/>
      <c r="J9" s="374"/>
      <c r="K9" s="48"/>
    </row>
    <row r="10" spans="1:12" s="13" customFormat="1" ht="15.75" x14ac:dyDescent="0.25">
      <c r="A10" s="332" t="s">
        <v>290</v>
      </c>
      <c r="B10" s="635" t="s">
        <v>324</v>
      </c>
      <c r="C10" s="375"/>
      <c r="D10" s="375"/>
      <c r="E10" s="375"/>
      <c r="F10" s="376"/>
      <c r="G10" s="377" t="s">
        <v>290</v>
      </c>
      <c r="H10" s="377" t="s">
        <v>290</v>
      </c>
      <c r="I10" s="377" t="s">
        <v>290</v>
      </c>
      <c r="J10" s="378" t="s">
        <v>290</v>
      </c>
    </row>
    <row r="11" spans="1:12" ht="18.75" customHeight="1" x14ac:dyDescent="0.25">
      <c r="A11" s="296" t="s">
        <v>290</v>
      </c>
      <c r="B11" s="369" t="s">
        <v>290</v>
      </c>
      <c r="C11" s="369" t="s">
        <v>290</v>
      </c>
      <c r="D11" s="370" t="s">
        <v>290</v>
      </c>
      <c r="E11" s="370" t="s">
        <v>290</v>
      </c>
      <c r="F11" s="370" t="s">
        <v>290</v>
      </c>
      <c r="G11" s="274" t="s">
        <v>290</v>
      </c>
      <c r="H11" s="274" t="s">
        <v>290</v>
      </c>
      <c r="I11" s="274" t="s">
        <v>290</v>
      </c>
      <c r="J11" s="274" t="s">
        <v>290</v>
      </c>
      <c r="K11" s="70"/>
      <c r="L11" s="70"/>
    </row>
    <row r="12" spans="1:12" ht="18.75" customHeight="1" x14ac:dyDescent="0.3">
      <c r="A12" s="296" t="s">
        <v>290</v>
      </c>
      <c r="B12" s="69" t="s">
        <v>23</v>
      </c>
      <c r="C12" s="369"/>
      <c r="D12" s="370" t="s">
        <v>290</v>
      </c>
      <c r="E12" s="370" t="s">
        <v>290</v>
      </c>
      <c r="F12" s="370" t="s">
        <v>290</v>
      </c>
      <c r="G12" s="370" t="s">
        <v>290</v>
      </c>
      <c r="H12" s="370" t="s">
        <v>290</v>
      </c>
      <c r="I12" s="370" t="s">
        <v>290</v>
      </c>
      <c r="J12" s="370" t="s">
        <v>290</v>
      </c>
      <c r="K12" s="70"/>
      <c r="L12" s="70"/>
    </row>
    <row r="13" spans="1:12" ht="15.75" x14ac:dyDescent="0.25">
      <c r="A13" s="296" t="s">
        <v>290</v>
      </c>
      <c r="B13" s="15" t="s">
        <v>166</v>
      </c>
      <c r="C13" s="371"/>
      <c r="D13" s="372"/>
      <c r="E13" s="372"/>
      <c r="F13" s="372"/>
      <c r="G13" s="370" t="s">
        <v>290</v>
      </c>
      <c r="H13" s="370" t="s">
        <v>290</v>
      </c>
      <c r="I13" s="370" t="s">
        <v>290</v>
      </c>
      <c r="J13" s="370" t="s">
        <v>290</v>
      </c>
      <c r="K13" s="70"/>
      <c r="L13" s="70"/>
    </row>
    <row r="14" spans="1:12" ht="15.75" thickBot="1" x14ac:dyDescent="0.3">
      <c r="A14" s="296" t="s">
        <v>290</v>
      </c>
      <c r="B14" s="294" t="s">
        <v>290</v>
      </c>
      <c r="C14" s="371" t="s">
        <v>290</v>
      </c>
      <c r="D14" s="371" t="s">
        <v>290</v>
      </c>
      <c r="E14" s="371" t="s">
        <v>290</v>
      </c>
      <c r="F14" s="371" t="s">
        <v>290</v>
      </c>
      <c r="G14" s="369" t="s">
        <v>290</v>
      </c>
      <c r="H14" s="369" t="s">
        <v>290</v>
      </c>
      <c r="I14" s="369" t="s">
        <v>290</v>
      </c>
      <c r="J14" s="369" t="s">
        <v>290</v>
      </c>
      <c r="K14" s="71"/>
      <c r="L14" s="71"/>
    </row>
    <row r="15" spans="1:12" ht="15.75" hidden="1" thickBot="1" x14ac:dyDescent="0.3">
      <c r="A15" s="296"/>
      <c r="B15" s="294"/>
      <c r="C15" s="371"/>
      <c r="D15" s="371"/>
      <c r="E15" s="371"/>
      <c r="F15" s="383" t="s">
        <v>277</v>
      </c>
      <c r="G15" s="383" t="s">
        <v>278</v>
      </c>
      <c r="H15" s="382"/>
      <c r="I15" s="383" t="s">
        <v>277</v>
      </c>
      <c r="J15" s="383" t="s">
        <v>278</v>
      </c>
      <c r="K15" s="71"/>
      <c r="L15" s="71"/>
    </row>
    <row r="16" spans="1:12" ht="48" customHeight="1" x14ac:dyDescent="0.25">
      <c r="A16" s="296" t="s">
        <v>290</v>
      </c>
      <c r="B16" s="238" t="s">
        <v>42</v>
      </c>
      <c r="C16" s="239" t="s">
        <v>41</v>
      </c>
      <c r="D16" s="381" t="s">
        <v>47</v>
      </c>
      <c r="E16" s="366" t="s">
        <v>290</v>
      </c>
      <c r="F16" s="399" t="s">
        <v>157</v>
      </c>
      <c r="G16" s="73"/>
      <c r="H16" s="366" t="s">
        <v>290</v>
      </c>
      <c r="I16" s="399" t="s">
        <v>158</v>
      </c>
      <c r="J16" s="74">
        <f>(((D27*'ERFs &amp; Sources'!B53*'ERFs &amp; Sources'!B62)/'ERFs &amp; Sources'!B58)*G16)</f>
        <v>0</v>
      </c>
      <c r="K16" s="11"/>
      <c r="L16" s="11"/>
    </row>
    <row r="17" spans="1:12" ht="48" customHeight="1" x14ac:dyDescent="0.25">
      <c r="A17" s="296" t="s">
        <v>290</v>
      </c>
      <c r="B17" s="231"/>
      <c r="C17" s="139"/>
      <c r="D17" s="379"/>
      <c r="E17" s="309" t="s">
        <v>290</v>
      </c>
      <c r="F17" s="400" t="s">
        <v>192</v>
      </c>
      <c r="G17" s="75"/>
      <c r="H17" s="309" t="s">
        <v>290</v>
      </c>
      <c r="I17" s="400" t="s">
        <v>190</v>
      </c>
      <c r="J17" s="76">
        <f>((J16*G17*'ERFs &amp; Sources'!C16)+(J16*G18*'ERFs &amp; Sources'!C17)+(J16*G19*'ERFs &amp; Sources'!C18)+(J16*G20*'ERFs &amp; Sources'!C19)+(J16*G21*'ERFs &amp; Sources'!C20)+(J16*G22*'ERFs &amp; Sources'!C21)+(J16*G23*'ERFs &amp; Sources'!C22))*'ERFs &amp; Sources'!B54</f>
        <v>0</v>
      </c>
      <c r="K17" s="31"/>
      <c r="L17" s="31"/>
    </row>
    <row r="18" spans="1:12" ht="48" customHeight="1" x14ac:dyDescent="0.25">
      <c r="A18" s="296" t="s">
        <v>290</v>
      </c>
      <c r="B18" s="232"/>
      <c r="C18" s="27"/>
      <c r="D18" s="379"/>
      <c r="E18" s="309" t="s">
        <v>290</v>
      </c>
      <c r="F18" s="400" t="s">
        <v>193</v>
      </c>
      <c r="G18" s="75"/>
      <c r="H18" s="309" t="s">
        <v>290</v>
      </c>
      <c r="I18" s="400" t="s">
        <v>191</v>
      </c>
      <c r="J18" s="76">
        <f>D27*('ERFs &amp; Sources'!C27/'ERFs &amp; Sources'!C44)</f>
        <v>0</v>
      </c>
      <c r="K18" s="31"/>
      <c r="L18" s="31"/>
    </row>
    <row r="19" spans="1:12" ht="48" customHeight="1" x14ac:dyDescent="0.25">
      <c r="A19" s="296" t="s">
        <v>290</v>
      </c>
      <c r="B19" s="232"/>
      <c r="C19" s="27"/>
      <c r="D19" s="379"/>
      <c r="E19" s="309" t="s">
        <v>290</v>
      </c>
      <c r="F19" s="400" t="s">
        <v>194</v>
      </c>
      <c r="G19" s="75"/>
      <c r="H19" s="309" t="s">
        <v>290</v>
      </c>
      <c r="I19" s="402" t="s">
        <v>239</v>
      </c>
      <c r="J19" s="39">
        <f>($D$27/'ERFs &amp; Sources'!$C$44)*'ERFs &amp; Sources'!$C$43</f>
        <v>0</v>
      </c>
      <c r="K19" s="31"/>
      <c r="L19" s="31"/>
    </row>
    <row r="20" spans="1:12" ht="48" customHeight="1" x14ac:dyDescent="0.25">
      <c r="A20" s="296" t="s">
        <v>290</v>
      </c>
      <c r="B20" s="232"/>
      <c r="C20" s="27"/>
      <c r="D20" s="379"/>
      <c r="E20" s="309" t="s">
        <v>290</v>
      </c>
      <c r="F20" s="400" t="s">
        <v>195</v>
      </c>
      <c r="G20" s="75"/>
      <c r="H20" s="309" t="s">
        <v>290</v>
      </c>
      <c r="I20" s="402" t="s">
        <v>234</v>
      </c>
      <c r="J20" s="39">
        <f>($D$27/'ERFs &amp; Sources'!$C$44)*'ERFs &amp; Sources'!$C$42</f>
        <v>0</v>
      </c>
      <c r="K20" s="31"/>
      <c r="L20" s="31"/>
    </row>
    <row r="21" spans="1:12" ht="48" customHeight="1" thickBot="1" x14ac:dyDescent="0.3">
      <c r="A21" s="296" t="s">
        <v>290</v>
      </c>
      <c r="B21" s="232"/>
      <c r="C21" s="27"/>
      <c r="D21" s="379"/>
      <c r="E21" s="309" t="s">
        <v>290</v>
      </c>
      <c r="F21" s="400" t="s">
        <v>196</v>
      </c>
      <c r="G21" s="75"/>
      <c r="H21" s="309" t="s">
        <v>290</v>
      </c>
      <c r="I21" s="403" t="s">
        <v>235</v>
      </c>
      <c r="J21" s="77">
        <f>($D$27/'ERFs &amp; Sources'!$C$44)*'ERFs &amp; Sources'!$C$41</f>
        <v>0</v>
      </c>
      <c r="K21" s="31"/>
      <c r="L21" s="31"/>
    </row>
    <row r="22" spans="1:12" ht="48" customHeight="1" x14ac:dyDescent="0.25">
      <c r="A22" s="296" t="s">
        <v>290</v>
      </c>
      <c r="B22" s="232"/>
      <c r="C22" s="27"/>
      <c r="D22" s="379"/>
      <c r="E22" s="309" t="s">
        <v>290</v>
      </c>
      <c r="F22" s="400" t="s">
        <v>197</v>
      </c>
      <c r="G22" s="75"/>
      <c r="H22" s="309" t="s">
        <v>290</v>
      </c>
      <c r="I22" s="333" t="s">
        <v>290</v>
      </c>
      <c r="J22" s="333" t="s">
        <v>290</v>
      </c>
      <c r="K22" s="31"/>
      <c r="L22" s="31"/>
    </row>
    <row r="23" spans="1:12" ht="48" customHeight="1" thickBot="1" x14ac:dyDescent="0.3">
      <c r="A23" s="296" t="s">
        <v>290</v>
      </c>
      <c r="B23" s="232"/>
      <c r="C23" s="27"/>
      <c r="D23" s="379"/>
      <c r="E23" s="309" t="s">
        <v>290</v>
      </c>
      <c r="F23" s="401" t="s">
        <v>198</v>
      </c>
      <c r="G23" s="78"/>
      <c r="H23" s="309" t="s">
        <v>290</v>
      </c>
      <c r="I23" s="333" t="s">
        <v>290</v>
      </c>
      <c r="J23" s="333" t="s">
        <v>290</v>
      </c>
      <c r="K23" s="31"/>
      <c r="L23" s="31"/>
    </row>
    <row r="24" spans="1:12" ht="48" customHeight="1" x14ac:dyDescent="0.25">
      <c r="A24" s="296" t="s">
        <v>290</v>
      </c>
      <c r="B24" s="232"/>
      <c r="C24" s="27"/>
      <c r="D24" s="379"/>
      <c r="E24" s="63"/>
      <c r="F24" s="79"/>
      <c r="G24" s="62"/>
      <c r="H24" s="62"/>
      <c r="I24" s="62"/>
      <c r="J24" s="62"/>
      <c r="K24" s="31"/>
      <c r="L24" s="31"/>
    </row>
    <row r="25" spans="1:12" ht="48" customHeight="1" x14ac:dyDescent="0.25">
      <c r="A25" s="296" t="s">
        <v>290</v>
      </c>
      <c r="B25" s="232"/>
      <c r="C25" s="27"/>
      <c r="D25" s="379"/>
      <c r="E25" s="63"/>
      <c r="F25" s="62"/>
      <c r="G25" s="62"/>
      <c r="H25" s="62"/>
      <c r="I25" s="62"/>
      <c r="J25" s="62"/>
      <c r="K25" s="31"/>
      <c r="L25" s="31"/>
    </row>
    <row r="26" spans="1:12" ht="48" customHeight="1" x14ac:dyDescent="0.25">
      <c r="A26" s="296" t="s">
        <v>290</v>
      </c>
      <c r="B26" s="232"/>
      <c r="C26" s="27"/>
      <c r="D26" s="379"/>
      <c r="E26" s="63"/>
      <c r="F26" s="62"/>
      <c r="G26" s="62"/>
      <c r="H26" s="62"/>
      <c r="I26" s="62"/>
      <c r="J26" s="62"/>
      <c r="K26" s="31"/>
      <c r="L26" s="31"/>
    </row>
    <row r="27" spans="1:12" ht="18.75" customHeight="1" x14ac:dyDescent="0.25">
      <c r="A27" s="296" t="s">
        <v>290</v>
      </c>
      <c r="B27" s="272" t="s">
        <v>303</v>
      </c>
      <c r="C27" s="273"/>
      <c r="D27" s="380">
        <f>SUM(D17:D26)</f>
        <v>0</v>
      </c>
      <c r="E27" s="63"/>
      <c r="F27" s="62"/>
      <c r="G27" s="62"/>
      <c r="H27" s="62"/>
      <c r="I27" s="62"/>
      <c r="J27" s="62"/>
      <c r="K27" s="31"/>
      <c r="L27" s="31"/>
    </row>
    <row r="28" spans="1:12" ht="15.75" x14ac:dyDescent="0.25">
      <c r="A28" s="18"/>
      <c r="B28" s="15"/>
      <c r="C28" s="15"/>
      <c r="D28" s="15"/>
      <c r="E28" s="15"/>
      <c r="F28" s="15"/>
      <c r="G28" s="15"/>
      <c r="H28" s="15"/>
      <c r="I28" s="15"/>
      <c r="J28" s="15"/>
    </row>
    <row r="29" spans="1:12" ht="15.75" x14ac:dyDescent="0.25">
      <c r="A29" s="18"/>
      <c r="B29" s="15"/>
      <c r="C29" s="15"/>
      <c r="D29" s="15"/>
      <c r="E29" s="15"/>
      <c r="F29" s="15"/>
      <c r="G29" s="15"/>
      <c r="H29" s="15"/>
      <c r="I29" s="15"/>
      <c r="J29" s="15"/>
    </row>
    <row r="30" spans="1:12" ht="47.25" customHeight="1" x14ac:dyDescent="0.25">
      <c r="A30" s="18"/>
      <c r="B30" s="623"/>
      <c r="C30" s="623"/>
      <c r="D30" s="65"/>
      <c r="E30" s="15"/>
      <c r="F30" s="15"/>
      <c r="G30" s="15"/>
      <c r="H30" s="15"/>
      <c r="I30" s="15"/>
      <c r="J30" s="15"/>
    </row>
    <row r="31" spans="1:12" ht="50.25" customHeight="1" x14ac:dyDescent="0.25">
      <c r="A31" s="18"/>
      <c r="B31" s="623"/>
      <c r="C31" s="623"/>
      <c r="D31" s="62"/>
      <c r="E31" s="15"/>
      <c r="F31" s="15"/>
      <c r="G31" s="15"/>
      <c r="H31" s="15"/>
      <c r="I31" s="15"/>
      <c r="J31" s="15"/>
    </row>
    <row r="32" spans="1:12" ht="66" customHeight="1" x14ac:dyDescent="0.25">
      <c r="A32" s="18"/>
      <c r="B32" s="623"/>
      <c r="C32" s="623"/>
      <c r="D32" s="62"/>
      <c r="E32" s="15"/>
      <c r="F32" s="15"/>
      <c r="G32" s="15"/>
      <c r="H32" s="15"/>
      <c r="I32" s="15"/>
      <c r="J32" s="15"/>
    </row>
    <row r="33" spans="1:10" ht="15.75" x14ac:dyDescent="0.25">
      <c r="A33" s="18"/>
      <c r="B33" s="15"/>
      <c r="C33" s="15"/>
      <c r="D33" s="15"/>
      <c r="E33" s="15"/>
      <c r="F33" s="15"/>
      <c r="G33" s="15"/>
      <c r="H33" s="15"/>
      <c r="I33" s="15"/>
      <c r="J33" s="15"/>
    </row>
    <row r="34" spans="1:10" ht="15.75" x14ac:dyDescent="0.25">
      <c r="A34" s="18"/>
      <c r="B34" s="15"/>
      <c r="C34" s="15"/>
      <c r="D34" s="15"/>
      <c r="E34" s="15"/>
      <c r="F34" s="15"/>
      <c r="G34" s="15"/>
      <c r="H34" s="15"/>
      <c r="I34" s="15"/>
      <c r="J34" s="15"/>
    </row>
    <row r="35" spans="1:10" ht="15.75" x14ac:dyDescent="0.25">
      <c r="A35" s="18"/>
      <c r="B35" s="15"/>
      <c r="C35" s="15"/>
      <c r="D35" s="15"/>
      <c r="E35" s="15"/>
      <c r="F35" s="15"/>
      <c r="G35" s="15"/>
      <c r="H35" s="15"/>
      <c r="I35" s="15"/>
      <c r="J35" s="15"/>
    </row>
    <row r="36" spans="1:10" ht="15.75" x14ac:dyDescent="0.25">
      <c r="A36" s="18"/>
      <c r="B36" s="15"/>
      <c r="C36" s="15"/>
      <c r="D36" s="15"/>
      <c r="E36" s="15"/>
      <c r="F36" s="15"/>
      <c r="G36" s="15"/>
      <c r="H36" s="15"/>
      <c r="I36" s="15"/>
      <c r="J36" s="15"/>
    </row>
    <row r="37" spans="1:10" ht="15.75" x14ac:dyDescent="0.25">
      <c r="A37" s="18"/>
      <c r="B37" s="15"/>
      <c r="C37" s="15"/>
      <c r="D37" s="15"/>
      <c r="E37" s="15"/>
      <c r="F37" s="15"/>
      <c r="G37" s="15"/>
      <c r="H37" s="15"/>
      <c r="I37" s="15"/>
      <c r="J37" s="15"/>
    </row>
    <row r="38" spans="1:10" ht="15.75" x14ac:dyDescent="0.25">
      <c r="A38" s="18"/>
      <c r="B38" s="15"/>
      <c r="C38" s="15"/>
      <c r="D38" s="15"/>
      <c r="E38" s="15"/>
      <c r="F38" s="15"/>
      <c r="G38" s="15"/>
      <c r="H38" s="15"/>
      <c r="I38" s="15"/>
      <c r="J38" s="15"/>
    </row>
    <row r="39" spans="1:10" ht="15.75" x14ac:dyDescent="0.25">
      <c r="A39" s="18"/>
      <c r="B39" s="15"/>
      <c r="C39" s="15"/>
      <c r="D39" s="15"/>
      <c r="E39" s="15"/>
      <c r="F39" s="15"/>
      <c r="G39" s="15"/>
      <c r="H39" s="15"/>
      <c r="I39" s="15"/>
      <c r="J39" s="15"/>
    </row>
    <row r="40" spans="1:10" ht="15.75" x14ac:dyDescent="0.25">
      <c r="B40" s="17"/>
      <c r="C40" s="17"/>
      <c r="D40" s="17"/>
      <c r="E40" s="17"/>
      <c r="F40" s="17"/>
      <c r="G40" s="17"/>
      <c r="H40" s="17"/>
      <c r="I40" s="17"/>
      <c r="J40" s="17"/>
    </row>
    <row r="41" spans="1:10" ht="15.75" x14ac:dyDescent="0.25">
      <c r="B41" s="17"/>
      <c r="C41" s="17"/>
      <c r="D41" s="17"/>
      <c r="E41" s="17"/>
      <c r="F41" s="17"/>
      <c r="G41" s="17"/>
      <c r="H41" s="17"/>
      <c r="I41" s="17"/>
      <c r="J41" s="17"/>
    </row>
    <row r="42" spans="1:10" ht="15.75" x14ac:dyDescent="0.25">
      <c r="B42" s="17"/>
      <c r="C42" s="17"/>
      <c r="D42" s="17"/>
      <c r="E42" s="17"/>
      <c r="F42" s="17"/>
      <c r="G42" s="17"/>
      <c r="H42" s="17"/>
      <c r="I42" s="17"/>
      <c r="J42" s="17"/>
    </row>
    <row r="43" spans="1:10" ht="15.75" x14ac:dyDescent="0.25">
      <c r="B43" s="17"/>
      <c r="C43" s="17"/>
      <c r="D43" s="17"/>
      <c r="E43" s="17"/>
      <c r="F43" s="17"/>
      <c r="G43" s="17"/>
      <c r="H43" s="17"/>
      <c r="I43" s="17"/>
      <c r="J43" s="17"/>
    </row>
    <row r="44" spans="1:10" ht="15.75" x14ac:dyDescent="0.25">
      <c r="B44" s="17"/>
      <c r="C44" s="17"/>
      <c r="D44" s="17"/>
      <c r="E44" s="17"/>
      <c r="F44" s="17"/>
      <c r="G44" s="17"/>
      <c r="H44" s="17"/>
      <c r="I44" s="17"/>
      <c r="J44" s="17"/>
    </row>
    <row r="45" spans="1:10" ht="15.75" x14ac:dyDescent="0.25">
      <c r="B45" s="17"/>
      <c r="C45" s="17"/>
      <c r="D45" s="17"/>
      <c r="E45" s="17"/>
      <c r="F45" s="17"/>
      <c r="G45" s="17"/>
      <c r="H45" s="17"/>
      <c r="I45" s="17"/>
      <c r="J45" s="17"/>
    </row>
    <row r="46" spans="1:10" ht="15.75" x14ac:dyDescent="0.25">
      <c r="B46" s="17"/>
      <c r="C46" s="17"/>
      <c r="D46" s="17"/>
      <c r="E46" s="17"/>
      <c r="F46" s="17"/>
      <c r="G46" s="17"/>
      <c r="H46" s="17"/>
      <c r="I46" s="17"/>
      <c r="J46" s="17"/>
    </row>
    <row r="47" spans="1:10" ht="15.75" x14ac:dyDescent="0.25">
      <c r="B47" s="17"/>
      <c r="C47" s="17"/>
      <c r="D47" s="17"/>
      <c r="E47" s="17"/>
      <c r="F47" s="17"/>
      <c r="G47" s="17"/>
      <c r="H47" s="17"/>
      <c r="I47" s="17"/>
      <c r="J47" s="17"/>
    </row>
    <row r="48" spans="1:10" ht="15.75" x14ac:dyDescent="0.25">
      <c r="B48" s="17"/>
      <c r="C48" s="17"/>
      <c r="D48" s="17"/>
      <c r="E48" s="17"/>
      <c r="F48" s="17"/>
      <c r="G48" s="17"/>
      <c r="H48" s="17"/>
      <c r="I48" s="17"/>
      <c r="J48" s="17"/>
    </row>
    <row r="49" spans="2:10" ht="15.75" x14ac:dyDescent="0.25">
      <c r="B49" s="17"/>
      <c r="C49" s="17"/>
      <c r="D49" s="17"/>
      <c r="E49" s="17"/>
      <c r="F49" s="17"/>
      <c r="G49" s="17"/>
      <c r="H49" s="17"/>
      <c r="I49" s="17"/>
      <c r="J49" s="17"/>
    </row>
    <row r="50" spans="2:10" ht="15.75" x14ac:dyDescent="0.25">
      <c r="B50" s="17"/>
      <c r="C50" s="17"/>
      <c r="D50" s="17"/>
      <c r="E50" s="17"/>
      <c r="F50" s="17"/>
      <c r="G50" s="17"/>
      <c r="H50" s="17"/>
      <c r="I50" s="17"/>
      <c r="J50" s="17"/>
    </row>
    <row r="51" spans="2:10" ht="15.75" x14ac:dyDescent="0.25">
      <c r="B51" s="17"/>
      <c r="C51" s="17"/>
      <c r="D51" s="17"/>
      <c r="E51" s="17"/>
      <c r="F51" s="17"/>
      <c r="G51" s="17"/>
      <c r="H51" s="17"/>
      <c r="I51" s="17"/>
      <c r="J51" s="17"/>
    </row>
    <row r="52" spans="2:10" ht="15.75" x14ac:dyDescent="0.25">
      <c r="B52" s="17"/>
      <c r="C52" s="17"/>
      <c r="D52" s="17"/>
      <c r="E52" s="17"/>
      <c r="F52" s="17"/>
      <c r="G52" s="17"/>
      <c r="H52" s="17"/>
      <c r="I52" s="17"/>
      <c r="J52" s="17"/>
    </row>
    <row r="53" spans="2:10" ht="15.75" x14ac:dyDescent="0.25">
      <c r="B53" s="17"/>
      <c r="C53" s="17"/>
      <c r="D53" s="17"/>
      <c r="E53" s="17"/>
      <c r="F53" s="17"/>
      <c r="G53" s="17"/>
      <c r="H53" s="17"/>
      <c r="I53" s="17"/>
      <c r="J53" s="17"/>
    </row>
    <row r="54" spans="2:10" ht="15.75" x14ac:dyDescent="0.25">
      <c r="B54" s="17"/>
      <c r="C54" s="17"/>
      <c r="D54" s="17"/>
      <c r="E54" s="17"/>
      <c r="F54" s="17"/>
      <c r="G54" s="17"/>
      <c r="H54" s="17"/>
      <c r="I54" s="17"/>
      <c r="J54" s="17"/>
    </row>
    <row r="55" spans="2:10" ht="15.75" x14ac:dyDescent="0.25">
      <c r="B55" s="17"/>
      <c r="C55" s="17"/>
      <c r="D55" s="17"/>
      <c r="E55" s="17"/>
      <c r="F55" s="17"/>
      <c r="G55" s="17"/>
      <c r="H55" s="17"/>
      <c r="I55" s="17"/>
      <c r="J55" s="17"/>
    </row>
    <row r="56" spans="2:10" ht="15.75" x14ac:dyDescent="0.25">
      <c r="B56" s="17"/>
      <c r="C56" s="17"/>
      <c r="D56" s="17"/>
      <c r="E56" s="17"/>
      <c r="F56" s="17"/>
      <c r="G56" s="17"/>
      <c r="H56" s="17"/>
      <c r="I56" s="17"/>
      <c r="J56" s="17"/>
    </row>
    <row r="57" spans="2:10" ht="15.75" x14ac:dyDescent="0.25">
      <c r="B57" s="17"/>
      <c r="C57" s="17"/>
      <c r="D57" s="17"/>
      <c r="E57" s="17"/>
      <c r="F57" s="17"/>
      <c r="G57" s="17"/>
      <c r="H57" s="17"/>
      <c r="I57" s="17"/>
      <c r="J57" s="17"/>
    </row>
    <row r="58" spans="2:10" ht="15.75" x14ac:dyDescent="0.25">
      <c r="B58" s="17"/>
      <c r="C58" s="17"/>
      <c r="D58" s="17"/>
      <c r="E58" s="17"/>
      <c r="F58" s="17"/>
      <c r="G58" s="17"/>
      <c r="H58" s="17"/>
      <c r="I58" s="17"/>
      <c r="J58" s="17"/>
    </row>
    <row r="59" spans="2:10" ht="15.75" x14ac:dyDescent="0.25">
      <c r="B59" s="17"/>
      <c r="C59" s="17"/>
      <c r="D59" s="17"/>
      <c r="E59" s="17"/>
      <c r="F59" s="17"/>
      <c r="G59" s="17"/>
      <c r="H59" s="17"/>
      <c r="I59" s="17"/>
      <c r="J59" s="17"/>
    </row>
    <row r="60" spans="2:10" ht="15.75" x14ac:dyDescent="0.25">
      <c r="B60" s="17"/>
      <c r="C60" s="17"/>
      <c r="D60" s="17"/>
      <c r="E60" s="17"/>
      <c r="F60" s="17"/>
      <c r="G60" s="17"/>
      <c r="H60" s="17"/>
      <c r="I60" s="17"/>
      <c r="J60" s="17"/>
    </row>
    <row r="61" spans="2:10" ht="15.75" x14ac:dyDescent="0.25">
      <c r="B61" s="17"/>
      <c r="C61" s="17"/>
      <c r="D61" s="17"/>
      <c r="E61" s="17"/>
      <c r="F61" s="17"/>
      <c r="G61" s="17"/>
      <c r="H61" s="17"/>
      <c r="I61" s="17"/>
      <c r="J61" s="17"/>
    </row>
    <row r="62" spans="2:10" ht="15.75" x14ac:dyDescent="0.25">
      <c r="B62" s="17"/>
      <c r="C62" s="17"/>
      <c r="D62" s="17"/>
      <c r="E62" s="17"/>
      <c r="F62" s="17"/>
      <c r="G62" s="17"/>
      <c r="H62" s="17"/>
      <c r="I62" s="17"/>
      <c r="J62" s="17"/>
    </row>
    <row r="63" spans="2:10" ht="15.75" x14ac:dyDescent="0.25">
      <c r="B63" s="17"/>
      <c r="C63" s="17"/>
      <c r="D63" s="17"/>
      <c r="E63" s="17"/>
      <c r="F63" s="17"/>
      <c r="G63" s="17"/>
      <c r="H63" s="17"/>
      <c r="I63" s="17"/>
      <c r="J63" s="17"/>
    </row>
    <row r="64" spans="2:10" ht="15.75" x14ac:dyDescent="0.25">
      <c r="B64" s="17"/>
      <c r="C64" s="17"/>
      <c r="D64" s="17"/>
      <c r="E64" s="17"/>
      <c r="F64" s="17"/>
      <c r="G64" s="17"/>
      <c r="H64" s="17"/>
      <c r="I64" s="17"/>
      <c r="J64" s="17"/>
    </row>
    <row r="65" spans="2:10" ht="15.75" x14ac:dyDescent="0.25">
      <c r="B65" s="17"/>
      <c r="C65" s="17"/>
      <c r="D65" s="17"/>
      <c r="E65" s="17"/>
      <c r="F65" s="17"/>
      <c r="G65" s="17"/>
      <c r="H65" s="17"/>
      <c r="I65" s="17"/>
      <c r="J65" s="17"/>
    </row>
    <row r="66" spans="2:10" ht="15.75" x14ac:dyDescent="0.25">
      <c r="B66" s="17"/>
      <c r="C66" s="17"/>
      <c r="D66" s="17"/>
      <c r="E66" s="17"/>
      <c r="F66" s="17"/>
      <c r="G66" s="17"/>
      <c r="H66" s="17"/>
      <c r="I66" s="17"/>
      <c r="J66" s="17"/>
    </row>
    <row r="67" spans="2:10" ht="15.75" x14ac:dyDescent="0.25">
      <c r="B67" s="17"/>
      <c r="C67" s="17"/>
      <c r="D67" s="17"/>
      <c r="E67" s="17"/>
      <c r="F67" s="17"/>
      <c r="G67" s="17"/>
      <c r="H67" s="17"/>
      <c r="I67" s="17"/>
      <c r="J67" s="17"/>
    </row>
    <row r="68" spans="2:10" ht="15.75" x14ac:dyDescent="0.25">
      <c r="B68" s="17"/>
      <c r="C68" s="17"/>
      <c r="D68" s="17"/>
      <c r="E68" s="17"/>
      <c r="F68" s="17"/>
      <c r="G68" s="17"/>
      <c r="H68" s="17"/>
      <c r="I68" s="17"/>
      <c r="J68" s="17"/>
    </row>
    <row r="69" spans="2:10" ht="15.75" x14ac:dyDescent="0.25">
      <c r="B69" s="17"/>
      <c r="C69" s="17"/>
      <c r="D69" s="17"/>
      <c r="E69" s="17"/>
      <c r="F69" s="17"/>
      <c r="G69" s="17"/>
      <c r="H69" s="17"/>
      <c r="I69" s="17"/>
      <c r="J69" s="17"/>
    </row>
    <row r="70" spans="2:10" ht="15.75" x14ac:dyDescent="0.25">
      <c r="B70" s="17"/>
      <c r="C70" s="17"/>
      <c r="D70" s="17"/>
      <c r="E70" s="17"/>
      <c r="F70" s="17"/>
      <c r="G70" s="17"/>
      <c r="H70" s="17"/>
      <c r="I70" s="17"/>
      <c r="J70" s="17"/>
    </row>
    <row r="71" spans="2:10" ht="15.75" x14ac:dyDescent="0.25">
      <c r="B71" s="17"/>
      <c r="C71" s="17"/>
      <c r="D71" s="17"/>
      <c r="E71" s="17"/>
      <c r="F71" s="17"/>
      <c r="G71" s="17"/>
      <c r="H71" s="17"/>
      <c r="I71" s="17"/>
      <c r="J71" s="17"/>
    </row>
    <row r="72" spans="2:10" ht="15.75" x14ac:dyDescent="0.25">
      <c r="B72" s="17"/>
      <c r="C72" s="17"/>
      <c r="D72" s="17"/>
      <c r="E72" s="17"/>
      <c r="F72" s="17"/>
      <c r="G72" s="17"/>
      <c r="H72" s="17"/>
      <c r="I72" s="17"/>
      <c r="J72" s="17"/>
    </row>
    <row r="73" spans="2:10" ht="15.75" x14ac:dyDescent="0.25">
      <c r="B73" s="17"/>
      <c r="C73" s="17"/>
      <c r="D73" s="17"/>
      <c r="E73" s="17"/>
      <c r="F73" s="17"/>
      <c r="G73" s="17"/>
      <c r="H73" s="17"/>
      <c r="I73" s="17"/>
      <c r="J73" s="17"/>
    </row>
    <row r="74" spans="2:10" ht="15.75" x14ac:dyDescent="0.25">
      <c r="B74" s="17"/>
      <c r="C74" s="17"/>
      <c r="D74" s="17"/>
      <c r="E74" s="17"/>
      <c r="F74" s="17"/>
      <c r="G74" s="17"/>
      <c r="H74" s="17"/>
      <c r="I74" s="17"/>
      <c r="J74" s="17"/>
    </row>
    <row r="75" spans="2:10" ht="15.75" x14ac:dyDescent="0.25">
      <c r="B75" s="17"/>
      <c r="C75" s="17"/>
      <c r="D75" s="17"/>
      <c r="E75" s="17"/>
      <c r="F75" s="17"/>
      <c r="G75" s="17"/>
      <c r="H75" s="17"/>
      <c r="I75" s="17"/>
      <c r="J75" s="17"/>
    </row>
    <row r="76" spans="2:10" ht="15.75" x14ac:dyDescent="0.25">
      <c r="B76" s="17"/>
      <c r="C76" s="17"/>
      <c r="D76" s="17"/>
      <c r="E76" s="17"/>
      <c r="F76" s="17"/>
      <c r="G76" s="17"/>
      <c r="H76" s="17"/>
      <c r="I76" s="17"/>
      <c r="J76" s="17"/>
    </row>
    <row r="77" spans="2:10" ht="15.75" x14ac:dyDescent="0.25">
      <c r="B77" s="17"/>
      <c r="C77" s="17"/>
      <c r="D77" s="17"/>
      <c r="E77" s="17"/>
      <c r="F77" s="17"/>
      <c r="G77" s="17"/>
      <c r="H77" s="17"/>
      <c r="I77" s="17"/>
      <c r="J77" s="17"/>
    </row>
    <row r="78" spans="2:10" ht="15.75" x14ac:dyDescent="0.25">
      <c r="B78" s="17"/>
      <c r="C78" s="17"/>
      <c r="D78" s="17"/>
      <c r="E78" s="17"/>
      <c r="F78" s="17"/>
      <c r="G78" s="17"/>
      <c r="H78" s="17"/>
      <c r="I78" s="17"/>
      <c r="J78" s="17"/>
    </row>
    <row r="79" spans="2:10" ht="15.75" x14ac:dyDescent="0.25">
      <c r="B79" s="17"/>
      <c r="C79" s="17"/>
      <c r="D79" s="17"/>
      <c r="E79" s="17"/>
      <c r="F79" s="17"/>
      <c r="G79" s="17"/>
      <c r="H79" s="17"/>
      <c r="I79" s="17"/>
      <c r="J79" s="17"/>
    </row>
    <row r="80" spans="2:10" ht="15.75" x14ac:dyDescent="0.25">
      <c r="B80" s="17"/>
      <c r="C80" s="17"/>
      <c r="D80" s="17"/>
      <c r="E80" s="17"/>
      <c r="F80" s="17"/>
      <c r="G80" s="17"/>
      <c r="H80" s="17"/>
      <c r="I80" s="17"/>
      <c r="J80" s="17"/>
    </row>
    <row r="81" spans="2:10" ht="15.75" x14ac:dyDescent="0.25">
      <c r="B81" s="17"/>
      <c r="C81" s="17"/>
      <c r="D81" s="17"/>
      <c r="E81" s="17"/>
      <c r="F81" s="17"/>
      <c r="G81" s="17"/>
      <c r="H81" s="17"/>
      <c r="I81" s="17"/>
      <c r="J81" s="17"/>
    </row>
    <row r="82" spans="2:10" ht="15.75" x14ac:dyDescent="0.25">
      <c r="B82" s="17"/>
      <c r="C82" s="17"/>
      <c r="D82" s="17"/>
      <c r="E82" s="17"/>
      <c r="F82" s="17"/>
      <c r="G82" s="17"/>
      <c r="H82" s="17"/>
      <c r="I82" s="17"/>
      <c r="J82" s="17"/>
    </row>
  </sheetData>
  <sheetProtection algorithmName="SHA-512" hashValue="vwsiwSIV3oCIXZwKHCXF3nDKqo0HaK3+YH5E0YMotVOp+50BegBRMJLsA5sBWfTuWqYzEYWM309uM8O9iURojQ==" saltValue="9Ky2vsavf0aB7tsnh74PkA==" spinCount="100000" sheet="1" objects="1" scenarios="1"/>
  <hyperlinks>
    <hyperlink ref="B10" r:id="rId1" tooltip="Urban and Community Forestry Program Calculator Tool User Guide PDF"/>
  </hyperlinks>
  <pageMargins left="0" right="0.7" top="0" bottom="0.75" header="0.3" footer="0.3"/>
  <pageSetup scale="54" orientation="landscape" r:id="rId2"/>
  <headerFooter>
    <oddFooter>&amp;L&amp;"Avenir LT Std 55 Roman,Regular"&amp;12FINAL - January 28, 2020&amp;C&amp;"Avenir LT Std 55 Roman,Regular"&amp;12Page &amp;P of &amp;N&amp;R&amp;"Avenir LT Std 55 Roman,Regular"&amp;12Wood Products</oddFooter>
  </headerFooter>
  <drawing r:id="rId3"/>
  <legacyDrawingHF r:id="rId4"/>
  <tableParts count="3">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DA"/>
    <pageSetUpPr fitToPage="1"/>
  </sheetPr>
  <dimension ref="A1:M32"/>
  <sheetViews>
    <sheetView showGridLines="0" view="pageLayout" zoomScaleNormal="100" workbookViewId="0">
      <selection activeCell="B17" sqref="B17"/>
    </sheetView>
  </sheetViews>
  <sheetFormatPr defaultColWidth="9.140625" defaultRowHeight="15.75" x14ac:dyDescent="0.25"/>
  <cols>
    <col min="1" max="1" width="2.85546875" style="17" customWidth="1"/>
    <col min="2" max="4" width="32.7109375" style="17" customWidth="1"/>
    <col min="5" max="5" width="32.7109375" style="61" customWidth="1"/>
    <col min="6" max="6" width="5" style="17" customWidth="1"/>
    <col min="7" max="7" width="49.140625" style="17" customWidth="1"/>
    <col min="8" max="8" width="14" style="17" customWidth="1"/>
    <col min="9" max="9" width="5.5703125" style="17" customWidth="1"/>
    <col min="10" max="10" width="18.7109375" style="17" customWidth="1"/>
    <col min="11" max="11" width="16.7109375" style="17" customWidth="1"/>
    <col min="12" max="12" width="18.7109375" style="17" customWidth="1"/>
    <col min="13" max="13" width="26.7109375" style="17" customWidth="1"/>
    <col min="14" max="16" width="9.140625" style="17" customWidth="1"/>
    <col min="17" max="16384" width="9.140625" style="17"/>
  </cols>
  <sheetData>
    <row r="1" spans="1:13" ht="18.75" customHeight="1" x14ac:dyDescent="0.3">
      <c r="A1" s="296" t="s">
        <v>290</v>
      </c>
      <c r="B1" s="301" t="str">
        <f>'Wood Products'!B1:J1</f>
        <v>California Air Resources Board</v>
      </c>
      <c r="C1" s="301"/>
      <c r="D1" s="301"/>
      <c r="E1" s="301"/>
      <c r="F1" s="301"/>
      <c r="G1" s="301"/>
      <c r="H1" s="301"/>
      <c r="I1" s="83"/>
      <c r="J1" s="83"/>
      <c r="K1" s="83"/>
      <c r="L1" s="84"/>
    </row>
    <row r="2" spans="1:13" ht="18.75" customHeight="1" x14ac:dyDescent="0.3">
      <c r="A2" s="296" t="s">
        <v>290</v>
      </c>
      <c r="B2" s="342" t="s">
        <v>290</v>
      </c>
      <c r="C2" s="301"/>
      <c r="D2" s="301"/>
      <c r="E2" s="301"/>
      <c r="F2" s="301"/>
      <c r="G2" s="301"/>
      <c r="H2" s="301"/>
      <c r="I2" s="83"/>
      <c r="J2" s="83"/>
      <c r="K2" s="83"/>
      <c r="L2" s="84"/>
    </row>
    <row r="3" spans="1:13" ht="18.75" customHeight="1" x14ac:dyDescent="0.3">
      <c r="A3" s="296" t="s">
        <v>290</v>
      </c>
      <c r="B3" s="301" t="str">
        <f>'Wood Products'!B3:J3</f>
        <v>Benefits Calculator Tool for the</v>
      </c>
      <c r="C3" s="301"/>
      <c r="D3" s="301"/>
      <c r="E3" s="301"/>
      <c r="F3" s="301"/>
      <c r="G3" s="301"/>
      <c r="H3" s="301"/>
      <c r="L3" s="84"/>
    </row>
    <row r="4" spans="1:13" ht="18.75" customHeight="1" x14ac:dyDescent="0.3">
      <c r="A4" s="296" t="s">
        <v>290</v>
      </c>
      <c r="B4" s="301" t="str">
        <f>'Wood Products'!B4:J4</f>
        <v>Urban and Community Forestry Program</v>
      </c>
      <c r="C4" s="301"/>
      <c r="D4" s="301"/>
      <c r="E4" s="301"/>
      <c r="F4" s="301"/>
      <c r="G4" s="301"/>
      <c r="H4" s="301"/>
      <c r="I4" s="83"/>
      <c r="J4" s="83"/>
      <c r="K4" s="83"/>
      <c r="L4" s="84"/>
    </row>
    <row r="5" spans="1:13" ht="18.75" customHeight="1" x14ac:dyDescent="0.3">
      <c r="A5" s="296" t="s">
        <v>290</v>
      </c>
      <c r="B5" s="342" t="s">
        <v>290</v>
      </c>
      <c r="C5" s="301"/>
      <c r="D5" s="301"/>
      <c r="E5" s="301"/>
      <c r="F5" s="301"/>
      <c r="G5" s="301"/>
      <c r="H5" s="301"/>
      <c r="I5" s="83"/>
      <c r="J5" s="83"/>
      <c r="K5" s="83"/>
      <c r="L5" s="84"/>
    </row>
    <row r="6" spans="1:13" ht="18.75" customHeight="1" x14ac:dyDescent="0.3">
      <c r="A6" s="296" t="s">
        <v>290</v>
      </c>
      <c r="B6" s="301" t="str">
        <f>'Wood Products'!B6:J6</f>
        <v>California Climate Investments</v>
      </c>
      <c r="C6" s="301"/>
      <c r="D6" s="301"/>
      <c r="E6" s="301"/>
      <c r="F6" s="301"/>
      <c r="G6" s="301"/>
      <c r="H6" s="301"/>
      <c r="I6" s="83"/>
      <c r="J6" s="83"/>
      <c r="K6" s="83"/>
    </row>
    <row r="7" spans="1:13" ht="18.75" customHeight="1" x14ac:dyDescent="0.25">
      <c r="A7" s="296" t="s">
        <v>290</v>
      </c>
      <c r="B7" s="334" t="s">
        <v>290</v>
      </c>
      <c r="C7" s="343"/>
      <c r="D7" s="343"/>
      <c r="E7" s="343"/>
      <c r="F7" s="343"/>
      <c r="G7" s="343"/>
      <c r="H7" s="343"/>
      <c r="I7" s="83"/>
      <c r="J7" s="83"/>
      <c r="K7" s="83"/>
    </row>
    <row r="8" spans="1:13" ht="18.75" customHeight="1" x14ac:dyDescent="0.25">
      <c r="A8" s="296" t="s">
        <v>290</v>
      </c>
      <c r="B8" s="12" t="s">
        <v>79</v>
      </c>
      <c r="C8" s="398" t="s">
        <v>290</v>
      </c>
      <c r="D8" s="398" t="s">
        <v>290</v>
      </c>
      <c r="E8" s="398" t="s">
        <v>290</v>
      </c>
      <c r="F8" s="398" t="s">
        <v>290</v>
      </c>
      <c r="G8" s="398" t="s">
        <v>290</v>
      </c>
      <c r="H8" s="398" t="s">
        <v>290</v>
      </c>
      <c r="I8" s="54"/>
      <c r="J8" s="54"/>
    </row>
    <row r="9" spans="1:13" x14ac:dyDescent="0.25">
      <c r="A9" s="296"/>
      <c r="B9" s="335" t="s">
        <v>306</v>
      </c>
      <c r="C9" s="390"/>
      <c r="D9" s="390"/>
      <c r="E9" s="390"/>
      <c r="F9" s="391"/>
      <c r="G9" s="392"/>
      <c r="H9" s="393"/>
      <c r="I9" s="54"/>
      <c r="J9" s="54"/>
    </row>
    <row r="10" spans="1:13" s="55" customFormat="1" x14ac:dyDescent="0.25">
      <c r="A10" s="332" t="s">
        <v>290</v>
      </c>
      <c r="B10" s="635" t="s">
        <v>324</v>
      </c>
      <c r="C10" s="375"/>
      <c r="D10" s="375"/>
      <c r="E10" s="375"/>
      <c r="F10" s="375"/>
      <c r="G10" s="394"/>
      <c r="H10" s="395"/>
    </row>
    <row r="11" spans="1:13" ht="18.75" customHeight="1" x14ac:dyDescent="0.25">
      <c r="A11" s="296" t="s">
        <v>290</v>
      </c>
      <c r="B11" s="396" t="s">
        <v>290</v>
      </c>
      <c r="C11" s="396" t="s">
        <v>290</v>
      </c>
      <c r="D11" s="396" t="s">
        <v>290</v>
      </c>
      <c r="E11" s="396" t="s">
        <v>290</v>
      </c>
      <c r="F11" s="396" t="s">
        <v>290</v>
      </c>
      <c r="G11" s="396" t="s">
        <v>290</v>
      </c>
      <c r="H11" s="396" t="s">
        <v>290</v>
      </c>
      <c r="I11" s="83"/>
      <c r="J11" s="83"/>
      <c r="K11" s="83"/>
    </row>
    <row r="12" spans="1:13" ht="18.75" customHeight="1" x14ac:dyDescent="0.25">
      <c r="A12" s="296" t="s">
        <v>290</v>
      </c>
      <c r="B12" s="85" t="s">
        <v>24</v>
      </c>
      <c r="C12" s="50"/>
      <c r="D12" s="397" t="s">
        <v>290</v>
      </c>
      <c r="E12" s="397" t="s">
        <v>290</v>
      </c>
      <c r="F12" s="397" t="s">
        <v>290</v>
      </c>
      <c r="G12" s="397" t="s">
        <v>290</v>
      </c>
      <c r="H12" s="397" t="s">
        <v>290</v>
      </c>
      <c r="I12" s="12"/>
      <c r="J12" s="12"/>
      <c r="K12" s="12"/>
      <c r="L12" s="12"/>
    </row>
    <row r="13" spans="1:13" x14ac:dyDescent="0.25">
      <c r="A13" s="296" t="s">
        <v>290</v>
      </c>
      <c r="B13" s="15" t="s">
        <v>167</v>
      </c>
      <c r="C13" s="50"/>
      <c r="D13" s="12"/>
      <c r="E13" s="12"/>
      <c r="F13" s="398"/>
      <c r="G13" s="398" t="s">
        <v>290</v>
      </c>
      <c r="H13" s="398" t="s">
        <v>290</v>
      </c>
      <c r="I13" s="12"/>
      <c r="J13" s="12"/>
      <c r="K13" s="12"/>
      <c r="L13" s="12"/>
    </row>
    <row r="14" spans="1:13" ht="16.5" thickBot="1" x14ac:dyDescent="0.3">
      <c r="A14" s="296"/>
      <c r="B14" s="15"/>
      <c r="C14" s="50"/>
      <c r="D14" s="12"/>
      <c r="E14" s="12"/>
      <c r="F14" s="398"/>
      <c r="G14" s="398"/>
      <c r="H14" s="398"/>
      <c r="I14" s="12"/>
      <c r="J14" s="12"/>
      <c r="K14" s="12"/>
      <c r="L14" s="12"/>
    </row>
    <row r="15" spans="1:13" ht="16.5" hidden="1" thickBot="1" x14ac:dyDescent="0.3">
      <c r="A15" s="296" t="s">
        <v>290</v>
      </c>
      <c r="B15" s="214" t="s">
        <v>290</v>
      </c>
      <c r="C15" s="214" t="s">
        <v>290</v>
      </c>
      <c r="D15" s="384" t="s">
        <v>290</v>
      </c>
      <c r="E15" s="384" t="s">
        <v>290</v>
      </c>
      <c r="F15" s="398" t="s">
        <v>290</v>
      </c>
      <c r="G15" s="408" t="s">
        <v>277</v>
      </c>
      <c r="H15" s="408" t="s">
        <v>278</v>
      </c>
      <c r="I15" s="12"/>
      <c r="J15" s="12"/>
      <c r="K15" s="12"/>
      <c r="L15" s="12"/>
    </row>
    <row r="16" spans="1:13" ht="98.25" customHeight="1" x14ac:dyDescent="0.25">
      <c r="A16" s="296" t="s">
        <v>290</v>
      </c>
      <c r="B16" s="238" t="s">
        <v>42</v>
      </c>
      <c r="C16" s="239" t="s">
        <v>41</v>
      </c>
      <c r="D16" s="239" t="s">
        <v>66</v>
      </c>
      <c r="E16" s="381" t="s">
        <v>67</v>
      </c>
      <c r="F16" s="387" t="s">
        <v>290</v>
      </c>
      <c r="G16" s="409" t="s">
        <v>131</v>
      </c>
      <c r="H16" s="405"/>
      <c r="K16" s="61"/>
      <c r="L16" s="61"/>
      <c r="M16" s="61"/>
    </row>
    <row r="17" spans="1:13" ht="50.1" customHeight="1" x14ac:dyDescent="0.25">
      <c r="A17" s="296" t="s">
        <v>290</v>
      </c>
      <c r="B17" s="231"/>
      <c r="C17" s="140"/>
      <c r="D17" s="27"/>
      <c r="E17" s="379"/>
      <c r="F17" s="388" t="s">
        <v>290</v>
      </c>
      <c r="G17" s="406" t="s">
        <v>130</v>
      </c>
      <c r="H17" s="407"/>
      <c r="K17" s="62"/>
      <c r="L17" s="62"/>
      <c r="M17" s="62"/>
    </row>
    <row r="18" spans="1:13" ht="50.1" customHeight="1" thickBot="1" x14ac:dyDescent="0.3">
      <c r="A18" s="296" t="s">
        <v>290</v>
      </c>
      <c r="B18" s="232"/>
      <c r="C18" s="80"/>
      <c r="D18" s="27"/>
      <c r="E18" s="379"/>
      <c r="F18" s="388" t="s">
        <v>290</v>
      </c>
      <c r="G18" s="413" t="s">
        <v>277</v>
      </c>
      <c r="H18" s="413" t="s">
        <v>278</v>
      </c>
      <c r="K18" s="62"/>
      <c r="L18" s="62"/>
      <c r="M18" s="62"/>
    </row>
    <row r="19" spans="1:13" ht="50.1" customHeight="1" x14ac:dyDescent="0.25">
      <c r="A19" s="296" t="s">
        <v>290</v>
      </c>
      <c r="B19" s="232"/>
      <c r="C19" s="80"/>
      <c r="D19" s="27"/>
      <c r="E19" s="379"/>
      <c r="F19" s="388" t="s">
        <v>290</v>
      </c>
      <c r="G19" s="410" t="s">
        <v>199</v>
      </c>
      <c r="H19" s="81">
        <f>(D27*'ERFs &amp; Sources'!C23)+(E27*'ERFs &amp; Sources'!C26)</f>
        <v>0</v>
      </c>
      <c r="K19" s="62"/>
      <c r="L19" s="62"/>
      <c r="M19" s="62"/>
    </row>
    <row r="20" spans="1:13" ht="50.1" customHeight="1" x14ac:dyDescent="0.25">
      <c r="A20" s="296" t="s">
        <v>290</v>
      </c>
      <c r="B20" s="232"/>
      <c r="C20" s="80"/>
      <c r="D20" s="27"/>
      <c r="E20" s="379"/>
      <c r="F20" s="388" t="s">
        <v>290</v>
      </c>
      <c r="G20" s="402" t="s">
        <v>200</v>
      </c>
      <c r="H20" s="40">
        <f>(D27+E27)*('ERFs &amp; Sources'!C27/'ERFs &amp; Sources'!C44)</f>
        <v>0</v>
      </c>
      <c r="I20" s="62"/>
      <c r="J20" s="62"/>
      <c r="K20" s="62"/>
      <c r="L20" s="62"/>
      <c r="M20" s="62"/>
    </row>
    <row r="21" spans="1:13" ht="50.1" customHeight="1" x14ac:dyDescent="0.25">
      <c r="A21" s="296" t="s">
        <v>290</v>
      </c>
      <c r="B21" s="232"/>
      <c r="C21" s="80"/>
      <c r="D21" s="27"/>
      <c r="E21" s="379"/>
      <c r="F21" s="388" t="s">
        <v>290</v>
      </c>
      <c r="G21" s="402" t="s">
        <v>239</v>
      </c>
      <c r="H21" s="40">
        <f>($D$27*'ERFs &amp; Sources'!$C$24*'ERFs &amp; Sources'!$B$61*'ERFs &amp; Sources'!$C$31)+(($D$27/'ERFs &amp; Sources'!$C$44)*'ERFs &amp; Sources'!$C$43)-($D$27*'ERFs &amp; Sources'!$C$24*'ERFs &amp; Sources'!$B$61*'ERFs &amp; Sources'!C40*'ERFs &amp; Sources'!C46)+($E$27*'ERFs &amp; Sources'!$C$24*'ERFs &amp; Sources'!$B$61*'ERFs &amp; Sources'!$C$31)+(($E$27/'ERFs &amp; Sources'!$C$44)*'ERFs &amp; Sources'!$C$43)-($E$27*'ERFs &amp; Sources'!$C$24*'ERFs &amp; Sources'!$B$61*'ERFs &amp; Sources'!$C$37*'ERFs &amp; Sources'!$C$46)</f>
        <v>0</v>
      </c>
      <c r="I21" s="62"/>
      <c r="J21" s="62"/>
      <c r="K21" s="62"/>
      <c r="L21" s="62"/>
      <c r="M21" s="62"/>
    </row>
    <row r="22" spans="1:13" ht="50.1" customHeight="1" x14ac:dyDescent="0.25">
      <c r="A22" s="296" t="s">
        <v>290</v>
      </c>
      <c r="B22" s="232"/>
      <c r="C22" s="80"/>
      <c r="D22" s="27"/>
      <c r="E22" s="379"/>
      <c r="F22" s="388" t="s">
        <v>290</v>
      </c>
      <c r="G22" s="402" t="s">
        <v>234</v>
      </c>
      <c r="H22" s="40">
        <f>($D$27*'ERFs &amp; Sources'!$C$24*'ERFs &amp; Sources'!$B$61*'ERFs &amp; Sources'!$C$30)+(($D$27/'ERFs &amp; Sources'!$C$44)*'ERFs &amp; Sources'!$C$42)-($D$27*'ERFs &amp; Sources'!$C$24*'ERFs &amp; Sources'!$B$61*'ERFs &amp; Sources'!$C$39)+($E$27*'ERFs &amp; Sources'!$C$24*'ERFs &amp; Sources'!$B$61*'ERFs &amp; Sources'!$C$30)+(($E$27/'ERFs &amp; Sources'!$C$44)*'ERFs &amp; Sources'!$C$42)-($E$27*'ERFs &amp; Sources'!$C$24*'ERFs &amp; Sources'!$B$61*'ERFs &amp; Sources'!$C$36)</f>
        <v>0</v>
      </c>
      <c r="I22" s="62"/>
      <c r="J22" s="62"/>
      <c r="K22" s="62"/>
      <c r="L22" s="62"/>
      <c r="M22" s="62"/>
    </row>
    <row r="23" spans="1:13" ht="50.1" customHeight="1" x14ac:dyDescent="0.25">
      <c r="A23" s="296" t="s">
        <v>290</v>
      </c>
      <c r="B23" s="232"/>
      <c r="C23" s="80"/>
      <c r="D23" s="27"/>
      <c r="E23" s="379"/>
      <c r="F23" s="388" t="s">
        <v>290</v>
      </c>
      <c r="G23" s="402" t="s">
        <v>235</v>
      </c>
      <c r="H23" s="40">
        <f>($D$27*'ERFs &amp; Sources'!$C$24*'ERFs &amp; Sources'!$B$61*'ERFs &amp; Sources'!$C$29)+(($D$27/'ERFs &amp; Sources'!$C$44)*'ERFs &amp; Sources'!$C$41)-($D$27*'ERFs &amp; Sources'!$C$24*'ERFs &amp; Sources'!$B$61*'ERFs &amp; Sources'!$C$38)+($E$27*'ERFs &amp; Sources'!$C$24*'ERFs &amp; Sources'!$B$61*'ERFs &amp; Sources'!$C$29)+(($E$27/'ERFs &amp; Sources'!$C$44)*'ERFs &amp; Sources'!$C$41)-(Electricity!$E$27*'ERFs &amp; Sources'!$C$24*'ERFs &amp; Sources'!$B$61*'ERFs &amp; Sources'!$C$35)</f>
        <v>0</v>
      </c>
      <c r="I23" s="62"/>
      <c r="J23" s="62"/>
      <c r="K23" s="62"/>
      <c r="L23" s="62"/>
      <c r="M23" s="62"/>
    </row>
    <row r="24" spans="1:13" ht="50.1" customHeight="1" x14ac:dyDescent="0.25">
      <c r="A24" s="296" t="s">
        <v>290</v>
      </c>
      <c r="B24" s="232"/>
      <c r="C24" s="80"/>
      <c r="D24" s="27"/>
      <c r="E24" s="379"/>
      <c r="F24" s="388" t="s">
        <v>290</v>
      </c>
      <c r="G24" s="411" t="s">
        <v>136</v>
      </c>
      <c r="H24" s="82">
        <f>(D27*'ERFs &amp; Sources'!C24+E27*'ERFs &amp; Sources'!C25)*'ERFs &amp; Sources'!B61</f>
        <v>0</v>
      </c>
      <c r="I24" s="62"/>
      <c r="J24" s="62"/>
      <c r="K24" s="62"/>
      <c r="L24" s="62"/>
      <c r="M24" s="62"/>
    </row>
    <row r="25" spans="1:13" ht="50.1" customHeight="1" thickBot="1" x14ac:dyDescent="0.3">
      <c r="A25" s="296" t="s">
        <v>290</v>
      </c>
      <c r="B25" s="232"/>
      <c r="C25" s="80"/>
      <c r="D25" s="27"/>
      <c r="E25" s="379"/>
      <c r="F25" s="388" t="s">
        <v>290</v>
      </c>
      <c r="G25" s="403" t="s">
        <v>120</v>
      </c>
      <c r="H25" s="86">
        <f>H24*'ERFs &amp; Sources'!C48-H16+H17</f>
        <v>0</v>
      </c>
      <c r="I25" s="62"/>
      <c r="J25" s="62"/>
      <c r="K25" s="62"/>
      <c r="L25" s="62"/>
      <c r="M25" s="62"/>
    </row>
    <row r="26" spans="1:13" ht="50.1" customHeight="1" x14ac:dyDescent="0.25">
      <c r="A26" s="296" t="s">
        <v>290</v>
      </c>
      <c r="B26" s="232"/>
      <c r="C26" s="80"/>
      <c r="D26" s="27"/>
      <c r="E26" s="379"/>
      <c r="F26" s="385" t="s">
        <v>290</v>
      </c>
      <c r="G26" s="386" t="s">
        <v>290</v>
      </c>
      <c r="H26" s="386" t="s">
        <v>290</v>
      </c>
      <c r="I26" s="62"/>
      <c r="J26" s="62"/>
      <c r="K26" s="62"/>
      <c r="L26" s="62"/>
      <c r="M26" s="62"/>
    </row>
    <row r="27" spans="1:13" ht="18.75" customHeight="1" x14ac:dyDescent="0.25">
      <c r="A27" s="296" t="s">
        <v>290</v>
      </c>
      <c r="B27" s="272" t="s">
        <v>307</v>
      </c>
      <c r="C27" s="273"/>
      <c r="D27" s="404">
        <f>SUM(D17:D26)</f>
        <v>0</v>
      </c>
      <c r="E27" s="380">
        <f>SUM(E17:E26)</f>
        <v>0</v>
      </c>
      <c r="F27" s="385" t="s">
        <v>290</v>
      </c>
      <c r="G27" s="386" t="s">
        <v>290</v>
      </c>
      <c r="H27" s="386" t="s">
        <v>290</v>
      </c>
      <c r="I27" s="62"/>
      <c r="J27" s="62"/>
      <c r="K27" s="62"/>
      <c r="L27" s="62"/>
      <c r="M27" s="62"/>
    </row>
    <row r="28" spans="1:13" x14ac:dyDescent="0.25">
      <c r="A28" s="15"/>
      <c r="B28" s="15"/>
      <c r="C28" s="15"/>
      <c r="D28" s="15"/>
      <c r="F28" s="15"/>
      <c r="G28" s="15"/>
      <c r="H28" s="364"/>
    </row>
    <row r="29" spans="1:13" x14ac:dyDescent="0.25">
      <c r="A29" s="15"/>
      <c r="B29" s="15"/>
      <c r="C29" s="15"/>
      <c r="D29" s="15"/>
      <c r="F29" s="15"/>
      <c r="G29" s="15"/>
      <c r="H29" s="364"/>
    </row>
    <row r="30" spans="1:13" x14ac:dyDescent="0.25">
      <c r="A30" s="15"/>
      <c r="B30" s="15"/>
      <c r="C30" s="15"/>
      <c r="D30" s="15"/>
      <c r="F30" s="15"/>
      <c r="G30" s="15"/>
      <c r="H30" s="364"/>
    </row>
    <row r="31" spans="1:13" x14ac:dyDescent="0.25">
      <c r="A31" s="15"/>
      <c r="B31" s="15"/>
      <c r="C31" s="15"/>
      <c r="D31" s="15"/>
      <c r="F31" s="15"/>
      <c r="G31" s="15"/>
      <c r="H31" s="364"/>
    </row>
    <row r="32" spans="1:13" x14ac:dyDescent="0.25">
      <c r="A32" s="15"/>
      <c r="B32" s="15"/>
      <c r="C32" s="15"/>
      <c r="D32" s="15"/>
      <c r="F32" s="15"/>
      <c r="G32" s="15"/>
      <c r="H32" s="15"/>
    </row>
  </sheetData>
  <sheetProtection algorithmName="SHA-512" hashValue="8+G4MxTZ51j3bpFmT53yKBnGKxCwvu3j3iNeRudE3zyICwu1TXLHRJkXNOspwIzQrAJa1g7hhHsLWn6bGhvlvw==" saltValue="ZPOD4e8zQfSdp0H5mV0G6A==" spinCount="100000" sheet="1" objects="1" scenarios="1"/>
  <hyperlinks>
    <hyperlink ref="B10" r:id="rId1" tooltip="Urban and Community Forestry Program Calculator Tool User Guide PDF"/>
  </hyperlinks>
  <pageMargins left="0.5" right="0.5" top="0.5" bottom="0.5" header="0.3" footer="0.3"/>
  <pageSetup scale="63" orientation="landscape" r:id="rId2"/>
  <headerFooter>
    <oddFooter>&amp;L&amp;"Avenir LT Std 55 Roman,Regular"&amp;12FINAL - January 28, 2020&amp;C&amp;"Avenir LT Std 55 Roman,Regular"&amp;12Page &amp;P of &amp;N&amp;R&amp;"Avenir LT Std 55 Roman,Regular"&amp;12Electricity</oddFooter>
  </headerFooter>
  <drawing r:id="rId3"/>
  <tableParts count="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69"/>
  <sheetViews>
    <sheetView showGridLines="0" view="pageLayout" zoomScaleNormal="100" workbookViewId="0">
      <selection activeCell="B9" sqref="B9"/>
    </sheetView>
  </sheetViews>
  <sheetFormatPr defaultColWidth="14" defaultRowHeight="15.75" x14ac:dyDescent="0.25"/>
  <cols>
    <col min="1" max="1" width="2.85546875" style="92" customWidth="1"/>
    <col min="2" max="2" width="23.140625" style="92" customWidth="1"/>
    <col min="3" max="3" width="29.42578125" style="92" customWidth="1"/>
    <col min="4" max="4" width="53.5703125" style="92" customWidth="1"/>
    <col min="5" max="5" width="16.7109375" style="92" customWidth="1"/>
    <col min="6" max="16384" width="14" style="92"/>
  </cols>
  <sheetData>
    <row r="1" spans="1:12" ht="18.75" customHeight="1" x14ac:dyDescent="0.25">
      <c r="A1" s="219" t="s">
        <v>290</v>
      </c>
      <c r="B1" s="422" t="s">
        <v>49</v>
      </c>
      <c r="C1" s="422"/>
      <c r="D1" s="422"/>
      <c r="E1" s="422"/>
    </row>
    <row r="2" spans="1:12" ht="18.75" customHeight="1" x14ac:dyDescent="0.3">
      <c r="A2" s="219" t="s">
        <v>290</v>
      </c>
      <c r="B2" s="428" t="s">
        <v>290</v>
      </c>
      <c r="C2" s="423"/>
      <c r="D2" s="423"/>
      <c r="E2" s="423"/>
    </row>
    <row r="3" spans="1:12" ht="18.75" customHeight="1" x14ac:dyDescent="0.25">
      <c r="A3" s="219" t="s">
        <v>290</v>
      </c>
      <c r="B3" s="422" t="s">
        <v>266</v>
      </c>
      <c r="C3" s="422"/>
      <c r="D3" s="422"/>
      <c r="E3" s="422"/>
    </row>
    <row r="4" spans="1:12" ht="18.75" customHeight="1" x14ac:dyDescent="0.25">
      <c r="A4" s="219" t="s">
        <v>290</v>
      </c>
      <c r="B4" s="424" t="s">
        <v>8</v>
      </c>
      <c r="C4" s="425"/>
      <c r="D4" s="425"/>
      <c r="E4" s="425"/>
    </row>
    <row r="5" spans="1:12" ht="18.75" customHeight="1" x14ac:dyDescent="0.3">
      <c r="A5" s="219" t="s">
        <v>290</v>
      </c>
      <c r="B5" s="428" t="s">
        <v>290</v>
      </c>
      <c r="C5" s="423"/>
      <c r="D5" s="423"/>
      <c r="E5" s="423"/>
    </row>
    <row r="6" spans="1:12" ht="18.75" customHeight="1" x14ac:dyDescent="0.25">
      <c r="A6" s="219" t="s">
        <v>290</v>
      </c>
      <c r="B6" s="422" t="s">
        <v>48</v>
      </c>
      <c r="C6" s="422"/>
      <c r="D6" s="422"/>
      <c r="E6" s="422"/>
    </row>
    <row r="7" spans="1:12" ht="18.75" customHeight="1" x14ac:dyDescent="0.25">
      <c r="A7" s="219" t="s">
        <v>290</v>
      </c>
      <c r="B7" s="426" t="s">
        <v>290</v>
      </c>
      <c r="C7" s="426" t="s">
        <v>290</v>
      </c>
      <c r="D7" s="426" t="s">
        <v>290</v>
      </c>
      <c r="E7" s="426" t="s">
        <v>290</v>
      </c>
    </row>
    <row r="8" spans="1:12" ht="18.75" customHeight="1" x14ac:dyDescent="0.25">
      <c r="A8" s="219" t="s">
        <v>290</v>
      </c>
      <c r="B8" s="427" t="s">
        <v>290</v>
      </c>
      <c r="C8" s="427" t="s">
        <v>290</v>
      </c>
      <c r="D8" s="427" t="s">
        <v>290</v>
      </c>
      <c r="E8" s="427" t="s">
        <v>290</v>
      </c>
    </row>
    <row r="9" spans="1:12" s="95" customFormat="1" ht="18.75" customHeight="1" x14ac:dyDescent="0.25">
      <c r="A9" s="419" t="s">
        <v>290</v>
      </c>
      <c r="B9" s="414" t="s">
        <v>0</v>
      </c>
      <c r="C9" s="415" t="str">
        <f>IF('Project Info'!C29="","",'Project Info'!C29)</f>
        <v/>
      </c>
      <c r="D9" s="416"/>
      <c r="E9" s="417"/>
      <c r="F9" s="93"/>
      <c r="G9" s="93"/>
      <c r="H9" s="94"/>
      <c r="L9" s="96"/>
    </row>
    <row r="10" spans="1:12" ht="18.75" customHeight="1" thickBot="1" x14ac:dyDescent="0.3">
      <c r="A10" s="219" t="s">
        <v>290</v>
      </c>
      <c r="B10" s="427" t="s">
        <v>290</v>
      </c>
      <c r="C10" s="427" t="s">
        <v>290</v>
      </c>
      <c r="D10" s="427" t="s">
        <v>290</v>
      </c>
      <c r="E10" s="427" t="s">
        <v>290</v>
      </c>
    </row>
    <row r="11" spans="1:12" ht="15" customHeight="1" x14ac:dyDescent="0.25">
      <c r="A11" s="420" t="s">
        <v>290</v>
      </c>
      <c r="B11" s="452" t="s">
        <v>88</v>
      </c>
      <c r="C11" s="453"/>
      <c r="D11" s="453"/>
      <c r="E11" s="454"/>
    </row>
    <row r="12" spans="1:12" s="446" customFormat="1" ht="15" hidden="1" customHeight="1" x14ac:dyDescent="0.25">
      <c r="A12" s="445"/>
      <c r="B12" s="457" t="s">
        <v>277</v>
      </c>
      <c r="C12" s="457" t="s">
        <v>300</v>
      </c>
      <c r="D12" s="457" t="s">
        <v>301</v>
      </c>
      <c r="E12" s="457" t="s">
        <v>304</v>
      </c>
    </row>
    <row r="13" spans="1:12" ht="17.100000000000001" customHeight="1" x14ac:dyDescent="0.25">
      <c r="A13" s="420" t="s">
        <v>290</v>
      </c>
      <c r="B13" s="246" t="s">
        <v>201</v>
      </c>
      <c r="C13" s="247"/>
      <c r="D13" s="248"/>
      <c r="E13" s="458">
        <f>'Project Info'!C35</f>
        <v>0</v>
      </c>
    </row>
    <row r="14" spans="1:12" ht="17.100000000000001" customHeight="1" x14ac:dyDescent="0.25">
      <c r="A14" s="420" t="s">
        <v>290</v>
      </c>
      <c r="B14" s="247" t="s">
        <v>89</v>
      </c>
      <c r="C14" s="247"/>
      <c r="D14" s="248"/>
      <c r="E14" s="451">
        <f>'Project Info'!C36</f>
        <v>0</v>
      </c>
    </row>
    <row r="15" spans="1:12" ht="17.100000000000001" customHeight="1" x14ac:dyDescent="0.25">
      <c r="A15" s="420" t="s">
        <v>290</v>
      </c>
      <c r="B15" s="247" t="s">
        <v>121</v>
      </c>
      <c r="C15" s="247"/>
      <c r="D15" s="248"/>
      <c r="E15" s="451">
        <f>'Project Info'!C37</f>
        <v>0</v>
      </c>
    </row>
    <row r="16" spans="1:12" ht="17.100000000000001" customHeight="1" x14ac:dyDescent="0.25">
      <c r="A16" s="420" t="s">
        <v>290</v>
      </c>
      <c r="B16" s="247" t="s">
        <v>90</v>
      </c>
      <c r="C16" s="247"/>
      <c r="D16" s="248"/>
      <c r="E16" s="451">
        <f>'Project Info'!C38</f>
        <v>0</v>
      </c>
    </row>
    <row r="17" spans="1:19" ht="17.100000000000001" customHeight="1" x14ac:dyDescent="0.25">
      <c r="A17" s="420" t="s">
        <v>290</v>
      </c>
      <c r="B17" s="447" t="s">
        <v>91</v>
      </c>
      <c r="C17" s="447"/>
      <c r="D17" s="455"/>
      <c r="E17" s="456">
        <f>'Project Info'!C39</f>
        <v>0</v>
      </c>
    </row>
    <row r="18" spans="1:19" ht="15" customHeight="1" thickBot="1" x14ac:dyDescent="0.3">
      <c r="A18" s="219" t="s">
        <v>290</v>
      </c>
      <c r="B18" s="427" t="s">
        <v>290</v>
      </c>
      <c r="C18" s="427" t="s">
        <v>290</v>
      </c>
      <c r="D18" s="427" t="s">
        <v>290</v>
      </c>
      <c r="E18" s="427" t="s">
        <v>290</v>
      </c>
    </row>
    <row r="19" spans="1:19" ht="15" customHeight="1" x14ac:dyDescent="0.25">
      <c r="A19" s="420" t="s">
        <v>290</v>
      </c>
      <c r="B19" s="452" t="s">
        <v>6</v>
      </c>
      <c r="C19" s="453"/>
      <c r="D19" s="453"/>
      <c r="E19" s="454"/>
    </row>
    <row r="20" spans="1:19" ht="15" hidden="1" customHeight="1" x14ac:dyDescent="0.25">
      <c r="A20" s="420"/>
      <c r="B20" s="457" t="s">
        <v>277</v>
      </c>
      <c r="C20" s="457" t="s">
        <v>300</v>
      </c>
      <c r="D20" s="457" t="s">
        <v>301</v>
      </c>
      <c r="E20" s="457" t="s">
        <v>304</v>
      </c>
    </row>
    <row r="21" spans="1:19" ht="17.100000000000001" customHeight="1" x14ac:dyDescent="0.35">
      <c r="A21" s="420" t="s">
        <v>290</v>
      </c>
      <c r="B21" s="246" t="s">
        <v>202</v>
      </c>
      <c r="C21" s="251"/>
      <c r="D21" s="252"/>
      <c r="E21" s="466">
        <f>'Tree Planting-ITP'!K73</f>
        <v>0</v>
      </c>
    </row>
    <row r="22" spans="1:19" ht="17.100000000000001" customHeight="1" x14ac:dyDescent="0.35">
      <c r="A22" s="420" t="s">
        <v>290</v>
      </c>
      <c r="B22" s="247" t="s">
        <v>203</v>
      </c>
      <c r="C22" s="251"/>
      <c r="D22" s="252"/>
      <c r="E22" s="459">
        <f>'Tree Planting-ITS'!J29</f>
        <v>0</v>
      </c>
    </row>
    <row r="23" spans="1:19" ht="17.100000000000001" customHeight="1" x14ac:dyDescent="0.35">
      <c r="A23" s="420" t="s">
        <v>290</v>
      </c>
      <c r="B23" s="247" t="s">
        <v>204</v>
      </c>
      <c r="C23" s="251"/>
      <c r="D23" s="252"/>
      <c r="E23" s="459">
        <f>'Tree Planting-ITP'!K74</f>
        <v>0</v>
      </c>
    </row>
    <row r="24" spans="1:19" ht="17.100000000000001" customHeight="1" x14ac:dyDescent="0.35">
      <c r="A24" s="420" t="s">
        <v>290</v>
      </c>
      <c r="B24" s="247" t="s">
        <v>205</v>
      </c>
      <c r="C24" s="251"/>
      <c r="D24" s="252"/>
      <c r="E24" s="459">
        <f>'Tree Planting-ITS'!J30</f>
        <v>0</v>
      </c>
    </row>
    <row r="25" spans="1:19" ht="17.100000000000001" customHeight="1" x14ac:dyDescent="0.35">
      <c r="A25" s="420" t="s">
        <v>290</v>
      </c>
      <c r="B25" s="247" t="s">
        <v>206</v>
      </c>
      <c r="C25" s="251"/>
      <c r="D25" s="252"/>
      <c r="E25" s="459">
        <f>'Wood Products'!J17</f>
        <v>0</v>
      </c>
    </row>
    <row r="26" spans="1:19" ht="17.100000000000001" customHeight="1" x14ac:dyDescent="0.35">
      <c r="A26" s="420" t="s">
        <v>290</v>
      </c>
      <c r="B26" s="247" t="s">
        <v>207</v>
      </c>
      <c r="C26" s="251"/>
      <c r="D26" s="252"/>
      <c r="E26" s="459">
        <f>Electricity!H19</f>
        <v>0</v>
      </c>
    </row>
    <row r="27" spans="1:19" ht="17.100000000000001" customHeight="1" x14ac:dyDescent="0.35">
      <c r="A27" s="420" t="s">
        <v>290</v>
      </c>
      <c r="B27" s="247" t="s">
        <v>208</v>
      </c>
      <c r="C27" s="251"/>
      <c r="D27" s="252"/>
      <c r="E27" s="459">
        <f>'Wood Products'!J18+Electricity!H20</f>
        <v>0</v>
      </c>
      <c r="F27" s="7"/>
      <c r="G27" s="7"/>
      <c r="H27" s="7"/>
      <c r="I27" s="7"/>
      <c r="J27" s="7"/>
      <c r="K27" s="7"/>
      <c r="L27" s="7"/>
      <c r="M27" s="7"/>
      <c r="N27" s="7"/>
      <c r="O27" s="7"/>
      <c r="P27" s="7"/>
      <c r="Q27" s="8"/>
      <c r="R27" s="8"/>
      <c r="S27" s="7"/>
    </row>
    <row r="28" spans="1:19" ht="17.100000000000001" customHeight="1" x14ac:dyDescent="0.35">
      <c r="A28" s="420" t="s">
        <v>290</v>
      </c>
      <c r="B28" s="247" t="s">
        <v>209</v>
      </c>
      <c r="C28" s="251"/>
      <c r="D28" s="252"/>
      <c r="E28" s="459">
        <f>'Tree Planting-ITP'!K75+'Tree Planting-ITS'!J31</f>
        <v>0</v>
      </c>
    </row>
    <row r="29" spans="1:19" s="97" customFormat="1" ht="17.100000000000001" customHeight="1" x14ac:dyDescent="0.35">
      <c r="A29" s="421" t="s">
        <v>290</v>
      </c>
      <c r="B29" s="247" t="s">
        <v>210</v>
      </c>
      <c r="C29" s="253"/>
      <c r="D29" s="254"/>
      <c r="E29" s="459" t="str">
        <f>IFERROR(E30*(E13/E15),"0")</f>
        <v>0</v>
      </c>
    </row>
    <row r="30" spans="1:19" s="97" customFormat="1" ht="17.100000000000001" customHeight="1" x14ac:dyDescent="0.35">
      <c r="A30" s="421" t="s">
        <v>290</v>
      </c>
      <c r="B30" s="247" t="s">
        <v>211</v>
      </c>
      <c r="C30" s="253"/>
      <c r="D30" s="254"/>
      <c r="E30" s="460">
        <f>IFERROR((IF(AND(SUM(E21:E27)-E28&gt;0,SUM(E21:E27)-E28&lt;1),1,SUM(E21:E27)-E28)),"0")</f>
        <v>0</v>
      </c>
    </row>
    <row r="31" spans="1:19" s="97" customFormat="1" ht="17.100000000000001" customHeight="1" x14ac:dyDescent="0.35">
      <c r="A31" s="421" t="s">
        <v>290</v>
      </c>
      <c r="B31" s="247" t="s">
        <v>212</v>
      </c>
      <c r="C31" s="255"/>
      <c r="D31" s="256"/>
      <c r="E31" s="461" t="str">
        <f>IFERROR(E30/E13,"0")</f>
        <v>0</v>
      </c>
    </row>
    <row r="32" spans="1:19" s="97" customFormat="1" ht="17.100000000000001" customHeight="1" x14ac:dyDescent="0.35">
      <c r="A32" s="421" t="s">
        <v>290</v>
      </c>
      <c r="B32" s="247" t="s">
        <v>213</v>
      </c>
      <c r="C32" s="255"/>
      <c r="D32" s="256"/>
      <c r="E32" s="462" t="str">
        <f>IFERROR(E13/E30,"0")</f>
        <v>0</v>
      </c>
    </row>
    <row r="33" spans="1:5" s="97" customFormat="1" ht="17.100000000000001" customHeight="1" x14ac:dyDescent="0.35">
      <c r="A33" s="421" t="s">
        <v>290</v>
      </c>
      <c r="B33" s="447" t="s">
        <v>214</v>
      </c>
      <c r="C33" s="463"/>
      <c r="D33" s="464"/>
      <c r="E33" s="465" t="str">
        <f>IFERROR(E30/E17,"0")</f>
        <v>0</v>
      </c>
    </row>
    <row r="34" spans="1:5" ht="15" customHeight="1" x14ac:dyDescent="0.25">
      <c r="A34" s="219" t="s">
        <v>290</v>
      </c>
      <c r="B34" s="87"/>
      <c r="C34" s="87"/>
      <c r="D34" s="87"/>
      <c r="E34" s="87"/>
    </row>
    <row r="35" spans="1:5" ht="15" customHeight="1" x14ac:dyDescent="0.25">
      <c r="B35" s="87"/>
      <c r="C35" s="87"/>
      <c r="D35" s="87"/>
      <c r="E35" s="87"/>
    </row>
    <row r="36" spans="1:5" ht="15" customHeight="1" x14ac:dyDescent="0.25">
      <c r="B36" s="87"/>
      <c r="C36" s="87"/>
      <c r="D36" s="87"/>
      <c r="E36" s="87"/>
    </row>
    <row r="37" spans="1:5" ht="15" customHeight="1" x14ac:dyDescent="0.25">
      <c r="B37" s="6"/>
      <c r="C37" s="6"/>
      <c r="D37" s="6"/>
      <c r="E37" s="6"/>
    </row>
    <row r="38" spans="1:5" ht="15" customHeight="1" x14ac:dyDescent="0.25">
      <c r="B38" s="88"/>
      <c r="C38" s="88"/>
      <c r="D38" s="88"/>
      <c r="E38" s="88"/>
    </row>
    <row r="39" spans="1:5" ht="15" customHeight="1" x14ac:dyDescent="0.25">
      <c r="B39" s="89"/>
      <c r="C39" s="89"/>
      <c r="D39" s="89"/>
      <c r="E39" s="89"/>
    </row>
    <row r="40" spans="1:5" ht="15" customHeight="1" x14ac:dyDescent="0.25">
      <c r="B40" s="89"/>
      <c r="C40" s="89"/>
      <c r="D40" s="89"/>
      <c r="E40" s="89"/>
    </row>
    <row r="41" spans="1:5" ht="15" customHeight="1" x14ac:dyDescent="0.25">
      <c r="B41" s="89"/>
      <c r="C41" s="89"/>
      <c r="D41" s="89"/>
      <c r="E41" s="89"/>
    </row>
    <row r="42" spans="1:5" ht="15" customHeight="1" x14ac:dyDescent="0.25">
      <c r="B42" s="89"/>
      <c r="C42" s="89"/>
      <c r="D42" s="89"/>
      <c r="E42" s="89"/>
    </row>
    <row r="43" spans="1:5" ht="15" customHeight="1" x14ac:dyDescent="0.25">
      <c r="B43" s="89"/>
      <c r="C43" s="89"/>
      <c r="D43" s="89"/>
      <c r="E43" s="89"/>
    </row>
    <row r="44" spans="1:5" ht="15" customHeight="1" x14ac:dyDescent="0.25">
      <c r="B44" s="89"/>
      <c r="C44" s="89"/>
      <c r="D44" s="89"/>
      <c r="E44" s="89"/>
    </row>
    <row r="45" spans="1:5" ht="15" customHeight="1" x14ac:dyDescent="0.25">
      <c r="B45" s="89"/>
      <c r="C45" s="89"/>
      <c r="D45" s="89"/>
      <c r="E45" s="89"/>
    </row>
    <row r="46" spans="1:5" ht="15" customHeight="1" x14ac:dyDescent="0.25">
      <c r="B46" s="89"/>
      <c r="C46" s="89"/>
      <c r="D46" s="89"/>
      <c r="E46" s="89"/>
    </row>
    <row r="47" spans="1:5" ht="15" customHeight="1" x14ac:dyDescent="0.25">
      <c r="B47" s="90"/>
      <c r="C47" s="90"/>
      <c r="D47" s="90"/>
      <c r="E47" s="90"/>
    </row>
    <row r="48" spans="1:5" ht="15" customHeight="1" x14ac:dyDescent="0.25">
      <c r="B48" s="90"/>
      <c r="C48" s="90"/>
      <c r="D48" s="90"/>
      <c r="E48" s="90"/>
    </row>
    <row r="49" spans="2:5" ht="15" customHeight="1" x14ac:dyDescent="0.25">
      <c r="B49" s="91"/>
      <c r="C49" s="91"/>
      <c r="D49" s="91"/>
      <c r="E49" s="91"/>
    </row>
    <row r="50" spans="2:5" ht="15" customHeight="1" x14ac:dyDescent="0.25"/>
    <row r="51" spans="2:5" ht="15" customHeight="1" x14ac:dyDescent="0.25"/>
    <row r="52" spans="2:5" ht="15" customHeight="1" x14ac:dyDescent="0.25"/>
    <row r="53" spans="2:5" ht="15" customHeight="1" x14ac:dyDescent="0.25"/>
    <row r="54" spans="2:5" ht="15" customHeight="1" x14ac:dyDescent="0.25"/>
    <row r="55" spans="2:5" ht="15" customHeight="1" x14ac:dyDescent="0.25"/>
    <row r="56" spans="2:5" ht="15" customHeight="1" x14ac:dyDescent="0.25"/>
    <row r="57" spans="2:5" ht="15" customHeight="1" x14ac:dyDescent="0.25"/>
    <row r="58" spans="2:5" ht="15" customHeight="1" x14ac:dyDescent="0.25"/>
    <row r="59" spans="2:5" ht="15" customHeight="1" x14ac:dyDescent="0.25"/>
    <row r="60" spans="2:5" ht="15" customHeight="1" x14ac:dyDescent="0.25"/>
    <row r="61" spans="2:5" ht="15" customHeight="1" x14ac:dyDescent="0.25"/>
    <row r="62" spans="2:5" ht="15" customHeight="1" x14ac:dyDescent="0.25"/>
    <row r="63" spans="2:5" ht="15" customHeight="1" x14ac:dyDescent="0.25"/>
    <row r="64" spans="2:5" ht="15" customHeight="1" x14ac:dyDescent="0.25"/>
    <row r="65" ht="15" customHeight="1" x14ac:dyDescent="0.25"/>
    <row r="66" ht="15" customHeight="1" x14ac:dyDescent="0.25"/>
    <row r="67" ht="15" customHeight="1" x14ac:dyDescent="0.25"/>
    <row r="68" ht="15" customHeight="1" x14ac:dyDescent="0.25"/>
    <row r="69" ht="15" customHeight="1" x14ac:dyDescent="0.25"/>
  </sheetData>
  <sheetProtection algorithmName="SHA-512" hashValue="rhqehyeEcTXi4IhBYy9OivHi4IC2j2cjL4q/GNe/e4mTsGRXyr2rl2CwDfC6dj6rIrjy5KtMzwDhkqi3godiiw==" saltValue="/eNcwkmTwJXeXkNOaNcchw==" spinCount="100000" sheet="1" objects="1" scenarios="1"/>
  <pageMargins left="0.5" right="0.5" top="0.5" bottom="0.5" header="0.3" footer="0.3"/>
  <pageSetup orientation="landscape" r:id="rId1"/>
  <headerFooter>
    <oddFooter>&amp;L&amp;"Avenir LT Std 55 Roman,Regular"&amp;12FINAL - January 28, 2020&amp;C&amp;"Avenir LT Std 55 Roman,Regular"&amp;12Page &amp;P of &amp;N&amp;R&amp;"Avenir LT Std 55 Roman,Regular"&amp;12GHG Summary</oddFooter>
  </headerFooter>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42"/>
  <sheetViews>
    <sheetView showGridLines="0" view="pageLayout" zoomScaleNormal="100" workbookViewId="0">
      <selection activeCell="B9" sqref="B9"/>
    </sheetView>
  </sheetViews>
  <sheetFormatPr defaultColWidth="10.42578125" defaultRowHeight="15.75" x14ac:dyDescent="0.25"/>
  <cols>
    <col min="1" max="1" width="2.85546875" style="107" customWidth="1"/>
    <col min="2" max="2" width="19.28515625" style="107" customWidth="1"/>
    <col min="3" max="3" width="48.28515625" style="107" customWidth="1"/>
    <col min="4" max="4" width="45.85546875" style="107" customWidth="1"/>
    <col min="5" max="5" width="12.42578125" style="107" customWidth="1"/>
    <col min="6" max="7" width="11.140625" style="107" customWidth="1"/>
    <col min="8" max="9" width="14" style="107" customWidth="1"/>
    <col min="10" max="10" width="12.7109375" style="107" customWidth="1"/>
    <col min="11" max="12" width="10.42578125" style="107"/>
    <col min="13" max="13" width="12.5703125" style="107" customWidth="1"/>
    <col min="14" max="15" width="10.42578125" style="107"/>
    <col min="16" max="16" width="11.42578125" style="107" customWidth="1"/>
    <col min="17" max="17" width="12.42578125" style="107" customWidth="1"/>
    <col min="18" max="16384" width="10.42578125" style="107"/>
  </cols>
  <sheetData>
    <row r="1" spans="1:11" s="95" customFormat="1" ht="18.75" x14ac:dyDescent="0.25">
      <c r="A1" s="419" t="s">
        <v>290</v>
      </c>
      <c r="B1" s="422" t="s">
        <v>49</v>
      </c>
      <c r="C1" s="422"/>
      <c r="D1" s="422"/>
      <c r="E1" s="93"/>
      <c r="F1" s="93"/>
      <c r="G1" s="94"/>
      <c r="H1" s="103"/>
      <c r="K1" s="96"/>
    </row>
    <row r="2" spans="1:11" s="95" customFormat="1" ht="18.75" x14ac:dyDescent="0.3">
      <c r="A2" s="419" t="s">
        <v>290</v>
      </c>
      <c r="B2" s="431" t="s">
        <v>290</v>
      </c>
      <c r="C2" s="429"/>
      <c r="D2" s="429"/>
      <c r="E2" s="104"/>
      <c r="F2" s="104"/>
      <c r="G2" s="94"/>
      <c r="H2" s="103"/>
      <c r="K2" s="96"/>
    </row>
    <row r="3" spans="1:11" s="95" customFormat="1" ht="18.75" customHeight="1" x14ac:dyDescent="0.25">
      <c r="A3" s="419" t="s">
        <v>290</v>
      </c>
      <c r="B3" s="422" t="s">
        <v>266</v>
      </c>
      <c r="C3" s="422"/>
      <c r="D3" s="422"/>
      <c r="E3" s="93"/>
      <c r="F3" s="93"/>
      <c r="G3" s="94"/>
      <c r="H3" s="103"/>
      <c r="K3" s="96"/>
    </row>
    <row r="4" spans="1:11" s="95" customFormat="1" ht="18.75" customHeight="1" x14ac:dyDescent="0.25">
      <c r="A4" s="419" t="s">
        <v>290</v>
      </c>
      <c r="B4" s="424" t="s">
        <v>8</v>
      </c>
      <c r="C4" s="424"/>
      <c r="D4" s="424"/>
      <c r="E4" s="105"/>
      <c r="F4" s="105"/>
      <c r="G4" s="94"/>
      <c r="H4" s="103"/>
      <c r="K4" s="96"/>
    </row>
    <row r="5" spans="1:11" s="95" customFormat="1" ht="18.75" customHeight="1" x14ac:dyDescent="0.3">
      <c r="A5" s="419" t="s">
        <v>290</v>
      </c>
      <c r="B5" s="431" t="s">
        <v>290</v>
      </c>
      <c r="C5" s="429"/>
      <c r="D5" s="429"/>
      <c r="E5" s="104"/>
      <c r="F5" s="104"/>
      <c r="G5" s="94"/>
      <c r="K5" s="96"/>
    </row>
    <row r="6" spans="1:11" s="95" customFormat="1" ht="18.75" customHeight="1" x14ac:dyDescent="0.25">
      <c r="A6" s="419" t="s">
        <v>290</v>
      </c>
      <c r="B6" s="422" t="s">
        <v>48</v>
      </c>
      <c r="C6" s="422"/>
      <c r="D6" s="422"/>
      <c r="E6" s="93"/>
      <c r="F6" s="93"/>
      <c r="G6" s="94"/>
      <c r="K6" s="96"/>
    </row>
    <row r="7" spans="1:11" s="95" customFormat="1" ht="18.75" customHeight="1" x14ac:dyDescent="0.25">
      <c r="A7" s="419" t="s">
        <v>290</v>
      </c>
      <c r="B7" s="426" t="s">
        <v>290</v>
      </c>
      <c r="C7" s="426" t="s">
        <v>290</v>
      </c>
      <c r="D7" s="426" t="s">
        <v>290</v>
      </c>
      <c r="E7" s="93"/>
      <c r="F7" s="93"/>
      <c r="G7" s="94"/>
      <c r="K7" s="96"/>
    </row>
    <row r="8" spans="1:11" s="95" customFormat="1" ht="18.75" customHeight="1" x14ac:dyDescent="0.25">
      <c r="A8" s="419" t="s">
        <v>290</v>
      </c>
      <c r="B8" s="427" t="s">
        <v>290</v>
      </c>
      <c r="C8" s="427" t="s">
        <v>290</v>
      </c>
      <c r="D8" s="427" t="s">
        <v>290</v>
      </c>
      <c r="E8" s="93"/>
      <c r="F8" s="93"/>
      <c r="G8" s="94"/>
      <c r="K8" s="96"/>
    </row>
    <row r="9" spans="1:11" s="95" customFormat="1" ht="18.75" customHeight="1" x14ac:dyDescent="0.25">
      <c r="A9" s="419" t="s">
        <v>290</v>
      </c>
      <c r="B9" s="414" t="s">
        <v>0</v>
      </c>
      <c r="C9" s="415" t="str">
        <f>IF('Project Info'!C29="","",'Project Info'!C29)</f>
        <v/>
      </c>
      <c r="D9" s="417"/>
      <c r="E9" s="93"/>
      <c r="F9" s="93"/>
      <c r="G9" s="94"/>
      <c r="K9" s="96"/>
    </row>
    <row r="10" spans="1:11" s="92" customFormat="1" ht="14.25" customHeight="1" thickBot="1" x14ac:dyDescent="0.3">
      <c r="A10" s="420" t="s">
        <v>290</v>
      </c>
      <c r="B10" s="214" t="s">
        <v>290</v>
      </c>
      <c r="C10" s="214" t="s">
        <v>290</v>
      </c>
      <c r="D10" s="389" t="s">
        <v>290</v>
      </c>
    </row>
    <row r="11" spans="1:11" s="92" customFormat="1" x14ac:dyDescent="0.25">
      <c r="A11" s="420" t="s">
        <v>290</v>
      </c>
      <c r="B11" s="434" t="s">
        <v>92</v>
      </c>
      <c r="C11" s="435"/>
      <c r="D11" s="436"/>
    </row>
    <row r="12" spans="1:11" s="92" customFormat="1" ht="17.100000000000001" customHeight="1" thickBot="1" x14ac:dyDescent="0.3">
      <c r="A12" s="420" t="s">
        <v>290</v>
      </c>
      <c r="B12" s="437" t="s">
        <v>128</v>
      </c>
      <c r="C12" s="433"/>
      <c r="D12" s="438"/>
    </row>
    <row r="13" spans="1:11" s="446" customFormat="1" ht="17.100000000000001" hidden="1" customHeight="1" x14ac:dyDescent="0.25">
      <c r="A13" s="445"/>
      <c r="B13" s="608" t="s">
        <v>277</v>
      </c>
      <c r="C13" s="609" t="s">
        <v>300</v>
      </c>
      <c r="D13" s="610" t="s">
        <v>304</v>
      </c>
    </row>
    <row r="14" spans="1:11" s="92" customFormat="1" ht="17.100000000000001" customHeight="1" x14ac:dyDescent="0.35">
      <c r="A14" s="420" t="s">
        <v>290</v>
      </c>
      <c r="B14" s="611" t="s">
        <v>233</v>
      </c>
      <c r="C14" s="612"/>
      <c r="D14" s="613" t="str">
        <f>IFERROR(D29*('GHG Summary'!$E$13/'GHG Summary'!$E$15),"0")</f>
        <v>0</v>
      </c>
    </row>
    <row r="15" spans="1:11" s="92" customFormat="1" ht="17.100000000000001" customHeight="1" x14ac:dyDescent="0.25">
      <c r="A15" s="420" t="s">
        <v>290</v>
      </c>
      <c r="B15" s="249" t="s">
        <v>234</v>
      </c>
      <c r="C15" s="441"/>
      <c r="D15" s="98" t="str">
        <f>IFERROR(D30*('GHG Summary'!$E$13/'GHG Summary'!$E$15),"0")</f>
        <v>0</v>
      </c>
    </row>
    <row r="16" spans="1:11" s="92" customFormat="1" ht="17.100000000000001" customHeight="1" thickBot="1" x14ac:dyDescent="0.3">
      <c r="A16" s="420" t="s">
        <v>290</v>
      </c>
      <c r="B16" s="250" t="s">
        <v>235</v>
      </c>
      <c r="C16" s="614"/>
      <c r="D16" s="615" t="str">
        <f>IFERROR(D31*('GHG Summary'!$E$13/'GHG Summary'!$E$15),"0")</f>
        <v>0</v>
      </c>
    </row>
    <row r="17" spans="1:15" s="92" customFormat="1" ht="17.100000000000001" customHeight="1" x14ac:dyDescent="0.35">
      <c r="A17" s="420" t="s">
        <v>290</v>
      </c>
      <c r="B17" s="611" t="s">
        <v>236</v>
      </c>
      <c r="C17" s="612"/>
      <c r="D17" s="613" t="str">
        <f>IFERROR(D32*('GHG Summary'!$E$13/'GHG Summary'!$E$15),"0")</f>
        <v>0</v>
      </c>
    </row>
    <row r="18" spans="1:15" s="92" customFormat="1" ht="17.100000000000001" customHeight="1" x14ac:dyDescent="0.25">
      <c r="A18" s="420" t="s">
        <v>290</v>
      </c>
      <c r="B18" s="249" t="s">
        <v>237</v>
      </c>
      <c r="C18" s="441"/>
      <c r="D18" s="98" t="str">
        <f>IFERROR(D33*('GHG Summary'!$E$13/'GHG Summary'!$E$15),"0")</f>
        <v>0</v>
      </c>
    </row>
    <row r="19" spans="1:15" s="92" customFormat="1" ht="17.100000000000001" customHeight="1" thickBot="1" x14ac:dyDescent="0.3">
      <c r="A19" s="420" t="s">
        <v>290</v>
      </c>
      <c r="B19" s="250" t="s">
        <v>238</v>
      </c>
      <c r="C19" s="614"/>
      <c r="D19" s="615" t="str">
        <f>IFERROR(D34*('GHG Summary'!$E$13/'GHG Summary'!$E$15),"0")</f>
        <v>0</v>
      </c>
    </row>
    <row r="20" spans="1:15" s="92" customFormat="1" ht="17.100000000000001" customHeight="1" x14ac:dyDescent="0.25">
      <c r="A20" s="420" t="s">
        <v>290</v>
      </c>
      <c r="B20" s="418" t="s">
        <v>106</v>
      </c>
      <c r="C20" s="616"/>
      <c r="D20" s="617" t="str">
        <f>IFERROR(D35*('GHG Summary'!$E$13/'GHG Summary'!$E$15),"0")</f>
        <v>0</v>
      </c>
    </row>
    <row r="21" spans="1:15" s="92" customFormat="1" ht="17.100000000000001" customHeight="1" x14ac:dyDescent="0.25">
      <c r="A21" s="420" t="s">
        <v>290</v>
      </c>
      <c r="B21" s="418" t="s">
        <v>109</v>
      </c>
      <c r="C21" s="440"/>
      <c r="D21" s="98" t="str">
        <f>IFERROR(D36*('GHG Summary'!$E$13/'GHG Summary'!$E$15),"0")</f>
        <v>0</v>
      </c>
    </row>
    <row r="22" spans="1:15" s="92" customFormat="1" ht="17.100000000000001" customHeight="1" x14ac:dyDescent="0.25">
      <c r="A22" s="420" t="s">
        <v>290</v>
      </c>
      <c r="B22" s="249" t="s">
        <v>110</v>
      </c>
      <c r="C22" s="441"/>
      <c r="D22" s="98" t="str">
        <f>IFERROR(D37*('GHG Summary'!$E$13/'GHG Summary'!$E$15),"0")</f>
        <v>0</v>
      </c>
    </row>
    <row r="23" spans="1:15" s="92" customFormat="1" ht="17.100000000000001" customHeight="1" x14ac:dyDescent="0.25">
      <c r="A23" s="420" t="s">
        <v>290</v>
      </c>
      <c r="B23" s="418" t="s">
        <v>107</v>
      </c>
      <c r="C23" s="442"/>
      <c r="D23" s="99" t="str">
        <f>IFERROR(D38*('GHG Summary'!$E$13/'GHG Summary'!$E$15),"0")</f>
        <v>0</v>
      </c>
      <c r="E23" s="7"/>
      <c r="F23" s="7"/>
      <c r="G23" s="7"/>
      <c r="H23" s="7"/>
      <c r="I23" s="7"/>
      <c r="J23" s="7"/>
      <c r="K23" s="7"/>
      <c r="L23" s="7"/>
      <c r="M23" s="8"/>
      <c r="N23" s="8"/>
      <c r="O23" s="7"/>
    </row>
    <row r="24" spans="1:15" s="92" customFormat="1" ht="17.100000000000001" customHeight="1" x14ac:dyDescent="0.25">
      <c r="A24" s="420" t="s">
        <v>290</v>
      </c>
      <c r="B24" s="249" t="s">
        <v>108</v>
      </c>
      <c r="C24" s="442"/>
      <c r="D24" s="99" t="str">
        <f>IFERROR(D39*('GHG Summary'!$E$13/'GHG Summary'!$E$15),"0")</f>
        <v>0</v>
      </c>
    </row>
    <row r="25" spans="1:15" s="92" customFormat="1" ht="17.100000000000001" customHeight="1" x14ac:dyDescent="0.25">
      <c r="A25" s="420" t="s">
        <v>290</v>
      </c>
      <c r="B25" s="249" t="s">
        <v>119</v>
      </c>
      <c r="C25" s="442"/>
      <c r="D25" s="99" t="str">
        <f>IFERROR(D40*('GHG Summary'!$E$13/'GHG Summary'!$E$15),"0")</f>
        <v>0</v>
      </c>
    </row>
    <row r="26" spans="1:15" s="92" customFormat="1" ht="17.100000000000001" customHeight="1" x14ac:dyDescent="0.25">
      <c r="A26" s="420" t="s">
        <v>290</v>
      </c>
      <c r="B26" s="418" t="s">
        <v>120</v>
      </c>
      <c r="C26" s="443"/>
      <c r="D26" s="439" t="str">
        <f>IFERROR(D41*('GHG Summary'!$E$13/'GHG Summary'!$E$15),"$0")</f>
        <v>$0</v>
      </c>
    </row>
    <row r="27" spans="1:15" ht="17.100000000000001" customHeight="1" thickBot="1" x14ac:dyDescent="0.3">
      <c r="A27" s="430" t="s">
        <v>290</v>
      </c>
      <c r="B27" s="448" t="s">
        <v>129</v>
      </c>
      <c r="C27" s="449"/>
      <c r="D27" s="450"/>
    </row>
    <row r="28" spans="1:15" ht="17.100000000000001" hidden="1" customHeight="1" x14ac:dyDescent="0.25">
      <c r="A28" s="430"/>
      <c r="B28" s="608" t="s">
        <v>277</v>
      </c>
      <c r="C28" s="609" t="s">
        <v>300</v>
      </c>
      <c r="D28" s="610" t="s">
        <v>304</v>
      </c>
    </row>
    <row r="29" spans="1:15" ht="17.100000000000001" customHeight="1" x14ac:dyDescent="0.35">
      <c r="A29" s="430" t="s">
        <v>290</v>
      </c>
      <c r="B29" s="611" t="s">
        <v>233</v>
      </c>
      <c r="C29" s="612"/>
      <c r="D29" s="613">
        <f>'Tree Planting-ITP'!K76+'Tree Planting-ITS'!J32+'Wood Products'!J19+Electricity!H21</f>
        <v>0</v>
      </c>
    </row>
    <row r="30" spans="1:15" ht="17.100000000000001" customHeight="1" x14ac:dyDescent="0.25">
      <c r="A30" s="430" t="s">
        <v>290</v>
      </c>
      <c r="B30" s="249" t="s">
        <v>234</v>
      </c>
      <c r="C30" s="441"/>
      <c r="D30" s="98">
        <f>'Tree Planting-ITP'!K77+'Tree Planting-ITS'!J33+'Wood Products'!J20+Electricity!H22</f>
        <v>0</v>
      </c>
    </row>
    <row r="31" spans="1:15" ht="17.100000000000001" customHeight="1" thickBot="1" x14ac:dyDescent="0.3">
      <c r="A31" s="430" t="s">
        <v>290</v>
      </c>
      <c r="B31" s="250" t="s">
        <v>235</v>
      </c>
      <c r="C31" s="614"/>
      <c r="D31" s="615">
        <f>'Tree Planting-ITP'!K78+'Tree Planting-ITS'!J34+'Wood Products'!J21+Electricity!H23</f>
        <v>0</v>
      </c>
    </row>
    <row r="32" spans="1:15" ht="17.100000000000001" customHeight="1" x14ac:dyDescent="0.35">
      <c r="A32" s="430" t="s">
        <v>290</v>
      </c>
      <c r="B32" s="611" t="s">
        <v>236</v>
      </c>
      <c r="C32" s="612"/>
      <c r="D32" s="613">
        <f>('Tree Planting-ITP'!K79+'Tree Planting-ITS'!J35+'Wood Products'!J19+Electricity!H21)</f>
        <v>0</v>
      </c>
    </row>
    <row r="33" spans="1:4" ht="17.100000000000001" customHeight="1" x14ac:dyDescent="0.25">
      <c r="A33" s="430" t="s">
        <v>290</v>
      </c>
      <c r="B33" s="249" t="s">
        <v>237</v>
      </c>
      <c r="C33" s="441"/>
      <c r="D33" s="98">
        <f>('Tree Planting-ITP'!K80+'Tree Planting-ITS'!J36+'Wood Products'!J20+Electricity!H22)</f>
        <v>0</v>
      </c>
    </row>
    <row r="34" spans="1:4" ht="17.100000000000001" customHeight="1" thickBot="1" x14ac:dyDescent="0.3">
      <c r="A34" s="430" t="s">
        <v>290</v>
      </c>
      <c r="B34" s="250" t="s">
        <v>238</v>
      </c>
      <c r="C34" s="614"/>
      <c r="D34" s="615">
        <f>('Tree Planting-ITP'!K81+'Tree Planting-ITS'!J37+'Wood Products'!J21+Electricity!H23)</f>
        <v>0</v>
      </c>
    </row>
    <row r="35" spans="1:4" ht="17.100000000000001" customHeight="1" x14ac:dyDescent="0.25">
      <c r="A35" s="430" t="s">
        <v>290</v>
      </c>
      <c r="B35" s="418" t="s">
        <v>106</v>
      </c>
      <c r="C35" s="616"/>
      <c r="D35" s="432">
        <f>'Tree Planting-ITP'!D70+'Tree Planting-ITS'!E26</f>
        <v>0</v>
      </c>
    </row>
    <row r="36" spans="1:4" ht="17.100000000000001" customHeight="1" x14ac:dyDescent="0.25">
      <c r="A36" s="430" t="s">
        <v>290</v>
      </c>
      <c r="B36" s="418" t="s">
        <v>109</v>
      </c>
      <c r="C36" s="440"/>
      <c r="D36" s="98">
        <f>'Tree Planting-ITP'!K85+'Tree Planting-ITS'!J41</f>
        <v>0</v>
      </c>
    </row>
    <row r="37" spans="1:4" ht="17.100000000000001" customHeight="1" x14ac:dyDescent="0.25">
      <c r="A37" s="430" t="s">
        <v>290</v>
      </c>
      <c r="B37" s="249" t="s">
        <v>110</v>
      </c>
      <c r="C37" s="441"/>
      <c r="D37" s="100" t="str">
        <f>IF(D36=0,"0",D36/40/'ERFs &amp; Sources'!B63)</f>
        <v>0</v>
      </c>
    </row>
    <row r="38" spans="1:4" ht="17.100000000000001" customHeight="1" x14ac:dyDescent="0.25">
      <c r="A38" s="430" t="s">
        <v>290</v>
      </c>
      <c r="B38" s="249" t="s">
        <v>107</v>
      </c>
      <c r="C38" s="442"/>
      <c r="D38" s="99">
        <f>'Tree Planting-ITP'!K86+'Tree Planting-ITS'!J42</f>
        <v>0</v>
      </c>
    </row>
    <row r="39" spans="1:4" ht="17.100000000000001" customHeight="1" x14ac:dyDescent="0.25">
      <c r="A39" s="430" t="s">
        <v>290</v>
      </c>
      <c r="B39" s="249" t="s">
        <v>108</v>
      </c>
      <c r="C39" s="442"/>
      <c r="D39" s="100">
        <f>'Tree Planting-ITP'!K87+'Tree Planting-ITS'!J43</f>
        <v>0</v>
      </c>
    </row>
    <row r="40" spans="1:4" ht="17.100000000000001" customHeight="1" x14ac:dyDescent="0.25">
      <c r="A40" s="430" t="s">
        <v>290</v>
      </c>
      <c r="B40" s="249" t="s">
        <v>119</v>
      </c>
      <c r="C40" s="442"/>
      <c r="D40" s="100">
        <f>Electricity!H24</f>
        <v>0</v>
      </c>
    </row>
    <row r="41" spans="1:4" ht="17.100000000000001" customHeight="1" thickBot="1" x14ac:dyDescent="0.3">
      <c r="A41" s="430" t="s">
        <v>290</v>
      </c>
      <c r="B41" s="250" t="s">
        <v>135</v>
      </c>
      <c r="C41" s="444"/>
      <c r="D41" s="101">
        <f>'Tree Planting-ITP'!K88+'Tree Planting-ITS'!J44+Electricity!H25</f>
        <v>0</v>
      </c>
    </row>
    <row r="42" spans="1:4" x14ac:dyDescent="0.25">
      <c r="A42" s="106"/>
      <c r="B42" s="108"/>
      <c r="C42" s="109"/>
      <c r="D42" s="110"/>
    </row>
  </sheetData>
  <sheetProtection algorithmName="SHA-512" hashValue="Z3XQgcSCcHO2hBRs66ralxM00HrJs6wlsMEVuLkginG5BqDHCQKpBgx8X3hoaJkRccBwhI15YZdWKWqnby42dw==" saltValue="H2k2M55noNuTqqaE5RK1bA==" spinCount="100000" sheet="1" objects="1" scenarios="1"/>
  <pageMargins left="0.7" right="0.7" top="0.75" bottom="0.75" header="0.3" footer="0.3"/>
  <pageSetup scale="75" orientation="landscape" r:id="rId1"/>
  <headerFooter>
    <oddFooter>&amp;L&amp;"Avenir LT Std 55 Roman,Regular"&amp;12FINAL - January 28, 2020&amp;C&amp;"Avenir LT Std 55 Roman,Regular"&amp;12Page &amp;P of &amp;N&amp;R&amp;"Avenir LT Std 55 Roman,Regular"&amp;12Co-Benefit Summary</oddFooter>
  </headerFooter>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D60"/>
  <sheetViews>
    <sheetView showGridLines="0" view="pageLayout" zoomScaleNormal="100" workbookViewId="0">
      <selection activeCell="B8" sqref="B8"/>
    </sheetView>
  </sheetViews>
  <sheetFormatPr defaultColWidth="9.140625" defaultRowHeight="15" x14ac:dyDescent="0.25"/>
  <cols>
    <col min="1" max="1" width="2.85546875" style="111" customWidth="1"/>
    <col min="2" max="2" width="30.7109375" style="111" customWidth="1"/>
    <col min="3" max="3" width="50.28515625" style="111" customWidth="1"/>
    <col min="4" max="4" width="180.140625" style="111" customWidth="1"/>
    <col min="5" max="5" width="3.140625" style="111" customWidth="1"/>
    <col min="6" max="16384" width="9.140625" style="111"/>
  </cols>
  <sheetData>
    <row r="1" spans="1:4" ht="18.75" customHeight="1" x14ac:dyDescent="0.25">
      <c r="A1" s="296" t="s">
        <v>290</v>
      </c>
      <c r="B1" s="424" t="s">
        <v>49</v>
      </c>
      <c r="C1" s="424"/>
      <c r="D1" s="424"/>
    </row>
    <row r="2" spans="1:4" ht="18.75" customHeight="1" x14ac:dyDescent="0.3">
      <c r="A2" s="296" t="s">
        <v>290</v>
      </c>
      <c r="B2" s="428" t="s">
        <v>290</v>
      </c>
      <c r="C2" s="467"/>
      <c r="D2" s="467"/>
    </row>
    <row r="3" spans="1:4" ht="18.75" customHeight="1" x14ac:dyDescent="0.25">
      <c r="A3" s="296" t="s">
        <v>290</v>
      </c>
      <c r="B3" s="424" t="s">
        <v>266</v>
      </c>
      <c r="C3" s="424"/>
      <c r="D3" s="424"/>
    </row>
    <row r="4" spans="1:4" ht="18.75" customHeight="1" x14ac:dyDescent="0.25">
      <c r="A4" s="296" t="s">
        <v>290</v>
      </c>
      <c r="B4" s="424" t="s">
        <v>8</v>
      </c>
      <c r="C4" s="424"/>
      <c r="D4" s="424"/>
    </row>
    <row r="5" spans="1:4" ht="18.75" customHeight="1" x14ac:dyDescent="0.3">
      <c r="A5" s="296" t="s">
        <v>290</v>
      </c>
      <c r="B5" s="428" t="s">
        <v>290</v>
      </c>
      <c r="C5" s="467"/>
      <c r="D5" s="467"/>
    </row>
    <row r="6" spans="1:4" ht="18.75" customHeight="1" x14ac:dyDescent="0.25">
      <c r="A6" s="296" t="s">
        <v>290</v>
      </c>
      <c r="B6" s="424" t="s">
        <v>48</v>
      </c>
      <c r="C6" s="424"/>
      <c r="D6" s="424"/>
    </row>
    <row r="7" spans="1:4" ht="18.75" customHeight="1" x14ac:dyDescent="0.25">
      <c r="A7" s="296" t="s">
        <v>290</v>
      </c>
      <c r="B7" s="368" t="s">
        <v>290</v>
      </c>
      <c r="C7" s="368" t="s">
        <v>290</v>
      </c>
      <c r="D7" s="368" t="s">
        <v>290</v>
      </c>
    </row>
    <row r="8" spans="1:4" ht="18.75" customHeight="1" thickBot="1" x14ac:dyDescent="0.35">
      <c r="A8" s="296" t="s">
        <v>290</v>
      </c>
      <c r="B8" s="25" t="s">
        <v>5</v>
      </c>
      <c r="C8" s="294" t="s">
        <v>290</v>
      </c>
      <c r="D8" s="294" t="s">
        <v>290</v>
      </c>
    </row>
    <row r="9" spans="1:4" ht="18.75" hidden="1" customHeight="1" thickBot="1" x14ac:dyDescent="0.3">
      <c r="A9" s="296"/>
      <c r="B9" s="473" t="s">
        <v>308</v>
      </c>
      <c r="C9" s="473" t="s">
        <v>309</v>
      </c>
      <c r="D9" s="473" t="s">
        <v>310</v>
      </c>
    </row>
    <row r="10" spans="1:4" s="113" customFormat="1" ht="24.95" customHeight="1" x14ac:dyDescent="0.25">
      <c r="A10" s="296" t="s">
        <v>290</v>
      </c>
      <c r="B10" s="474" t="s">
        <v>137</v>
      </c>
      <c r="C10" s="468" t="s">
        <v>161</v>
      </c>
      <c r="D10" s="475" t="s">
        <v>162</v>
      </c>
    </row>
    <row r="11" spans="1:4" s="113" customFormat="1" ht="25.5" customHeight="1" x14ac:dyDescent="0.25">
      <c r="A11" s="296" t="s">
        <v>290</v>
      </c>
      <c r="B11" s="476" t="s">
        <v>137</v>
      </c>
      <c r="C11" s="469" t="s">
        <v>40</v>
      </c>
      <c r="D11" s="477" t="s">
        <v>151</v>
      </c>
    </row>
    <row r="12" spans="1:4" s="113" customFormat="1" ht="63" x14ac:dyDescent="0.25">
      <c r="A12" s="296" t="s">
        <v>290</v>
      </c>
      <c r="B12" s="476" t="s">
        <v>137</v>
      </c>
      <c r="C12" s="469" t="s">
        <v>89</v>
      </c>
      <c r="D12" s="477" t="s">
        <v>138</v>
      </c>
    </row>
    <row r="13" spans="1:4" s="113" customFormat="1" ht="25.5" customHeight="1" thickBot="1" x14ac:dyDescent="0.3">
      <c r="A13" s="296" t="s">
        <v>290</v>
      </c>
      <c r="B13" s="481" t="s">
        <v>137</v>
      </c>
      <c r="C13" s="482" t="s">
        <v>82</v>
      </c>
      <c r="D13" s="479" t="s">
        <v>139</v>
      </c>
    </row>
    <row r="14" spans="1:4" s="113" customFormat="1" ht="60" customHeight="1" x14ac:dyDescent="0.25">
      <c r="A14" s="296" t="s">
        <v>290</v>
      </c>
      <c r="B14" s="410" t="s">
        <v>311</v>
      </c>
      <c r="C14" s="470" t="s">
        <v>174</v>
      </c>
      <c r="D14" s="475" t="s">
        <v>172</v>
      </c>
    </row>
    <row r="15" spans="1:4" s="113" customFormat="1" ht="69" customHeight="1" x14ac:dyDescent="0.25">
      <c r="A15" s="296" t="s">
        <v>290</v>
      </c>
      <c r="B15" s="402" t="s">
        <v>311</v>
      </c>
      <c r="C15" s="471" t="s">
        <v>175</v>
      </c>
      <c r="D15" s="477" t="s">
        <v>173</v>
      </c>
    </row>
    <row r="16" spans="1:4" s="113" customFormat="1" ht="24.95" customHeight="1" x14ac:dyDescent="0.25">
      <c r="A16" s="296" t="s">
        <v>290</v>
      </c>
      <c r="B16" s="402" t="s">
        <v>311</v>
      </c>
      <c r="C16" s="471" t="s">
        <v>42</v>
      </c>
      <c r="D16" s="477" t="s">
        <v>60</v>
      </c>
    </row>
    <row r="17" spans="1:4" s="113" customFormat="1" ht="24.95" customHeight="1" x14ac:dyDescent="0.25">
      <c r="A17" s="296" t="s">
        <v>290</v>
      </c>
      <c r="B17" s="402" t="s">
        <v>311</v>
      </c>
      <c r="C17" s="471" t="s">
        <v>41</v>
      </c>
      <c r="D17" s="477" t="s">
        <v>59</v>
      </c>
    </row>
    <row r="18" spans="1:4" s="113" customFormat="1" ht="48" customHeight="1" x14ac:dyDescent="0.25">
      <c r="A18" s="296" t="s">
        <v>290</v>
      </c>
      <c r="B18" s="402" t="s">
        <v>311</v>
      </c>
      <c r="C18" s="471" t="s">
        <v>163</v>
      </c>
      <c r="D18" s="477" t="s">
        <v>168</v>
      </c>
    </row>
    <row r="19" spans="1:4" s="113" customFormat="1" ht="63" customHeight="1" x14ac:dyDescent="0.25">
      <c r="A19" s="296" t="s">
        <v>290</v>
      </c>
      <c r="B19" s="402" t="s">
        <v>311</v>
      </c>
      <c r="C19" s="472" t="s">
        <v>215</v>
      </c>
      <c r="D19" s="477" t="s">
        <v>253</v>
      </c>
    </row>
    <row r="20" spans="1:4" s="113" customFormat="1" ht="71.25" customHeight="1" x14ac:dyDescent="0.25">
      <c r="A20" s="296" t="s">
        <v>290</v>
      </c>
      <c r="B20" s="402" t="s">
        <v>311</v>
      </c>
      <c r="C20" s="472" t="s">
        <v>73</v>
      </c>
      <c r="D20" s="477" t="s">
        <v>74</v>
      </c>
    </row>
    <row r="21" spans="1:4" s="113" customFormat="1" ht="69.75" customHeight="1" x14ac:dyDescent="0.25">
      <c r="A21" s="296" t="s">
        <v>290</v>
      </c>
      <c r="B21" s="402" t="s">
        <v>311</v>
      </c>
      <c r="C21" s="472" t="s">
        <v>72</v>
      </c>
      <c r="D21" s="477" t="s">
        <v>75</v>
      </c>
    </row>
    <row r="22" spans="1:4" s="113" customFormat="1" ht="63" customHeight="1" x14ac:dyDescent="0.25">
      <c r="A22" s="296" t="s">
        <v>290</v>
      </c>
      <c r="B22" s="402" t="s">
        <v>311</v>
      </c>
      <c r="C22" s="472" t="s">
        <v>182</v>
      </c>
      <c r="D22" s="477" t="s">
        <v>251</v>
      </c>
    </row>
    <row r="23" spans="1:4" s="113" customFormat="1" ht="63" customHeight="1" x14ac:dyDescent="0.25">
      <c r="A23" s="296" t="s">
        <v>290</v>
      </c>
      <c r="B23" s="402" t="s">
        <v>311</v>
      </c>
      <c r="C23" s="472" t="s">
        <v>183</v>
      </c>
      <c r="D23" s="477" t="s">
        <v>252</v>
      </c>
    </row>
    <row r="24" spans="1:4" s="113" customFormat="1" ht="60" customHeight="1" x14ac:dyDescent="0.25">
      <c r="A24" s="296" t="s">
        <v>290</v>
      </c>
      <c r="B24" s="402" t="s">
        <v>311</v>
      </c>
      <c r="C24" s="471" t="s">
        <v>22</v>
      </c>
      <c r="D24" s="477" t="s">
        <v>29</v>
      </c>
    </row>
    <row r="25" spans="1:4" s="113" customFormat="1" ht="60" customHeight="1" x14ac:dyDescent="0.25">
      <c r="A25" s="296" t="s">
        <v>290</v>
      </c>
      <c r="B25" s="402" t="s">
        <v>311</v>
      </c>
      <c r="C25" s="471" t="s">
        <v>122</v>
      </c>
      <c r="D25" s="477" t="s">
        <v>254</v>
      </c>
    </row>
    <row r="26" spans="1:4" s="113" customFormat="1" ht="60" customHeight="1" thickBot="1" x14ac:dyDescent="0.3">
      <c r="A26" s="296" t="s">
        <v>290</v>
      </c>
      <c r="B26" s="403" t="s">
        <v>311</v>
      </c>
      <c r="C26" s="478" t="s">
        <v>123</v>
      </c>
      <c r="D26" s="479" t="s">
        <v>255</v>
      </c>
    </row>
    <row r="27" spans="1:4" s="113" customFormat="1" ht="60" customHeight="1" x14ac:dyDescent="0.25">
      <c r="A27" s="296" t="s">
        <v>290</v>
      </c>
      <c r="B27" s="410" t="s">
        <v>312</v>
      </c>
      <c r="C27" s="470" t="s">
        <v>174</v>
      </c>
      <c r="D27" s="475" t="s">
        <v>172</v>
      </c>
    </row>
    <row r="28" spans="1:4" s="113" customFormat="1" ht="60" customHeight="1" x14ac:dyDescent="0.25">
      <c r="A28" s="296" t="s">
        <v>290</v>
      </c>
      <c r="B28" s="402" t="s">
        <v>312</v>
      </c>
      <c r="C28" s="471" t="s">
        <v>175</v>
      </c>
      <c r="D28" s="477" t="s">
        <v>173</v>
      </c>
    </row>
    <row r="29" spans="1:4" s="113" customFormat="1" ht="55.5" customHeight="1" x14ac:dyDescent="0.25">
      <c r="A29" s="296" t="s">
        <v>290</v>
      </c>
      <c r="B29" s="402" t="s">
        <v>312</v>
      </c>
      <c r="C29" s="471" t="s">
        <v>187</v>
      </c>
      <c r="D29" s="477" t="s">
        <v>256</v>
      </c>
    </row>
    <row r="30" spans="1:4" s="113" customFormat="1" ht="72.75" customHeight="1" x14ac:dyDescent="0.25">
      <c r="A30" s="296" t="s">
        <v>290</v>
      </c>
      <c r="B30" s="402" t="s">
        <v>312</v>
      </c>
      <c r="C30" s="471" t="s">
        <v>149</v>
      </c>
      <c r="D30" s="477" t="s">
        <v>257</v>
      </c>
    </row>
    <row r="31" spans="1:4" s="113" customFormat="1" ht="72" customHeight="1" x14ac:dyDescent="0.25">
      <c r="A31" s="296" t="s">
        <v>290</v>
      </c>
      <c r="B31" s="402" t="s">
        <v>312</v>
      </c>
      <c r="C31" s="471" t="s">
        <v>150</v>
      </c>
      <c r="D31" s="477" t="s">
        <v>258</v>
      </c>
    </row>
    <row r="32" spans="1:4" s="113" customFormat="1" ht="24.95" customHeight="1" x14ac:dyDescent="0.25">
      <c r="A32" s="296" t="s">
        <v>290</v>
      </c>
      <c r="B32" s="402" t="s">
        <v>312</v>
      </c>
      <c r="C32" s="471" t="s">
        <v>164</v>
      </c>
      <c r="D32" s="477" t="s">
        <v>169</v>
      </c>
    </row>
    <row r="33" spans="1:4" s="113" customFormat="1" ht="57" customHeight="1" x14ac:dyDescent="0.25">
      <c r="A33" s="296" t="s">
        <v>290</v>
      </c>
      <c r="B33" s="402" t="s">
        <v>312</v>
      </c>
      <c r="C33" s="471" t="s">
        <v>170</v>
      </c>
      <c r="D33" s="477" t="s">
        <v>171</v>
      </c>
    </row>
    <row r="34" spans="1:4" s="113" customFormat="1" ht="75" customHeight="1" x14ac:dyDescent="0.25">
      <c r="A34" s="296" t="s">
        <v>290</v>
      </c>
      <c r="B34" s="402" t="s">
        <v>312</v>
      </c>
      <c r="C34" s="471" t="s">
        <v>27</v>
      </c>
      <c r="D34" s="477" t="s">
        <v>29</v>
      </c>
    </row>
    <row r="35" spans="1:4" s="113" customFormat="1" ht="72" customHeight="1" x14ac:dyDescent="0.25">
      <c r="A35" s="296" t="s">
        <v>290</v>
      </c>
      <c r="B35" s="402" t="s">
        <v>312</v>
      </c>
      <c r="C35" s="472" t="s">
        <v>188</v>
      </c>
      <c r="D35" s="477" t="s">
        <v>260</v>
      </c>
    </row>
    <row r="36" spans="1:4" s="113" customFormat="1" ht="71.25" customHeight="1" x14ac:dyDescent="0.25">
      <c r="A36" s="296" t="s">
        <v>290</v>
      </c>
      <c r="B36" s="402" t="s">
        <v>312</v>
      </c>
      <c r="C36" s="472" t="s">
        <v>189</v>
      </c>
      <c r="D36" s="477" t="s">
        <v>259</v>
      </c>
    </row>
    <row r="37" spans="1:4" s="113" customFormat="1" ht="65.099999999999994" customHeight="1" thickBot="1" x14ac:dyDescent="0.3">
      <c r="A37" s="296" t="s">
        <v>290</v>
      </c>
      <c r="B37" s="403" t="s">
        <v>312</v>
      </c>
      <c r="C37" s="483" t="s">
        <v>122</v>
      </c>
      <c r="D37" s="479" t="s">
        <v>261</v>
      </c>
    </row>
    <row r="38" spans="1:4" s="113" customFormat="1" ht="48" customHeight="1" x14ac:dyDescent="0.25">
      <c r="A38" s="296" t="s">
        <v>290</v>
      </c>
      <c r="B38" s="410" t="s">
        <v>26</v>
      </c>
      <c r="C38" s="470" t="s">
        <v>42</v>
      </c>
      <c r="D38" s="475" t="s">
        <v>60</v>
      </c>
    </row>
    <row r="39" spans="1:4" s="113" customFormat="1" ht="48" customHeight="1" x14ac:dyDescent="0.25">
      <c r="A39" s="296" t="s">
        <v>290</v>
      </c>
      <c r="B39" s="402" t="s">
        <v>26</v>
      </c>
      <c r="C39" s="471" t="s">
        <v>41</v>
      </c>
      <c r="D39" s="477" t="s">
        <v>59</v>
      </c>
    </row>
    <row r="40" spans="1:4" s="113" customFormat="1" ht="58.5" customHeight="1" x14ac:dyDescent="0.25">
      <c r="A40" s="296" t="s">
        <v>290</v>
      </c>
      <c r="B40" s="402" t="s">
        <v>26</v>
      </c>
      <c r="C40" s="471" t="s">
        <v>47</v>
      </c>
      <c r="D40" s="477" t="s">
        <v>61</v>
      </c>
    </row>
    <row r="41" spans="1:4" s="113" customFormat="1" ht="54.95" customHeight="1" x14ac:dyDescent="0.25">
      <c r="A41" s="296" t="s">
        <v>290</v>
      </c>
      <c r="B41" s="402" t="s">
        <v>26</v>
      </c>
      <c r="C41" s="471" t="s">
        <v>9</v>
      </c>
      <c r="D41" s="477" t="s">
        <v>62</v>
      </c>
    </row>
    <row r="42" spans="1:4" s="113" customFormat="1" ht="48" customHeight="1" thickBot="1" x14ac:dyDescent="0.3">
      <c r="A42" s="296" t="s">
        <v>290</v>
      </c>
      <c r="B42" s="403" t="s">
        <v>26</v>
      </c>
      <c r="C42" s="478" t="s">
        <v>37</v>
      </c>
      <c r="D42" s="479" t="s">
        <v>28</v>
      </c>
    </row>
    <row r="43" spans="1:4" s="113" customFormat="1" ht="30" customHeight="1" x14ac:dyDescent="0.25">
      <c r="A43" s="296" t="s">
        <v>290</v>
      </c>
      <c r="B43" s="412" t="s">
        <v>36</v>
      </c>
      <c r="C43" s="239" t="s">
        <v>42</v>
      </c>
      <c r="D43" s="480" t="s">
        <v>60</v>
      </c>
    </row>
    <row r="44" spans="1:4" s="113" customFormat="1" ht="30" customHeight="1" x14ac:dyDescent="0.25">
      <c r="A44" s="296" t="s">
        <v>290</v>
      </c>
      <c r="B44" s="402" t="s">
        <v>36</v>
      </c>
      <c r="C44" s="471" t="s">
        <v>41</v>
      </c>
      <c r="D44" s="477" t="s">
        <v>59</v>
      </c>
    </row>
    <row r="45" spans="1:4" s="113" customFormat="1" ht="78.75" customHeight="1" x14ac:dyDescent="0.25">
      <c r="A45" s="296" t="s">
        <v>290</v>
      </c>
      <c r="B45" s="402" t="s">
        <v>36</v>
      </c>
      <c r="C45" s="471" t="s">
        <v>66</v>
      </c>
      <c r="D45" s="477" t="s">
        <v>63</v>
      </c>
    </row>
    <row r="46" spans="1:4" s="113" customFormat="1" ht="74.25" customHeight="1" x14ac:dyDescent="0.25">
      <c r="A46" s="296" t="s">
        <v>290</v>
      </c>
      <c r="B46" s="402" t="s">
        <v>36</v>
      </c>
      <c r="C46" s="471" t="s">
        <v>67</v>
      </c>
      <c r="D46" s="477" t="s">
        <v>64</v>
      </c>
    </row>
    <row r="47" spans="1:4" s="113" customFormat="1" ht="74.25" customHeight="1" x14ac:dyDescent="0.25">
      <c r="A47" s="296" t="s">
        <v>290</v>
      </c>
      <c r="B47" s="402" t="s">
        <v>36</v>
      </c>
      <c r="C47" s="471" t="s">
        <v>262</v>
      </c>
      <c r="D47" s="477" t="s">
        <v>140</v>
      </c>
    </row>
    <row r="48" spans="1:4" s="113" customFormat="1" ht="74.25" customHeight="1" thickBot="1" x14ac:dyDescent="0.3">
      <c r="A48" s="296" t="s">
        <v>290</v>
      </c>
      <c r="B48" s="403" t="s">
        <v>36</v>
      </c>
      <c r="C48" s="478" t="s">
        <v>263</v>
      </c>
      <c r="D48" s="479" t="s">
        <v>141</v>
      </c>
    </row>
    <row r="49" spans="1:4" x14ac:dyDescent="0.25">
      <c r="A49" s="23"/>
      <c r="B49" s="23"/>
      <c r="C49" s="23"/>
      <c r="D49" s="23"/>
    </row>
    <row r="51" spans="1:4" x14ac:dyDescent="0.25">
      <c r="A51" s="23"/>
      <c r="B51" s="114"/>
      <c r="C51" s="114"/>
      <c r="D51" s="114"/>
    </row>
    <row r="52" spans="1:4" x14ac:dyDescent="0.25">
      <c r="A52" s="23"/>
      <c r="B52" s="114"/>
      <c r="C52" s="114"/>
      <c r="D52" s="114"/>
    </row>
    <row r="53" spans="1:4" x14ac:dyDescent="0.25">
      <c r="A53" s="23"/>
      <c r="B53" s="23"/>
      <c r="C53" s="23"/>
      <c r="D53" s="23"/>
    </row>
    <row r="54" spans="1:4" x14ac:dyDescent="0.25">
      <c r="A54" s="23"/>
      <c r="B54" s="23"/>
      <c r="C54" s="23"/>
      <c r="D54" s="23"/>
    </row>
    <row r="55" spans="1:4" x14ac:dyDescent="0.25">
      <c r="A55" s="23"/>
      <c r="B55" s="23"/>
      <c r="C55" s="23"/>
      <c r="D55" s="23"/>
    </row>
    <row r="56" spans="1:4" x14ac:dyDescent="0.25">
      <c r="A56" s="23"/>
      <c r="B56" s="23"/>
      <c r="C56" s="23"/>
      <c r="D56" s="23"/>
    </row>
    <row r="57" spans="1:4" x14ac:dyDescent="0.25">
      <c r="A57" s="23"/>
      <c r="B57" s="23"/>
      <c r="C57" s="23"/>
      <c r="D57" s="23"/>
    </row>
    <row r="58" spans="1:4" x14ac:dyDescent="0.25">
      <c r="A58" s="23"/>
      <c r="B58" s="23"/>
      <c r="C58" s="23"/>
      <c r="D58" s="23"/>
    </row>
    <row r="59" spans="1:4" x14ac:dyDescent="0.25">
      <c r="A59" s="23"/>
      <c r="B59" s="23"/>
      <c r="C59" s="23"/>
      <c r="D59" s="23"/>
    </row>
    <row r="60" spans="1:4" x14ac:dyDescent="0.25">
      <c r="A60" s="23"/>
      <c r="B60" s="23"/>
    </row>
  </sheetData>
  <sheetProtection algorithmName="SHA-512" hashValue="NmZfQaYYcfPbQACquZzNBd5Y2v/kgfkuFR9ShYMvhXvlfKc6Gu+pz9JnqufOBVTIjWwkwtGDqZ7eZNSgekU0/w==" saltValue="gURZ46x2Gfw/SJHLSZEjuQ==" spinCount="100000" sheet="1" objects="1" scenarios="1"/>
  <pageMargins left="0.5" right="0.5" top="0.5" bottom="0.5" header="0.3" footer="0.3"/>
  <pageSetup scale="31" orientation="portrait" r:id="rId1"/>
  <headerFooter>
    <oddFooter>&amp;L&amp;"Avenir LT Std 55 Roman,Regular"&amp;12FINAL - January 28, 2020&amp;C&amp;"Avenir LT Std 55 Roman,Regular"&amp;12Page &amp;P of &amp;N&amp;R&amp;"Avenir LT Std 55 Roman,Regular"&amp;12Definitions</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Read Me</vt:lpstr>
      <vt:lpstr>Project Info</vt:lpstr>
      <vt:lpstr>Tree Planting-ITP</vt:lpstr>
      <vt:lpstr>Tree Planting-ITS</vt:lpstr>
      <vt:lpstr>Wood Products</vt:lpstr>
      <vt:lpstr>Electricity</vt:lpstr>
      <vt:lpstr>GHG Summary</vt:lpstr>
      <vt:lpstr>Co-Benefit Summary</vt:lpstr>
      <vt:lpstr>Definitions</vt:lpstr>
      <vt:lpstr>Documentation</vt:lpstr>
      <vt:lpstr>ERFs &amp; Sources</vt:lpstr>
      <vt:lpstr>Defaults &lt;HIDE&gt;</vt:lpstr>
      <vt:lpstr>'Co-Benefit Summary'!Print_Area</vt:lpstr>
      <vt:lpstr>Definitions!Print_Area</vt:lpstr>
      <vt:lpstr>Documentation!Print_Area</vt:lpstr>
      <vt:lpstr>'ERFs &amp; Sources'!Print_Area</vt:lpstr>
      <vt:lpstr>'GHG Summary'!Print_Area</vt:lpstr>
      <vt:lpstr>'Project Info'!Print_Area</vt:lpstr>
      <vt:lpstr>'Tree Planting-ITP'!Print_Area</vt:lpstr>
      <vt:lpstr>'Tree Planting-ITS'!Print_Area</vt:lpstr>
      <vt:lpstr>'Wood Products'!Print_Area</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V. Bede</dc:creator>
  <cp:lastModifiedBy>Craig, Kelsey@ARB</cp:lastModifiedBy>
  <cp:lastPrinted>2019-01-03T20:48:40Z</cp:lastPrinted>
  <dcterms:created xsi:type="dcterms:W3CDTF">2015-06-16T15:51:10Z</dcterms:created>
  <dcterms:modified xsi:type="dcterms:W3CDTF">2020-04-16T21:19:10Z</dcterms:modified>
</cp:coreProperties>
</file>