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9.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0.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11.xml" ContentType="application/vnd.openxmlformats-officedocument.drawing+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https://carb.sharepoint.com/sites/STCD/CIB/CIIS/CCC TWDP/Energy Corps QM/Draft QM Update/"/>
    </mc:Choice>
  </mc:AlternateContent>
  <xr:revisionPtr revIDLastSave="16" documentId="8_{A742AB6C-8E71-4445-9190-4F570293016C}" xr6:coauthVersionLast="47" xr6:coauthVersionMax="47" xr10:uidLastSave="{C1BBCB01-5F42-4DE4-936F-DB8B3C4BB6F6}"/>
  <bookViews>
    <workbookView xWindow="-110" yWindow="-110" windowWidth="19420" windowHeight="10420" tabRatio="984" xr2:uid="{00000000-000D-0000-FFFF-FFFF00000000}"/>
  </bookViews>
  <sheets>
    <sheet name="Read Me" sheetId="17" r:id="rId1"/>
    <sheet name="Project Info" sheetId="24" r:id="rId2"/>
    <sheet name="Retrofit Inputs" sheetId="27" r:id="rId3"/>
    <sheet name="Solar PV Inputs" sheetId="36" r:id="rId4"/>
    <sheet name="GHG Summary" sheetId="22" r:id="rId5"/>
    <sheet name="Co-benefits Summary" sheetId="28" r:id="rId6"/>
    <sheet name="Definitions" sheetId="29" r:id="rId7"/>
    <sheet name="Documentation" sheetId="26" r:id="rId8"/>
    <sheet name="Calculations" sheetId="35" state="hidden" r:id="rId9"/>
    <sheet name="Defaults" sheetId="31" state="hidden" r:id="rId10"/>
    <sheet name="Measures" sheetId="33" state="hidden" r:id="rId11"/>
    <sheet name="Data Validation" sheetId="37" state="hidden" r:id="rId12"/>
  </sheets>
  <definedNames>
    <definedName name="_Key1" hidden="1">#REF!</definedName>
    <definedName name="_Order1" hidden="1">255</definedName>
    <definedName name="_Sort" hidden="1">#REF!</definedName>
    <definedName name="AnnualkWhGenerated">'Solar PV Inputs'!$C$25</definedName>
    <definedName name="CCCFunds">'Project Info'!$C$21</definedName>
    <definedName name="CFLelectronic">Measures!$C$11:$C$20</definedName>
    <definedName name="CFLmagnetic">Measures!$C$21:$C$37</definedName>
    <definedName name="CFLscrew">Measures!$C$38:$C$51</definedName>
    <definedName name="FluorescentT12">Measures!$C$52:$C$95</definedName>
    <definedName name="FluorescentT5">Measures!$C$96:$C$115</definedName>
    <definedName name="FluorescentT8">Measures!$C$116:$C$146</definedName>
    <definedName name="GHGEF">Defaults!$C$11</definedName>
    <definedName name="Halogen">Measures!$C$147:$C$153</definedName>
    <definedName name="Hospital_CT">'Data Validation'!$B$48:$B$49</definedName>
    <definedName name="HospitalHW_IE">Defaults!$G$50:$G$65</definedName>
    <definedName name="HospitalSF">Defaults!$D$27:$G$27</definedName>
    <definedName name="HospitalSI_IE">Defaults!$G$70:$G$85</definedName>
    <definedName name="HPS">Measures!$C$154:$C$165</definedName>
    <definedName name="Incandescent">Measures!$C$166:$C$184</definedName>
    <definedName name="LED">Measures!$C$185:$C$221</definedName>
    <definedName name="MHelectronic">Measures!$C$222:$C$234</definedName>
    <definedName name="MHmagnetic">Measures!$C$235:$C$245</definedName>
    <definedName name="NOxEF">Defaults!$C$13</definedName>
    <definedName name="Office_CT">'Data Validation'!$B$17:$B$21</definedName>
    <definedName name="OfficeHW_IE">Defaults!$C$50:$C$65</definedName>
    <definedName name="OfficeSF">Defaults!$D$23:$G$23</definedName>
    <definedName name="OfficeSI_IE">Defaults!$C$70:$C$85</definedName>
    <definedName name="OtherGGRFFunds">'Project Info'!$C$23</definedName>
    <definedName name="PM2.5EF">Defaults!$C$14</definedName>
    <definedName name="Price">Defaults!$C$18</definedName>
    <definedName name="_xlnm.Print_Area" localSheetId="8">Calculations!$A$1:$Y$1015</definedName>
    <definedName name="_xlnm.Print_Area" localSheetId="5">'Co-benefits Summary'!$A$1:$E$19</definedName>
    <definedName name="_xlnm.Print_Area" localSheetId="11">'Data Validation'!$A$1:$K$57</definedName>
    <definedName name="_xlnm.Print_Area" localSheetId="9">Defaults!$A$1:$M$96</definedName>
    <definedName name="_xlnm.Print_Area" localSheetId="6">Definitions!$A$1:$D$52</definedName>
    <definedName name="_xlnm.Print_Area" localSheetId="7">Documentation!$A$1:$F$34</definedName>
    <definedName name="_xlnm.Print_Area" localSheetId="4">'GHG Summary'!$A$1:$E$20</definedName>
    <definedName name="_xlnm.Print_Area" localSheetId="10">Measures!$A$1:$H$249</definedName>
    <definedName name="_xlnm.Print_Area" localSheetId="1">'Project Info'!$A$1:$E$31</definedName>
    <definedName name="_xlnm.Print_Area" localSheetId="0">'Read Me'!$A$1:$C$25</definedName>
    <definedName name="_xlnm.Print_Area" localSheetId="2">'Retrofit Inputs'!$A$1:$V$56</definedName>
    <definedName name="_xlnm.Print_Area" localSheetId="3">'Solar PV Inputs'!$A$1:$H$31</definedName>
    <definedName name="_xlnm.Print_Titles" localSheetId="10">Measures!$9:$9</definedName>
    <definedName name="ProjectName">'Project Info'!$C$14</definedName>
    <definedName name="Public_Assembly_CT">'Data Validation'!$B$41:$B$44</definedName>
    <definedName name="Public_AssemblyHW_IE">Defaults!$F$50:$F$65</definedName>
    <definedName name="Public_AssemblySF">Defaults!$D$26:$G$26</definedName>
    <definedName name="Public_AssemblySI_IE">Defaults!$F$70:$F$85</definedName>
    <definedName name="ROGEF">Defaults!$C$12</definedName>
    <definedName name="School_CT">'Data Validation'!$B$25:$B$29</definedName>
    <definedName name="SchoolHW_IE">Defaults!$D$50:$D$65</definedName>
    <definedName name="SchoolSF">Defaults!$D$24:$G$24</definedName>
    <definedName name="SchoolSI_IE">Defaults!$D$70:$D$85</definedName>
    <definedName name="temp" hidden="1">#REF!</definedName>
    <definedName name="TotalCostSavings">Calculations!$X$18</definedName>
    <definedName name="TotalGGRFFunds">'Project Info'!$C$24</definedName>
    <definedName name="TotalGHG">Calculations!$X$14</definedName>
    <definedName name="TotalkWhGenerated">'Solar PV Inputs'!$C$26</definedName>
    <definedName name="TotalkWhSaved">Calculations!$S$1014</definedName>
    <definedName name="TotalNOx">Calculations!$X$15</definedName>
    <definedName name="TotalPM2.5">Calculations!$X$17</definedName>
    <definedName name="TotalROG">Calculations!$X$16</definedName>
    <definedName name="University_CT">'Data Validation'!$B$33:$B$37</definedName>
    <definedName name="UniversityHW_IE">Defaults!$E$50:$E$65</definedName>
    <definedName name="UniversitySF">Defaults!$D$25:$G$25</definedName>
    <definedName name="UniversitySI_IE">Defaults!$E$70:$E$85</definedName>
    <definedName name="Warehouse_CT">'Data Validation'!$B$53:$B$56</definedName>
    <definedName name="WarehouseHW_IE">Defaults!$H$50:$H$65</definedName>
    <definedName name="WarehouseSF">Defaults!$D$28:$G$28</definedName>
    <definedName name="WarehouseSI_IE">Defaults!$H$70:$H$85</definedName>
  </definedNames>
  <calcPr calcId="191029"/>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35" l="1"/>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92" i="35"/>
  <c r="K93" i="35"/>
  <c r="K94" i="35"/>
  <c r="K95" i="35"/>
  <c r="K96" i="35"/>
  <c r="K97" i="35"/>
  <c r="K98" i="35"/>
  <c r="K99" i="35"/>
  <c r="K100" i="35"/>
  <c r="K101" i="35"/>
  <c r="K102" i="35"/>
  <c r="K103" i="35"/>
  <c r="K104" i="35"/>
  <c r="K105" i="35"/>
  <c r="K106" i="35"/>
  <c r="K107" i="35"/>
  <c r="K108" i="35"/>
  <c r="K109" i="35"/>
  <c r="K110" i="35"/>
  <c r="K111" i="35"/>
  <c r="K112" i="35"/>
  <c r="K113" i="35"/>
  <c r="K114" i="35"/>
  <c r="K115" i="35"/>
  <c r="K116"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41" i="35"/>
  <c r="K142" i="35"/>
  <c r="K143" i="35"/>
  <c r="K144" i="35"/>
  <c r="K145" i="35"/>
  <c r="K146" i="35"/>
  <c r="K147" i="35"/>
  <c r="K148" i="35"/>
  <c r="K149" i="35"/>
  <c r="K150" i="35"/>
  <c r="K151" i="35"/>
  <c r="K152" i="35"/>
  <c r="K153" i="35"/>
  <c r="K154" i="35"/>
  <c r="K155" i="35"/>
  <c r="K156" i="35"/>
  <c r="K157" i="35"/>
  <c r="K158" i="35"/>
  <c r="K159" i="35"/>
  <c r="K160" i="35"/>
  <c r="K161" i="35"/>
  <c r="K162" i="35"/>
  <c r="K163" i="35"/>
  <c r="K164" i="35"/>
  <c r="K165" i="35"/>
  <c r="K166" i="35"/>
  <c r="K167" i="35"/>
  <c r="K168" i="35"/>
  <c r="K169" i="35"/>
  <c r="K170" i="35"/>
  <c r="K171" i="35"/>
  <c r="K172" i="35"/>
  <c r="K173" i="35"/>
  <c r="K174" i="35"/>
  <c r="K175" i="35"/>
  <c r="K176" i="35"/>
  <c r="K177" i="35"/>
  <c r="K178" i="35"/>
  <c r="K179" i="35"/>
  <c r="K180" i="35"/>
  <c r="K181" i="35"/>
  <c r="K182" i="35"/>
  <c r="K183" i="35"/>
  <c r="K184" i="35"/>
  <c r="K185" i="35"/>
  <c r="K186" i="35"/>
  <c r="K187" i="35"/>
  <c r="K188" i="35"/>
  <c r="K189" i="35"/>
  <c r="K190" i="35"/>
  <c r="K191" i="35"/>
  <c r="K192" i="35"/>
  <c r="K193" i="35"/>
  <c r="K194" i="35"/>
  <c r="K195" i="35"/>
  <c r="K196" i="35"/>
  <c r="K197" i="35"/>
  <c r="K198" i="35"/>
  <c r="K199" i="35"/>
  <c r="K200" i="35"/>
  <c r="K201" i="35"/>
  <c r="K202" i="35"/>
  <c r="K203" i="35"/>
  <c r="K204" i="35"/>
  <c r="K205" i="35"/>
  <c r="K206" i="35"/>
  <c r="K207" i="35"/>
  <c r="K208" i="35"/>
  <c r="K209" i="35"/>
  <c r="K210" i="35"/>
  <c r="K211" i="35"/>
  <c r="K212" i="35"/>
  <c r="K213" i="35"/>
  <c r="K214" i="35"/>
  <c r="K215" i="35"/>
  <c r="K216" i="35"/>
  <c r="K217" i="35"/>
  <c r="K218" i="35"/>
  <c r="K219" i="35"/>
  <c r="K220" i="35"/>
  <c r="K221" i="35"/>
  <c r="K222" i="35"/>
  <c r="K223" i="35"/>
  <c r="K224" i="35"/>
  <c r="K225" i="35"/>
  <c r="K226" i="35"/>
  <c r="K227" i="35"/>
  <c r="K228" i="35"/>
  <c r="K229" i="35"/>
  <c r="K230" i="35"/>
  <c r="K231" i="35"/>
  <c r="K232" i="35"/>
  <c r="K233" i="35"/>
  <c r="K234" i="35"/>
  <c r="K235" i="35"/>
  <c r="K236" i="35"/>
  <c r="K237" i="35"/>
  <c r="K238" i="35"/>
  <c r="K239" i="35"/>
  <c r="K240" i="35"/>
  <c r="K241" i="35"/>
  <c r="K242" i="35"/>
  <c r="K243" i="35"/>
  <c r="K244" i="35"/>
  <c r="K245" i="35"/>
  <c r="K246" i="35"/>
  <c r="K247" i="35"/>
  <c r="K248" i="35"/>
  <c r="K249" i="35"/>
  <c r="K250" i="35"/>
  <c r="K251" i="35"/>
  <c r="K252" i="35"/>
  <c r="K253" i="35"/>
  <c r="K254" i="35"/>
  <c r="K255" i="35"/>
  <c r="K256" i="35"/>
  <c r="K257" i="35"/>
  <c r="K258" i="35"/>
  <c r="K259" i="35"/>
  <c r="K260" i="35"/>
  <c r="K261" i="35"/>
  <c r="K262" i="35"/>
  <c r="K263" i="35"/>
  <c r="K264" i="35"/>
  <c r="K265" i="35"/>
  <c r="K266" i="35"/>
  <c r="K267" i="35"/>
  <c r="K268" i="35"/>
  <c r="K269" i="35"/>
  <c r="K270" i="35"/>
  <c r="K271" i="35"/>
  <c r="K272" i="35"/>
  <c r="K273" i="35"/>
  <c r="K274" i="35"/>
  <c r="K275" i="35"/>
  <c r="K276" i="35"/>
  <c r="K277" i="35"/>
  <c r="K278" i="35"/>
  <c r="K279" i="35"/>
  <c r="K280" i="35"/>
  <c r="K281" i="35"/>
  <c r="K282" i="35"/>
  <c r="K283" i="35"/>
  <c r="K284" i="35"/>
  <c r="K285" i="35"/>
  <c r="K286" i="35"/>
  <c r="K287" i="35"/>
  <c r="K288" i="35"/>
  <c r="K289" i="35"/>
  <c r="K290" i="35"/>
  <c r="K291" i="35"/>
  <c r="K292" i="35"/>
  <c r="K293" i="35"/>
  <c r="K294" i="35"/>
  <c r="K295" i="35"/>
  <c r="K296" i="35"/>
  <c r="K297" i="35"/>
  <c r="K298" i="35"/>
  <c r="K299" i="35"/>
  <c r="K300" i="35"/>
  <c r="K301" i="35"/>
  <c r="K302" i="35"/>
  <c r="K303" i="35"/>
  <c r="K304" i="35"/>
  <c r="K305" i="35"/>
  <c r="K306" i="35"/>
  <c r="K307" i="35"/>
  <c r="K308" i="35"/>
  <c r="K309" i="35"/>
  <c r="K310" i="35"/>
  <c r="K311" i="35"/>
  <c r="K312" i="35"/>
  <c r="K313" i="35"/>
  <c r="K314" i="35"/>
  <c r="K315" i="35"/>
  <c r="K316" i="35"/>
  <c r="K317" i="35"/>
  <c r="K318" i="35"/>
  <c r="K319" i="35"/>
  <c r="K320" i="35"/>
  <c r="K321" i="35"/>
  <c r="K322" i="35"/>
  <c r="K323" i="35"/>
  <c r="K324" i="35"/>
  <c r="K325" i="35"/>
  <c r="K326" i="35"/>
  <c r="K327" i="35"/>
  <c r="K328" i="35"/>
  <c r="K329" i="35"/>
  <c r="K330" i="35"/>
  <c r="K331" i="35"/>
  <c r="K332" i="35"/>
  <c r="K333" i="35"/>
  <c r="K334" i="35"/>
  <c r="K335" i="35"/>
  <c r="K336" i="35"/>
  <c r="K337" i="35"/>
  <c r="K338" i="35"/>
  <c r="K339" i="35"/>
  <c r="K340" i="35"/>
  <c r="K341" i="35"/>
  <c r="K342" i="35"/>
  <c r="K343" i="35"/>
  <c r="K344" i="35"/>
  <c r="K345" i="35"/>
  <c r="K346" i="35"/>
  <c r="K347" i="35"/>
  <c r="K348" i="35"/>
  <c r="K349" i="35"/>
  <c r="K350" i="35"/>
  <c r="K351" i="35"/>
  <c r="K352" i="35"/>
  <c r="K353" i="35"/>
  <c r="K354" i="35"/>
  <c r="K355" i="35"/>
  <c r="K356" i="35"/>
  <c r="K357" i="35"/>
  <c r="K358" i="35"/>
  <c r="K359" i="35"/>
  <c r="K360" i="35"/>
  <c r="K361" i="35"/>
  <c r="K362" i="35"/>
  <c r="K363" i="35"/>
  <c r="K364" i="35"/>
  <c r="K365" i="35"/>
  <c r="K366" i="35"/>
  <c r="K367" i="35"/>
  <c r="K368" i="35"/>
  <c r="K369" i="35"/>
  <c r="K370" i="35"/>
  <c r="K371" i="35"/>
  <c r="K372" i="35"/>
  <c r="K373" i="35"/>
  <c r="K374" i="35"/>
  <c r="K375" i="35"/>
  <c r="K376" i="35"/>
  <c r="K377" i="35"/>
  <c r="K378" i="35"/>
  <c r="K379" i="35"/>
  <c r="K380" i="35"/>
  <c r="K381" i="35"/>
  <c r="K382" i="35"/>
  <c r="K383" i="35"/>
  <c r="K384" i="35"/>
  <c r="K385" i="35"/>
  <c r="K386" i="35"/>
  <c r="K387" i="35"/>
  <c r="K388" i="35"/>
  <c r="K389" i="35"/>
  <c r="K390" i="35"/>
  <c r="K391" i="35"/>
  <c r="K392" i="35"/>
  <c r="K393" i="35"/>
  <c r="K394" i="35"/>
  <c r="K395" i="35"/>
  <c r="K396" i="35"/>
  <c r="K397" i="35"/>
  <c r="K398" i="35"/>
  <c r="K399" i="35"/>
  <c r="K400" i="35"/>
  <c r="K401" i="35"/>
  <c r="K402" i="35"/>
  <c r="K403" i="35"/>
  <c r="K404" i="35"/>
  <c r="K405" i="35"/>
  <c r="K406" i="35"/>
  <c r="K407" i="35"/>
  <c r="K408" i="35"/>
  <c r="K409" i="35"/>
  <c r="K410" i="35"/>
  <c r="K411" i="35"/>
  <c r="K412" i="35"/>
  <c r="K413" i="35"/>
  <c r="K414" i="35"/>
  <c r="K415" i="35"/>
  <c r="K416" i="35"/>
  <c r="K417" i="35"/>
  <c r="K418" i="35"/>
  <c r="K419" i="35"/>
  <c r="K420" i="35"/>
  <c r="K421" i="35"/>
  <c r="K422" i="35"/>
  <c r="K423" i="35"/>
  <c r="K424" i="35"/>
  <c r="K425" i="35"/>
  <c r="K426" i="35"/>
  <c r="K427" i="35"/>
  <c r="K428" i="35"/>
  <c r="K429" i="35"/>
  <c r="K430" i="35"/>
  <c r="K431" i="35"/>
  <c r="K432" i="35"/>
  <c r="K433" i="35"/>
  <c r="K434" i="35"/>
  <c r="K435" i="35"/>
  <c r="K436" i="35"/>
  <c r="K437" i="35"/>
  <c r="K438" i="35"/>
  <c r="K439" i="35"/>
  <c r="K440" i="35"/>
  <c r="K441" i="35"/>
  <c r="K442" i="35"/>
  <c r="K443" i="35"/>
  <c r="K444" i="35"/>
  <c r="K445" i="35"/>
  <c r="K446" i="35"/>
  <c r="K447" i="35"/>
  <c r="K448" i="35"/>
  <c r="K449" i="35"/>
  <c r="K450" i="35"/>
  <c r="K451" i="35"/>
  <c r="K452" i="35"/>
  <c r="K453" i="35"/>
  <c r="K454" i="35"/>
  <c r="K455" i="35"/>
  <c r="K456" i="35"/>
  <c r="K457" i="35"/>
  <c r="K458" i="35"/>
  <c r="K459" i="35"/>
  <c r="K460" i="35"/>
  <c r="K461" i="35"/>
  <c r="K462" i="35"/>
  <c r="K463" i="35"/>
  <c r="K464" i="35"/>
  <c r="K465" i="35"/>
  <c r="K466" i="35"/>
  <c r="K467" i="35"/>
  <c r="K468" i="35"/>
  <c r="K469" i="35"/>
  <c r="K470" i="35"/>
  <c r="K471" i="35"/>
  <c r="K472" i="35"/>
  <c r="K473" i="35"/>
  <c r="K474" i="35"/>
  <c r="K475" i="35"/>
  <c r="K476" i="35"/>
  <c r="K477" i="35"/>
  <c r="K478" i="35"/>
  <c r="K479" i="35"/>
  <c r="K480" i="35"/>
  <c r="K481" i="35"/>
  <c r="K482" i="35"/>
  <c r="K483" i="35"/>
  <c r="K484" i="35"/>
  <c r="K485" i="35"/>
  <c r="K486" i="35"/>
  <c r="K487" i="35"/>
  <c r="K488" i="35"/>
  <c r="K489" i="35"/>
  <c r="K490" i="35"/>
  <c r="K491" i="35"/>
  <c r="K492" i="35"/>
  <c r="K493" i="35"/>
  <c r="K494" i="35"/>
  <c r="K495" i="35"/>
  <c r="K496" i="35"/>
  <c r="K497" i="35"/>
  <c r="K498" i="35"/>
  <c r="K499" i="35"/>
  <c r="K500" i="35"/>
  <c r="K501" i="35"/>
  <c r="K502" i="35"/>
  <c r="K503" i="35"/>
  <c r="K504" i="35"/>
  <c r="K505" i="35"/>
  <c r="K506" i="35"/>
  <c r="K507" i="35"/>
  <c r="K508" i="35"/>
  <c r="K509" i="35"/>
  <c r="K510" i="35"/>
  <c r="K511" i="35"/>
  <c r="K512" i="35"/>
  <c r="K513" i="35"/>
  <c r="K514" i="35"/>
  <c r="K515" i="35"/>
  <c r="K516" i="35"/>
  <c r="K517" i="35"/>
  <c r="K518" i="35"/>
  <c r="K519" i="35"/>
  <c r="K520" i="35"/>
  <c r="K521" i="35"/>
  <c r="K522" i="35"/>
  <c r="K523" i="35"/>
  <c r="K524" i="35"/>
  <c r="K525" i="35"/>
  <c r="K526" i="35"/>
  <c r="K527" i="35"/>
  <c r="K528" i="35"/>
  <c r="K529" i="35"/>
  <c r="K530" i="35"/>
  <c r="K531" i="35"/>
  <c r="K532" i="35"/>
  <c r="K533" i="35"/>
  <c r="K534" i="35"/>
  <c r="K535" i="35"/>
  <c r="K536" i="35"/>
  <c r="K537" i="35"/>
  <c r="K538" i="35"/>
  <c r="K539" i="35"/>
  <c r="K540" i="35"/>
  <c r="K541" i="35"/>
  <c r="K542" i="35"/>
  <c r="K543" i="35"/>
  <c r="K544" i="35"/>
  <c r="K545" i="35"/>
  <c r="K546" i="35"/>
  <c r="K547" i="35"/>
  <c r="K548" i="35"/>
  <c r="K549" i="35"/>
  <c r="K550" i="35"/>
  <c r="K551" i="35"/>
  <c r="K552" i="35"/>
  <c r="K553" i="35"/>
  <c r="K554" i="35"/>
  <c r="K555" i="35"/>
  <c r="K556" i="35"/>
  <c r="K557" i="35"/>
  <c r="K558" i="35"/>
  <c r="K559" i="35"/>
  <c r="K560" i="35"/>
  <c r="K561" i="35"/>
  <c r="K562" i="35"/>
  <c r="K563" i="35"/>
  <c r="K564" i="35"/>
  <c r="K565" i="35"/>
  <c r="K566" i="35"/>
  <c r="K567" i="35"/>
  <c r="K568" i="35"/>
  <c r="K569" i="35"/>
  <c r="K570" i="35"/>
  <c r="K571" i="35"/>
  <c r="K572" i="35"/>
  <c r="K573" i="35"/>
  <c r="K574" i="35"/>
  <c r="K575" i="35"/>
  <c r="K576" i="35"/>
  <c r="K577" i="35"/>
  <c r="K578" i="35"/>
  <c r="K579" i="35"/>
  <c r="K580" i="35"/>
  <c r="K581" i="35"/>
  <c r="K582" i="35"/>
  <c r="K583" i="35"/>
  <c r="K584" i="35"/>
  <c r="K585" i="35"/>
  <c r="K586" i="35"/>
  <c r="K587" i="35"/>
  <c r="K588" i="35"/>
  <c r="K589" i="35"/>
  <c r="K590" i="35"/>
  <c r="K591" i="35"/>
  <c r="K592" i="35"/>
  <c r="K593" i="35"/>
  <c r="K594" i="35"/>
  <c r="K595" i="35"/>
  <c r="K596" i="35"/>
  <c r="K597" i="35"/>
  <c r="K598" i="35"/>
  <c r="K599" i="35"/>
  <c r="K600" i="35"/>
  <c r="K601" i="35"/>
  <c r="K602" i="35"/>
  <c r="K603" i="35"/>
  <c r="K604" i="35"/>
  <c r="K605" i="35"/>
  <c r="K606" i="35"/>
  <c r="K607" i="35"/>
  <c r="K608" i="35"/>
  <c r="K609" i="35"/>
  <c r="K610" i="35"/>
  <c r="K611" i="35"/>
  <c r="K612" i="35"/>
  <c r="K613" i="35"/>
  <c r="K614" i="35"/>
  <c r="K615" i="35"/>
  <c r="K616" i="35"/>
  <c r="K617" i="35"/>
  <c r="K618" i="35"/>
  <c r="K619" i="35"/>
  <c r="K620" i="35"/>
  <c r="K621" i="35"/>
  <c r="K622" i="35"/>
  <c r="K623" i="35"/>
  <c r="K624" i="35"/>
  <c r="K625" i="35"/>
  <c r="K626" i="35"/>
  <c r="K627" i="35"/>
  <c r="K628" i="35"/>
  <c r="K629" i="35"/>
  <c r="K630" i="35"/>
  <c r="K631" i="35"/>
  <c r="K632" i="35"/>
  <c r="K633" i="35"/>
  <c r="K634" i="35"/>
  <c r="K635" i="35"/>
  <c r="K636" i="35"/>
  <c r="K637" i="35"/>
  <c r="K638" i="35"/>
  <c r="K639" i="35"/>
  <c r="K640" i="35"/>
  <c r="K641" i="35"/>
  <c r="K642" i="35"/>
  <c r="K643" i="35"/>
  <c r="K644" i="35"/>
  <c r="K645" i="35"/>
  <c r="K646" i="35"/>
  <c r="K647" i="35"/>
  <c r="K648" i="35"/>
  <c r="K649" i="35"/>
  <c r="K650" i="35"/>
  <c r="K651" i="35"/>
  <c r="K652" i="35"/>
  <c r="K653" i="35"/>
  <c r="K654" i="35"/>
  <c r="K655" i="35"/>
  <c r="K656" i="35"/>
  <c r="K657" i="35"/>
  <c r="K658" i="35"/>
  <c r="K659" i="35"/>
  <c r="K660" i="35"/>
  <c r="K661" i="35"/>
  <c r="K662" i="35"/>
  <c r="K663" i="35"/>
  <c r="K664" i="35"/>
  <c r="K665" i="35"/>
  <c r="K666" i="35"/>
  <c r="K667" i="35"/>
  <c r="K668" i="35"/>
  <c r="K669" i="35"/>
  <c r="K670" i="35"/>
  <c r="K671" i="35"/>
  <c r="K672" i="35"/>
  <c r="K673" i="35"/>
  <c r="K674" i="35"/>
  <c r="K675" i="35"/>
  <c r="K676" i="35"/>
  <c r="K677" i="35"/>
  <c r="K678" i="35"/>
  <c r="K679" i="35"/>
  <c r="K680" i="35"/>
  <c r="K681" i="35"/>
  <c r="K682" i="35"/>
  <c r="K683" i="35"/>
  <c r="K684" i="35"/>
  <c r="K685" i="35"/>
  <c r="K686" i="35"/>
  <c r="K687" i="35"/>
  <c r="K688" i="35"/>
  <c r="K689" i="35"/>
  <c r="K690" i="35"/>
  <c r="K691" i="35"/>
  <c r="K692" i="35"/>
  <c r="K693" i="35"/>
  <c r="K694" i="35"/>
  <c r="K695" i="35"/>
  <c r="K696" i="35"/>
  <c r="K697" i="35"/>
  <c r="K698" i="35"/>
  <c r="K699" i="35"/>
  <c r="K700" i="35"/>
  <c r="K701" i="35"/>
  <c r="K702" i="35"/>
  <c r="K703" i="35"/>
  <c r="K704" i="35"/>
  <c r="K705" i="35"/>
  <c r="K706" i="35"/>
  <c r="K707" i="35"/>
  <c r="K708" i="35"/>
  <c r="K709" i="35"/>
  <c r="K710" i="35"/>
  <c r="K711" i="35"/>
  <c r="K712" i="35"/>
  <c r="K713" i="35"/>
  <c r="K714" i="35"/>
  <c r="K715" i="35"/>
  <c r="K716" i="35"/>
  <c r="K717" i="35"/>
  <c r="K718" i="35"/>
  <c r="K719" i="35"/>
  <c r="K720" i="35"/>
  <c r="K721" i="35"/>
  <c r="K722" i="35"/>
  <c r="K723" i="35"/>
  <c r="K724" i="35"/>
  <c r="K725" i="35"/>
  <c r="K726" i="35"/>
  <c r="K727" i="35"/>
  <c r="K728" i="35"/>
  <c r="K729" i="35"/>
  <c r="K730" i="35"/>
  <c r="K731" i="35"/>
  <c r="K732" i="35"/>
  <c r="K733" i="35"/>
  <c r="K734" i="35"/>
  <c r="K735" i="35"/>
  <c r="K736" i="35"/>
  <c r="K737" i="35"/>
  <c r="K738" i="35"/>
  <c r="K739" i="35"/>
  <c r="K740" i="35"/>
  <c r="K741" i="35"/>
  <c r="K742" i="35"/>
  <c r="K743" i="35"/>
  <c r="K744" i="35"/>
  <c r="K745" i="35"/>
  <c r="K746" i="35"/>
  <c r="K747" i="35"/>
  <c r="K748" i="35"/>
  <c r="K749" i="35"/>
  <c r="K750" i="35"/>
  <c r="K751" i="35"/>
  <c r="K752" i="35"/>
  <c r="K753" i="35"/>
  <c r="K754" i="35"/>
  <c r="K755" i="35"/>
  <c r="K756" i="35"/>
  <c r="K757" i="35"/>
  <c r="K758" i="35"/>
  <c r="K759" i="35"/>
  <c r="K760" i="35"/>
  <c r="K761" i="35"/>
  <c r="K762" i="35"/>
  <c r="K763" i="35"/>
  <c r="K764" i="35"/>
  <c r="K765" i="35"/>
  <c r="K766" i="35"/>
  <c r="K767" i="35"/>
  <c r="K768" i="35"/>
  <c r="K769" i="35"/>
  <c r="K770" i="35"/>
  <c r="K771" i="35"/>
  <c r="K772" i="35"/>
  <c r="K773" i="35"/>
  <c r="K774" i="35"/>
  <c r="K775" i="35"/>
  <c r="K776" i="35"/>
  <c r="K777" i="35"/>
  <c r="K778" i="35"/>
  <c r="K779" i="35"/>
  <c r="K780" i="35"/>
  <c r="K781" i="35"/>
  <c r="K782" i="35"/>
  <c r="K783" i="35"/>
  <c r="K784" i="35"/>
  <c r="K785" i="35"/>
  <c r="K786" i="35"/>
  <c r="K787" i="35"/>
  <c r="K788" i="35"/>
  <c r="K789" i="35"/>
  <c r="K790" i="35"/>
  <c r="K791" i="35"/>
  <c r="K792" i="35"/>
  <c r="K793" i="35"/>
  <c r="K794" i="35"/>
  <c r="K795" i="35"/>
  <c r="K796" i="35"/>
  <c r="K797" i="35"/>
  <c r="K798" i="35"/>
  <c r="K799" i="35"/>
  <c r="K800" i="35"/>
  <c r="K801" i="35"/>
  <c r="K802" i="35"/>
  <c r="K803" i="35"/>
  <c r="K804" i="35"/>
  <c r="K805" i="35"/>
  <c r="K806" i="35"/>
  <c r="K807" i="35"/>
  <c r="K808" i="35"/>
  <c r="K809" i="35"/>
  <c r="K810" i="35"/>
  <c r="K811" i="35"/>
  <c r="K812" i="35"/>
  <c r="K813" i="35"/>
  <c r="K814" i="35"/>
  <c r="K815" i="35"/>
  <c r="K816" i="35"/>
  <c r="K817" i="35"/>
  <c r="K818" i="35"/>
  <c r="K819" i="35"/>
  <c r="K820" i="35"/>
  <c r="K821" i="35"/>
  <c r="K822" i="35"/>
  <c r="K823" i="35"/>
  <c r="K824" i="35"/>
  <c r="K825" i="35"/>
  <c r="K826" i="35"/>
  <c r="K827" i="35"/>
  <c r="K828" i="35"/>
  <c r="K829" i="35"/>
  <c r="K830" i="35"/>
  <c r="K831" i="35"/>
  <c r="K832" i="35"/>
  <c r="K833" i="35"/>
  <c r="K834" i="35"/>
  <c r="K835" i="35"/>
  <c r="K836" i="35"/>
  <c r="K837" i="35"/>
  <c r="K838" i="35"/>
  <c r="K839" i="35"/>
  <c r="K840" i="35"/>
  <c r="K841" i="35"/>
  <c r="K842" i="35"/>
  <c r="K843" i="35"/>
  <c r="K844" i="35"/>
  <c r="K845" i="35"/>
  <c r="K846" i="35"/>
  <c r="K847" i="35"/>
  <c r="K848" i="35"/>
  <c r="K849" i="35"/>
  <c r="K850" i="35"/>
  <c r="K851" i="35"/>
  <c r="K852" i="35"/>
  <c r="K853" i="35"/>
  <c r="K854" i="35"/>
  <c r="K855" i="35"/>
  <c r="K856" i="35"/>
  <c r="K857" i="35"/>
  <c r="K858" i="35"/>
  <c r="K859" i="35"/>
  <c r="K860" i="35"/>
  <c r="K861" i="35"/>
  <c r="K862" i="35"/>
  <c r="K863" i="35"/>
  <c r="K864" i="35"/>
  <c r="K865" i="35"/>
  <c r="K866" i="35"/>
  <c r="K867" i="35"/>
  <c r="K868" i="35"/>
  <c r="K869" i="35"/>
  <c r="K870" i="35"/>
  <c r="K871" i="35"/>
  <c r="K872" i="35"/>
  <c r="K873" i="35"/>
  <c r="K874" i="35"/>
  <c r="K875" i="35"/>
  <c r="K876" i="35"/>
  <c r="K877" i="35"/>
  <c r="K878" i="35"/>
  <c r="K879" i="35"/>
  <c r="K880" i="35"/>
  <c r="K881" i="35"/>
  <c r="K882" i="35"/>
  <c r="K883" i="35"/>
  <c r="K884" i="35"/>
  <c r="K885" i="35"/>
  <c r="K886" i="35"/>
  <c r="K887" i="35"/>
  <c r="K888" i="35"/>
  <c r="K889" i="35"/>
  <c r="K890" i="35"/>
  <c r="K891" i="35"/>
  <c r="K892" i="35"/>
  <c r="K893" i="35"/>
  <c r="K894" i="35"/>
  <c r="K895" i="35"/>
  <c r="K896" i="35"/>
  <c r="K897" i="35"/>
  <c r="K898" i="35"/>
  <c r="K899" i="35"/>
  <c r="K900" i="35"/>
  <c r="K901" i="35"/>
  <c r="K902" i="35"/>
  <c r="K903" i="35"/>
  <c r="K904" i="35"/>
  <c r="K905" i="35"/>
  <c r="K906" i="35"/>
  <c r="K907" i="35"/>
  <c r="K908" i="35"/>
  <c r="K909" i="35"/>
  <c r="K910" i="35"/>
  <c r="K911" i="35"/>
  <c r="K912" i="35"/>
  <c r="K913" i="35"/>
  <c r="K914" i="35"/>
  <c r="K915" i="35"/>
  <c r="K916" i="35"/>
  <c r="K917" i="35"/>
  <c r="K918" i="35"/>
  <c r="K919" i="35"/>
  <c r="K920" i="35"/>
  <c r="K921" i="35"/>
  <c r="K922" i="35"/>
  <c r="K923" i="35"/>
  <c r="K924" i="35"/>
  <c r="K925" i="35"/>
  <c r="K926" i="35"/>
  <c r="K927" i="35"/>
  <c r="K928" i="35"/>
  <c r="K929" i="35"/>
  <c r="K930" i="35"/>
  <c r="K931" i="35"/>
  <c r="K932" i="35"/>
  <c r="K933" i="35"/>
  <c r="K934" i="35"/>
  <c r="K935" i="35"/>
  <c r="K936" i="35"/>
  <c r="K937" i="35"/>
  <c r="K938" i="35"/>
  <c r="K939" i="35"/>
  <c r="K940" i="35"/>
  <c r="K941" i="35"/>
  <c r="K942" i="35"/>
  <c r="K943" i="35"/>
  <c r="K944" i="35"/>
  <c r="K945" i="35"/>
  <c r="K946" i="35"/>
  <c r="K947" i="35"/>
  <c r="K948" i="35"/>
  <c r="K949" i="35"/>
  <c r="K950" i="35"/>
  <c r="K951" i="35"/>
  <c r="K952" i="35"/>
  <c r="K953" i="35"/>
  <c r="K954" i="35"/>
  <c r="K955" i="35"/>
  <c r="K956" i="35"/>
  <c r="K957" i="35"/>
  <c r="K958" i="35"/>
  <c r="K959" i="35"/>
  <c r="K960" i="35"/>
  <c r="K961" i="35"/>
  <c r="K962" i="35"/>
  <c r="K963" i="35"/>
  <c r="K964" i="35"/>
  <c r="K965" i="35"/>
  <c r="K966" i="35"/>
  <c r="K967" i="35"/>
  <c r="K968" i="35"/>
  <c r="K969" i="35"/>
  <c r="K970" i="35"/>
  <c r="K971" i="35"/>
  <c r="K972" i="35"/>
  <c r="K973" i="35"/>
  <c r="K974" i="35"/>
  <c r="K975" i="35"/>
  <c r="K976" i="35"/>
  <c r="K977" i="35"/>
  <c r="K978" i="35"/>
  <c r="K979" i="35"/>
  <c r="K980" i="35"/>
  <c r="K981" i="35"/>
  <c r="K982" i="35"/>
  <c r="K983" i="35"/>
  <c r="K984" i="35"/>
  <c r="K985" i="35"/>
  <c r="K986" i="35"/>
  <c r="K987" i="35"/>
  <c r="K988" i="35"/>
  <c r="K989" i="35"/>
  <c r="K990" i="35"/>
  <c r="K991" i="35"/>
  <c r="K992" i="35"/>
  <c r="K993" i="35"/>
  <c r="K994" i="35"/>
  <c r="K995" i="35"/>
  <c r="K996" i="35"/>
  <c r="K997" i="35"/>
  <c r="K998" i="35"/>
  <c r="K999" i="35"/>
  <c r="K1000" i="35"/>
  <c r="K1001" i="35"/>
  <c r="K1002" i="35"/>
  <c r="K1003" i="35"/>
  <c r="K1004" i="35"/>
  <c r="K1005" i="35"/>
  <c r="K1006" i="35"/>
  <c r="K1007" i="35"/>
  <c r="K1008" i="35"/>
  <c r="K1009" i="35"/>
  <c r="K1010" i="35"/>
  <c r="K1011" i="35"/>
  <c r="K1012" i="35"/>
  <c r="K1013" i="35"/>
  <c r="K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6" i="35"/>
  <c r="F67" i="35"/>
  <c r="F68" i="35"/>
  <c r="F69"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0"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59" i="35"/>
  <c r="F160" i="35"/>
  <c r="F161" i="35"/>
  <c r="F162" i="35"/>
  <c r="F163" i="35"/>
  <c r="F164" i="35"/>
  <c r="F165" i="35"/>
  <c r="F166" i="35"/>
  <c r="F167" i="35"/>
  <c r="F168" i="35"/>
  <c r="F169" i="35"/>
  <c r="F170" i="35"/>
  <c r="F171" i="35"/>
  <c r="F172" i="35"/>
  <c r="F173" i="35"/>
  <c r="F174" i="35"/>
  <c r="F175" i="35"/>
  <c r="F176" i="35"/>
  <c r="F177" i="35"/>
  <c r="F178" i="35"/>
  <c r="F179" i="35"/>
  <c r="F180" i="35"/>
  <c r="F181" i="35"/>
  <c r="F182" i="35"/>
  <c r="F183" i="35"/>
  <c r="F184" i="35"/>
  <c r="F185" i="35"/>
  <c r="F186" i="35"/>
  <c r="F187" i="35"/>
  <c r="F188" i="35"/>
  <c r="F189" i="35"/>
  <c r="F190" i="35"/>
  <c r="F191" i="35"/>
  <c r="F192" i="35"/>
  <c r="F193" i="35"/>
  <c r="F194" i="35"/>
  <c r="F195" i="35"/>
  <c r="F196" i="35"/>
  <c r="F197" i="35"/>
  <c r="F198" i="35"/>
  <c r="F199" i="35"/>
  <c r="F200" i="35"/>
  <c r="F201" i="35"/>
  <c r="F202" i="35"/>
  <c r="F203" i="35"/>
  <c r="F204" i="35"/>
  <c r="F205" i="35"/>
  <c r="F206" i="35"/>
  <c r="F207" i="35"/>
  <c r="F208" i="35"/>
  <c r="F209" i="35"/>
  <c r="F210" i="35"/>
  <c r="F211" i="35"/>
  <c r="F212" i="35"/>
  <c r="F213" i="35"/>
  <c r="F214" i="35"/>
  <c r="F215" i="35"/>
  <c r="F216" i="35"/>
  <c r="F217" i="35"/>
  <c r="F218" i="35"/>
  <c r="F219" i="35"/>
  <c r="F220" i="35"/>
  <c r="F221" i="35"/>
  <c r="F222" i="35"/>
  <c r="F223" i="35"/>
  <c r="F224"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8" i="35"/>
  <c r="F249" i="35"/>
  <c r="F250" i="35"/>
  <c r="F251" i="35"/>
  <c r="F252" i="35"/>
  <c r="F253" i="35"/>
  <c r="F254" i="35"/>
  <c r="F255" i="35"/>
  <c r="F256" i="35"/>
  <c r="F257" i="35"/>
  <c r="F258" i="35"/>
  <c r="F259" i="35"/>
  <c r="F260" i="35"/>
  <c r="F261" i="35"/>
  <c r="F262" i="35"/>
  <c r="F263" i="35"/>
  <c r="F264" i="35"/>
  <c r="F265" i="35"/>
  <c r="F266" i="35"/>
  <c r="F267" i="35"/>
  <c r="F268" i="35"/>
  <c r="F269" i="35"/>
  <c r="F270" i="35"/>
  <c r="F271" i="35"/>
  <c r="F272" i="35"/>
  <c r="F273" i="35"/>
  <c r="F274"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2" i="35"/>
  <c r="F343" i="35"/>
  <c r="F344" i="35"/>
  <c r="F345" i="35"/>
  <c r="F346" i="35"/>
  <c r="F347" i="35"/>
  <c r="F348" i="35"/>
  <c r="F349" i="35"/>
  <c r="F350" i="35"/>
  <c r="F351" i="35"/>
  <c r="F352" i="35"/>
  <c r="F353" i="35"/>
  <c r="F354" i="35"/>
  <c r="F355" i="35"/>
  <c r="F356" i="35"/>
  <c r="F357" i="35"/>
  <c r="F358" i="35"/>
  <c r="F359" i="35"/>
  <c r="F360" i="35"/>
  <c r="F361" i="35"/>
  <c r="F362" i="35"/>
  <c r="F363" i="35"/>
  <c r="F364" i="35"/>
  <c r="F365" i="35"/>
  <c r="F366" i="35"/>
  <c r="F367" i="35"/>
  <c r="F368" i="35"/>
  <c r="F369" i="35"/>
  <c r="F370" i="35"/>
  <c r="F371" i="35"/>
  <c r="F372" i="35"/>
  <c r="F373" i="35"/>
  <c r="F374" i="35"/>
  <c r="F375" i="35"/>
  <c r="F376" i="35"/>
  <c r="F377" i="35"/>
  <c r="F378" i="35"/>
  <c r="F379" i="35"/>
  <c r="F380" i="35"/>
  <c r="F381" i="35"/>
  <c r="F382" i="35"/>
  <c r="F383" i="35"/>
  <c r="F384" i="35"/>
  <c r="F385" i="35"/>
  <c r="F386" i="35"/>
  <c r="F387" i="35"/>
  <c r="F388" i="35"/>
  <c r="F389" i="35"/>
  <c r="F390" i="35"/>
  <c r="F391" i="35"/>
  <c r="F392" i="35"/>
  <c r="F393" i="35"/>
  <c r="F394" i="35"/>
  <c r="F395" i="35"/>
  <c r="F396" i="35"/>
  <c r="F397" i="35"/>
  <c r="F398" i="35"/>
  <c r="F399" i="35"/>
  <c r="F400" i="35"/>
  <c r="F401" i="35"/>
  <c r="F402" i="35"/>
  <c r="F403" i="35"/>
  <c r="F404" i="35"/>
  <c r="F405" i="35"/>
  <c r="F406" i="35"/>
  <c r="F407" i="35"/>
  <c r="F408" i="35"/>
  <c r="F409" i="35"/>
  <c r="F410" i="35"/>
  <c r="F411" i="35"/>
  <c r="F412" i="35"/>
  <c r="F413" i="35"/>
  <c r="F414" i="35"/>
  <c r="F415" i="35"/>
  <c r="F416" i="35"/>
  <c r="F417" i="35"/>
  <c r="F418" i="35"/>
  <c r="F419" i="35"/>
  <c r="F420" i="35"/>
  <c r="F421" i="35"/>
  <c r="F422" i="35"/>
  <c r="F423" i="35"/>
  <c r="F424" i="35"/>
  <c r="F425" i="35"/>
  <c r="F426" i="35"/>
  <c r="F427" i="35"/>
  <c r="F428" i="35"/>
  <c r="F429" i="35"/>
  <c r="F430" i="35"/>
  <c r="F431" i="35"/>
  <c r="F432" i="35"/>
  <c r="F433" i="35"/>
  <c r="F434" i="35"/>
  <c r="F435" i="35"/>
  <c r="F436" i="35"/>
  <c r="F437" i="35"/>
  <c r="F438" i="35"/>
  <c r="F439" i="35"/>
  <c r="F440" i="35"/>
  <c r="F441" i="35"/>
  <c r="F442" i="35"/>
  <c r="F443" i="35"/>
  <c r="F444" i="35"/>
  <c r="F445" i="35"/>
  <c r="F446" i="35"/>
  <c r="F447" i="35"/>
  <c r="F448" i="35"/>
  <c r="F449" i="35"/>
  <c r="F450" i="35"/>
  <c r="F451" i="35"/>
  <c r="F452" i="35"/>
  <c r="F453" i="35"/>
  <c r="F454" i="35"/>
  <c r="F455" i="35"/>
  <c r="F456" i="35"/>
  <c r="F457" i="35"/>
  <c r="F458" i="35"/>
  <c r="F459" i="35"/>
  <c r="F460" i="35"/>
  <c r="F461" i="35"/>
  <c r="F462" i="35"/>
  <c r="F463" i="35"/>
  <c r="F464" i="35"/>
  <c r="F465" i="35"/>
  <c r="F466" i="35"/>
  <c r="F467" i="35"/>
  <c r="F468" i="35"/>
  <c r="F469" i="35"/>
  <c r="F470" i="35"/>
  <c r="F471" i="35"/>
  <c r="F472" i="35"/>
  <c r="F473" i="35"/>
  <c r="F474" i="35"/>
  <c r="F475" i="35"/>
  <c r="F476" i="35"/>
  <c r="F477" i="35"/>
  <c r="F478" i="35"/>
  <c r="F479" i="35"/>
  <c r="F480" i="35"/>
  <c r="F481" i="35"/>
  <c r="F482" i="35"/>
  <c r="F483" i="35"/>
  <c r="F484" i="35"/>
  <c r="F485" i="35"/>
  <c r="F486" i="35"/>
  <c r="F487" i="35"/>
  <c r="F488" i="35"/>
  <c r="F489" i="35"/>
  <c r="F490" i="35"/>
  <c r="F491" i="35"/>
  <c r="F492" i="35"/>
  <c r="F493" i="35"/>
  <c r="F494" i="35"/>
  <c r="F495" i="35"/>
  <c r="F496" i="35"/>
  <c r="F497" i="35"/>
  <c r="F498" i="35"/>
  <c r="F499" i="35"/>
  <c r="F500" i="35"/>
  <c r="F501" i="35"/>
  <c r="F502" i="35"/>
  <c r="F503" i="35"/>
  <c r="F504" i="35"/>
  <c r="F505" i="35"/>
  <c r="F506" i="35"/>
  <c r="F507" i="35"/>
  <c r="F508" i="35"/>
  <c r="F509" i="35"/>
  <c r="F510" i="35"/>
  <c r="F511" i="35"/>
  <c r="F512" i="35"/>
  <c r="F513" i="35"/>
  <c r="F514" i="35"/>
  <c r="F515" i="35"/>
  <c r="F516" i="35"/>
  <c r="F517" i="35"/>
  <c r="F518" i="35"/>
  <c r="F519" i="35"/>
  <c r="F520" i="35"/>
  <c r="F521" i="35"/>
  <c r="F522" i="35"/>
  <c r="F523" i="35"/>
  <c r="F524" i="35"/>
  <c r="F525" i="35"/>
  <c r="F526" i="35"/>
  <c r="F527" i="35"/>
  <c r="F528" i="35"/>
  <c r="F529" i="35"/>
  <c r="F530" i="35"/>
  <c r="F531" i="35"/>
  <c r="F532" i="35"/>
  <c r="F533" i="35"/>
  <c r="F534" i="35"/>
  <c r="F535" i="35"/>
  <c r="F536" i="35"/>
  <c r="F537" i="35"/>
  <c r="F538" i="35"/>
  <c r="F539" i="35"/>
  <c r="F540" i="35"/>
  <c r="F541" i="35"/>
  <c r="F542" i="35"/>
  <c r="F543" i="35"/>
  <c r="F544" i="35"/>
  <c r="F545" i="35"/>
  <c r="F546" i="35"/>
  <c r="F547" i="35"/>
  <c r="F548" i="35"/>
  <c r="F549" i="35"/>
  <c r="F550" i="35"/>
  <c r="F551" i="35"/>
  <c r="F552" i="35"/>
  <c r="F553" i="35"/>
  <c r="F554" i="35"/>
  <c r="F555" i="35"/>
  <c r="F556" i="35"/>
  <c r="F557" i="35"/>
  <c r="F558" i="35"/>
  <c r="F559" i="35"/>
  <c r="F560" i="35"/>
  <c r="F561" i="35"/>
  <c r="F562" i="35"/>
  <c r="F563" i="35"/>
  <c r="F564" i="35"/>
  <c r="F565" i="35"/>
  <c r="F566" i="35"/>
  <c r="F567" i="35"/>
  <c r="F568" i="35"/>
  <c r="F569" i="35"/>
  <c r="F570" i="35"/>
  <c r="F571" i="35"/>
  <c r="F572" i="35"/>
  <c r="F573" i="35"/>
  <c r="F574" i="35"/>
  <c r="F575" i="35"/>
  <c r="F576" i="35"/>
  <c r="F577" i="35"/>
  <c r="F578" i="35"/>
  <c r="F579" i="35"/>
  <c r="F580" i="35"/>
  <c r="F581" i="35"/>
  <c r="F582" i="35"/>
  <c r="F583" i="35"/>
  <c r="F584" i="35"/>
  <c r="F585" i="35"/>
  <c r="F586" i="35"/>
  <c r="F587" i="35"/>
  <c r="F588" i="35"/>
  <c r="F589" i="35"/>
  <c r="F590" i="35"/>
  <c r="F591" i="35"/>
  <c r="F592" i="35"/>
  <c r="F593" i="35"/>
  <c r="F594" i="35"/>
  <c r="F595" i="35"/>
  <c r="F596" i="35"/>
  <c r="F597" i="35"/>
  <c r="F598" i="35"/>
  <c r="F599" i="35"/>
  <c r="F600" i="35"/>
  <c r="F601" i="35"/>
  <c r="F602" i="35"/>
  <c r="F603" i="35"/>
  <c r="F604" i="35"/>
  <c r="F605" i="35"/>
  <c r="F606" i="35"/>
  <c r="F607" i="35"/>
  <c r="F608" i="35"/>
  <c r="F609" i="35"/>
  <c r="F610" i="35"/>
  <c r="F611" i="35"/>
  <c r="F612" i="35"/>
  <c r="F613" i="35"/>
  <c r="F614" i="35"/>
  <c r="F615" i="35"/>
  <c r="F616" i="35"/>
  <c r="F617" i="35"/>
  <c r="F618" i="35"/>
  <c r="F619" i="35"/>
  <c r="F620" i="35"/>
  <c r="F621" i="35"/>
  <c r="F622" i="35"/>
  <c r="F623" i="35"/>
  <c r="F624" i="35"/>
  <c r="F625" i="35"/>
  <c r="F626" i="35"/>
  <c r="F627" i="35"/>
  <c r="F628" i="35"/>
  <c r="F629" i="35"/>
  <c r="F630" i="35"/>
  <c r="F631" i="35"/>
  <c r="F632" i="35"/>
  <c r="F633" i="35"/>
  <c r="F634" i="35"/>
  <c r="F635" i="35"/>
  <c r="F636" i="35"/>
  <c r="F637" i="35"/>
  <c r="F638" i="35"/>
  <c r="F639" i="35"/>
  <c r="F640" i="35"/>
  <c r="F641" i="35"/>
  <c r="F642" i="35"/>
  <c r="F643" i="35"/>
  <c r="F644" i="35"/>
  <c r="F645" i="35"/>
  <c r="F646" i="35"/>
  <c r="F647" i="35"/>
  <c r="F648" i="35"/>
  <c r="F649" i="35"/>
  <c r="F650" i="35"/>
  <c r="F651" i="35"/>
  <c r="F652" i="35"/>
  <c r="F653" i="35"/>
  <c r="F654" i="35"/>
  <c r="F655" i="35"/>
  <c r="F656" i="35"/>
  <c r="F657" i="35"/>
  <c r="F658" i="35"/>
  <c r="F659" i="35"/>
  <c r="F660" i="35"/>
  <c r="F661" i="35"/>
  <c r="F662" i="35"/>
  <c r="F663" i="35"/>
  <c r="F664" i="35"/>
  <c r="F665" i="35"/>
  <c r="F666" i="35"/>
  <c r="F667" i="35"/>
  <c r="F668" i="35"/>
  <c r="F669" i="35"/>
  <c r="F670" i="35"/>
  <c r="F671" i="35"/>
  <c r="F672" i="35"/>
  <c r="F673" i="35"/>
  <c r="F674" i="35"/>
  <c r="F675" i="35"/>
  <c r="F676" i="35"/>
  <c r="F677" i="35"/>
  <c r="F678" i="35"/>
  <c r="F679" i="35"/>
  <c r="F680" i="35"/>
  <c r="F681" i="35"/>
  <c r="F682" i="35"/>
  <c r="F683" i="35"/>
  <c r="F684" i="35"/>
  <c r="F685" i="35"/>
  <c r="F686" i="35"/>
  <c r="F687" i="35"/>
  <c r="F688" i="35"/>
  <c r="F689" i="35"/>
  <c r="F690" i="35"/>
  <c r="F691" i="35"/>
  <c r="F692" i="35"/>
  <c r="F693" i="35"/>
  <c r="F694" i="35"/>
  <c r="F695" i="35"/>
  <c r="F696" i="35"/>
  <c r="F697" i="35"/>
  <c r="F698" i="35"/>
  <c r="F699" i="35"/>
  <c r="F700" i="35"/>
  <c r="F701" i="35"/>
  <c r="F702" i="35"/>
  <c r="F703" i="35"/>
  <c r="F704" i="35"/>
  <c r="F705" i="35"/>
  <c r="F706" i="35"/>
  <c r="F707" i="35"/>
  <c r="F708" i="35"/>
  <c r="F709" i="35"/>
  <c r="F710" i="35"/>
  <c r="F711" i="35"/>
  <c r="F712" i="35"/>
  <c r="F713" i="35"/>
  <c r="F714" i="35"/>
  <c r="F715" i="35"/>
  <c r="F716" i="35"/>
  <c r="F717" i="35"/>
  <c r="F718" i="35"/>
  <c r="F719" i="35"/>
  <c r="F720" i="35"/>
  <c r="F721" i="35"/>
  <c r="F722" i="35"/>
  <c r="F723" i="35"/>
  <c r="F724" i="35"/>
  <c r="F725" i="35"/>
  <c r="F726" i="35"/>
  <c r="F727" i="35"/>
  <c r="F728" i="35"/>
  <c r="F729" i="35"/>
  <c r="F730" i="35"/>
  <c r="F731" i="35"/>
  <c r="F732" i="35"/>
  <c r="F733" i="35"/>
  <c r="F734" i="35"/>
  <c r="F735" i="35"/>
  <c r="F736" i="35"/>
  <c r="F737" i="35"/>
  <c r="F738" i="35"/>
  <c r="F739" i="35"/>
  <c r="F740" i="35"/>
  <c r="F741" i="35"/>
  <c r="F742" i="35"/>
  <c r="F743" i="35"/>
  <c r="F744" i="35"/>
  <c r="F745" i="35"/>
  <c r="F746" i="35"/>
  <c r="F747" i="35"/>
  <c r="F748" i="35"/>
  <c r="F749" i="35"/>
  <c r="F750" i="35"/>
  <c r="F751" i="35"/>
  <c r="F752" i="35"/>
  <c r="F753" i="35"/>
  <c r="F754" i="35"/>
  <c r="F755" i="35"/>
  <c r="F756" i="35"/>
  <c r="F757" i="35"/>
  <c r="F758" i="35"/>
  <c r="F759" i="35"/>
  <c r="F760" i="35"/>
  <c r="F761" i="35"/>
  <c r="F762" i="35"/>
  <c r="F763" i="35"/>
  <c r="F764" i="35"/>
  <c r="F765" i="35"/>
  <c r="F766" i="35"/>
  <c r="F767" i="35"/>
  <c r="F768" i="35"/>
  <c r="F769" i="35"/>
  <c r="F770" i="35"/>
  <c r="F771" i="35"/>
  <c r="F772" i="35"/>
  <c r="F773" i="35"/>
  <c r="F774" i="35"/>
  <c r="F775" i="35"/>
  <c r="F776" i="35"/>
  <c r="F777" i="35"/>
  <c r="F778" i="35"/>
  <c r="F779" i="35"/>
  <c r="F780" i="35"/>
  <c r="F781" i="35"/>
  <c r="F782" i="35"/>
  <c r="F783" i="35"/>
  <c r="F784" i="35"/>
  <c r="F785" i="35"/>
  <c r="F786" i="35"/>
  <c r="F787" i="35"/>
  <c r="F788" i="35"/>
  <c r="F789" i="35"/>
  <c r="F790" i="35"/>
  <c r="F791" i="35"/>
  <c r="F792" i="35"/>
  <c r="F793" i="35"/>
  <c r="F794" i="35"/>
  <c r="F795" i="35"/>
  <c r="F796" i="35"/>
  <c r="F797" i="35"/>
  <c r="F798" i="35"/>
  <c r="F799" i="35"/>
  <c r="F800" i="35"/>
  <c r="F801" i="35"/>
  <c r="F802" i="35"/>
  <c r="F803" i="35"/>
  <c r="F804" i="35"/>
  <c r="F805" i="35"/>
  <c r="F806" i="35"/>
  <c r="F807" i="35"/>
  <c r="F808" i="35"/>
  <c r="F809" i="35"/>
  <c r="F810" i="35"/>
  <c r="F811" i="35"/>
  <c r="F812" i="35"/>
  <c r="F813" i="35"/>
  <c r="F814" i="35"/>
  <c r="F815" i="35"/>
  <c r="F816" i="35"/>
  <c r="F817" i="35"/>
  <c r="F818" i="35"/>
  <c r="F819" i="35"/>
  <c r="F820" i="35"/>
  <c r="F821" i="35"/>
  <c r="F822" i="35"/>
  <c r="F823" i="35"/>
  <c r="F824" i="35"/>
  <c r="F825" i="35"/>
  <c r="F826" i="35"/>
  <c r="F827" i="35"/>
  <c r="F828" i="35"/>
  <c r="F829" i="35"/>
  <c r="F830" i="35"/>
  <c r="F831" i="35"/>
  <c r="F832" i="35"/>
  <c r="F833" i="35"/>
  <c r="F834" i="35"/>
  <c r="F835" i="35"/>
  <c r="F836" i="35"/>
  <c r="F837" i="35"/>
  <c r="F838" i="35"/>
  <c r="F839" i="35"/>
  <c r="F840" i="35"/>
  <c r="F841" i="35"/>
  <c r="F842" i="35"/>
  <c r="F843" i="35"/>
  <c r="F844" i="35"/>
  <c r="F845" i="35"/>
  <c r="F846" i="35"/>
  <c r="F847" i="35"/>
  <c r="F848" i="35"/>
  <c r="F849" i="35"/>
  <c r="F850" i="35"/>
  <c r="F851" i="35"/>
  <c r="F852" i="35"/>
  <c r="F853" i="35"/>
  <c r="F854" i="35"/>
  <c r="F855" i="35"/>
  <c r="F856" i="35"/>
  <c r="F857" i="35"/>
  <c r="F858" i="35"/>
  <c r="F859" i="35"/>
  <c r="F860" i="35"/>
  <c r="F861" i="35"/>
  <c r="F862" i="35"/>
  <c r="F863" i="35"/>
  <c r="F864" i="35"/>
  <c r="F865" i="35"/>
  <c r="F866" i="35"/>
  <c r="F867" i="35"/>
  <c r="F868" i="35"/>
  <c r="F869" i="35"/>
  <c r="F870" i="35"/>
  <c r="F871" i="35"/>
  <c r="F872" i="35"/>
  <c r="F873" i="35"/>
  <c r="F874" i="35"/>
  <c r="F875" i="35"/>
  <c r="F876" i="35"/>
  <c r="F877" i="35"/>
  <c r="F878" i="35"/>
  <c r="F879" i="35"/>
  <c r="F880" i="35"/>
  <c r="F881" i="35"/>
  <c r="F882" i="35"/>
  <c r="F883" i="35"/>
  <c r="F884" i="35"/>
  <c r="F885" i="35"/>
  <c r="F886" i="35"/>
  <c r="F887" i="35"/>
  <c r="F888" i="35"/>
  <c r="F889" i="35"/>
  <c r="F890" i="35"/>
  <c r="F891" i="35"/>
  <c r="F892" i="35"/>
  <c r="F893" i="35"/>
  <c r="F894" i="35"/>
  <c r="F895" i="35"/>
  <c r="F896" i="35"/>
  <c r="F897" i="35"/>
  <c r="F898" i="35"/>
  <c r="F899" i="35"/>
  <c r="F900" i="35"/>
  <c r="F901" i="35"/>
  <c r="F902" i="35"/>
  <c r="F903" i="35"/>
  <c r="F904" i="35"/>
  <c r="F905" i="35"/>
  <c r="F906" i="35"/>
  <c r="F907" i="35"/>
  <c r="F908" i="35"/>
  <c r="F909" i="35"/>
  <c r="F910" i="35"/>
  <c r="F911" i="35"/>
  <c r="F912" i="35"/>
  <c r="F913" i="35"/>
  <c r="F914" i="35"/>
  <c r="F915" i="35"/>
  <c r="F916" i="35"/>
  <c r="F917" i="35"/>
  <c r="F918" i="35"/>
  <c r="F919" i="35"/>
  <c r="F920" i="35"/>
  <c r="F921" i="35"/>
  <c r="F922" i="35"/>
  <c r="F923" i="35"/>
  <c r="F924" i="35"/>
  <c r="F925" i="35"/>
  <c r="F926" i="35"/>
  <c r="F927" i="35"/>
  <c r="F928" i="35"/>
  <c r="F929" i="35"/>
  <c r="F930" i="35"/>
  <c r="F931" i="35"/>
  <c r="F932" i="35"/>
  <c r="F933" i="35"/>
  <c r="F934" i="35"/>
  <c r="F935" i="35"/>
  <c r="F936" i="35"/>
  <c r="F937" i="35"/>
  <c r="F938" i="35"/>
  <c r="F939" i="35"/>
  <c r="F940" i="35"/>
  <c r="F941" i="35"/>
  <c r="F942" i="35"/>
  <c r="F943" i="35"/>
  <c r="F944" i="35"/>
  <c r="F945" i="35"/>
  <c r="F946" i="35"/>
  <c r="F947" i="35"/>
  <c r="F948" i="35"/>
  <c r="F949" i="35"/>
  <c r="F950" i="35"/>
  <c r="F951" i="35"/>
  <c r="F952" i="35"/>
  <c r="F953" i="35"/>
  <c r="F954" i="35"/>
  <c r="F955" i="35"/>
  <c r="F956" i="35"/>
  <c r="F957" i="35"/>
  <c r="F958" i="35"/>
  <c r="F959" i="35"/>
  <c r="F960" i="35"/>
  <c r="F961" i="35"/>
  <c r="F962" i="35"/>
  <c r="F963" i="35"/>
  <c r="F964" i="35"/>
  <c r="F965" i="35"/>
  <c r="F966" i="35"/>
  <c r="F967" i="35"/>
  <c r="F968" i="35"/>
  <c r="F969" i="35"/>
  <c r="F970" i="35"/>
  <c r="F971" i="35"/>
  <c r="F972" i="35"/>
  <c r="F973" i="35"/>
  <c r="F974" i="35"/>
  <c r="F975" i="35"/>
  <c r="F976" i="35"/>
  <c r="F977" i="35"/>
  <c r="F978" i="35"/>
  <c r="F979" i="35"/>
  <c r="F980" i="35"/>
  <c r="F981" i="35"/>
  <c r="F982" i="35"/>
  <c r="F983" i="35"/>
  <c r="F984" i="35"/>
  <c r="F985" i="35"/>
  <c r="F986" i="35"/>
  <c r="F987" i="35"/>
  <c r="F988" i="35"/>
  <c r="F989" i="35"/>
  <c r="F990" i="35"/>
  <c r="F991" i="35"/>
  <c r="F992" i="35"/>
  <c r="F993" i="35"/>
  <c r="F994" i="35"/>
  <c r="F995" i="35"/>
  <c r="F996" i="35"/>
  <c r="F997" i="35"/>
  <c r="F998" i="35"/>
  <c r="F999" i="35"/>
  <c r="F1000" i="35"/>
  <c r="F1001" i="35"/>
  <c r="F1002" i="35"/>
  <c r="F1003" i="35"/>
  <c r="F1004" i="35"/>
  <c r="F1005" i="35"/>
  <c r="F1006" i="35"/>
  <c r="F1007" i="35"/>
  <c r="F1008" i="35"/>
  <c r="F1009" i="35"/>
  <c r="F1010" i="35"/>
  <c r="F1011" i="35"/>
  <c r="F1012" i="35"/>
  <c r="F1013" i="35"/>
  <c r="F14" i="35"/>
  <c r="D216" i="33"/>
  <c r="D217" i="33"/>
  <c r="D218" i="33"/>
  <c r="D219" i="33"/>
  <c r="D220" i="33"/>
  <c r="D221" i="33"/>
  <c r="C24" i="24"/>
  <c r="C14" i="22" s="1"/>
  <c r="B13" i="27" l="1"/>
  <c r="B21" i="36"/>
  <c r="B9" i="35"/>
  <c r="B9" i="28" l="1"/>
  <c r="C13" i="22"/>
  <c r="B9" i="22"/>
  <c r="B14" i="35" l="1"/>
  <c r="I14" i="35"/>
  <c r="H14" i="35"/>
  <c r="N14" i="35"/>
  <c r="M14" i="35"/>
  <c r="B15" i="35"/>
  <c r="I15" i="35"/>
  <c r="H15" i="35"/>
  <c r="N15" i="35"/>
  <c r="M15" i="35"/>
  <c r="B16" i="35"/>
  <c r="I16" i="35"/>
  <c r="H16" i="35"/>
  <c r="N16" i="35"/>
  <c r="L16" i="35"/>
  <c r="M16" i="35"/>
  <c r="B17" i="35"/>
  <c r="I17" i="35"/>
  <c r="H17" i="35"/>
  <c r="N17" i="35"/>
  <c r="L17" i="35"/>
  <c r="M17" i="35"/>
  <c r="B18" i="35"/>
  <c r="E18" i="35" s="1"/>
  <c r="I18" i="35"/>
  <c r="H18" i="35"/>
  <c r="N18" i="35"/>
  <c r="L18" i="35"/>
  <c r="M18" i="35"/>
  <c r="B19" i="35"/>
  <c r="E19" i="35" s="1"/>
  <c r="I19" i="35"/>
  <c r="H19" i="35"/>
  <c r="N19" i="35"/>
  <c r="L19" i="35"/>
  <c r="M19" i="35"/>
  <c r="B20" i="35"/>
  <c r="E20" i="35" s="1"/>
  <c r="I20" i="35"/>
  <c r="H20" i="35"/>
  <c r="N20" i="35"/>
  <c r="L20" i="35"/>
  <c r="M20" i="35"/>
  <c r="B21" i="35"/>
  <c r="E21" i="35" s="1"/>
  <c r="I21" i="35"/>
  <c r="H21" i="35"/>
  <c r="N21" i="35"/>
  <c r="L21" i="35"/>
  <c r="M21" i="35"/>
  <c r="B22" i="35"/>
  <c r="E22" i="35" s="1"/>
  <c r="I22" i="35"/>
  <c r="H22" i="35"/>
  <c r="N22" i="35"/>
  <c r="L22" i="35"/>
  <c r="M22" i="35"/>
  <c r="B23" i="35"/>
  <c r="E23" i="35" s="1"/>
  <c r="I23" i="35"/>
  <c r="H23" i="35"/>
  <c r="N23" i="35"/>
  <c r="L23" i="35"/>
  <c r="M23" i="35"/>
  <c r="B24" i="35"/>
  <c r="E24" i="35" s="1"/>
  <c r="I24" i="35"/>
  <c r="H24" i="35"/>
  <c r="N24" i="35"/>
  <c r="L24" i="35"/>
  <c r="M24" i="35"/>
  <c r="B25" i="35"/>
  <c r="E25" i="35" s="1"/>
  <c r="I25" i="35"/>
  <c r="H25" i="35"/>
  <c r="N25" i="35"/>
  <c r="L25" i="35"/>
  <c r="M25" i="35"/>
  <c r="B26" i="35"/>
  <c r="E26" i="35" s="1"/>
  <c r="I26" i="35"/>
  <c r="H26" i="35"/>
  <c r="N26" i="35"/>
  <c r="L26" i="35"/>
  <c r="M26" i="35"/>
  <c r="B27" i="35"/>
  <c r="E27" i="35" s="1"/>
  <c r="I27" i="35"/>
  <c r="H27" i="35"/>
  <c r="N27" i="35"/>
  <c r="L27" i="35"/>
  <c r="M27" i="35"/>
  <c r="B28" i="35"/>
  <c r="E28" i="35" s="1"/>
  <c r="I28" i="35"/>
  <c r="H28" i="35"/>
  <c r="N28" i="35"/>
  <c r="L28" i="35"/>
  <c r="M28" i="35"/>
  <c r="B29" i="35"/>
  <c r="E29" i="35" s="1"/>
  <c r="I29" i="35"/>
  <c r="H29" i="35"/>
  <c r="N29" i="35"/>
  <c r="L29" i="35"/>
  <c r="M29" i="35"/>
  <c r="B30" i="35"/>
  <c r="E30" i="35" s="1"/>
  <c r="I30" i="35"/>
  <c r="H30" i="35"/>
  <c r="N30" i="35"/>
  <c r="L30" i="35"/>
  <c r="M30" i="35"/>
  <c r="B31" i="35"/>
  <c r="E31" i="35" s="1"/>
  <c r="I31" i="35"/>
  <c r="H31" i="35"/>
  <c r="N31" i="35"/>
  <c r="L31" i="35"/>
  <c r="M31" i="35"/>
  <c r="B32" i="35"/>
  <c r="E32" i="35" s="1"/>
  <c r="I32" i="35"/>
  <c r="H32" i="35"/>
  <c r="N32" i="35"/>
  <c r="L32" i="35"/>
  <c r="M32" i="35"/>
  <c r="B33" i="35"/>
  <c r="E33" i="35" s="1"/>
  <c r="I33" i="35"/>
  <c r="H33" i="35"/>
  <c r="N33" i="35"/>
  <c r="L33" i="35"/>
  <c r="M33" i="35"/>
  <c r="B34" i="35"/>
  <c r="E34" i="35" s="1"/>
  <c r="I34" i="35"/>
  <c r="H34" i="35"/>
  <c r="N34" i="35"/>
  <c r="L34" i="35"/>
  <c r="M34" i="35"/>
  <c r="B35" i="35"/>
  <c r="E35" i="35" s="1"/>
  <c r="I35" i="35"/>
  <c r="H35" i="35"/>
  <c r="N35" i="35"/>
  <c r="L35" i="35"/>
  <c r="M35" i="35"/>
  <c r="B36" i="35"/>
  <c r="E36" i="35" s="1"/>
  <c r="I36" i="35"/>
  <c r="H36" i="35"/>
  <c r="N36" i="35"/>
  <c r="L36" i="35"/>
  <c r="M36" i="35"/>
  <c r="B37" i="35"/>
  <c r="E37" i="35" s="1"/>
  <c r="I37" i="35"/>
  <c r="H37" i="35"/>
  <c r="N37" i="35"/>
  <c r="L37" i="35"/>
  <c r="M37" i="35"/>
  <c r="B38" i="35"/>
  <c r="E38" i="35" s="1"/>
  <c r="I38" i="35"/>
  <c r="H38" i="35"/>
  <c r="N38" i="35"/>
  <c r="L38" i="35"/>
  <c r="M38" i="35"/>
  <c r="B39" i="35"/>
  <c r="E39" i="35" s="1"/>
  <c r="I39" i="35"/>
  <c r="H39" i="35"/>
  <c r="N39" i="35"/>
  <c r="L39" i="35"/>
  <c r="M39" i="35"/>
  <c r="B40" i="35"/>
  <c r="E40" i="35" s="1"/>
  <c r="I40" i="35"/>
  <c r="H40" i="35"/>
  <c r="N40" i="35"/>
  <c r="L40" i="35"/>
  <c r="M40" i="35"/>
  <c r="B41" i="35"/>
  <c r="E41" i="35" s="1"/>
  <c r="I41" i="35"/>
  <c r="H41" i="35"/>
  <c r="N41" i="35"/>
  <c r="L41" i="35"/>
  <c r="M41" i="35"/>
  <c r="B42" i="35"/>
  <c r="E42" i="35" s="1"/>
  <c r="I42" i="35"/>
  <c r="H42" i="35"/>
  <c r="N42" i="35"/>
  <c r="L42" i="35"/>
  <c r="M42" i="35"/>
  <c r="B43" i="35"/>
  <c r="E43" i="35" s="1"/>
  <c r="I43" i="35"/>
  <c r="H43" i="35"/>
  <c r="N43" i="35"/>
  <c r="L43" i="35"/>
  <c r="M43" i="35"/>
  <c r="B44" i="35"/>
  <c r="E44" i="35" s="1"/>
  <c r="I44" i="35"/>
  <c r="H44" i="35"/>
  <c r="N44" i="35"/>
  <c r="L44" i="35"/>
  <c r="M44" i="35"/>
  <c r="B45" i="35"/>
  <c r="E45" i="35" s="1"/>
  <c r="I45" i="35"/>
  <c r="H45" i="35"/>
  <c r="N45" i="35"/>
  <c r="L45" i="35"/>
  <c r="M45" i="35"/>
  <c r="B46" i="35"/>
  <c r="E46" i="35" s="1"/>
  <c r="I46" i="35"/>
  <c r="H46" i="35"/>
  <c r="N46" i="35"/>
  <c r="L46" i="35"/>
  <c r="M46" i="35"/>
  <c r="B47" i="35"/>
  <c r="E47" i="35" s="1"/>
  <c r="I47" i="35"/>
  <c r="H47" i="35"/>
  <c r="N47" i="35"/>
  <c r="L47" i="35"/>
  <c r="M47" i="35"/>
  <c r="B48" i="35"/>
  <c r="E48" i="35" s="1"/>
  <c r="I48" i="35"/>
  <c r="H48" i="35"/>
  <c r="N48" i="35"/>
  <c r="L48" i="35"/>
  <c r="M48" i="35"/>
  <c r="B49" i="35"/>
  <c r="E49" i="35" s="1"/>
  <c r="I49" i="35"/>
  <c r="H49" i="35"/>
  <c r="N49" i="35"/>
  <c r="L49" i="35"/>
  <c r="M49" i="35"/>
  <c r="B50" i="35"/>
  <c r="E50" i="35" s="1"/>
  <c r="I50" i="35"/>
  <c r="H50" i="35"/>
  <c r="N50" i="35"/>
  <c r="L50" i="35"/>
  <c r="M50" i="35"/>
  <c r="B51" i="35"/>
  <c r="E51" i="35" s="1"/>
  <c r="I51" i="35"/>
  <c r="H51" i="35"/>
  <c r="N51" i="35"/>
  <c r="L51" i="35"/>
  <c r="M51" i="35"/>
  <c r="B52" i="35"/>
  <c r="E52" i="35" s="1"/>
  <c r="I52" i="35"/>
  <c r="H52" i="35"/>
  <c r="N52" i="35"/>
  <c r="L52" i="35"/>
  <c r="M52" i="35"/>
  <c r="B53" i="35"/>
  <c r="E53" i="35" s="1"/>
  <c r="I53" i="35"/>
  <c r="H53" i="35"/>
  <c r="N53" i="35"/>
  <c r="L53" i="35"/>
  <c r="M53" i="35"/>
  <c r="B54" i="35"/>
  <c r="E54" i="35" s="1"/>
  <c r="I54" i="35"/>
  <c r="H54" i="35"/>
  <c r="N54" i="35"/>
  <c r="L54" i="35"/>
  <c r="M54" i="35"/>
  <c r="B55" i="35"/>
  <c r="E55" i="35" s="1"/>
  <c r="I55" i="35"/>
  <c r="H55" i="35"/>
  <c r="N55" i="35"/>
  <c r="L55" i="35"/>
  <c r="M55" i="35"/>
  <c r="B56" i="35"/>
  <c r="E56" i="35" s="1"/>
  <c r="I56" i="35"/>
  <c r="H56" i="35"/>
  <c r="N56" i="35"/>
  <c r="L56" i="35"/>
  <c r="M56" i="35"/>
  <c r="B57" i="35"/>
  <c r="E57" i="35" s="1"/>
  <c r="I57" i="35"/>
  <c r="H57" i="35"/>
  <c r="N57" i="35"/>
  <c r="L57" i="35"/>
  <c r="M57" i="35"/>
  <c r="B58" i="35"/>
  <c r="E58" i="35" s="1"/>
  <c r="I58" i="35"/>
  <c r="H58" i="35"/>
  <c r="N58" i="35"/>
  <c r="L58" i="35"/>
  <c r="M58" i="35"/>
  <c r="B59" i="35"/>
  <c r="E59" i="35" s="1"/>
  <c r="I59" i="35"/>
  <c r="H59" i="35"/>
  <c r="N59" i="35"/>
  <c r="L59" i="35"/>
  <c r="M59" i="35"/>
  <c r="B60" i="35"/>
  <c r="E60" i="35" s="1"/>
  <c r="I60" i="35"/>
  <c r="H60" i="35"/>
  <c r="N60" i="35"/>
  <c r="L60" i="35"/>
  <c r="M60" i="35"/>
  <c r="B61" i="35"/>
  <c r="E61" i="35" s="1"/>
  <c r="I61" i="35"/>
  <c r="H61" i="35"/>
  <c r="N61" i="35"/>
  <c r="L61" i="35"/>
  <c r="M61" i="35"/>
  <c r="B62" i="35"/>
  <c r="E62" i="35" s="1"/>
  <c r="I62" i="35"/>
  <c r="H62" i="35"/>
  <c r="N62" i="35"/>
  <c r="L62" i="35"/>
  <c r="M62" i="35"/>
  <c r="B63" i="35"/>
  <c r="E63" i="35" s="1"/>
  <c r="I63" i="35"/>
  <c r="H63" i="35"/>
  <c r="N63" i="35"/>
  <c r="L63" i="35"/>
  <c r="M63" i="35"/>
  <c r="B64" i="35"/>
  <c r="E64" i="35" s="1"/>
  <c r="I64" i="35"/>
  <c r="H64" i="35"/>
  <c r="N64" i="35"/>
  <c r="L64" i="35"/>
  <c r="M64" i="35"/>
  <c r="B65" i="35"/>
  <c r="E65" i="35" s="1"/>
  <c r="I65" i="35"/>
  <c r="H65" i="35"/>
  <c r="N65" i="35"/>
  <c r="L65" i="35"/>
  <c r="M65" i="35"/>
  <c r="B66" i="35"/>
  <c r="E66" i="35" s="1"/>
  <c r="I66" i="35"/>
  <c r="H66" i="35"/>
  <c r="N66" i="35"/>
  <c r="L66" i="35"/>
  <c r="M66" i="35"/>
  <c r="B67" i="35"/>
  <c r="E67" i="35" s="1"/>
  <c r="I67" i="35"/>
  <c r="H67" i="35"/>
  <c r="N67" i="35"/>
  <c r="L67" i="35"/>
  <c r="M67" i="35"/>
  <c r="B68" i="35"/>
  <c r="E68" i="35" s="1"/>
  <c r="I68" i="35"/>
  <c r="H68" i="35"/>
  <c r="N68" i="35"/>
  <c r="L68" i="35"/>
  <c r="M68" i="35"/>
  <c r="B69" i="35"/>
  <c r="E69" i="35" s="1"/>
  <c r="I69" i="35"/>
  <c r="H69" i="35"/>
  <c r="N69" i="35"/>
  <c r="L69" i="35"/>
  <c r="M69" i="35"/>
  <c r="B70" i="35"/>
  <c r="E70" i="35" s="1"/>
  <c r="I70" i="35"/>
  <c r="H70" i="35"/>
  <c r="N70" i="35"/>
  <c r="L70" i="35"/>
  <c r="M70" i="35"/>
  <c r="B71" i="35"/>
  <c r="E71" i="35" s="1"/>
  <c r="I71" i="35"/>
  <c r="H71" i="35"/>
  <c r="N71" i="35"/>
  <c r="L71" i="35"/>
  <c r="M71" i="35"/>
  <c r="B72" i="35"/>
  <c r="E72" i="35" s="1"/>
  <c r="I72" i="35"/>
  <c r="H72" i="35"/>
  <c r="N72" i="35"/>
  <c r="L72" i="35"/>
  <c r="M72" i="35"/>
  <c r="B73" i="35"/>
  <c r="E73" i="35" s="1"/>
  <c r="I73" i="35"/>
  <c r="H73" i="35"/>
  <c r="N73" i="35"/>
  <c r="L73" i="35"/>
  <c r="M73" i="35"/>
  <c r="B74" i="35"/>
  <c r="E74" i="35" s="1"/>
  <c r="I74" i="35"/>
  <c r="H74" i="35"/>
  <c r="N74" i="35"/>
  <c r="L74" i="35"/>
  <c r="M74" i="35"/>
  <c r="B75" i="35"/>
  <c r="E75" i="35" s="1"/>
  <c r="I75" i="35"/>
  <c r="H75" i="35"/>
  <c r="N75" i="35"/>
  <c r="L75" i="35"/>
  <c r="M75" i="35"/>
  <c r="B76" i="35"/>
  <c r="E76" i="35" s="1"/>
  <c r="I76" i="35"/>
  <c r="H76" i="35"/>
  <c r="N76" i="35"/>
  <c r="L76" i="35"/>
  <c r="M76" i="35"/>
  <c r="B77" i="35"/>
  <c r="E77" i="35" s="1"/>
  <c r="I77" i="35"/>
  <c r="H77" i="35"/>
  <c r="N77" i="35"/>
  <c r="L77" i="35"/>
  <c r="M77" i="35"/>
  <c r="B78" i="35"/>
  <c r="E78" i="35" s="1"/>
  <c r="I78" i="35"/>
  <c r="H78" i="35"/>
  <c r="N78" i="35"/>
  <c r="L78" i="35"/>
  <c r="M78" i="35"/>
  <c r="B79" i="35"/>
  <c r="E79" i="35" s="1"/>
  <c r="I79" i="35"/>
  <c r="H79" i="35"/>
  <c r="N79" i="35"/>
  <c r="L79" i="35"/>
  <c r="M79" i="35"/>
  <c r="B80" i="35"/>
  <c r="E80" i="35" s="1"/>
  <c r="I80" i="35"/>
  <c r="H80" i="35"/>
  <c r="N80" i="35"/>
  <c r="L80" i="35"/>
  <c r="M80" i="35"/>
  <c r="B81" i="35"/>
  <c r="E81" i="35" s="1"/>
  <c r="I81" i="35"/>
  <c r="H81" i="35"/>
  <c r="N81" i="35"/>
  <c r="L81" i="35"/>
  <c r="M81" i="35"/>
  <c r="B82" i="35"/>
  <c r="E82" i="35" s="1"/>
  <c r="I82" i="35"/>
  <c r="H82" i="35"/>
  <c r="N82" i="35"/>
  <c r="L82" i="35"/>
  <c r="M82" i="35"/>
  <c r="B83" i="35"/>
  <c r="E83" i="35" s="1"/>
  <c r="I83" i="35"/>
  <c r="H83" i="35"/>
  <c r="N83" i="35"/>
  <c r="L83" i="35"/>
  <c r="M83" i="35"/>
  <c r="B84" i="35"/>
  <c r="E84" i="35" s="1"/>
  <c r="I84" i="35"/>
  <c r="H84" i="35"/>
  <c r="N84" i="35"/>
  <c r="L84" i="35"/>
  <c r="M84" i="35"/>
  <c r="B85" i="35"/>
  <c r="E85" i="35" s="1"/>
  <c r="I85" i="35"/>
  <c r="H85" i="35"/>
  <c r="N85" i="35"/>
  <c r="L85" i="35"/>
  <c r="M85" i="35"/>
  <c r="B86" i="35"/>
  <c r="E86" i="35" s="1"/>
  <c r="I86" i="35"/>
  <c r="H86" i="35"/>
  <c r="N86" i="35"/>
  <c r="L86" i="35"/>
  <c r="M86" i="35"/>
  <c r="B87" i="35"/>
  <c r="E87" i="35" s="1"/>
  <c r="I87" i="35"/>
  <c r="H87" i="35"/>
  <c r="N87" i="35"/>
  <c r="L87" i="35"/>
  <c r="M87" i="35"/>
  <c r="B88" i="35"/>
  <c r="E88" i="35" s="1"/>
  <c r="I88" i="35"/>
  <c r="H88" i="35"/>
  <c r="N88" i="35"/>
  <c r="L88" i="35"/>
  <c r="M88" i="35"/>
  <c r="B89" i="35"/>
  <c r="E89" i="35" s="1"/>
  <c r="I89" i="35"/>
  <c r="H89" i="35"/>
  <c r="N89" i="35"/>
  <c r="L89" i="35"/>
  <c r="M89" i="35"/>
  <c r="B90" i="35"/>
  <c r="E90" i="35" s="1"/>
  <c r="I90" i="35"/>
  <c r="H90" i="35"/>
  <c r="N90" i="35"/>
  <c r="L90" i="35"/>
  <c r="M90" i="35"/>
  <c r="B91" i="35"/>
  <c r="E91" i="35" s="1"/>
  <c r="I91" i="35"/>
  <c r="H91" i="35"/>
  <c r="N91" i="35"/>
  <c r="L91" i="35"/>
  <c r="M91" i="35"/>
  <c r="B92" i="35"/>
  <c r="E92" i="35" s="1"/>
  <c r="I92" i="35"/>
  <c r="H92" i="35"/>
  <c r="N92" i="35"/>
  <c r="L92" i="35"/>
  <c r="M92" i="35"/>
  <c r="B93" i="35"/>
  <c r="E93" i="35" s="1"/>
  <c r="I93" i="35"/>
  <c r="H93" i="35"/>
  <c r="N93" i="35"/>
  <c r="L93" i="35"/>
  <c r="M93" i="35"/>
  <c r="B94" i="35"/>
  <c r="E94" i="35" s="1"/>
  <c r="I94" i="35"/>
  <c r="H94" i="35"/>
  <c r="N94" i="35"/>
  <c r="L94" i="35"/>
  <c r="M94" i="35"/>
  <c r="B95" i="35"/>
  <c r="E95" i="35" s="1"/>
  <c r="I95" i="35"/>
  <c r="H95" i="35"/>
  <c r="N95" i="35"/>
  <c r="L95" i="35"/>
  <c r="M95" i="35"/>
  <c r="B96" i="35"/>
  <c r="E96" i="35" s="1"/>
  <c r="I96" i="35"/>
  <c r="H96" i="35"/>
  <c r="N96" i="35"/>
  <c r="L96" i="35"/>
  <c r="M96" i="35"/>
  <c r="B97" i="35"/>
  <c r="E97" i="35" s="1"/>
  <c r="I97" i="35"/>
  <c r="H97" i="35"/>
  <c r="N97" i="35"/>
  <c r="L97" i="35"/>
  <c r="M97" i="35"/>
  <c r="B98" i="35"/>
  <c r="E98" i="35" s="1"/>
  <c r="I98" i="35"/>
  <c r="H98" i="35"/>
  <c r="N98" i="35"/>
  <c r="L98" i="35"/>
  <c r="M98" i="35"/>
  <c r="B99" i="35"/>
  <c r="E99" i="35" s="1"/>
  <c r="I99" i="35"/>
  <c r="H99" i="35"/>
  <c r="N99" i="35"/>
  <c r="L99" i="35"/>
  <c r="M99" i="35"/>
  <c r="B100" i="35"/>
  <c r="E100" i="35" s="1"/>
  <c r="I100" i="35"/>
  <c r="H100" i="35"/>
  <c r="N100" i="35"/>
  <c r="L100" i="35"/>
  <c r="M100" i="35"/>
  <c r="B101" i="35"/>
  <c r="E101" i="35" s="1"/>
  <c r="I101" i="35"/>
  <c r="H101" i="35"/>
  <c r="N101" i="35"/>
  <c r="L101" i="35"/>
  <c r="M101" i="35"/>
  <c r="B102" i="35"/>
  <c r="E102" i="35" s="1"/>
  <c r="I102" i="35"/>
  <c r="H102" i="35"/>
  <c r="N102" i="35"/>
  <c r="L102" i="35"/>
  <c r="M102" i="35"/>
  <c r="B103" i="35"/>
  <c r="E103" i="35" s="1"/>
  <c r="I103" i="35"/>
  <c r="H103" i="35"/>
  <c r="N103" i="35"/>
  <c r="L103" i="35"/>
  <c r="M103" i="35"/>
  <c r="B104" i="35"/>
  <c r="E104" i="35" s="1"/>
  <c r="I104" i="35"/>
  <c r="H104" i="35"/>
  <c r="N104" i="35"/>
  <c r="L104" i="35"/>
  <c r="M104" i="35"/>
  <c r="B105" i="35"/>
  <c r="E105" i="35" s="1"/>
  <c r="I105" i="35"/>
  <c r="H105" i="35"/>
  <c r="N105" i="35"/>
  <c r="L105" i="35"/>
  <c r="M105" i="35"/>
  <c r="B106" i="35"/>
  <c r="E106" i="35" s="1"/>
  <c r="I106" i="35"/>
  <c r="H106" i="35"/>
  <c r="N106" i="35"/>
  <c r="L106" i="35"/>
  <c r="M106" i="35"/>
  <c r="B107" i="35"/>
  <c r="E107" i="35" s="1"/>
  <c r="I107" i="35"/>
  <c r="H107" i="35"/>
  <c r="N107" i="35"/>
  <c r="L107" i="35"/>
  <c r="M107" i="35"/>
  <c r="B108" i="35"/>
  <c r="E108" i="35" s="1"/>
  <c r="I108" i="35"/>
  <c r="H108" i="35"/>
  <c r="N108" i="35"/>
  <c r="L108" i="35"/>
  <c r="M108" i="35"/>
  <c r="B109" i="35"/>
  <c r="E109" i="35" s="1"/>
  <c r="I109" i="35"/>
  <c r="H109" i="35"/>
  <c r="N109" i="35"/>
  <c r="L109" i="35"/>
  <c r="M109" i="35"/>
  <c r="B110" i="35"/>
  <c r="E110" i="35" s="1"/>
  <c r="I110" i="35"/>
  <c r="H110" i="35"/>
  <c r="N110" i="35"/>
  <c r="L110" i="35"/>
  <c r="M110" i="35"/>
  <c r="B111" i="35"/>
  <c r="E111" i="35" s="1"/>
  <c r="I111" i="35"/>
  <c r="H111" i="35"/>
  <c r="N111" i="35"/>
  <c r="L111" i="35"/>
  <c r="M111" i="35"/>
  <c r="B112" i="35"/>
  <c r="E112" i="35" s="1"/>
  <c r="I112" i="35"/>
  <c r="H112" i="35"/>
  <c r="N112" i="35"/>
  <c r="L112" i="35"/>
  <c r="M112" i="35"/>
  <c r="B113" i="35"/>
  <c r="E113" i="35" s="1"/>
  <c r="I113" i="35"/>
  <c r="H113" i="35"/>
  <c r="N113" i="35"/>
  <c r="L113" i="35"/>
  <c r="M113" i="35"/>
  <c r="B114" i="35"/>
  <c r="E114" i="35" s="1"/>
  <c r="I114" i="35"/>
  <c r="H114" i="35"/>
  <c r="N114" i="35"/>
  <c r="L114" i="35"/>
  <c r="M114" i="35"/>
  <c r="B115" i="35"/>
  <c r="E115" i="35" s="1"/>
  <c r="I115" i="35"/>
  <c r="H115" i="35"/>
  <c r="N115" i="35"/>
  <c r="L115" i="35"/>
  <c r="M115" i="35"/>
  <c r="B116" i="35"/>
  <c r="E116" i="35" s="1"/>
  <c r="I116" i="35"/>
  <c r="H116" i="35"/>
  <c r="N116" i="35"/>
  <c r="L116" i="35"/>
  <c r="M116" i="35"/>
  <c r="B117" i="35"/>
  <c r="E117" i="35" s="1"/>
  <c r="I117" i="35"/>
  <c r="H117" i="35"/>
  <c r="N117" i="35"/>
  <c r="L117" i="35"/>
  <c r="M117" i="35"/>
  <c r="B118" i="35"/>
  <c r="E118" i="35" s="1"/>
  <c r="I118" i="35"/>
  <c r="H118" i="35"/>
  <c r="N118" i="35"/>
  <c r="L118" i="35"/>
  <c r="M118" i="35"/>
  <c r="B119" i="35"/>
  <c r="E119" i="35" s="1"/>
  <c r="I119" i="35"/>
  <c r="H119" i="35"/>
  <c r="N119" i="35"/>
  <c r="L119" i="35"/>
  <c r="M119" i="35"/>
  <c r="B120" i="35"/>
  <c r="E120" i="35" s="1"/>
  <c r="I120" i="35"/>
  <c r="H120" i="35"/>
  <c r="N120" i="35"/>
  <c r="L120" i="35"/>
  <c r="M120" i="35"/>
  <c r="B121" i="35"/>
  <c r="E121" i="35" s="1"/>
  <c r="I121" i="35"/>
  <c r="H121" i="35"/>
  <c r="N121" i="35"/>
  <c r="L121" i="35"/>
  <c r="M121" i="35"/>
  <c r="B122" i="35"/>
  <c r="E122" i="35" s="1"/>
  <c r="I122" i="35"/>
  <c r="H122" i="35"/>
  <c r="N122" i="35"/>
  <c r="L122" i="35"/>
  <c r="M122" i="35"/>
  <c r="B123" i="35"/>
  <c r="E123" i="35" s="1"/>
  <c r="I123" i="35"/>
  <c r="H123" i="35"/>
  <c r="N123" i="35"/>
  <c r="L123" i="35"/>
  <c r="M123" i="35"/>
  <c r="B124" i="35"/>
  <c r="E124" i="35" s="1"/>
  <c r="I124" i="35"/>
  <c r="H124" i="35"/>
  <c r="N124" i="35"/>
  <c r="L124" i="35"/>
  <c r="M124" i="35"/>
  <c r="B125" i="35"/>
  <c r="E125" i="35" s="1"/>
  <c r="I125" i="35"/>
  <c r="H125" i="35"/>
  <c r="N125" i="35"/>
  <c r="L125" i="35"/>
  <c r="M125" i="35"/>
  <c r="B126" i="35"/>
  <c r="E126" i="35" s="1"/>
  <c r="I126" i="35"/>
  <c r="H126" i="35"/>
  <c r="N126" i="35"/>
  <c r="L126" i="35"/>
  <c r="M126" i="35"/>
  <c r="B127" i="35"/>
  <c r="E127" i="35" s="1"/>
  <c r="I127" i="35"/>
  <c r="H127" i="35"/>
  <c r="N127" i="35"/>
  <c r="L127" i="35"/>
  <c r="M127" i="35"/>
  <c r="B128" i="35"/>
  <c r="E128" i="35" s="1"/>
  <c r="I128" i="35"/>
  <c r="H128" i="35"/>
  <c r="N128" i="35"/>
  <c r="L128" i="35"/>
  <c r="M128" i="35"/>
  <c r="B129" i="35"/>
  <c r="E129" i="35" s="1"/>
  <c r="I129" i="35"/>
  <c r="H129" i="35"/>
  <c r="N129" i="35"/>
  <c r="L129" i="35"/>
  <c r="M129" i="35"/>
  <c r="B130" i="35"/>
  <c r="E130" i="35" s="1"/>
  <c r="I130" i="35"/>
  <c r="H130" i="35"/>
  <c r="N130" i="35"/>
  <c r="L130" i="35"/>
  <c r="M130" i="35"/>
  <c r="B131" i="35"/>
  <c r="E131" i="35" s="1"/>
  <c r="I131" i="35"/>
  <c r="H131" i="35"/>
  <c r="N131" i="35"/>
  <c r="L131" i="35"/>
  <c r="M131" i="35"/>
  <c r="B132" i="35"/>
  <c r="E132" i="35" s="1"/>
  <c r="I132" i="35"/>
  <c r="H132" i="35"/>
  <c r="N132" i="35"/>
  <c r="L132" i="35"/>
  <c r="M132" i="35"/>
  <c r="B133" i="35"/>
  <c r="E133" i="35" s="1"/>
  <c r="I133" i="35"/>
  <c r="H133" i="35"/>
  <c r="N133" i="35"/>
  <c r="L133" i="35"/>
  <c r="M133" i="35"/>
  <c r="B134" i="35"/>
  <c r="E134" i="35" s="1"/>
  <c r="I134" i="35"/>
  <c r="H134" i="35"/>
  <c r="N134" i="35"/>
  <c r="L134" i="35"/>
  <c r="M134" i="35"/>
  <c r="B135" i="35"/>
  <c r="E135" i="35" s="1"/>
  <c r="I135" i="35"/>
  <c r="H135" i="35"/>
  <c r="N135" i="35"/>
  <c r="L135" i="35"/>
  <c r="M135" i="35"/>
  <c r="B136" i="35"/>
  <c r="E136" i="35" s="1"/>
  <c r="I136" i="35"/>
  <c r="H136" i="35"/>
  <c r="N136" i="35"/>
  <c r="L136" i="35"/>
  <c r="M136" i="35"/>
  <c r="B137" i="35"/>
  <c r="E137" i="35" s="1"/>
  <c r="I137" i="35"/>
  <c r="H137" i="35"/>
  <c r="N137" i="35"/>
  <c r="L137" i="35"/>
  <c r="M137" i="35"/>
  <c r="B138" i="35"/>
  <c r="E138" i="35" s="1"/>
  <c r="I138" i="35"/>
  <c r="H138" i="35"/>
  <c r="N138" i="35"/>
  <c r="L138" i="35"/>
  <c r="M138" i="35"/>
  <c r="B139" i="35"/>
  <c r="E139" i="35" s="1"/>
  <c r="I139" i="35"/>
  <c r="H139" i="35"/>
  <c r="N139" i="35"/>
  <c r="L139" i="35"/>
  <c r="M139" i="35"/>
  <c r="B140" i="35"/>
  <c r="E140" i="35" s="1"/>
  <c r="I140" i="35"/>
  <c r="H140" i="35"/>
  <c r="N140" i="35"/>
  <c r="L140" i="35"/>
  <c r="M140" i="35"/>
  <c r="B141" i="35"/>
  <c r="E141" i="35" s="1"/>
  <c r="I141" i="35"/>
  <c r="H141" i="35"/>
  <c r="N141" i="35"/>
  <c r="L141" i="35"/>
  <c r="M141" i="35"/>
  <c r="B142" i="35"/>
  <c r="E142" i="35" s="1"/>
  <c r="I142" i="35"/>
  <c r="H142" i="35"/>
  <c r="N142" i="35"/>
  <c r="L142" i="35"/>
  <c r="M142" i="35"/>
  <c r="B143" i="35"/>
  <c r="E143" i="35" s="1"/>
  <c r="I143" i="35"/>
  <c r="H143" i="35"/>
  <c r="N143" i="35"/>
  <c r="L143" i="35"/>
  <c r="M143" i="35"/>
  <c r="B144" i="35"/>
  <c r="E144" i="35" s="1"/>
  <c r="I144" i="35"/>
  <c r="H144" i="35"/>
  <c r="N144" i="35"/>
  <c r="L144" i="35"/>
  <c r="M144" i="35"/>
  <c r="B145" i="35"/>
  <c r="E145" i="35" s="1"/>
  <c r="I145" i="35"/>
  <c r="H145" i="35"/>
  <c r="N145" i="35"/>
  <c r="L145" i="35"/>
  <c r="M145" i="35"/>
  <c r="B146" i="35"/>
  <c r="E146" i="35" s="1"/>
  <c r="I146" i="35"/>
  <c r="H146" i="35"/>
  <c r="N146" i="35"/>
  <c r="L146" i="35"/>
  <c r="M146" i="35"/>
  <c r="B147" i="35"/>
  <c r="E147" i="35" s="1"/>
  <c r="I147" i="35"/>
  <c r="H147" i="35"/>
  <c r="N147" i="35"/>
  <c r="L147" i="35"/>
  <c r="M147" i="35"/>
  <c r="B148" i="35"/>
  <c r="E148" i="35" s="1"/>
  <c r="I148" i="35"/>
  <c r="H148" i="35"/>
  <c r="N148" i="35"/>
  <c r="L148" i="35"/>
  <c r="M148" i="35"/>
  <c r="B149" i="35"/>
  <c r="E149" i="35" s="1"/>
  <c r="I149" i="35"/>
  <c r="H149" i="35"/>
  <c r="N149" i="35"/>
  <c r="L149" i="35"/>
  <c r="M149" i="35"/>
  <c r="B150" i="35"/>
  <c r="E150" i="35" s="1"/>
  <c r="I150" i="35"/>
  <c r="H150" i="35"/>
  <c r="N150" i="35"/>
  <c r="L150" i="35"/>
  <c r="M150" i="35"/>
  <c r="B151" i="35"/>
  <c r="E151" i="35" s="1"/>
  <c r="I151" i="35"/>
  <c r="H151" i="35"/>
  <c r="N151" i="35"/>
  <c r="L151" i="35"/>
  <c r="M151" i="35"/>
  <c r="B152" i="35"/>
  <c r="E152" i="35" s="1"/>
  <c r="I152" i="35"/>
  <c r="H152" i="35"/>
  <c r="N152" i="35"/>
  <c r="L152" i="35"/>
  <c r="M152" i="35"/>
  <c r="B153" i="35"/>
  <c r="E153" i="35" s="1"/>
  <c r="I153" i="35"/>
  <c r="H153" i="35"/>
  <c r="N153" i="35"/>
  <c r="L153" i="35"/>
  <c r="M153" i="35"/>
  <c r="B154" i="35"/>
  <c r="E154" i="35" s="1"/>
  <c r="I154" i="35"/>
  <c r="H154" i="35"/>
  <c r="N154" i="35"/>
  <c r="L154" i="35"/>
  <c r="M154" i="35"/>
  <c r="B155" i="35"/>
  <c r="E155" i="35" s="1"/>
  <c r="I155" i="35"/>
  <c r="H155" i="35"/>
  <c r="N155" i="35"/>
  <c r="L155" i="35"/>
  <c r="M155" i="35"/>
  <c r="B156" i="35"/>
  <c r="E156" i="35" s="1"/>
  <c r="I156" i="35"/>
  <c r="H156" i="35"/>
  <c r="N156" i="35"/>
  <c r="L156" i="35"/>
  <c r="M156" i="35"/>
  <c r="B157" i="35"/>
  <c r="E157" i="35" s="1"/>
  <c r="I157" i="35"/>
  <c r="H157" i="35"/>
  <c r="N157" i="35"/>
  <c r="L157" i="35"/>
  <c r="M157" i="35"/>
  <c r="B158" i="35"/>
  <c r="E158" i="35" s="1"/>
  <c r="I158" i="35"/>
  <c r="H158" i="35"/>
  <c r="N158" i="35"/>
  <c r="L158" i="35"/>
  <c r="M158" i="35"/>
  <c r="B159" i="35"/>
  <c r="E159" i="35" s="1"/>
  <c r="I159" i="35"/>
  <c r="H159" i="35"/>
  <c r="N159" i="35"/>
  <c r="L159" i="35"/>
  <c r="M159" i="35"/>
  <c r="B160" i="35"/>
  <c r="E160" i="35" s="1"/>
  <c r="I160" i="35"/>
  <c r="H160" i="35"/>
  <c r="N160" i="35"/>
  <c r="L160" i="35"/>
  <c r="M160" i="35"/>
  <c r="B161" i="35"/>
  <c r="E161" i="35" s="1"/>
  <c r="I161" i="35"/>
  <c r="H161" i="35"/>
  <c r="N161" i="35"/>
  <c r="L161" i="35"/>
  <c r="M161" i="35"/>
  <c r="B162" i="35"/>
  <c r="E162" i="35" s="1"/>
  <c r="I162" i="35"/>
  <c r="H162" i="35"/>
  <c r="N162" i="35"/>
  <c r="L162" i="35"/>
  <c r="M162" i="35"/>
  <c r="B163" i="35"/>
  <c r="E163" i="35" s="1"/>
  <c r="I163" i="35"/>
  <c r="H163" i="35"/>
  <c r="N163" i="35"/>
  <c r="L163" i="35"/>
  <c r="M163" i="35"/>
  <c r="B164" i="35"/>
  <c r="E164" i="35" s="1"/>
  <c r="I164" i="35"/>
  <c r="H164" i="35"/>
  <c r="N164" i="35"/>
  <c r="L164" i="35"/>
  <c r="M164" i="35"/>
  <c r="B165" i="35"/>
  <c r="E165" i="35" s="1"/>
  <c r="I165" i="35"/>
  <c r="H165" i="35"/>
  <c r="N165" i="35"/>
  <c r="L165" i="35"/>
  <c r="M165" i="35"/>
  <c r="B166" i="35"/>
  <c r="E166" i="35" s="1"/>
  <c r="I166" i="35"/>
  <c r="H166" i="35"/>
  <c r="N166" i="35"/>
  <c r="L166" i="35"/>
  <c r="M166" i="35"/>
  <c r="B167" i="35"/>
  <c r="E167" i="35" s="1"/>
  <c r="I167" i="35"/>
  <c r="H167" i="35"/>
  <c r="N167" i="35"/>
  <c r="L167" i="35"/>
  <c r="M167" i="35"/>
  <c r="B168" i="35"/>
  <c r="E168" i="35" s="1"/>
  <c r="I168" i="35"/>
  <c r="H168" i="35"/>
  <c r="N168" i="35"/>
  <c r="L168" i="35"/>
  <c r="M168" i="35"/>
  <c r="B169" i="35"/>
  <c r="E169" i="35" s="1"/>
  <c r="I169" i="35"/>
  <c r="H169" i="35"/>
  <c r="N169" i="35"/>
  <c r="L169" i="35"/>
  <c r="M169" i="35"/>
  <c r="B170" i="35"/>
  <c r="E170" i="35" s="1"/>
  <c r="I170" i="35"/>
  <c r="H170" i="35"/>
  <c r="N170" i="35"/>
  <c r="L170" i="35"/>
  <c r="M170" i="35"/>
  <c r="B171" i="35"/>
  <c r="E171" i="35" s="1"/>
  <c r="I171" i="35"/>
  <c r="H171" i="35"/>
  <c r="N171" i="35"/>
  <c r="L171" i="35"/>
  <c r="M171" i="35"/>
  <c r="B172" i="35"/>
  <c r="E172" i="35" s="1"/>
  <c r="I172" i="35"/>
  <c r="H172" i="35"/>
  <c r="N172" i="35"/>
  <c r="L172" i="35"/>
  <c r="M172" i="35"/>
  <c r="B173" i="35"/>
  <c r="E173" i="35" s="1"/>
  <c r="I173" i="35"/>
  <c r="H173" i="35"/>
  <c r="N173" i="35"/>
  <c r="L173" i="35"/>
  <c r="M173" i="35"/>
  <c r="B174" i="35"/>
  <c r="E174" i="35" s="1"/>
  <c r="I174" i="35"/>
  <c r="H174" i="35"/>
  <c r="N174" i="35"/>
  <c r="L174" i="35"/>
  <c r="M174" i="35"/>
  <c r="B175" i="35"/>
  <c r="E175" i="35" s="1"/>
  <c r="I175" i="35"/>
  <c r="H175" i="35"/>
  <c r="N175" i="35"/>
  <c r="L175" i="35"/>
  <c r="M175" i="35"/>
  <c r="B176" i="35"/>
  <c r="E176" i="35" s="1"/>
  <c r="I176" i="35"/>
  <c r="H176" i="35"/>
  <c r="N176" i="35"/>
  <c r="L176" i="35"/>
  <c r="M176" i="35"/>
  <c r="B177" i="35"/>
  <c r="E177" i="35" s="1"/>
  <c r="I177" i="35"/>
  <c r="H177" i="35"/>
  <c r="N177" i="35"/>
  <c r="L177" i="35"/>
  <c r="M177" i="35"/>
  <c r="B178" i="35"/>
  <c r="E178" i="35" s="1"/>
  <c r="I178" i="35"/>
  <c r="H178" i="35"/>
  <c r="N178" i="35"/>
  <c r="L178" i="35"/>
  <c r="M178" i="35"/>
  <c r="B179" i="35"/>
  <c r="E179" i="35" s="1"/>
  <c r="I179" i="35"/>
  <c r="H179" i="35"/>
  <c r="N179" i="35"/>
  <c r="L179" i="35"/>
  <c r="M179" i="35"/>
  <c r="B180" i="35"/>
  <c r="E180" i="35" s="1"/>
  <c r="I180" i="35"/>
  <c r="H180" i="35"/>
  <c r="N180" i="35"/>
  <c r="L180" i="35"/>
  <c r="M180" i="35"/>
  <c r="B181" i="35"/>
  <c r="E181" i="35" s="1"/>
  <c r="I181" i="35"/>
  <c r="H181" i="35"/>
  <c r="N181" i="35"/>
  <c r="L181" i="35"/>
  <c r="M181" i="35"/>
  <c r="B182" i="35"/>
  <c r="E182" i="35" s="1"/>
  <c r="I182" i="35"/>
  <c r="H182" i="35"/>
  <c r="N182" i="35"/>
  <c r="L182" i="35"/>
  <c r="M182" i="35"/>
  <c r="B183" i="35"/>
  <c r="E183" i="35" s="1"/>
  <c r="I183" i="35"/>
  <c r="H183" i="35"/>
  <c r="N183" i="35"/>
  <c r="L183" i="35"/>
  <c r="M183" i="35"/>
  <c r="B184" i="35"/>
  <c r="E184" i="35" s="1"/>
  <c r="I184" i="35"/>
  <c r="H184" i="35"/>
  <c r="N184" i="35"/>
  <c r="L184" i="35"/>
  <c r="M184" i="35"/>
  <c r="B185" i="35"/>
  <c r="E185" i="35" s="1"/>
  <c r="I185" i="35"/>
  <c r="H185" i="35"/>
  <c r="N185" i="35"/>
  <c r="L185" i="35"/>
  <c r="M185" i="35"/>
  <c r="B186" i="35"/>
  <c r="E186" i="35" s="1"/>
  <c r="I186" i="35"/>
  <c r="H186" i="35"/>
  <c r="N186" i="35"/>
  <c r="L186" i="35"/>
  <c r="M186" i="35"/>
  <c r="B187" i="35"/>
  <c r="E187" i="35" s="1"/>
  <c r="I187" i="35"/>
  <c r="H187" i="35"/>
  <c r="N187" i="35"/>
  <c r="L187" i="35"/>
  <c r="M187" i="35"/>
  <c r="B188" i="35"/>
  <c r="E188" i="35" s="1"/>
  <c r="I188" i="35"/>
  <c r="H188" i="35"/>
  <c r="N188" i="35"/>
  <c r="L188" i="35"/>
  <c r="M188" i="35"/>
  <c r="B189" i="35"/>
  <c r="E189" i="35" s="1"/>
  <c r="I189" i="35"/>
  <c r="H189" i="35"/>
  <c r="N189" i="35"/>
  <c r="L189" i="35"/>
  <c r="M189" i="35"/>
  <c r="B190" i="35"/>
  <c r="E190" i="35" s="1"/>
  <c r="I190" i="35"/>
  <c r="H190" i="35"/>
  <c r="N190" i="35"/>
  <c r="L190" i="35"/>
  <c r="M190" i="35"/>
  <c r="B191" i="35"/>
  <c r="E191" i="35" s="1"/>
  <c r="I191" i="35"/>
  <c r="H191" i="35"/>
  <c r="N191" i="35"/>
  <c r="L191" i="35"/>
  <c r="M191" i="35"/>
  <c r="B192" i="35"/>
  <c r="E192" i="35" s="1"/>
  <c r="I192" i="35"/>
  <c r="H192" i="35"/>
  <c r="N192" i="35"/>
  <c r="L192" i="35"/>
  <c r="M192" i="35"/>
  <c r="B193" i="35"/>
  <c r="E193" i="35" s="1"/>
  <c r="I193" i="35"/>
  <c r="H193" i="35"/>
  <c r="N193" i="35"/>
  <c r="L193" i="35"/>
  <c r="M193" i="35"/>
  <c r="B194" i="35"/>
  <c r="E194" i="35" s="1"/>
  <c r="I194" i="35"/>
  <c r="H194" i="35"/>
  <c r="N194" i="35"/>
  <c r="L194" i="35"/>
  <c r="M194" i="35"/>
  <c r="B195" i="35"/>
  <c r="E195" i="35" s="1"/>
  <c r="I195" i="35"/>
  <c r="H195" i="35"/>
  <c r="N195" i="35"/>
  <c r="L195" i="35"/>
  <c r="M195" i="35"/>
  <c r="B196" i="35"/>
  <c r="E196" i="35" s="1"/>
  <c r="I196" i="35"/>
  <c r="H196" i="35"/>
  <c r="N196" i="35"/>
  <c r="L196" i="35"/>
  <c r="M196" i="35"/>
  <c r="B197" i="35"/>
  <c r="E197" i="35" s="1"/>
  <c r="I197" i="35"/>
  <c r="H197" i="35"/>
  <c r="N197" i="35"/>
  <c r="L197" i="35"/>
  <c r="M197" i="35"/>
  <c r="B198" i="35"/>
  <c r="E198" i="35" s="1"/>
  <c r="I198" i="35"/>
  <c r="H198" i="35"/>
  <c r="N198" i="35"/>
  <c r="L198" i="35"/>
  <c r="M198" i="35"/>
  <c r="B199" i="35"/>
  <c r="E199" i="35" s="1"/>
  <c r="I199" i="35"/>
  <c r="H199" i="35"/>
  <c r="N199" i="35"/>
  <c r="L199" i="35"/>
  <c r="M199" i="35"/>
  <c r="B200" i="35"/>
  <c r="E200" i="35" s="1"/>
  <c r="I200" i="35"/>
  <c r="H200" i="35"/>
  <c r="N200" i="35"/>
  <c r="L200" i="35"/>
  <c r="M200" i="35"/>
  <c r="B201" i="35"/>
  <c r="E201" i="35" s="1"/>
  <c r="I201" i="35"/>
  <c r="H201" i="35"/>
  <c r="N201" i="35"/>
  <c r="L201" i="35"/>
  <c r="M201" i="35"/>
  <c r="B202" i="35"/>
  <c r="E202" i="35" s="1"/>
  <c r="I202" i="35"/>
  <c r="H202" i="35"/>
  <c r="N202" i="35"/>
  <c r="L202" i="35"/>
  <c r="M202" i="35"/>
  <c r="B203" i="35"/>
  <c r="E203" i="35" s="1"/>
  <c r="I203" i="35"/>
  <c r="H203" i="35"/>
  <c r="N203" i="35"/>
  <c r="L203" i="35"/>
  <c r="M203" i="35"/>
  <c r="B204" i="35"/>
  <c r="E204" i="35" s="1"/>
  <c r="I204" i="35"/>
  <c r="H204" i="35"/>
  <c r="N204" i="35"/>
  <c r="L204" i="35"/>
  <c r="M204" i="35"/>
  <c r="B205" i="35"/>
  <c r="E205" i="35" s="1"/>
  <c r="I205" i="35"/>
  <c r="H205" i="35"/>
  <c r="N205" i="35"/>
  <c r="L205" i="35"/>
  <c r="M205" i="35"/>
  <c r="B206" i="35"/>
  <c r="E206" i="35" s="1"/>
  <c r="I206" i="35"/>
  <c r="H206" i="35"/>
  <c r="N206" i="35"/>
  <c r="L206" i="35"/>
  <c r="M206" i="35"/>
  <c r="B207" i="35"/>
  <c r="E207" i="35" s="1"/>
  <c r="I207" i="35"/>
  <c r="H207" i="35"/>
  <c r="N207" i="35"/>
  <c r="L207" i="35"/>
  <c r="M207" i="35"/>
  <c r="B208" i="35"/>
  <c r="E208" i="35" s="1"/>
  <c r="I208" i="35"/>
  <c r="H208" i="35"/>
  <c r="N208" i="35"/>
  <c r="L208" i="35"/>
  <c r="M208" i="35"/>
  <c r="B209" i="35"/>
  <c r="E209" i="35" s="1"/>
  <c r="I209" i="35"/>
  <c r="H209" i="35"/>
  <c r="N209" i="35"/>
  <c r="L209" i="35"/>
  <c r="M209" i="35"/>
  <c r="B210" i="35"/>
  <c r="E210" i="35" s="1"/>
  <c r="I210" i="35"/>
  <c r="H210" i="35"/>
  <c r="N210" i="35"/>
  <c r="L210" i="35"/>
  <c r="M210" i="35"/>
  <c r="B211" i="35"/>
  <c r="E211" i="35" s="1"/>
  <c r="I211" i="35"/>
  <c r="H211" i="35"/>
  <c r="N211" i="35"/>
  <c r="L211" i="35"/>
  <c r="M211" i="35"/>
  <c r="B212" i="35"/>
  <c r="E212" i="35" s="1"/>
  <c r="I212" i="35"/>
  <c r="H212" i="35"/>
  <c r="N212" i="35"/>
  <c r="L212" i="35"/>
  <c r="M212" i="35"/>
  <c r="B213" i="35"/>
  <c r="E213" i="35" s="1"/>
  <c r="I213" i="35"/>
  <c r="H213" i="35"/>
  <c r="N213" i="35"/>
  <c r="L213" i="35"/>
  <c r="M213" i="35"/>
  <c r="B214" i="35"/>
  <c r="E214" i="35" s="1"/>
  <c r="I214" i="35"/>
  <c r="H214" i="35"/>
  <c r="N214" i="35"/>
  <c r="L214" i="35"/>
  <c r="M214" i="35"/>
  <c r="B215" i="35"/>
  <c r="E215" i="35" s="1"/>
  <c r="I215" i="35"/>
  <c r="H215" i="35"/>
  <c r="N215" i="35"/>
  <c r="L215" i="35"/>
  <c r="M215" i="35"/>
  <c r="B216" i="35"/>
  <c r="E216" i="35" s="1"/>
  <c r="I216" i="35"/>
  <c r="H216" i="35"/>
  <c r="N216" i="35"/>
  <c r="L216" i="35"/>
  <c r="M216" i="35"/>
  <c r="B217" i="35"/>
  <c r="E217" i="35" s="1"/>
  <c r="I217" i="35"/>
  <c r="H217" i="35"/>
  <c r="N217" i="35"/>
  <c r="L217" i="35"/>
  <c r="M217" i="35"/>
  <c r="B218" i="35"/>
  <c r="E218" i="35" s="1"/>
  <c r="I218" i="35"/>
  <c r="H218" i="35"/>
  <c r="N218" i="35"/>
  <c r="L218" i="35"/>
  <c r="M218" i="35"/>
  <c r="B219" i="35"/>
  <c r="E219" i="35" s="1"/>
  <c r="I219" i="35"/>
  <c r="H219" i="35"/>
  <c r="N219" i="35"/>
  <c r="L219" i="35"/>
  <c r="M219" i="35"/>
  <c r="B220" i="35"/>
  <c r="E220" i="35" s="1"/>
  <c r="I220" i="35"/>
  <c r="H220" i="35"/>
  <c r="N220" i="35"/>
  <c r="L220" i="35"/>
  <c r="M220" i="35"/>
  <c r="B221" i="35"/>
  <c r="E221" i="35" s="1"/>
  <c r="I221" i="35"/>
  <c r="H221" i="35"/>
  <c r="N221" i="35"/>
  <c r="L221" i="35"/>
  <c r="M221" i="35"/>
  <c r="B222" i="35"/>
  <c r="E222" i="35" s="1"/>
  <c r="I222" i="35"/>
  <c r="H222" i="35"/>
  <c r="N222" i="35"/>
  <c r="L222" i="35"/>
  <c r="M222" i="35"/>
  <c r="B223" i="35"/>
  <c r="E223" i="35" s="1"/>
  <c r="I223" i="35"/>
  <c r="H223" i="35"/>
  <c r="N223" i="35"/>
  <c r="L223" i="35"/>
  <c r="M223" i="35"/>
  <c r="B224" i="35"/>
  <c r="E224" i="35" s="1"/>
  <c r="I224" i="35"/>
  <c r="H224" i="35"/>
  <c r="N224" i="35"/>
  <c r="L224" i="35"/>
  <c r="M224" i="35"/>
  <c r="B225" i="35"/>
  <c r="E225" i="35" s="1"/>
  <c r="I225" i="35"/>
  <c r="H225" i="35"/>
  <c r="N225" i="35"/>
  <c r="L225" i="35"/>
  <c r="M225" i="35"/>
  <c r="B226" i="35"/>
  <c r="E226" i="35" s="1"/>
  <c r="I226" i="35"/>
  <c r="H226" i="35"/>
  <c r="N226" i="35"/>
  <c r="L226" i="35"/>
  <c r="M226" i="35"/>
  <c r="B227" i="35"/>
  <c r="E227" i="35" s="1"/>
  <c r="I227" i="35"/>
  <c r="H227" i="35"/>
  <c r="N227" i="35"/>
  <c r="L227" i="35"/>
  <c r="M227" i="35"/>
  <c r="B228" i="35"/>
  <c r="E228" i="35" s="1"/>
  <c r="I228" i="35"/>
  <c r="H228" i="35"/>
  <c r="N228" i="35"/>
  <c r="L228" i="35"/>
  <c r="M228" i="35"/>
  <c r="B229" i="35"/>
  <c r="E229" i="35" s="1"/>
  <c r="I229" i="35"/>
  <c r="H229" i="35"/>
  <c r="N229" i="35"/>
  <c r="L229" i="35"/>
  <c r="M229" i="35"/>
  <c r="B230" i="35"/>
  <c r="E230" i="35" s="1"/>
  <c r="I230" i="35"/>
  <c r="H230" i="35"/>
  <c r="N230" i="35"/>
  <c r="L230" i="35"/>
  <c r="M230" i="35"/>
  <c r="B231" i="35"/>
  <c r="E231" i="35" s="1"/>
  <c r="I231" i="35"/>
  <c r="H231" i="35"/>
  <c r="N231" i="35"/>
  <c r="L231" i="35"/>
  <c r="M231" i="35"/>
  <c r="B232" i="35"/>
  <c r="E232" i="35" s="1"/>
  <c r="I232" i="35"/>
  <c r="H232" i="35"/>
  <c r="N232" i="35"/>
  <c r="L232" i="35"/>
  <c r="M232" i="35"/>
  <c r="B233" i="35"/>
  <c r="E233" i="35" s="1"/>
  <c r="I233" i="35"/>
  <c r="H233" i="35"/>
  <c r="N233" i="35"/>
  <c r="L233" i="35"/>
  <c r="M233" i="35"/>
  <c r="B234" i="35"/>
  <c r="E234" i="35" s="1"/>
  <c r="I234" i="35"/>
  <c r="H234" i="35"/>
  <c r="N234" i="35"/>
  <c r="L234" i="35"/>
  <c r="M234" i="35"/>
  <c r="B235" i="35"/>
  <c r="E235" i="35" s="1"/>
  <c r="I235" i="35"/>
  <c r="H235" i="35"/>
  <c r="N235" i="35"/>
  <c r="L235" i="35"/>
  <c r="M235" i="35"/>
  <c r="B236" i="35"/>
  <c r="E236" i="35" s="1"/>
  <c r="I236" i="35"/>
  <c r="H236" i="35"/>
  <c r="N236" i="35"/>
  <c r="L236" i="35"/>
  <c r="M236" i="35"/>
  <c r="B237" i="35"/>
  <c r="E237" i="35" s="1"/>
  <c r="I237" i="35"/>
  <c r="H237" i="35"/>
  <c r="N237" i="35"/>
  <c r="L237" i="35"/>
  <c r="M237" i="35"/>
  <c r="B238" i="35"/>
  <c r="E238" i="35" s="1"/>
  <c r="I238" i="35"/>
  <c r="H238" i="35"/>
  <c r="N238" i="35"/>
  <c r="L238" i="35"/>
  <c r="M238" i="35"/>
  <c r="B239" i="35"/>
  <c r="E239" i="35" s="1"/>
  <c r="I239" i="35"/>
  <c r="H239" i="35"/>
  <c r="N239" i="35"/>
  <c r="L239" i="35"/>
  <c r="M239" i="35"/>
  <c r="B240" i="35"/>
  <c r="E240" i="35" s="1"/>
  <c r="I240" i="35"/>
  <c r="H240" i="35"/>
  <c r="N240" i="35"/>
  <c r="L240" i="35"/>
  <c r="M240" i="35"/>
  <c r="B241" i="35"/>
  <c r="E241" i="35" s="1"/>
  <c r="I241" i="35"/>
  <c r="H241" i="35"/>
  <c r="N241" i="35"/>
  <c r="L241" i="35"/>
  <c r="M241" i="35"/>
  <c r="B242" i="35"/>
  <c r="E242" i="35" s="1"/>
  <c r="I242" i="35"/>
  <c r="H242" i="35"/>
  <c r="N242" i="35"/>
  <c r="L242" i="35"/>
  <c r="M242" i="35"/>
  <c r="B243" i="35"/>
  <c r="E243" i="35" s="1"/>
  <c r="I243" i="35"/>
  <c r="H243" i="35"/>
  <c r="N243" i="35"/>
  <c r="L243" i="35"/>
  <c r="M243" i="35"/>
  <c r="B244" i="35"/>
  <c r="E244" i="35" s="1"/>
  <c r="I244" i="35"/>
  <c r="H244" i="35"/>
  <c r="N244" i="35"/>
  <c r="L244" i="35"/>
  <c r="M244" i="35"/>
  <c r="B245" i="35"/>
  <c r="E245" i="35" s="1"/>
  <c r="I245" i="35"/>
  <c r="H245" i="35"/>
  <c r="N245" i="35"/>
  <c r="L245" i="35"/>
  <c r="M245" i="35"/>
  <c r="B246" i="35"/>
  <c r="E246" i="35" s="1"/>
  <c r="I246" i="35"/>
  <c r="H246" i="35"/>
  <c r="N246" i="35"/>
  <c r="L246" i="35"/>
  <c r="M246" i="35"/>
  <c r="B247" i="35"/>
  <c r="E247" i="35" s="1"/>
  <c r="I247" i="35"/>
  <c r="H247" i="35"/>
  <c r="N247" i="35"/>
  <c r="L247" i="35"/>
  <c r="M247" i="35"/>
  <c r="B248" i="35"/>
  <c r="E248" i="35" s="1"/>
  <c r="I248" i="35"/>
  <c r="H248" i="35"/>
  <c r="N248" i="35"/>
  <c r="L248" i="35"/>
  <c r="M248" i="35"/>
  <c r="B249" i="35"/>
  <c r="E249" i="35" s="1"/>
  <c r="I249" i="35"/>
  <c r="H249" i="35"/>
  <c r="N249" i="35"/>
  <c r="L249" i="35"/>
  <c r="M249" i="35"/>
  <c r="B250" i="35"/>
  <c r="E250" i="35" s="1"/>
  <c r="I250" i="35"/>
  <c r="H250" i="35"/>
  <c r="N250" i="35"/>
  <c r="L250" i="35"/>
  <c r="M250" i="35"/>
  <c r="B251" i="35"/>
  <c r="E251" i="35" s="1"/>
  <c r="I251" i="35"/>
  <c r="H251" i="35"/>
  <c r="N251" i="35"/>
  <c r="L251" i="35"/>
  <c r="M251" i="35"/>
  <c r="B252" i="35"/>
  <c r="E252" i="35" s="1"/>
  <c r="I252" i="35"/>
  <c r="H252" i="35"/>
  <c r="N252" i="35"/>
  <c r="L252" i="35"/>
  <c r="M252" i="35"/>
  <c r="B253" i="35"/>
  <c r="E253" i="35" s="1"/>
  <c r="I253" i="35"/>
  <c r="H253" i="35"/>
  <c r="N253" i="35"/>
  <c r="L253" i="35"/>
  <c r="M253" i="35"/>
  <c r="B254" i="35"/>
  <c r="E254" i="35" s="1"/>
  <c r="I254" i="35"/>
  <c r="H254" i="35"/>
  <c r="N254" i="35"/>
  <c r="L254" i="35"/>
  <c r="M254" i="35"/>
  <c r="B255" i="35"/>
  <c r="E255" i="35" s="1"/>
  <c r="I255" i="35"/>
  <c r="H255" i="35"/>
  <c r="N255" i="35"/>
  <c r="L255" i="35"/>
  <c r="M255" i="35"/>
  <c r="B256" i="35"/>
  <c r="E256" i="35" s="1"/>
  <c r="I256" i="35"/>
  <c r="H256" i="35"/>
  <c r="N256" i="35"/>
  <c r="L256" i="35"/>
  <c r="M256" i="35"/>
  <c r="B257" i="35"/>
  <c r="E257" i="35" s="1"/>
  <c r="I257" i="35"/>
  <c r="H257" i="35"/>
  <c r="N257" i="35"/>
  <c r="L257" i="35"/>
  <c r="M257" i="35"/>
  <c r="B258" i="35"/>
  <c r="E258" i="35" s="1"/>
  <c r="I258" i="35"/>
  <c r="H258" i="35"/>
  <c r="N258" i="35"/>
  <c r="L258" i="35"/>
  <c r="M258" i="35"/>
  <c r="B259" i="35"/>
  <c r="E259" i="35" s="1"/>
  <c r="I259" i="35"/>
  <c r="H259" i="35"/>
  <c r="N259" i="35"/>
  <c r="L259" i="35"/>
  <c r="M259" i="35"/>
  <c r="B260" i="35"/>
  <c r="E260" i="35" s="1"/>
  <c r="I260" i="35"/>
  <c r="H260" i="35"/>
  <c r="N260" i="35"/>
  <c r="L260" i="35"/>
  <c r="M260" i="35"/>
  <c r="B261" i="35"/>
  <c r="E261" i="35" s="1"/>
  <c r="I261" i="35"/>
  <c r="H261" i="35"/>
  <c r="N261" i="35"/>
  <c r="L261" i="35"/>
  <c r="M261" i="35"/>
  <c r="B262" i="35"/>
  <c r="E262" i="35" s="1"/>
  <c r="I262" i="35"/>
  <c r="H262" i="35"/>
  <c r="N262" i="35"/>
  <c r="L262" i="35"/>
  <c r="M262" i="35"/>
  <c r="B263" i="35"/>
  <c r="E263" i="35" s="1"/>
  <c r="I263" i="35"/>
  <c r="H263" i="35"/>
  <c r="N263" i="35"/>
  <c r="L263" i="35"/>
  <c r="M263" i="35"/>
  <c r="B264" i="35"/>
  <c r="E264" i="35" s="1"/>
  <c r="I264" i="35"/>
  <c r="H264" i="35"/>
  <c r="N264" i="35"/>
  <c r="L264" i="35"/>
  <c r="M264" i="35"/>
  <c r="B265" i="35"/>
  <c r="E265" i="35" s="1"/>
  <c r="I265" i="35"/>
  <c r="H265" i="35"/>
  <c r="N265" i="35"/>
  <c r="L265" i="35"/>
  <c r="M265" i="35"/>
  <c r="B266" i="35"/>
  <c r="E266" i="35" s="1"/>
  <c r="I266" i="35"/>
  <c r="H266" i="35"/>
  <c r="N266" i="35"/>
  <c r="L266" i="35"/>
  <c r="M266" i="35"/>
  <c r="B267" i="35"/>
  <c r="E267" i="35" s="1"/>
  <c r="I267" i="35"/>
  <c r="H267" i="35"/>
  <c r="N267" i="35"/>
  <c r="L267" i="35"/>
  <c r="M267" i="35"/>
  <c r="B268" i="35"/>
  <c r="E268" i="35" s="1"/>
  <c r="I268" i="35"/>
  <c r="H268" i="35"/>
  <c r="N268" i="35"/>
  <c r="L268" i="35"/>
  <c r="M268" i="35"/>
  <c r="B269" i="35"/>
  <c r="E269" i="35" s="1"/>
  <c r="I269" i="35"/>
  <c r="H269" i="35"/>
  <c r="N269" i="35"/>
  <c r="L269" i="35"/>
  <c r="M269" i="35"/>
  <c r="B270" i="35"/>
  <c r="E270" i="35" s="1"/>
  <c r="I270" i="35"/>
  <c r="H270" i="35"/>
  <c r="N270" i="35"/>
  <c r="L270" i="35"/>
  <c r="M270" i="35"/>
  <c r="B271" i="35"/>
  <c r="E271" i="35" s="1"/>
  <c r="I271" i="35"/>
  <c r="H271" i="35"/>
  <c r="N271" i="35"/>
  <c r="L271" i="35"/>
  <c r="M271" i="35"/>
  <c r="B272" i="35"/>
  <c r="E272" i="35" s="1"/>
  <c r="I272" i="35"/>
  <c r="H272" i="35"/>
  <c r="N272" i="35"/>
  <c r="L272" i="35"/>
  <c r="M272" i="35"/>
  <c r="B273" i="35"/>
  <c r="E273" i="35" s="1"/>
  <c r="I273" i="35"/>
  <c r="H273" i="35"/>
  <c r="N273" i="35"/>
  <c r="L273" i="35"/>
  <c r="M273" i="35"/>
  <c r="B274" i="35"/>
  <c r="E274" i="35" s="1"/>
  <c r="I274" i="35"/>
  <c r="H274" i="35"/>
  <c r="N274" i="35"/>
  <c r="L274" i="35"/>
  <c r="M274" i="35"/>
  <c r="B275" i="35"/>
  <c r="E275" i="35" s="1"/>
  <c r="I275" i="35"/>
  <c r="H275" i="35"/>
  <c r="N275" i="35"/>
  <c r="L275" i="35"/>
  <c r="M275" i="35"/>
  <c r="B276" i="35"/>
  <c r="E276" i="35" s="1"/>
  <c r="I276" i="35"/>
  <c r="H276" i="35"/>
  <c r="N276" i="35"/>
  <c r="L276" i="35"/>
  <c r="M276" i="35"/>
  <c r="B277" i="35"/>
  <c r="E277" i="35" s="1"/>
  <c r="I277" i="35"/>
  <c r="H277" i="35"/>
  <c r="N277" i="35"/>
  <c r="L277" i="35"/>
  <c r="M277" i="35"/>
  <c r="B278" i="35"/>
  <c r="E278" i="35" s="1"/>
  <c r="I278" i="35"/>
  <c r="H278" i="35"/>
  <c r="N278" i="35"/>
  <c r="L278" i="35"/>
  <c r="M278" i="35"/>
  <c r="B279" i="35"/>
  <c r="E279" i="35" s="1"/>
  <c r="I279" i="35"/>
  <c r="H279" i="35"/>
  <c r="N279" i="35"/>
  <c r="L279" i="35"/>
  <c r="M279" i="35"/>
  <c r="B280" i="35"/>
  <c r="E280" i="35" s="1"/>
  <c r="I280" i="35"/>
  <c r="H280" i="35"/>
  <c r="N280" i="35"/>
  <c r="L280" i="35"/>
  <c r="M280" i="35"/>
  <c r="B281" i="35"/>
  <c r="E281" i="35" s="1"/>
  <c r="I281" i="35"/>
  <c r="H281" i="35"/>
  <c r="N281" i="35"/>
  <c r="L281" i="35"/>
  <c r="M281" i="35"/>
  <c r="B282" i="35"/>
  <c r="E282" i="35" s="1"/>
  <c r="I282" i="35"/>
  <c r="H282" i="35"/>
  <c r="N282" i="35"/>
  <c r="L282" i="35"/>
  <c r="M282" i="35"/>
  <c r="B283" i="35"/>
  <c r="E283" i="35" s="1"/>
  <c r="I283" i="35"/>
  <c r="H283" i="35"/>
  <c r="N283" i="35"/>
  <c r="L283" i="35"/>
  <c r="M283" i="35"/>
  <c r="B284" i="35"/>
  <c r="E284" i="35" s="1"/>
  <c r="I284" i="35"/>
  <c r="H284" i="35"/>
  <c r="N284" i="35"/>
  <c r="L284" i="35"/>
  <c r="M284" i="35"/>
  <c r="B285" i="35"/>
  <c r="E285" i="35" s="1"/>
  <c r="I285" i="35"/>
  <c r="H285" i="35"/>
  <c r="N285" i="35"/>
  <c r="L285" i="35"/>
  <c r="M285" i="35"/>
  <c r="B286" i="35"/>
  <c r="E286" i="35" s="1"/>
  <c r="I286" i="35"/>
  <c r="H286" i="35"/>
  <c r="N286" i="35"/>
  <c r="L286" i="35"/>
  <c r="M286" i="35"/>
  <c r="B287" i="35"/>
  <c r="E287" i="35" s="1"/>
  <c r="I287" i="35"/>
  <c r="H287" i="35"/>
  <c r="N287" i="35"/>
  <c r="L287" i="35"/>
  <c r="M287" i="35"/>
  <c r="B288" i="35"/>
  <c r="E288" i="35" s="1"/>
  <c r="I288" i="35"/>
  <c r="H288" i="35"/>
  <c r="N288" i="35"/>
  <c r="L288" i="35"/>
  <c r="M288" i="35"/>
  <c r="B289" i="35"/>
  <c r="E289" i="35" s="1"/>
  <c r="I289" i="35"/>
  <c r="H289" i="35"/>
  <c r="N289" i="35"/>
  <c r="L289" i="35"/>
  <c r="M289" i="35"/>
  <c r="B290" i="35"/>
  <c r="E290" i="35" s="1"/>
  <c r="I290" i="35"/>
  <c r="H290" i="35"/>
  <c r="N290" i="35"/>
  <c r="L290" i="35"/>
  <c r="M290" i="35"/>
  <c r="B291" i="35"/>
  <c r="E291" i="35" s="1"/>
  <c r="I291" i="35"/>
  <c r="H291" i="35"/>
  <c r="N291" i="35"/>
  <c r="L291" i="35"/>
  <c r="M291" i="35"/>
  <c r="B292" i="35"/>
  <c r="E292" i="35" s="1"/>
  <c r="I292" i="35"/>
  <c r="H292" i="35"/>
  <c r="N292" i="35"/>
  <c r="L292" i="35"/>
  <c r="M292" i="35"/>
  <c r="B293" i="35"/>
  <c r="E293" i="35" s="1"/>
  <c r="I293" i="35"/>
  <c r="H293" i="35"/>
  <c r="N293" i="35"/>
  <c r="L293" i="35"/>
  <c r="M293" i="35"/>
  <c r="B294" i="35"/>
  <c r="E294" i="35" s="1"/>
  <c r="I294" i="35"/>
  <c r="H294" i="35"/>
  <c r="N294" i="35"/>
  <c r="L294" i="35"/>
  <c r="M294" i="35"/>
  <c r="B295" i="35"/>
  <c r="E295" i="35" s="1"/>
  <c r="I295" i="35"/>
  <c r="H295" i="35"/>
  <c r="N295" i="35"/>
  <c r="L295" i="35"/>
  <c r="M295" i="35"/>
  <c r="B296" i="35"/>
  <c r="E296" i="35" s="1"/>
  <c r="I296" i="35"/>
  <c r="H296" i="35"/>
  <c r="N296" i="35"/>
  <c r="L296" i="35"/>
  <c r="M296" i="35"/>
  <c r="B297" i="35"/>
  <c r="E297" i="35" s="1"/>
  <c r="I297" i="35"/>
  <c r="H297" i="35"/>
  <c r="N297" i="35"/>
  <c r="L297" i="35"/>
  <c r="M297" i="35"/>
  <c r="B298" i="35"/>
  <c r="E298" i="35" s="1"/>
  <c r="I298" i="35"/>
  <c r="H298" i="35"/>
  <c r="N298" i="35"/>
  <c r="L298" i="35"/>
  <c r="M298" i="35"/>
  <c r="B299" i="35"/>
  <c r="E299" i="35" s="1"/>
  <c r="I299" i="35"/>
  <c r="H299" i="35"/>
  <c r="N299" i="35"/>
  <c r="L299" i="35"/>
  <c r="M299" i="35"/>
  <c r="B300" i="35"/>
  <c r="E300" i="35" s="1"/>
  <c r="I300" i="35"/>
  <c r="H300" i="35"/>
  <c r="N300" i="35"/>
  <c r="L300" i="35"/>
  <c r="M300" i="35"/>
  <c r="B301" i="35"/>
  <c r="E301" i="35" s="1"/>
  <c r="I301" i="35"/>
  <c r="H301" i="35"/>
  <c r="N301" i="35"/>
  <c r="L301" i="35"/>
  <c r="M301" i="35"/>
  <c r="B302" i="35"/>
  <c r="E302" i="35" s="1"/>
  <c r="I302" i="35"/>
  <c r="H302" i="35"/>
  <c r="N302" i="35"/>
  <c r="L302" i="35"/>
  <c r="M302" i="35"/>
  <c r="B303" i="35"/>
  <c r="E303" i="35" s="1"/>
  <c r="I303" i="35"/>
  <c r="H303" i="35"/>
  <c r="N303" i="35"/>
  <c r="L303" i="35"/>
  <c r="M303" i="35"/>
  <c r="B304" i="35"/>
  <c r="E304" i="35" s="1"/>
  <c r="I304" i="35"/>
  <c r="H304" i="35"/>
  <c r="N304" i="35"/>
  <c r="L304" i="35"/>
  <c r="M304" i="35"/>
  <c r="B305" i="35"/>
  <c r="E305" i="35" s="1"/>
  <c r="I305" i="35"/>
  <c r="H305" i="35"/>
  <c r="N305" i="35"/>
  <c r="L305" i="35"/>
  <c r="M305" i="35"/>
  <c r="B306" i="35"/>
  <c r="E306" i="35" s="1"/>
  <c r="I306" i="35"/>
  <c r="H306" i="35"/>
  <c r="N306" i="35"/>
  <c r="L306" i="35"/>
  <c r="M306" i="35"/>
  <c r="B307" i="35"/>
  <c r="E307" i="35" s="1"/>
  <c r="I307" i="35"/>
  <c r="H307" i="35"/>
  <c r="N307" i="35"/>
  <c r="L307" i="35"/>
  <c r="M307" i="35"/>
  <c r="B308" i="35"/>
  <c r="E308" i="35" s="1"/>
  <c r="I308" i="35"/>
  <c r="H308" i="35"/>
  <c r="N308" i="35"/>
  <c r="L308" i="35"/>
  <c r="M308" i="35"/>
  <c r="B309" i="35"/>
  <c r="E309" i="35" s="1"/>
  <c r="I309" i="35"/>
  <c r="H309" i="35"/>
  <c r="N309" i="35"/>
  <c r="L309" i="35"/>
  <c r="M309" i="35"/>
  <c r="B310" i="35"/>
  <c r="E310" i="35" s="1"/>
  <c r="I310" i="35"/>
  <c r="H310" i="35"/>
  <c r="N310" i="35"/>
  <c r="L310" i="35"/>
  <c r="M310" i="35"/>
  <c r="B311" i="35"/>
  <c r="E311" i="35" s="1"/>
  <c r="I311" i="35"/>
  <c r="H311" i="35"/>
  <c r="N311" i="35"/>
  <c r="L311" i="35"/>
  <c r="M311" i="35"/>
  <c r="B312" i="35"/>
  <c r="E312" i="35" s="1"/>
  <c r="I312" i="35"/>
  <c r="H312" i="35"/>
  <c r="N312" i="35"/>
  <c r="L312" i="35"/>
  <c r="M312" i="35"/>
  <c r="B313" i="35"/>
  <c r="E313" i="35" s="1"/>
  <c r="I313" i="35"/>
  <c r="H313" i="35"/>
  <c r="N313" i="35"/>
  <c r="L313" i="35"/>
  <c r="M313" i="35"/>
  <c r="B314" i="35"/>
  <c r="E314" i="35" s="1"/>
  <c r="I314" i="35"/>
  <c r="H314" i="35"/>
  <c r="N314" i="35"/>
  <c r="L314" i="35"/>
  <c r="M314" i="35"/>
  <c r="B315" i="35"/>
  <c r="E315" i="35" s="1"/>
  <c r="I315" i="35"/>
  <c r="H315" i="35"/>
  <c r="N315" i="35"/>
  <c r="L315" i="35"/>
  <c r="M315" i="35"/>
  <c r="B316" i="35"/>
  <c r="E316" i="35" s="1"/>
  <c r="I316" i="35"/>
  <c r="H316" i="35"/>
  <c r="N316" i="35"/>
  <c r="L316" i="35"/>
  <c r="M316" i="35"/>
  <c r="B317" i="35"/>
  <c r="E317" i="35" s="1"/>
  <c r="I317" i="35"/>
  <c r="H317" i="35"/>
  <c r="N317" i="35"/>
  <c r="L317" i="35"/>
  <c r="M317" i="35"/>
  <c r="B318" i="35"/>
  <c r="E318" i="35" s="1"/>
  <c r="I318" i="35"/>
  <c r="H318" i="35"/>
  <c r="N318" i="35"/>
  <c r="L318" i="35"/>
  <c r="M318" i="35"/>
  <c r="B319" i="35"/>
  <c r="E319" i="35" s="1"/>
  <c r="I319" i="35"/>
  <c r="H319" i="35"/>
  <c r="N319" i="35"/>
  <c r="L319" i="35"/>
  <c r="M319" i="35"/>
  <c r="B320" i="35"/>
  <c r="E320" i="35" s="1"/>
  <c r="I320" i="35"/>
  <c r="H320" i="35"/>
  <c r="N320" i="35"/>
  <c r="L320" i="35"/>
  <c r="M320" i="35"/>
  <c r="B321" i="35"/>
  <c r="E321" i="35" s="1"/>
  <c r="I321" i="35"/>
  <c r="H321" i="35"/>
  <c r="N321" i="35"/>
  <c r="L321" i="35"/>
  <c r="M321" i="35"/>
  <c r="B322" i="35"/>
  <c r="E322" i="35" s="1"/>
  <c r="I322" i="35"/>
  <c r="H322" i="35"/>
  <c r="N322" i="35"/>
  <c r="L322" i="35"/>
  <c r="M322" i="35"/>
  <c r="B323" i="35"/>
  <c r="E323" i="35" s="1"/>
  <c r="I323" i="35"/>
  <c r="H323" i="35"/>
  <c r="N323" i="35"/>
  <c r="L323" i="35"/>
  <c r="M323" i="35"/>
  <c r="B324" i="35"/>
  <c r="E324" i="35" s="1"/>
  <c r="I324" i="35"/>
  <c r="H324" i="35"/>
  <c r="N324" i="35"/>
  <c r="L324" i="35"/>
  <c r="M324" i="35"/>
  <c r="B325" i="35"/>
  <c r="E325" i="35" s="1"/>
  <c r="I325" i="35"/>
  <c r="H325" i="35"/>
  <c r="N325" i="35"/>
  <c r="L325" i="35"/>
  <c r="M325" i="35"/>
  <c r="B326" i="35"/>
  <c r="E326" i="35" s="1"/>
  <c r="I326" i="35"/>
  <c r="H326" i="35"/>
  <c r="N326" i="35"/>
  <c r="L326" i="35"/>
  <c r="M326" i="35"/>
  <c r="B327" i="35"/>
  <c r="E327" i="35" s="1"/>
  <c r="I327" i="35"/>
  <c r="H327" i="35"/>
  <c r="N327" i="35"/>
  <c r="L327" i="35"/>
  <c r="M327" i="35"/>
  <c r="B328" i="35"/>
  <c r="E328" i="35" s="1"/>
  <c r="I328" i="35"/>
  <c r="H328" i="35"/>
  <c r="N328" i="35"/>
  <c r="L328" i="35"/>
  <c r="M328" i="35"/>
  <c r="B329" i="35"/>
  <c r="E329" i="35" s="1"/>
  <c r="I329" i="35"/>
  <c r="H329" i="35"/>
  <c r="N329" i="35"/>
  <c r="L329" i="35"/>
  <c r="M329" i="35"/>
  <c r="B330" i="35"/>
  <c r="E330" i="35" s="1"/>
  <c r="I330" i="35"/>
  <c r="H330" i="35"/>
  <c r="N330" i="35"/>
  <c r="L330" i="35"/>
  <c r="M330" i="35"/>
  <c r="B331" i="35"/>
  <c r="E331" i="35" s="1"/>
  <c r="I331" i="35"/>
  <c r="H331" i="35"/>
  <c r="N331" i="35"/>
  <c r="L331" i="35"/>
  <c r="M331" i="35"/>
  <c r="B332" i="35"/>
  <c r="E332" i="35" s="1"/>
  <c r="I332" i="35"/>
  <c r="H332" i="35"/>
  <c r="N332" i="35"/>
  <c r="L332" i="35"/>
  <c r="M332" i="35"/>
  <c r="B333" i="35"/>
  <c r="E333" i="35" s="1"/>
  <c r="I333" i="35"/>
  <c r="H333" i="35"/>
  <c r="N333" i="35"/>
  <c r="L333" i="35"/>
  <c r="M333" i="35"/>
  <c r="B334" i="35"/>
  <c r="E334" i="35" s="1"/>
  <c r="I334" i="35"/>
  <c r="H334" i="35"/>
  <c r="N334" i="35"/>
  <c r="L334" i="35"/>
  <c r="M334" i="35"/>
  <c r="B335" i="35"/>
  <c r="E335" i="35" s="1"/>
  <c r="I335" i="35"/>
  <c r="H335" i="35"/>
  <c r="N335" i="35"/>
  <c r="L335" i="35"/>
  <c r="M335" i="35"/>
  <c r="B336" i="35"/>
  <c r="E336" i="35" s="1"/>
  <c r="I336" i="35"/>
  <c r="H336" i="35"/>
  <c r="N336" i="35"/>
  <c r="L336" i="35"/>
  <c r="M336" i="35"/>
  <c r="B337" i="35"/>
  <c r="E337" i="35" s="1"/>
  <c r="I337" i="35"/>
  <c r="H337" i="35"/>
  <c r="N337" i="35"/>
  <c r="L337" i="35"/>
  <c r="M337" i="35"/>
  <c r="B338" i="35"/>
  <c r="E338" i="35" s="1"/>
  <c r="I338" i="35"/>
  <c r="H338" i="35"/>
  <c r="N338" i="35"/>
  <c r="L338" i="35"/>
  <c r="M338" i="35"/>
  <c r="B339" i="35"/>
  <c r="E339" i="35" s="1"/>
  <c r="I339" i="35"/>
  <c r="H339" i="35"/>
  <c r="N339" i="35"/>
  <c r="L339" i="35"/>
  <c r="M339" i="35"/>
  <c r="B340" i="35"/>
  <c r="E340" i="35" s="1"/>
  <c r="I340" i="35"/>
  <c r="H340" i="35"/>
  <c r="N340" i="35"/>
  <c r="L340" i="35"/>
  <c r="M340" i="35"/>
  <c r="B341" i="35"/>
  <c r="E341" i="35" s="1"/>
  <c r="I341" i="35"/>
  <c r="H341" i="35"/>
  <c r="N341" i="35"/>
  <c r="L341" i="35"/>
  <c r="M341" i="35"/>
  <c r="B342" i="35"/>
  <c r="E342" i="35" s="1"/>
  <c r="I342" i="35"/>
  <c r="H342" i="35"/>
  <c r="N342" i="35"/>
  <c r="L342" i="35"/>
  <c r="M342" i="35"/>
  <c r="B343" i="35"/>
  <c r="E343" i="35" s="1"/>
  <c r="I343" i="35"/>
  <c r="H343" i="35"/>
  <c r="N343" i="35"/>
  <c r="L343" i="35"/>
  <c r="M343" i="35"/>
  <c r="B344" i="35"/>
  <c r="E344" i="35" s="1"/>
  <c r="I344" i="35"/>
  <c r="H344" i="35"/>
  <c r="N344" i="35"/>
  <c r="L344" i="35"/>
  <c r="M344" i="35"/>
  <c r="B345" i="35"/>
  <c r="E345" i="35" s="1"/>
  <c r="I345" i="35"/>
  <c r="H345" i="35"/>
  <c r="N345" i="35"/>
  <c r="L345" i="35"/>
  <c r="M345" i="35"/>
  <c r="B346" i="35"/>
  <c r="E346" i="35" s="1"/>
  <c r="I346" i="35"/>
  <c r="H346" i="35"/>
  <c r="N346" i="35"/>
  <c r="L346" i="35"/>
  <c r="M346" i="35"/>
  <c r="B347" i="35"/>
  <c r="E347" i="35" s="1"/>
  <c r="I347" i="35"/>
  <c r="H347" i="35"/>
  <c r="N347" i="35"/>
  <c r="L347" i="35"/>
  <c r="M347" i="35"/>
  <c r="B348" i="35"/>
  <c r="E348" i="35" s="1"/>
  <c r="I348" i="35"/>
  <c r="H348" i="35"/>
  <c r="N348" i="35"/>
  <c r="L348" i="35"/>
  <c r="M348" i="35"/>
  <c r="B349" i="35"/>
  <c r="E349" i="35" s="1"/>
  <c r="I349" i="35"/>
  <c r="H349" i="35"/>
  <c r="N349" i="35"/>
  <c r="L349" i="35"/>
  <c r="M349" i="35"/>
  <c r="B350" i="35"/>
  <c r="E350" i="35" s="1"/>
  <c r="I350" i="35"/>
  <c r="H350" i="35"/>
  <c r="N350" i="35"/>
  <c r="L350" i="35"/>
  <c r="M350" i="35"/>
  <c r="B351" i="35"/>
  <c r="E351" i="35" s="1"/>
  <c r="I351" i="35"/>
  <c r="H351" i="35"/>
  <c r="N351" i="35"/>
  <c r="L351" i="35"/>
  <c r="M351" i="35"/>
  <c r="B352" i="35"/>
  <c r="E352" i="35" s="1"/>
  <c r="I352" i="35"/>
  <c r="H352" i="35"/>
  <c r="N352" i="35"/>
  <c r="L352" i="35"/>
  <c r="M352" i="35"/>
  <c r="B353" i="35"/>
  <c r="E353" i="35" s="1"/>
  <c r="I353" i="35"/>
  <c r="H353" i="35"/>
  <c r="N353" i="35"/>
  <c r="L353" i="35"/>
  <c r="M353" i="35"/>
  <c r="B354" i="35"/>
  <c r="E354" i="35" s="1"/>
  <c r="I354" i="35"/>
  <c r="H354" i="35"/>
  <c r="N354" i="35"/>
  <c r="L354" i="35"/>
  <c r="M354" i="35"/>
  <c r="B355" i="35"/>
  <c r="E355" i="35" s="1"/>
  <c r="I355" i="35"/>
  <c r="H355" i="35"/>
  <c r="N355" i="35"/>
  <c r="L355" i="35"/>
  <c r="M355" i="35"/>
  <c r="B356" i="35"/>
  <c r="E356" i="35" s="1"/>
  <c r="I356" i="35"/>
  <c r="H356" i="35"/>
  <c r="N356" i="35"/>
  <c r="L356" i="35"/>
  <c r="M356" i="35"/>
  <c r="B357" i="35"/>
  <c r="E357" i="35" s="1"/>
  <c r="I357" i="35"/>
  <c r="H357" i="35"/>
  <c r="N357" i="35"/>
  <c r="L357" i="35"/>
  <c r="M357" i="35"/>
  <c r="B358" i="35"/>
  <c r="E358" i="35" s="1"/>
  <c r="I358" i="35"/>
  <c r="H358" i="35"/>
  <c r="N358" i="35"/>
  <c r="L358" i="35"/>
  <c r="M358" i="35"/>
  <c r="B359" i="35"/>
  <c r="E359" i="35" s="1"/>
  <c r="I359" i="35"/>
  <c r="H359" i="35"/>
  <c r="N359" i="35"/>
  <c r="L359" i="35"/>
  <c r="M359" i="35"/>
  <c r="B360" i="35"/>
  <c r="E360" i="35" s="1"/>
  <c r="I360" i="35"/>
  <c r="H360" i="35"/>
  <c r="N360" i="35"/>
  <c r="L360" i="35"/>
  <c r="M360" i="35"/>
  <c r="B361" i="35"/>
  <c r="E361" i="35" s="1"/>
  <c r="I361" i="35"/>
  <c r="H361" i="35"/>
  <c r="N361" i="35"/>
  <c r="L361" i="35"/>
  <c r="M361" i="35"/>
  <c r="B362" i="35"/>
  <c r="E362" i="35" s="1"/>
  <c r="I362" i="35"/>
  <c r="H362" i="35"/>
  <c r="N362" i="35"/>
  <c r="L362" i="35"/>
  <c r="M362" i="35"/>
  <c r="B363" i="35"/>
  <c r="E363" i="35" s="1"/>
  <c r="I363" i="35"/>
  <c r="H363" i="35"/>
  <c r="N363" i="35"/>
  <c r="L363" i="35"/>
  <c r="M363" i="35"/>
  <c r="B364" i="35"/>
  <c r="E364" i="35" s="1"/>
  <c r="I364" i="35"/>
  <c r="H364" i="35"/>
  <c r="N364" i="35"/>
  <c r="L364" i="35"/>
  <c r="M364" i="35"/>
  <c r="B365" i="35"/>
  <c r="E365" i="35" s="1"/>
  <c r="I365" i="35"/>
  <c r="H365" i="35"/>
  <c r="N365" i="35"/>
  <c r="L365" i="35"/>
  <c r="M365" i="35"/>
  <c r="B366" i="35"/>
  <c r="E366" i="35" s="1"/>
  <c r="I366" i="35"/>
  <c r="H366" i="35"/>
  <c r="N366" i="35"/>
  <c r="L366" i="35"/>
  <c r="M366" i="35"/>
  <c r="B367" i="35"/>
  <c r="E367" i="35" s="1"/>
  <c r="I367" i="35"/>
  <c r="H367" i="35"/>
  <c r="N367" i="35"/>
  <c r="L367" i="35"/>
  <c r="M367" i="35"/>
  <c r="B368" i="35"/>
  <c r="E368" i="35" s="1"/>
  <c r="I368" i="35"/>
  <c r="H368" i="35"/>
  <c r="N368" i="35"/>
  <c r="L368" i="35"/>
  <c r="M368" i="35"/>
  <c r="B369" i="35"/>
  <c r="E369" i="35" s="1"/>
  <c r="I369" i="35"/>
  <c r="H369" i="35"/>
  <c r="N369" i="35"/>
  <c r="L369" i="35"/>
  <c r="M369" i="35"/>
  <c r="B370" i="35"/>
  <c r="E370" i="35" s="1"/>
  <c r="I370" i="35"/>
  <c r="H370" i="35"/>
  <c r="N370" i="35"/>
  <c r="L370" i="35"/>
  <c r="M370" i="35"/>
  <c r="B371" i="35"/>
  <c r="E371" i="35" s="1"/>
  <c r="I371" i="35"/>
  <c r="H371" i="35"/>
  <c r="N371" i="35"/>
  <c r="L371" i="35"/>
  <c r="M371" i="35"/>
  <c r="B372" i="35"/>
  <c r="E372" i="35" s="1"/>
  <c r="I372" i="35"/>
  <c r="H372" i="35"/>
  <c r="N372" i="35"/>
  <c r="L372" i="35"/>
  <c r="M372" i="35"/>
  <c r="B373" i="35"/>
  <c r="E373" i="35" s="1"/>
  <c r="I373" i="35"/>
  <c r="H373" i="35"/>
  <c r="N373" i="35"/>
  <c r="L373" i="35"/>
  <c r="M373" i="35"/>
  <c r="B374" i="35"/>
  <c r="E374" i="35" s="1"/>
  <c r="I374" i="35"/>
  <c r="H374" i="35"/>
  <c r="N374" i="35"/>
  <c r="L374" i="35"/>
  <c r="M374" i="35"/>
  <c r="B375" i="35"/>
  <c r="E375" i="35" s="1"/>
  <c r="I375" i="35"/>
  <c r="H375" i="35"/>
  <c r="N375" i="35"/>
  <c r="L375" i="35"/>
  <c r="M375" i="35"/>
  <c r="B376" i="35"/>
  <c r="E376" i="35" s="1"/>
  <c r="I376" i="35"/>
  <c r="H376" i="35"/>
  <c r="N376" i="35"/>
  <c r="L376" i="35"/>
  <c r="M376" i="35"/>
  <c r="B377" i="35"/>
  <c r="E377" i="35" s="1"/>
  <c r="I377" i="35"/>
  <c r="H377" i="35"/>
  <c r="N377" i="35"/>
  <c r="L377" i="35"/>
  <c r="M377" i="35"/>
  <c r="B378" i="35"/>
  <c r="E378" i="35" s="1"/>
  <c r="I378" i="35"/>
  <c r="H378" i="35"/>
  <c r="N378" i="35"/>
  <c r="L378" i="35"/>
  <c r="M378" i="35"/>
  <c r="B379" i="35"/>
  <c r="E379" i="35" s="1"/>
  <c r="I379" i="35"/>
  <c r="H379" i="35"/>
  <c r="N379" i="35"/>
  <c r="L379" i="35"/>
  <c r="M379" i="35"/>
  <c r="B380" i="35"/>
  <c r="E380" i="35" s="1"/>
  <c r="I380" i="35"/>
  <c r="H380" i="35"/>
  <c r="N380" i="35"/>
  <c r="L380" i="35"/>
  <c r="M380" i="35"/>
  <c r="B381" i="35"/>
  <c r="E381" i="35" s="1"/>
  <c r="I381" i="35"/>
  <c r="H381" i="35"/>
  <c r="N381" i="35"/>
  <c r="L381" i="35"/>
  <c r="M381" i="35"/>
  <c r="B382" i="35"/>
  <c r="E382" i="35" s="1"/>
  <c r="I382" i="35"/>
  <c r="H382" i="35"/>
  <c r="N382" i="35"/>
  <c r="L382" i="35"/>
  <c r="M382" i="35"/>
  <c r="B383" i="35"/>
  <c r="E383" i="35" s="1"/>
  <c r="I383" i="35"/>
  <c r="H383" i="35"/>
  <c r="N383" i="35"/>
  <c r="L383" i="35"/>
  <c r="M383" i="35"/>
  <c r="B384" i="35"/>
  <c r="E384" i="35" s="1"/>
  <c r="I384" i="35"/>
  <c r="H384" i="35"/>
  <c r="N384" i="35"/>
  <c r="L384" i="35"/>
  <c r="M384" i="35"/>
  <c r="B385" i="35"/>
  <c r="E385" i="35" s="1"/>
  <c r="I385" i="35"/>
  <c r="H385" i="35"/>
  <c r="N385" i="35"/>
  <c r="L385" i="35"/>
  <c r="M385" i="35"/>
  <c r="B386" i="35"/>
  <c r="E386" i="35" s="1"/>
  <c r="I386" i="35"/>
  <c r="H386" i="35"/>
  <c r="N386" i="35"/>
  <c r="L386" i="35"/>
  <c r="M386" i="35"/>
  <c r="B387" i="35"/>
  <c r="E387" i="35" s="1"/>
  <c r="I387" i="35"/>
  <c r="H387" i="35"/>
  <c r="N387" i="35"/>
  <c r="L387" i="35"/>
  <c r="M387" i="35"/>
  <c r="B388" i="35"/>
  <c r="E388" i="35" s="1"/>
  <c r="I388" i="35"/>
  <c r="H388" i="35"/>
  <c r="N388" i="35"/>
  <c r="L388" i="35"/>
  <c r="M388" i="35"/>
  <c r="B389" i="35"/>
  <c r="E389" i="35" s="1"/>
  <c r="I389" i="35"/>
  <c r="H389" i="35"/>
  <c r="N389" i="35"/>
  <c r="L389" i="35"/>
  <c r="M389" i="35"/>
  <c r="B390" i="35"/>
  <c r="E390" i="35" s="1"/>
  <c r="I390" i="35"/>
  <c r="H390" i="35"/>
  <c r="N390" i="35"/>
  <c r="L390" i="35"/>
  <c r="M390" i="35"/>
  <c r="B391" i="35"/>
  <c r="E391" i="35" s="1"/>
  <c r="I391" i="35"/>
  <c r="H391" i="35"/>
  <c r="N391" i="35"/>
  <c r="L391" i="35"/>
  <c r="M391" i="35"/>
  <c r="B392" i="35"/>
  <c r="E392" i="35" s="1"/>
  <c r="I392" i="35"/>
  <c r="H392" i="35"/>
  <c r="N392" i="35"/>
  <c r="L392" i="35"/>
  <c r="M392" i="35"/>
  <c r="B393" i="35"/>
  <c r="E393" i="35" s="1"/>
  <c r="I393" i="35"/>
  <c r="H393" i="35"/>
  <c r="N393" i="35"/>
  <c r="L393" i="35"/>
  <c r="M393" i="35"/>
  <c r="B394" i="35"/>
  <c r="E394" i="35" s="1"/>
  <c r="I394" i="35"/>
  <c r="H394" i="35"/>
  <c r="N394" i="35"/>
  <c r="L394" i="35"/>
  <c r="M394" i="35"/>
  <c r="B395" i="35"/>
  <c r="E395" i="35" s="1"/>
  <c r="I395" i="35"/>
  <c r="H395" i="35"/>
  <c r="N395" i="35"/>
  <c r="L395" i="35"/>
  <c r="M395" i="35"/>
  <c r="B396" i="35"/>
  <c r="E396" i="35" s="1"/>
  <c r="I396" i="35"/>
  <c r="H396" i="35"/>
  <c r="N396" i="35"/>
  <c r="L396" i="35"/>
  <c r="M396" i="35"/>
  <c r="B397" i="35"/>
  <c r="E397" i="35" s="1"/>
  <c r="I397" i="35"/>
  <c r="H397" i="35"/>
  <c r="N397" i="35"/>
  <c r="L397" i="35"/>
  <c r="M397" i="35"/>
  <c r="B398" i="35"/>
  <c r="E398" i="35" s="1"/>
  <c r="I398" i="35"/>
  <c r="H398" i="35"/>
  <c r="N398" i="35"/>
  <c r="L398" i="35"/>
  <c r="M398" i="35"/>
  <c r="B399" i="35"/>
  <c r="E399" i="35" s="1"/>
  <c r="I399" i="35"/>
  <c r="H399" i="35"/>
  <c r="N399" i="35"/>
  <c r="L399" i="35"/>
  <c r="M399" i="35"/>
  <c r="B400" i="35"/>
  <c r="E400" i="35" s="1"/>
  <c r="I400" i="35"/>
  <c r="H400" i="35"/>
  <c r="N400" i="35"/>
  <c r="L400" i="35"/>
  <c r="M400" i="35"/>
  <c r="B401" i="35"/>
  <c r="E401" i="35" s="1"/>
  <c r="I401" i="35"/>
  <c r="H401" i="35"/>
  <c r="N401" i="35"/>
  <c r="L401" i="35"/>
  <c r="M401" i="35"/>
  <c r="B402" i="35"/>
  <c r="E402" i="35" s="1"/>
  <c r="I402" i="35"/>
  <c r="H402" i="35"/>
  <c r="N402" i="35"/>
  <c r="L402" i="35"/>
  <c r="M402" i="35"/>
  <c r="B403" i="35"/>
  <c r="E403" i="35" s="1"/>
  <c r="I403" i="35"/>
  <c r="H403" i="35"/>
  <c r="N403" i="35"/>
  <c r="L403" i="35"/>
  <c r="M403" i="35"/>
  <c r="B404" i="35"/>
  <c r="E404" i="35" s="1"/>
  <c r="I404" i="35"/>
  <c r="H404" i="35"/>
  <c r="N404" i="35"/>
  <c r="L404" i="35"/>
  <c r="M404" i="35"/>
  <c r="B405" i="35"/>
  <c r="E405" i="35" s="1"/>
  <c r="I405" i="35"/>
  <c r="H405" i="35"/>
  <c r="N405" i="35"/>
  <c r="L405" i="35"/>
  <c r="M405" i="35"/>
  <c r="B406" i="35"/>
  <c r="E406" i="35" s="1"/>
  <c r="I406" i="35"/>
  <c r="H406" i="35"/>
  <c r="N406" i="35"/>
  <c r="L406" i="35"/>
  <c r="M406" i="35"/>
  <c r="B407" i="35"/>
  <c r="E407" i="35" s="1"/>
  <c r="I407" i="35"/>
  <c r="H407" i="35"/>
  <c r="N407" i="35"/>
  <c r="L407" i="35"/>
  <c r="M407" i="35"/>
  <c r="B408" i="35"/>
  <c r="E408" i="35" s="1"/>
  <c r="I408" i="35"/>
  <c r="H408" i="35"/>
  <c r="N408" i="35"/>
  <c r="L408" i="35"/>
  <c r="M408" i="35"/>
  <c r="B409" i="35"/>
  <c r="E409" i="35" s="1"/>
  <c r="I409" i="35"/>
  <c r="H409" i="35"/>
  <c r="N409" i="35"/>
  <c r="L409" i="35"/>
  <c r="M409" i="35"/>
  <c r="B410" i="35"/>
  <c r="E410" i="35" s="1"/>
  <c r="I410" i="35"/>
  <c r="H410" i="35"/>
  <c r="N410" i="35"/>
  <c r="L410" i="35"/>
  <c r="M410" i="35"/>
  <c r="B411" i="35"/>
  <c r="E411" i="35" s="1"/>
  <c r="I411" i="35"/>
  <c r="H411" i="35"/>
  <c r="N411" i="35"/>
  <c r="L411" i="35"/>
  <c r="M411" i="35"/>
  <c r="B412" i="35"/>
  <c r="E412" i="35" s="1"/>
  <c r="I412" i="35"/>
  <c r="H412" i="35"/>
  <c r="N412" i="35"/>
  <c r="L412" i="35"/>
  <c r="M412" i="35"/>
  <c r="B413" i="35"/>
  <c r="E413" i="35" s="1"/>
  <c r="I413" i="35"/>
  <c r="H413" i="35"/>
  <c r="N413" i="35"/>
  <c r="L413" i="35"/>
  <c r="M413" i="35"/>
  <c r="B414" i="35"/>
  <c r="E414" i="35" s="1"/>
  <c r="I414" i="35"/>
  <c r="H414" i="35"/>
  <c r="N414" i="35"/>
  <c r="L414" i="35"/>
  <c r="M414" i="35"/>
  <c r="B415" i="35"/>
  <c r="E415" i="35" s="1"/>
  <c r="I415" i="35"/>
  <c r="H415" i="35"/>
  <c r="N415" i="35"/>
  <c r="L415" i="35"/>
  <c r="M415" i="35"/>
  <c r="B416" i="35"/>
  <c r="E416" i="35" s="1"/>
  <c r="I416" i="35"/>
  <c r="H416" i="35"/>
  <c r="N416" i="35"/>
  <c r="L416" i="35"/>
  <c r="M416" i="35"/>
  <c r="B417" i="35"/>
  <c r="E417" i="35" s="1"/>
  <c r="I417" i="35"/>
  <c r="H417" i="35"/>
  <c r="N417" i="35"/>
  <c r="L417" i="35"/>
  <c r="M417" i="35"/>
  <c r="B418" i="35"/>
  <c r="E418" i="35" s="1"/>
  <c r="I418" i="35"/>
  <c r="H418" i="35"/>
  <c r="N418" i="35"/>
  <c r="L418" i="35"/>
  <c r="M418" i="35"/>
  <c r="B419" i="35"/>
  <c r="E419" i="35" s="1"/>
  <c r="I419" i="35"/>
  <c r="H419" i="35"/>
  <c r="N419" i="35"/>
  <c r="L419" i="35"/>
  <c r="M419" i="35"/>
  <c r="B420" i="35"/>
  <c r="E420" i="35" s="1"/>
  <c r="I420" i="35"/>
  <c r="H420" i="35"/>
  <c r="N420" i="35"/>
  <c r="L420" i="35"/>
  <c r="M420" i="35"/>
  <c r="B421" i="35"/>
  <c r="E421" i="35" s="1"/>
  <c r="I421" i="35"/>
  <c r="H421" i="35"/>
  <c r="N421" i="35"/>
  <c r="L421" i="35"/>
  <c r="M421" i="35"/>
  <c r="B422" i="35"/>
  <c r="E422" i="35" s="1"/>
  <c r="I422" i="35"/>
  <c r="H422" i="35"/>
  <c r="N422" i="35"/>
  <c r="L422" i="35"/>
  <c r="M422" i="35"/>
  <c r="B423" i="35"/>
  <c r="E423" i="35" s="1"/>
  <c r="I423" i="35"/>
  <c r="H423" i="35"/>
  <c r="N423" i="35"/>
  <c r="L423" i="35"/>
  <c r="M423" i="35"/>
  <c r="B424" i="35"/>
  <c r="E424" i="35" s="1"/>
  <c r="I424" i="35"/>
  <c r="H424" i="35"/>
  <c r="N424" i="35"/>
  <c r="L424" i="35"/>
  <c r="M424" i="35"/>
  <c r="B425" i="35"/>
  <c r="E425" i="35" s="1"/>
  <c r="I425" i="35"/>
  <c r="H425" i="35"/>
  <c r="N425" i="35"/>
  <c r="L425" i="35"/>
  <c r="M425" i="35"/>
  <c r="B426" i="35"/>
  <c r="E426" i="35" s="1"/>
  <c r="I426" i="35"/>
  <c r="H426" i="35"/>
  <c r="N426" i="35"/>
  <c r="L426" i="35"/>
  <c r="M426" i="35"/>
  <c r="B427" i="35"/>
  <c r="E427" i="35" s="1"/>
  <c r="I427" i="35"/>
  <c r="H427" i="35"/>
  <c r="N427" i="35"/>
  <c r="L427" i="35"/>
  <c r="M427" i="35"/>
  <c r="B428" i="35"/>
  <c r="E428" i="35" s="1"/>
  <c r="I428" i="35"/>
  <c r="H428" i="35"/>
  <c r="N428" i="35"/>
  <c r="L428" i="35"/>
  <c r="M428" i="35"/>
  <c r="B429" i="35"/>
  <c r="E429" i="35" s="1"/>
  <c r="I429" i="35"/>
  <c r="H429" i="35"/>
  <c r="N429" i="35"/>
  <c r="L429" i="35"/>
  <c r="M429" i="35"/>
  <c r="B430" i="35"/>
  <c r="E430" i="35" s="1"/>
  <c r="I430" i="35"/>
  <c r="H430" i="35"/>
  <c r="N430" i="35"/>
  <c r="L430" i="35"/>
  <c r="M430" i="35"/>
  <c r="B431" i="35"/>
  <c r="E431" i="35" s="1"/>
  <c r="I431" i="35"/>
  <c r="H431" i="35"/>
  <c r="N431" i="35"/>
  <c r="L431" i="35"/>
  <c r="M431" i="35"/>
  <c r="B432" i="35"/>
  <c r="E432" i="35" s="1"/>
  <c r="I432" i="35"/>
  <c r="H432" i="35"/>
  <c r="N432" i="35"/>
  <c r="L432" i="35"/>
  <c r="M432" i="35"/>
  <c r="B433" i="35"/>
  <c r="E433" i="35" s="1"/>
  <c r="I433" i="35"/>
  <c r="H433" i="35"/>
  <c r="N433" i="35"/>
  <c r="L433" i="35"/>
  <c r="M433" i="35"/>
  <c r="B434" i="35"/>
  <c r="E434" i="35" s="1"/>
  <c r="I434" i="35"/>
  <c r="H434" i="35"/>
  <c r="N434" i="35"/>
  <c r="L434" i="35"/>
  <c r="M434" i="35"/>
  <c r="B435" i="35"/>
  <c r="E435" i="35" s="1"/>
  <c r="I435" i="35"/>
  <c r="H435" i="35"/>
  <c r="N435" i="35"/>
  <c r="L435" i="35"/>
  <c r="M435" i="35"/>
  <c r="B436" i="35"/>
  <c r="E436" i="35" s="1"/>
  <c r="I436" i="35"/>
  <c r="H436" i="35"/>
  <c r="N436" i="35"/>
  <c r="L436" i="35"/>
  <c r="M436" i="35"/>
  <c r="B437" i="35"/>
  <c r="E437" i="35" s="1"/>
  <c r="I437" i="35"/>
  <c r="H437" i="35"/>
  <c r="N437" i="35"/>
  <c r="L437" i="35"/>
  <c r="M437" i="35"/>
  <c r="B438" i="35"/>
  <c r="E438" i="35" s="1"/>
  <c r="I438" i="35"/>
  <c r="H438" i="35"/>
  <c r="N438" i="35"/>
  <c r="L438" i="35"/>
  <c r="M438" i="35"/>
  <c r="B439" i="35"/>
  <c r="E439" i="35" s="1"/>
  <c r="I439" i="35"/>
  <c r="H439" i="35"/>
  <c r="N439" i="35"/>
  <c r="L439" i="35"/>
  <c r="M439" i="35"/>
  <c r="B440" i="35"/>
  <c r="E440" i="35" s="1"/>
  <c r="I440" i="35"/>
  <c r="H440" i="35"/>
  <c r="N440" i="35"/>
  <c r="L440" i="35"/>
  <c r="M440" i="35"/>
  <c r="B441" i="35"/>
  <c r="E441" i="35" s="1"/>
  <c r="I441" i="35"/>
  <c r="H441" i="35"/>
  <c r="N441" i="35"/>
  <c r="L441" i="35"/>
  <c r="M441" i="35"/>
  <c r="B442" i="35"/>
  <c r="E442" i="35" s="1"/>
  <c r="I442" i="35"/>
  <c r="H442" i="35"/>
  <c r="N442" i="35"/>
  <c r="L442" i="35"/>
  <c r="M442" i="35"/>
  <c r="B443" i="35"/>
  <c r="E443" i="35" s="1"/>
  <c r="I443" i="35"/>
  <c r="H443" i="35"/>
  <c r="N443" i="35"/>
  <c r="L443" i="35"/>
  <c r="M443" i="35"/>
  <c r="B444" i="35"/>
  <c r="E444" i="35" s="1"/>
  <c r="I444" i="35"/>
  <c r="H444" i="35"/>
  <c r="N444" i="35"/>
  <c r="L444" i="35"/>
  <c r="M444" i="35"/>
  <c r="B445" i="35"/>
  <c r="E445" i="35" s="1"/>
  <c r="I445" i="35"/>
  <c r="H445" i="35"/>
  <c r="N445" i="35"/>
  <c r="L445" i="35"/>
  <c r="M445" i="35"/>
  <c r="B446" i="35"/>
  <c r="E446" i="35" s="1"/>
  <c r="I446" i="35"/>
  <c r="H446" i="35"/>
  <c r="N446" i="35"/>
  <c r="L446" i="35"/>
  <c r="M446" i="35"/>
  <c r="B447" i="35"/>
  <c r="E447" i="35" s="1"/>
  <c r="I447" i="35"/>
  <c r="H447" i="35"/>
  <c r="N447" i="35"/>
  <c r="L447" i="35"/>
  <c r="M447" i="35"/>
  <c r="B448" i="35"/>
  <c r="E448" i="35" s="1"/>
  <c r="I448" i="35"/>
  <c r="H448" i="35"/>
  <c r="N448" i="35"/>
  <c r="L448" i="35"/>
  <c r="M448" i="35"/>
  <c r="B449" i="35"/>
  <c r="E449" i="35" s="1"/>
  <c r="I449" i="35"/>
  <c r="H449" i="35"/>
  <c r="N449" i="35"/>
  <c r="L449" i="35"/>
  <c r="M449" i="35"/>
  <c r="B450" i="35"/>
  <c r="E450" i="35" s="1"/>
  <c r="I450" i="35"/>
  <c r="H450" i="35"/>
  <c r="N450" i="35"/>
  <c r="L450" i="35"/>
  <c r="M450" i="35"/>
  <c r="B451" i="35"/>
  <c r="E451" i="35" s="1"/>
  <c r="I451" i="35"/>
  <c r="H451" i="35"/>
  <c r="N451" i="35"/>
  <c r="L451" i="35"/>
  <c r="M451" i="35"/>
  <c r="B452" i="35"/>
  <c r="E452" i="35" s="1"/>
  <c r="I452" i="35"/>
  <c r="H452" i="35"/>
  <c r="N452" i="35"/>
  <c r="L452" i="35"/>
  <c r="M452" i="35"/>
  <c r="B453" i="35"/>
  <c r="E453" i="35" s="1"/>
  <c r="I453" i="35"/>
  <c r="H453" i="35"/>
  <c r="N453" i="35"/>
  <c r="L453" i="35"/>
  <c r="M453" i="35"/>
  <c r="B454" i="35"/>
  <c r="E454" i="35" s="1"/>
  <c r="I454" i="35"/>
  <c r="H454" i="35"/>
  <c r="N454" i="35"/>
  <c r="L454" i="35"/>
  <c r="M454" i="35"/>
  <c r="B455" i="35"/>
  <c r="E455" i="35" s="1"/>
  <c r="I455" i="35"/>
  <c r="H455" i="35"/>
  <c r="N455" i="35"/>
  <c r="L455" i="35"/>
  <c r="M455" i="35"/>
  <c r="B456" i="35"/>
  <c r="E456" i="35" s="1"/>
  <c r="I456" i="35"/>
  <c r="H456" i="35"/>
  <c r="N456" i="35"/>
  <c r="L456" i="35"/>
  <c r="M456" i="35"/>
  <c r="B457" i="35"/>
  <c r="E457" i="35" s="1"/>
  <c r="I457" i="35"/>
  <c r="H457" i="35"/>
  <c r="N457" i="35"/>
  <c r="L457" i="35"/>
  <c r="M457" i="35"/>
  <c r="B458" i="35"/>
  <c r="E458" i="35" s="1"/>
  <c r="I458" i="35"/>
  <c r="H458" i="35"/>
  <c r="N458" i="35"/>
  <c r="L458" i="35"/>
  <c r="M458" i="35"/>
  <c r="B459" i="35"/>
  <c r="E459" i="35" s="1"/>
  <c r="I459" i="35"/>
  <c r="H459" i="35"/>
  <c r="N459" i="35"/>
  <c r="L459" i="35"/>
  <c r="M459" i="35"/>
  <c r="B460" i="35"/>
  <c r="E460" i="35" s="1"/>
  <c r="I460" i="35"/>
  <c r="H460" i="35"/>
  <c r="N460" i="35"/>
  <c r="L460" i="35"/>
  <c r="M460" i="35"/>
  <c r="B461" i="35"/>
  <c r="E461" i="35" s="1"/>
  <c r="I461" i="35"/>
  <c r="H461" i="35"/>
  <c r="N461" i="35"/>
  <c r="L461" i="35"/>
  <c r="M461" i="35"/>
  <c r="B462" i="35"/>
  <c r="E462" i="35" s="1"/>
  <c r="I462" i="35"/>
  <c r="H462" i="35"/>
  <c r="N462" i="35"/>
  <c r="L462" i="35"/>
  <c r="M462" i="35"/>
  <c r="B463" i="35"/>
  <c r="E463" i="35" s="1"/>
  <c r="I463" i="35"/>
  <c r="H463" i="35"/>
  <c r="N463" i="35"/>
  <c r="L463" i="35"/>
  <c r="M463" i="35"/>
  <c r="B464" i="35"/>
  <c r="E464" i="35" s="1"/>
  <c r="I464" i="35"/>
  <c r="H464" i="35"/>
  <c r="N464" i="35"/>
  <c r="L464" i="35"/>
  <c r="M464" i="35"/>
  <c r="B465" i="35"/>
  <c r="E465" i="35" s="1"/>
  <c r="I465" i="35"/>
  <c r="H465" i="35"/>
  <c r="N465" i="35"/>
  <c r="L465" i="35"/>
  <c r="M465" i="35"/>
  <c r="B466" i="35"/>
  <c r="E466" i="35" s="1"/>
  <c r="I466" i="35"/>
  <c r="H466" i="35"/>
  <c r="N466" i="35"/>
  <c r="L466" i="35"/>
  <c r="M466" i="35"/>
  <c r="B467" i="35"/>
  <c r="E467" i="35" s="1"/>
  <c r="I467" i="35"/>
  <c r="H467" i="35"/>
  <c r="N467" i="35"/>
  <c r="L467" i="35"/>
  <c r="M467" i="35"/>
  <c r="B468" i="35"/>
  <c r="E468" i="35" s="1"/>
  <c r="I468" i="35"/>
  <c r="H468" i="35"/>
  <c r="N468" i="35"/>
  <c r="L468" i="35"/>
  <c r="M468" i="35"/>
  <c r="B469" i="35"/>
  <c r="E469" i="35" s="1"/>
  <c r="I469" i="35"/>
  <c r="H469" i="35"/>
  <c r="N469" i="35"/>
  <c r="L469" i="35"/>
  <c r="M469" i="35"/>
  <c r="B470" i="35"/>
  <c r="E470" i="35" s="1"/>
  <c r="I470" i="35"/>
  <c r="H470" i="35"/>
  <c r="N470" i="35"/>
  <c r="L470" i="35"/>
  <c r="M470" i="35"/>
  <c r="B471" i="35"/>
  <c r="E471" i="35" s="1"/>
  <c r="I471" i="35"/>
  <c r="H471" i="35"/>
  <c r="N471" i="35"/>
  <c r="L471" i="35"/>
  <c r="M471" i="35"/>
  <c r="B472" i="35"/>
  <c r="E472" i="35" s="1"/>
  <c r="I472" i="35"/>
  <c r="H472" i="35"/>
  <c r="N472" i="35"/>
  <c r="L472" i="35"/>
  <c r="M472" i="35"/>
  <c r="B473" i="35"/>
  <c r="E473" i="35" s="1"/>
  <c r="I473" i="35"/>
  <c r="H473" i="35"/>
  <c r="N473" i="35"/>
  <c r="L473" i="35"/>
  <c r="M473" i="35"/>
  <c r="B474" i="35"/>
  <c r="E474" i="35" s="1"/>
  <c r="I474" i="35"/>
  <c r="H474" i="35"/>
  <c r="N474" i="35"/>
  <c r="L474" i="35"/>
  <c r="M474" i="35"/>
  <c r="B475" i="35"/>
  <c r="E475" i="35" s="1"/>
  <c r="I475" i="35"/>
  <c r="H475" i="35"/>
  <c r="N475" i="35"/>
  <c r="L475" i="35"/>
  <c r="M475" i="35"/>
  <c r="B476" i="35"/>
  <c r="E476" i="35" s="1"/>
  <c r="I476" i="35"/>
  <c r="H476" i="35"/>
  <c r="N476" i="35"/>
  <c r="L476" i="35"/>
  <c r="M476" i="35"/>
  <c r="B477" i="35"/>
  <c r="E477" i="35" s="1"/>
  <c r="I477" i="35"/>
  <c r="H477" i="35"/>
  <c r="N477" i="35"/>
  <c r="L477" i="35"/>
  <c r="M477" i="35"/>
  <c r="B478" i="35"/>
  <c r="E478" i="35" s="1"/>
  <c r="I478" i="35"/>
  <c r="H478" i="35"/>
  <c r="N478" i="35"/>
  <c r="L478" i="35"/>
  <c r="M478" i="35"/>
  <c r="B479" i="35"/>
  <c r="E479" i="35" s="1"/>
  <c r="I479" i="35"/>
  <c r="H479" i="35"/>
  <c r="N479" i="35"/>
  <c r="L479" i="35"/>
  <c r="M479" i="35"/>
  <c r="B480" i="35"/>
  <c r="E480" i="35" s="1"/>
  <c r="I480" i="35"/>
  <c r="H480" i="35"/>
  <c r="N480" i="35"/>
  <c r="L480" i="35"/>
  <c r="M480" i="35"/>
  <c r="B481" i="35"/>
  <c r="E481" i="35" s="1"/>
  <c r="I481" i="35"/>
  <c r="H481" i="35"/>
  <c r="N481" i="35"/>
  <c r="L481" i="35"/>
  <c r="M481" i="35"/>
  <c r="B482" i="35"/>
  <c r="E482" i="35" s="1"/>
  <c r="I482" i="35"/>
  <c r="H482" i="35"/>
  <c r="N482" i="35"/>
  <c r="L482" i="35"/>
  <c r="M482" i="35"/>
  <c r="B483" i="35"/>
  <c r="E483" i="35" s="1"/>
  <c r="I483" i="35"/>
  <c r="H483" i="35"/>
  <c r="N483" i="35"/>
  <c r="L483" i="35"/>
  <c r="M483" i="35"/>
  <c r="B484" i="35"/>
  <c r="E484" i="35" s="1"/>
  <c r="I484" i="35"/>
  <c r="H484" i="35"/>
  <c r="N484" i="35"/>
  <c r="L484" i="35"/>
  <c r="M484" i="35"/>
  <c r="B485" i="35"/>
  <c r="E485" i="35" s="1"/>
  <c r="I485" i="35"/>
  <c r="H485" i="35"/>
  <c r="N485" i="35"/>
  <c r="L485" i="35"/>
  <c r="M485" i="35"/>
  <c r="B486" i="35"/>
  <c r="E486" i="35" s="1"/>
  <c r="I486" i="35"/>
  <c r="H486" i="35"/>
  <c r="N486" i="35"/>
  <c r="L486" i="35"/>
  <c r="M486" i="35"/>
  <c r="B487" i="35"/>
  <c r="E487" i="35" s="1"/>
  <c r="I487" i="35"/>
  <c r="H487" i="35"/>
  <c r="N487" i="35"/>
  <c r="L487" i="35"/>
  <c r="M487" i="35"/>
  <c r="B488" i="35"/>
  <c r="E488" i="35" s="1"/>
  <c r="I488" i="35"/>
  <c r="H488" i="35"/>
  <c r="N488" i="35"/>
  <c r="L488" i="35"/>
  <c r="M488" i="35"/>
  <c r="B489" i="35"/>
  <c r="E489" i="35" s="1"/>
  <c r="I489" i="35"/>
  <c r="H489" i="35"/>
  <c r="N489" i="35"/>
  <c r="L489" i="35"/>
  <c r="M489" i="35"/>
  <c r="B490" i="35"/>
  <c r="E490" i="35" s="1"/>
  <c r="I490" i="35"/>
  <c r="H490" i="35"/>
  <c r="N490" i="35"/>
  <c r="L490" i="35"/>
  <c r="M490" i="35"/>
  <c r="B491" i="35"/>
  <c r="E491" i="35" s="1"/>
  <c r="I491" i="35"/>
  <c r="H491" i="35"/>
  <c r="N491" i="35"/>
  <c r="L491" i="35"/>
  <c r="M491" i="35"/>
  <c r="B492" i="35"/>
  <c r="E492" i="35" s="1"/>
  <c r="I492" i="35"/>
  <c r="H492" i="35"/>
  <c r="N492" i="35"/>
  <c r="L492" i="35"/>
  <c r="M492" i="35"/>
  <c r="B493" i="35"/>
  <c r="E493" i="35" s="1"/>
  <c r="I493" i="35"/>
  <c r="H493" i="35"/>
  <c r="N493" i="35"/>
  <c r="L493" i="35"/>
  <c r="M493" i="35"/>
  <c r="B494" i="35"/>
  <c r="E494" i="35" s="1"/>
  <c r="I494" i="35"/>
  <c r="H494" i="35"/>
  <c r="N494" i="35"/>
  <c r="L494" i="35"/>
  <c r="M494" i="35"/>
  <c r="B495" i="35"/>
  <c r="E495" i="35" s="1"/>
  <c r="I495" i="35"/>
  <c r="H495" i="35"/>
  <c r="N495" i="35"/>
  <c r="L495" i="35"/>
  <c r="M495" i="35"/>
  <c r="B496" i="35"/>
  <c r="E496" i="35" s="1"/>
  <c r="I496" i="35"/>
  <c r="H496" i="35"/>
  <c r="N496" i="35"/>
  <c r="L496" i="35"/>
  <c r="M496" i="35"/>
  <c r="B497" i="35"/>
  <c r="E497" i="35" s="1"/>
  <c r="I497" i="35"/>
  <c r="H497" i="35"/>
  <c r="N497" i="35"/>
  <c r="L497" i="35"/>
  <c r="M497" i="35"/>
  <c r="B498" i="35"/>
  <c r="E498" i="35" s="1"/>
  <c r="I498" i="35"/>
  <c r="H498" i="35"/>
  <c r="N498" i="35"/>
  <c r="L498" i="35"/>
  <c r="M498" i="35"/>
  <c r="B499" i="35"/>
  <c r="E499" i="35" s="1"/>
  <c r="I499" i="35"/>
  <c r="H499" i="35"/>
  <c r="N499" i="35"/>
  <c r="L499" i="35"/>
  <c r="M499" i="35"/>
  <c r="B500" i="35"/>
  <c r="E500" i="35" s="1"/>
  <c r="I500" i="35"/>
  <c r="H500" i="35"/>
  <c r="N500" i="35"/>
  <c r="L500" i="35"/>
  <c r="M500" i="35"/>
  <c r="B501" i="35"/>
  <c r="E501" i="35" s="1"/>
  <c r="I501" i="35"/>
  <c r="H501" i="35"/>
  <c r="N501" i="35"/>
  <c r="L501" i="35"/>
  <c r="M501" i="35"/>
  <c r="B502" i="35"/>
  <c r="E502" i="35" s="1"/>
  <c r="I502" i="35"/>
  <c r="H502" i="35"/>
  <c r="N502" i="35"/>
  <c r="L502" i="35"/>
  <c r="M502" i="35"/>
  <c r="B503" i="35"/>
  <c r="E503" i="35" s="1"/>
  <c r="I503" i="35"/>
  <c r="H503" i="35"/>
  <c r="N503" i="35"/>
  <c r="L503" i="35"/>
  <c r="M503" i="35"/>
  <c r="B504" i="35"/>
  <c r="E504" i="35" s="1"/>
  <c r="I504" i="35"/>
  <c r="H504" i="35"/>
  <c r="N504" i="35"/>
  <c r="L504" i="35"/>
  <c r="M504" i="35"/>
  <c r="B505" i="35"/>
  <c r="E505" i="35" s="1"/>
  <c r="I505" i="35"/>
  <c r="H505" i="35"/>
  <c r="N505" i="35"/>
  <c r="L505" i="35"/>
  <c r="M505" i="35"/>
  <c r="B506" i="35"/>
  <c r="E506" i="35" s="1"/>
  <c r="I506" i="35"/>
  <c r="H506" i="35"/>
  <c r="N506" i="35"/>
  <c r="L506" i="35"/>
  <c r="M506" i="35"/>
  <c r="B507" i="35"/>
  <c r="E507" i="35" s="1"/>
  <c r="I507" i="35"/>
  <c r="H507" i="35"/>
  <c r="N507" i="35"/>
  <c r="L507" i="35"/>
  <c r="M507" i="35"/>
  <c r="B508" i="35"/>
  <c r="E508" i="35" s="1"/>
  <c r="I508" i="35"/>
  <c r="H508" i="35"/>
  <c r="N508" i="35"/>
  <c r="L508" i="35"/>
  <c r="M508" i="35"/>
  <c r="B509" i="35"/>
  <c r="E509" i="35" s="1"/>
  <c r="I509" i="35"/>
  <c r="H509" i="35"/>
  <c r="N509" i="35"/>
  <c r="L509" i="35"/>
  <c r="M509" i="35"/>
  <c r="B510" i="35"/>
  <c r="E510" i="35" s="1"/>
  <c r="I510" i="35"/>
  <c r="H510" i="35"/>
  <c r="N510" i="35"/>
  <c r="L510" i="35"/>
  <c r="M510" i="35"/>
  <c r="B511" i="35"/>
  <c r="E511" i="35" s="1"/>
  <c r="I511" i="35"/>
  <c r="H511" i="35"/>
  <c r="N511" i="35"/>
  <c r="L511" i="35"/>
  <c r="M511" i="35"/>
  <c r="B512" i="35"/>
  <c r="E512" i="35" s="1"/>
  <c r="I512" i="35"/>
  <c r="H512" i="35"/>
  <c r="N512" i="35"/>
  <c r="L512" i="35"/>
  <c r="M512" i="35"/>
  <c r="B513" i="35"/>
  <c r="E513" i="35" s="1"/>
  <c r="I513" i="35"/>
  <c r="H513" i="35"/>
  <c r="N513" i="35"/>
  <c r="L513" i="35"/>
  <c r="M513" i="35"/>
  <c r="B514" i="35"/>
  <c r="E514" i="35" s="1"/>
  <c r="I514" i="35"/>
  <c r="H514" i="35"/>
  <c r="N514" i="35"/>
  <c r="L514" i="35"/>
  <c r="M514" i="35"/>
  <c r="B515" i="35"/>
  <c r="E515" i="35" s="1"/>
  <c r="I515" i="35"/>
  <c r="H515" i="35"/>
  <c r="N515" i="35"/>
  <c r="L515" i="35"/>
  <c r="M515" i="35"/>
  <c r="B516" i="35"/>
  <c r="E516" i="35" s="1"/>
  <c r="I516" i="35"/>
  <c r="H516" i="35"/>
  <c r="N516" i="35"/>
  <c r="L516" i="35"/>
  <c r="M516" i="35"/>
  <c r="B517" i="35"/>
  <c r="E517" i="35" s="1"/>
  <c r="I517" i="35"/>
  <c r="H517" i="35"/>
  <c r="N517" i="35"/>
  <c r="L517" i="35"/>
  <c r="M517" i="35"/>
  <c r="B518" i="35"/>
  <c r="E518" i="35" s="1"/>
  <c r="I518" i="35"/>
  <c r="H518" i="35"/>
  <c r="N518" i="35"/>
  <c r="L518" i="35"/>
  <c r="M518" i="35"/>
  <c r="B519" i="35"/>
  <c r="E519" i="35" s="1"/>
  <c r="I519" i="35"/>
  <c r="H519" i="35"/>
  <c r="N519" i="35"/>
  <c r="L519" i="35"/>
  <c r="M519" i="35"/>
  <c r="B520" i="35"/>
  <c r="E520" i="35" s="1"/>
  <c r="I520" i="35"/>
  <c r="H520" i="35"/>
  <c r="N520" i="35"/>
  <c r="L520" i="35"/>
  <c r="M520" i="35"/>
  <c r="B521" i="35"/>
  <c r="E521" i="35" s="1"/>
  <c r="I521" i="35"/>
  <c r="H521" i="35"/>
  <c r="N521" i="35"/>
  <c r="L521" i="35"/>
  <c r="M521" i="35"/>
  <c r="B522" i="35"/>
  <c r="E522" i="35" s="1"/>
  <c r="I522" i="35"/>
  <c r="H522" i="35"/>
  <c r="N522" i="35"/>
  <c r="L522" i="35"/>
  <c r="M522" i="35"/>
  <c r="B523" i="35"/>
  <c r="E523" i="35" s="1"/>
  <c r="I523" i="35"/>
  <c r="H523" i="35"/>
  <c r="N523" i="35"/>
  <c r="L523" i="35"/>
  <c r="M523" i="35"/>
  <c r="B524" i="35"/>
  <c r="E524" i="35" s="1"/>
  <c r="I524" i="35"/>
  <c r="H524" i="35"/>
  <c r="N524" i="35"/>
  <c r="L524" i="35"/>
  <c r="M524" i="35"/>
  <c r="B525" i="35"/>
  <c r="E525" i="35" s="1"/>
  <c r="I525" i="35"/>
  <c r="H525" i="35"/>
  <c r="N525" i="35"/>
  <c r="L525" i="35"/>
  <c r="M525" i="35"/>
  <c r="B526" i="35"/>
  <c r="E526" i="35" s="1"/>
  <c r="I526" i="35"/>
  <c r="H526" i="35"/>
  <c r="N526" i="35"/>
  <c r="L526" i="35"/>
  <c r="M526" i="35"/>
  <c r="B527" i="35"/>
  <c r="E527" i="35" s="1"/>
  <c r="I527" i="35"/>
  <c r="H527" i="35"/>
  <c r="N527" i="35"/>
  <c r="L527" i="35"/>
  <c r="M527" i="35"/>
  <c r="B528" i="35"/>
  <c r="E528" i="35" s="1"/>
  <c r="I528" i="35"/>
  <c r="H528" i="35"/>
  <c r="N528" i="35"/>
  <c r="L528" i="35"/>
  <c r="M528" i="35"/>
  <c r="B529" i="35"/>
  <c r="E529" i="35" s="1"/>
  <c r="I529" i="35"/>
  <c r="H529" i="35"/>
  <c r="N529" i="35"/>
  <c r="L529" i="35"/>
  <c r="M529" i="35"/>
  <c r="B530" i="35"/>
  <c r="E530" i="35" s="1"/>
  <c r="I530" i="35"/>
  <c r="H530" i="35"/>
  <c r="N530" i="35"/>
  <c r="L530" i="35"/>
  <c r="M530" i="35"/>
  <c r="B531" i="35"/>
  <c r="E531" i="35" s="1"/>
  <c r="I531" i="35"/>
  <c r="H531" i="35"/>
  <c r="N531" i="35"/>
  <c r="L531" i="35"/>
  <c r="M531" i="35"/>
  <c r="B532" i="35"/>
  <c r="E532" i="35" s="1"/>
  <c r="I532" i="35"/>
  <c r="H532" i="35"/>
  <c r="N532" i="35"/>
  <c r="L532" i="35"/>
  <c r="M532" i="35"/>
  <c r="B533" i="35"/>
  <c r="E533" i="35" s="1"/>
  <c r="I533" i="35"/>
  <c r="H533" i="35"/>
  <c r="N533" i="35"/>
  <c r="L533" i="35"/>
  <c r="M533" i="35"/>
  <c r="B534" i="35"/>
  <c r="E534" i="35" s="1"/>
  <c r="I534" i="35"/>
  <c r="H534" i="35"/>
  <c r="N534" i="35"/>
  <c r="L534" i="35"/>
  <c r="M534" i="35"/>
  <c r="B535" i="35"/>
  <c r="E535" i="35" s="1"/>
  <c r="I535" i="35"/>
  <c r="H535" i="35"/>
  <c r="N535" i="35"/>
  <c r="L535" i="35"/>
  <c r="M535" i="35"/>
  <c r="B536" i="35"/>
  <c r="E536" i="35" s="1"/>
  <c r="I536" i="35"/>
  <c r="H536" i="35"/>
  <c r="N536" i="35"/>
  <c r="L536" i="35"/>
  <c r="M536" i="35"/>
  <c r="B537" i="35"/>
  <c r="E537" i="35" s="1"/>
  <c r="I537" i="35"/>
  <c r="H537" i="35"/>
  <c r="N537" i="35"/>
  <c r="L537" i="35"/>
  <c r="M537" i="35"/>
  <c r="B538" i="35"/>
  <c r="E538" i="35" s="1"/>
  <c r="I538" i="35"/>
  <c r="H538" i="35"/>
  <c r="N538" i="35"/>
  <c r="L538" i="35"/>
  <c r="M538" i="35"/>
  <c r="B539" i="35"/>
  <c r="E539" i="35" s="1"/>
  <c r="I539" i="35"/>
  <c r="H539" i="35"/>
  <c r="N539" i="35"/>
  <c r="L539" i="35"/>
  <c r="M539" i="35"/>
  <c r="B540" i="35"/>
  <c r="E540" i="35" s="1"/>
  <c r="I540" i="35"/>
  <c r="H540" i="35"/>
  <c r="N540" i="35"/>
  <c r="L540" i="35"/>
  <c r="M540" i="35"/>
  <c r="B541" i="35"/>
  <c r="E541" i="35" s="1"/>
  <c r="I541" i="35"/>
  <c r="H541" i="35"/>
  <c r="N541" i="35"/>
  <c r="L541" i="35"/>
  <c r="M541" i="35"/>
  <c r="B542" i="35"/>
  <c r="E542" i="35" s="1"/>
  <c r="I542" i="35"/>
  <c r="H542" i="35"/>
  <c r="N542" i="35"/>
  <c r="L542" i="35"/>
  <c r="M542" i="35"/>
  <c r="B543" i="35"/>
  <c r="E543" i="35" s="1"/>
  <c r="I543" i="35"/>
  <c r="H543" i="35"/>
  <c r="N543" i="35"/>
  <c r="L543" i="35"/>
  <c r="M543" i="35"/>
  <c r="B544" i="35"/>
  <c r="E544" i="35" s="1"/>
  <c r="I544" i="35"/>
  <c r="H544" i="35"/>
  <c r="N544" i="35"/>
  <c r="L544" i="35"/>
  <c r="M544" i="35"/>
  <c r="B545" i="35"/>
  <c r="E545" i="35" s="1"/>
  <c r="I545" i="35"/>
  <c r="H545" i="35"/>
  <c r="N545" i="35"/>
  <c r="L545" i="35"/>
  <c r="M545" i="35"/>
  <c r="B546" i="35"/>
  <c r="E546" i="35" s="1"/>
  <c r="I546" i="35"/>
  <c r="H546" i="35"/>
  <c r="N546" i="35"/>
  <c r="L546" i="35"/>
  <c r="M546" i="35"/>
  <c r="B547" i="35"/>
  <c r="E547" i="35" s="1"/>
  <c r="I547" i="35"/>
  <c r="H547" i="35"/>
  <c r="N547" i="35"/>
  <c r="L547" i="35"/>
  <c r="M547" i="35"/>
  <c r="B548" i="35"/>
  <c r="E548" i="35" s="1"/>
  <c r="I548" i="35"/>
  <c r="H548" i="35"/>
  <c r="N548" i="35"/>
  <c r="L548" i="35"/>
  <c r="M548" i="35"/>
  <c r="B549" i="35"/>
  <c r="E549" i="35" s="1"/>
  <c r="I549" i="35"/>
  <c r="H549" i="35"/>
  <c r="N549" i="35"/>
  <c r="L549" i="35"/>
  <c r="M549" i="35"/>
  <c r="B550" i="35"/>
  <c r="E550" i="35" s="1"/>
  <c r="I550" i="35"/>
  <c r="H550" i="35"/>
  <c r="N550" i="35"/>
  <c r="L550" i="35"/>
  <c r="M550" i="35"/>
  <c r="B551" i="35"/>
  <c r="E551" i="35" s="1"/>
  <c r="I551" i="35"/>
  <c r="H551" i="35"/>
  <c r="N551" i="35"/>
  <c r="L551" i="35"/>
  <c r="M551" i="35"/>
  <c r="B552" i="35"/>
  <c r="E552" i="35" s="1"/>
  <c r="I552" i="35"/>
  <c r="H552" i="35"/>
  <c r="N552" i="35"/>
  <c r="L552" i="35"/>
  <c r="M552" i="35"/>
  <c r="B553" i="35"/>
  <c r="E553" i="35" s="1"/>
  <c r="I553" i="35"/>
  <c r="H553" i="35"/>
  <c r="N553" i="35"/>
  <c r="L553" i="35"/>
  <c r="M553" i="35"/>
  <c r="B554" i="35"/>
  <c r="E554" i="35" s="1"/>
  <c r="I554" i="35"/>
  <c r="H554" i="35"/>
  <c r="N554" i="35"/>
  <c r="L554" i="35"/>
  <c r="M554" i="35"/>
  <c r="B555" i="35"/>
  <c r="E555" i="35" s="1"/>
  <c r="I555" i="35"/>
  <c r="H555" i="35"/>
  <c r="N555" i="35"/>
  <c r="L555" i="35"/>
  <c r="M555" i="35"/>
  <c r="B556" i="35"/>
  <c r="E556" i="35" s="1"/>
  <c r="I556" i="35"/>
  <c r="H556" i="35"/>
  <c r="N556" i="35"/>
  <c r="L556" i="35"/>
  <c r="M556" i="35"/>
  <c r="B557" i="35"/>
  <c r="E557" i="35" s="1"/>
  <c r="I557" i="35"/>
  <c r="H557" i="35"/>
  <c r="N557" i="35"/>
  <c r="L557" i="35"/>
  <c r="M557" i="35"/>
  <c r="B558" i="35"/>
  <c r="E558" i="35" s="1"/>
  <c r="I558" i="35"/>
  <c r="H558" i="35"/>
  <c r="N558" i="35"/>
  <c r="L558" i="35"/>
  <c r="M558" i="35"/>
  <c r="B559" i="35"/>
  <c r="E559" i="35" s="1"/>
  <c r="I559" i="35"/>
  <c r="H559" i="35"/>
  <c r="N559" i="35"/>
  <c r="L559" i="35"/>
  <c r="M559" i="35"/>
  <c r="B560" i="35"/>
  <c r="E560" i="35" s="1"/>
  <c r="I560" i="35"/>
  <c r="H560" i="35"/>
  <c r="N560" i="35"/>
  <c r="L560" i="35"/>
  <c r="M560" i="35"/>
  <c r="B561" i="35"/>
  <c r="E561" i="35" s="1"/>
  <c r="I561" i="35"/>
  <c r="H561" i="35"/>
  <c r="N561" i="35"/>
  <c r="L561" i="35"/>
  <c r="M561" i="35"/>
  <c r="B562" i="35"/>
  <c r="E562" i="35" s="1"/>
  <c r="I562" i="35"/>
  <c r="H562" i="35"/>
  <c r="N562" i="35"/>
  <c r="L562" i="35"/>
  <c r="M562" i="35"/>
  <c r="B563" i="35"/>
  <c r="E563" i="35" s="1"/>
  <c r="I563" i="35"/>
  <c r="H563" i="35"/>
  <c r="N563" i="35"/>
  <c r="L563" i="35"/>
  <c r="M563" i="35"/>
  <c r="B564" i="35"/>
  <c r="E564" i="35" s="1"/>
  <c r="I564" i="35"/>
  <c r="H564" i="35"/>
  <c r="N564" i="35"/>
  <c r="L564" i="35"/>
  <c r="M564" i="35"/>
  <c r="B565" i="35"/>
  <c r="E565" i="35" s="1"/>
  <c r="I565" i="35"/>
  <c r="H565" i="35"/>
  <c r="N565" i="35"/>
  <c r="L565" i="35"/>
  <c r="M565" i="35"/>
  <c r="B566" i="35"/>
  <c r="E566" i="35" s="1"/>
  <c r="I566" i="35"/>
  <c r="H566" i="35"/>
  <c r="N566" i="35"/>
  <c r="L566" i="35"/>
  <c r="M566" i="35"/>
  <c r="B567" i="35"/>
  <c r="E567" i="35" s="1"/>
  <c r="I567" i="35"/>
  <c r="H567" i="35"/>
  <c r="N567" i="35"/>
  <c r="L567" i="35"/>
  <c r="M567" i="35"/>
  <c r="B568" i="35"/>
  <c r="E568" i="35" s="1"/>
  <c r="I568" i="35"/>
  <c r="H568" i="35"/>
  <c r="N568" i="35"/>
  <c r="L568" i="35"/>
  <c r="M568" i="35"/>
  <c r="B569" i="35"/>
  <c r="E569" i="35" s="1"/>
  <c r="I569" i="35"/>
  <c r="H569" i="35"/>
  <c r="N569" i="35"/>
  <c r="L569" i="35"/>
  <c r="M569" i="35"/>
  <c r="B570" i="35"/>
  <c r="E570" i="35" s="1"/>
  <c r="I570" i="35"/>
  <c r="H570" i="35"/>
  <c r="N570" i="35"/>
  <c r="L570" i="35"/>
  <c r="M570" i="35"/>
  <c r="B571" i="35"/>
  <c r="E571" i="35" s="1"/>
  <c r="I571" i="35"/>
  <c r="H571" i="35"/>
  <c r="N571" i="35"/>
  <c r="L571" i="35"/>
  <c r="M571" i="35"/>
  <c r="B572" i="35"/>
  <c r="E572" i="35" s="1"/>
  <c r="I572" i="35"/>
  <c r="H572" i="35"/>
  <c r="N572" i="35"/>
  <c r="L572" i="35"/>
  <c r="M572" i="35"/>
  <c r="B573" i="35"/>
  <c r="E573" i="35" s="1"/>
  <c r="I573" i="35"/>
  <c r="H573" i="35"/>
  <c r="N573" i="35"/>
  <c r="L573" i="35"/>
  <c r="M573" i="35"/>
  <c r="B574" i="35"/>
  <c r="E574" i="35" s="1"/>
  <c r="I574" i="35"/>
  <c r="H574" i="35"/>
  <c r="N574" i="35"/>
  <c r="L574" i="35"/>
  <c r="M574" i="35"/>
  <c r="B575" i="35"/>
  <c r="E575" i="35" s="1"/>
  <c r="I575" i="35"/>
  <c r="H575" i="35"/>
  <c r="N575" i="35"/>
  <c r="L575" i="35"/>
  <c r="M575" i="35"/>
  <c r="B576" i="35"/>
  <c r="E576" i="35" s="1"/>
  <c r="I576" i="35"/>
  <c r="H576" i="35"/>
  <c r="N576" i="35"/>
  <c r="L576" i="35"/>
  <c r="M576" i="35"/>
  <c r="B577" i="35"/>
  <c r="E577" i="35" s="1"/>
  <c r="I577" i="35"/>
  <c r="H577" i="35"/>
  <c r="N577" i="35"/>
  <c r="L577" i="35"/>
  <c r="M577" i="35"/>
  <c r="B578" i="35"/>
  <c r="E578" i="35" s="1"/>
  <c r="I578" i="35"/>
  <c r="H578" i="35"/>
  <c r="N578" i="35"/>
  <c r="L578" i="35"/>
  <c r="M578" i="35"/>
  <c r="B579" i="35"/>
  <c r="E579" i="35" s="1"/>
  <c r="I579" i="35"/>
  <c r="H579" i="35"/>
  <c r="N579" i="35"/>
  <c r="L579" i="35"/>
  <c r="M579" i="35"/>
  <c r="B580" i="35"/>
  <c r="E580" i="35" s="1"/>
  <c r="I580" i="35"/>
  <c r="H580" i="35"/>
  <c r="N580" i="35"/>
  <c r="L580" i="35"/>
  <c r="M580" i="35"/>
  <c r="B581" i="35"/>
  <c r="E581" i="35" s="1"/>
  <c r="I581" i="35"/>
  <c r="H581" i="35"/>
  <c r="N581" i="35"/>
  <c r="L581" i="35"/>
  <c r="M581" i="35"/>
  <c r="B582" i="35"/>
  <c r="E582" i="35" s="1"/>
  <c r="I582" i="35"/>
  <c r="H582" i="35"/>
  <c r="N582" i="35"/>
  <c r="L582" i="35"/>
  <c r="M582" i="35"/>
  <c r="B583" i="35"/>
  <c r="E583" i="35" s="1"/>
  <c r="I583" i="35"/>
  <c r="H583" i="35"/>
  <c r="N583" i="35"/>
  <c r="L583" i="35"/>
  <c r="M583" i="35"/>
  <c r="B584" i="35"/>
  <c r="E584" i="35" s="1"/>
  <c r="I584" i="35"/>
  <c r="H584" i="35"/>
  <c r="N584" i="35"/>
  <c r="L584" i="35"/>
  <c r="M584" i="35"/>
  <c r="B585" i="35"/>
  <c r="E585" i="35" s="1"/>
  <c r="I585" i="35"/>
  <c r="H585" i="35"/>
  <c r="N585" i="35"/>
  <c r="L585" i="35"/>
  <c r="M585" i="35"/>
  <c r="B586" i="35"/>
  <c r="E586" i="35" s="1"/>
  <c r="I586" i="35"/>
  <c r="H586" i="35"/>
  <c r="N586" i="35"/>
  <c r="L586" i="35"/>
  <c r="M586" i="35"/>
  <c r="B587" i="35"/>
  <c r="E587" i="35" s="1"/>
  <c r="I587" i="35"/>
  <c r="H587" i="35"/>
  <c r="N587" i="35"/>
  <c r="L587" i="35"/>
  <c r="M587" i="35"/>
  <c r="B588" i="35"/>
  <c r="E588" i="35" s="1"/>
  <c r="I588" i="35"/>
  <c r="H588" i="35"/>
  <c r="N588" i="35"/>
  <c r="L588" i="35"/>
  <c r="M588" i="35"/>
  <c r="B589" i="35"/>
  <c r="E589" i="35" s="1"/>
  <c r="I589" i="35"/>
  <c r="H589" i="35"/>
  <c r="N589" i="35"/>
  <c r="L589" i="35"/>
  <c r="M589" i="35"/>
  <c r="B590" i="35"/>
  <c r="E590" i="35" s="1"/>
  <c r="I590" i="35"/>
  <c r="H590" i="35"/>
  <c r="N590" i="35"/>
  <c r="L590" i="35"/>
  <c r="M590" i="35"/>
  <c r="B591" i="35"/>
  <c r="E591" i="35" s="1"/>
  <c r="I591" i="35"/>
  <c r="H591" i="35"/>
  <c r="N591" i="35"/>
  <c r="L591" i="35"/>
  <c r="M591" i="35"/>
  <c r="B592" i="35"/>
  <c r="E592" i="35" s="1"/>
  <c r="I592" i="35"/>
  <c r="H592" i="35"/>
  <c r="N592" i="35"/>
  <c r="L592" i="35"/>
  <c r="M592" i="35"/>
  <c r="B593" i="35"/>
  <c r="E593" i="35" s="1"/>
  <c r="I593" i="35"/>
  <c r="H593" i="35"/>
  <c r="N593" i="35"/>
  <c r="L593" i="35"/>
  <c r="M593" i="35"/>
  <c r="B594" i="35"/>
  <c r="E594" i="35" s="1"/>
  <c r="I594" i="35"/>
  <c r="H594" i="35"/>
  <c r="N594" i="35"/>
  <c r="L594" i="35"/>
  <c r="M594" i="35"/>
  <c r="B595" i="35"/>
  <c r="E595" i="35" s="1"/>
  <c r="I595" i="35"/>
  <c r="H595" i="35"/>
  <c r="N595" i="35"/>
  <c r="L595" i="35"/>
  <c r="M595" i="35"/>
  <c r="B596" i="35"/>
  <c r="E596" i="35" s="1"/>
  <c r="I596" i="35"/>
  <c r="H596" i="35"/>
  <c r="N596" i="35"/>
  <c r="L596" i="35"/>
  <c r="M596" i="35"/>
  <c r="B597" i="35"/>
  <c r="E597" i="35" s="1"/>
  <c r="I597" i="35"/>
  <c r="H597" i="35"/>
  <c r="N597" i="35"/>
  <c r="L597" i="35"/>
  <c r="M597" i="35"/>
  <c r="B598" i="35"/>
  <c r="E598" i="35" s="1"/>
  <c r="I598" i="35"/>
  <c r="H598" i="35"/>
  <c r="N598" i="35"/>
  <c r="L598" i="35"/>
  <c r="M598" i="35"/>
  <c r="B599" i="35"/>
  <c r="E599" i="35" s="1"/>
  <c r="I599" i="35"/>
  <c r="H599" i="35"/>
  <c r="N599" i="35"/>
  <c r="L599" i="35"/>
  <c r="M599" i="35"/>
  <c r="B600" i="35"/>
  <c r="E600" i="35" s="1"/>
  <c r="I600" i="35"/>
  <c r="H600" i="35"/>
  <c r="N600" i="35"/>
  <c r="L600" i="35"/>
  <c r="M600" i="35"/>
  <c r="B601" i="35"/>
  <c r="E601" i="35" s="1"/>
  <c r="I601" i="35"/>
  <c r="H601" i="35"/>
  <c r="N601" i="35"/>
  <c r="L601" i="35"/>
  <c r="M601" i="35"/>
  <c r="B602" i="35"/>
  <c r="E602" i="35" s="1"/>
  <c r="I602" i="35"/>
  <c r="H602" i="35"/>
  <c r="N602" i="35"/>
  <c r="L602" i="35"/>
  <c r="M602" i="35"/>
  <c r="B603" i="35"/>
  <c r="E603" i="35" s="1"/>
  <c r="I603" i="35"/>
  <c r="H603" i="35"/>
  <c r="N603" i="35"/>
  <c r="L603" i="35"/>
  <c r="M603" i="35"/>
  <c r="B604" i="35"/>
  <c r="E604" i="35" s="1"/>
  <c r="I604" i="35"/>
  <c r="H604" i="35"/>
  <c r="N604" i="35"/>
  <c r="L604" i="35"/>
  <c r="M604" i="35"/>
  <c r="B605" i="35"/>
  <c r="E605" i="35" s="1"/>
  <c r="I605" i="35"/>
  <c r="H605" i="35"/>
  <c r="N605" i="35"/>
  <c r="L605" i="35"/>
  <c r="M605" i="35"/>
  <c r="B606" i="35"/>
  <c r="E606" i="35" s="1"/>
  <c r="I606" i="35"/>
  <c r="H606" i="35"/>
  <c r="N606" i="35"/>
  <c r="L606" i="35"/>
  <c r="M606" i="35"/>
  <c r="B607" i="35"/>
  <c r="E607" i="35" s="1"/>
  <c r="I607" i="35"/>
  <c r="H607" i="35"/>
  <c r="N607" i="35"/>
  <c r="L607" i="35"/>
  <c r="M607" i="35"/>
  <c r="B608" i="35"/>
  <c r="E608" i="35" s="1"/>
  <c r="I608" i="35"/>
  <c r="H608" i="35"/>
  <c r="N608" i="35"/>
  <c r="L608" i="35"/>
  <c r="M608" i="35"/>
  <c r="B609" i="35"/>
  <c r="E609" i="35" s="1"/>
  <c r="I609" i="35"/>
  <c r="H609" i="35"/>
  <c r="N609" i="35"/>
  <c r="L609" i="35"/>
  <c r="M609" i="35"/>
  <c r="B610" i="35"/>
  <c r="E610" i="35" s="1"/>
  <c r="I610" i="35"/>
  <c r="H610" i="35"/>
  <c r="N610" i="35"/>
  <c r="L610" i="35"/>
  <c r="M610" i="35"/>
  <c r="B611" i="35"/>
  <c r="E611" i="35" s="1"/>
  <c r="I611" i="35"/>
  <c r="H611" i="35"/>
  <c r="N611" i="35"/>
  <c r="L611" i="35"/>
  <c r="M611" i="35"/>
  <c r="B612" i="35"/>
  <c r="E612" i="35" s="1"/>
  <c r="I612" i="35"/>
  <c r="H612" i="35"/>
  <c r="N612" i="35"/>
  <c r="L612" i="35"/>
  <c r="M612" i="35"/>
  <c r="B613" i="35"/>
  <c r="E613" i="35" s="1"/>
  <c r="I613" i="35"/>
  <c r="H613" i="35"/>
  <c r="N613" i="35"/>
  <c r="L613" i="35"/>
  <c r="M613" i="35"/>
  <c r="B614" i="35"/>
  <c r="E614" i="35" s="1"/>
  <c r="I614" i="35"/>
  <c r="H614" i="35"/>
  <c r="N614" i="35"/>
  <c r="L614" i="35"/>
  <c r="M614" i="35"/>
  <c r="B615" i="35"/>
  <c r="E615" i="35" s="1"/>
  <c r="I615" i="35"/>
  <c r="H615" i="35"/>
  <c r="N615" i="35"/>
  <c r="L615" i="35"/>
  <c r="M615" i="35"/>
  <c r="B616" i="35"/>
  <c r="E616" i="35" s="1"/>
  <c r="I616" i="35"/>
  <c r="H616" i="35"/>
  <c r="N616" i="35"/>
  <c r="L616" i="35"/>
  <c r="M616" i="35"/>
  <c r="B617" i="35"/>
  <c r="E617" i="35" s="1"/>
  <c r="I617" i="35"/>
  <c r="H617" i="35"/>
  <c r="N617" i="35"/>
  <c r="L617" i="35"/>
  <c r="M617" i="35"/>
  <c r="B618" i="35"/>
  <c r="E618" i="35" s="1"/>
  <c r="I618" i="35"/>
  <c r="H618" i="35"/>
  <c r="N618" i="35"/>
  <c r="L618" i="35"/>
  <c r="M618" i="35"/>
  <c r="B619" i="35"/>
  <c r="E619" i="35" s="1"/>
  <c r="I619" i="35"/>
  <c r="H619" i="35"/>
  <c r="N619" i="35"/>
  <c r="L619" i="35"/>
  <c r="M619" i="35"/>
  <c r="B620" i="35"/>
  <c r="E620" i="35" s="1"/>
  <c r="I620" i="35"/>
  <c r="H620" i="35"/>
  <c r="N620" i="35"/>
  <c r="L620" i="35"/>
  <c r="M620" i="35"/>
  <c r="B621" i="35"/>
  <c r="E621" i="35" s="1"/>
  <c r="I621" i="35"/>
  <c r="H621" i="35"/>
  <c r="N621" i="35"/>
  <c r="L621" i="35"/>
  <c r="M621" i="35"/>
  <c r="B622" i="35"/>
  <c r="E622" i="35" s="1"/>
  <c r="I622" i="35"/>
  <c r="H622" i="35"/>
  <c r="N622" i="35"/>
  <c r="L622" i="35"/>
  <c r="M622" i="35"/>
  <c r="B623" i="35"/>
  <c r="E623" i="35" s="1"/>
  <c r="I623" i="35"/>
  <c r="H623" i="35"/>
  <c r="N623" i="35"/>
  <c r="L623" i="35"/>
  <c r="M623" i="35"/>
  <c r="B624" i="35"/>
  <c r="E624" i="35" s="1"/>
  <c r="I624" i="35"/>
  <c r="H624" i="35"/>
  <c r="N624" i="35"/>
  <c r="L624" i="35"/>
  <c r="M624" i="35"/>
  <c r="B625" i="35"/>
  <c r="E625" i="35" s="1"/>
  <c r="I625" i="35"/>
  <c r="H625" i="35"/>
  <c r="N625" i="35"/>
  <c r="L625" i="35"/>
  <c r="M625" i="35"/>
  <c r="B626" i="35"/>
  <c r="E626" i="35" s="1"/>
  <c r="I626" i="35"/>
  <c r="H626" i="35"/>
  <c r="N626" i="35"/>
  <c r="L626" i="35"/>
  <c r="M626" i="35"/>
  <c r="B627" i="35"/>
  <c r="E627" i="35" s="1"/>
  <c r="I627" i="35"/>
  <c r="H627" i="35"/>
  <c r="N627" i="35"/>
  <c r="L627" i="35"/>
  <c r="M627" i="35"/>
  <c r="B628" i="35"/>
  <c r="E628" i="35" s="1"/>
  <c r="I628" i="35"/>
  <c r="H628" i="35"/>
  <c r="N628" i="35"/>
  <c r="L628" i="35"/>
  <c r="M628" i="35"/>
  <c r="B629" i="35"/>
  <c r="E629" i="35" s="1"/>
  <c r="I629" i="35"/>
  <c r="H629" i="35"/>
  <c r="N629" i="35"/>
  <c r="L629" i="35"/>
  <c r="M629" i="35"/>
  <c r="B630" i="35"/>
  <c r="E630" i="35" s="1"/>
  <c r="I630" i="35"/>
  <c r="H630" i="35"/>
  <c r="N630" i="35"/>
  <c r="L630" i="35"/>
  <c r="M630" i="35"/>
  <c r="B631" i="35"/>
  <c r="E631" i="35" s="1"/>
  <c r="I631" i="35"/>
  <c r="H631" i="35"/>
  <c r="N631" i="35"/>
  <c r="L631" i="35"/>
  <c r="M631" i="35"/>
  <c r="B632" i="35"/>
  <c r="E632" i="35" s="1"/>
  <c r="I632" i="35"/>
  <c r="H632" i="35"/>
  <c r="N632" i="35"/>
  <c r="L632" i="35"/>
  <c r="M632" i="35"/>
  <c r="B633" i="35"/>
  <c r="E633" i="35" s="1"/>
  <c r="I633" i="35"/>
  <c r="H633" i="35"/>
  <c r="N633" i="35"/>
  <c r="L633" i="35"/>
  <c r="M633" i="35"/>
  <c r="B634" i="35"/>
  <c r="E634" i="35" s="1"/>
  <c r="I634" i="35"/>
  <c r="H634" i="35"/>
  <c r="N634" i="35"/>
  <c r="L634" i="35"/>
  <c r="M634" i="35"/>
  <c r="B635" i="35"/>
  <c r="E635" i="35" s="1"/>
  <c r="I635" i="35"/>
  <c r="H635" i="35"/>
  <c r="N635" i="35"/>
  <c r="L635" i="35"/>
  <c r="M635" i="35"/>
  <c r="B636" i="35"/>
  <c r="E636" i="35" s="1"/>
  <c r="I636" i="35"/>
  <c r="H636" i="35"/>
  <c r="N636" i="35"/>
  <c r="L636" i="35"/>
  <c r="M636" i="35"/>
  <c r="B637" i="35"/>
  <c r="E637" i="35" s="1"/>
  <c r="I637" i="35"/>
  <c r="H637" i="35"/>
  <c r="N637" i="35"/>
  <c r="L637" i="35"/>
  <c r="M637" i="35"/>
  <c r="B638" i="35"/>
  <c r="E638" i="35" s="1"/>
  <c r="I638" i="35"/>
  <c r="H638" i="35"/>
  <c r="N638" i="35"/>
  <c r="L638" i="35"/>
  <c r="M638" i="35"/>
  <c r="B639" i="35"/>
  <c r="E639" i="35" s="1"/>
  <c r="I639" i="35"/>
  <c r="H639" i="35"/>
  <c r="N639" i="35"/>
  <c r="L639" i="35"/>
  <c r="M639" i="35"/>
  <c r="B640" i="35"/>
  <c r="E640" i="35" s="1"/>
  <c r="I640" i="35"/>
  <c r="H640" i="35"/>
  <c r="N640" i="35"/>
  <c r="L640" i="35"/>
  <c r="M640" i="35"/>
  <c r="B641" i="35"/>
  <c r="E641" i="35" s="1"/>
  <c r="I641" i="35"/>
  <c r="H641" i="35"/>
  <c r="N641" i="35"/>
  <c r="L641" i="35"/>
  <c r="M641" i="35"/>
  <c r="B642" i="35"/>
  <c r="E642" i="35" s="1"/>
  <c r="I642" i="35"/>
  <c r="H642" i="35"/>
  <c r="N642" i="35"/>
  <c r="L642" i="35"/>
  <c r="M642" i="35"/>
  <c r="B643" i="35"/>
  <c r="E643" i="35" s="1"/>
  <c r="I643" i="35"/>
  <c r="H643" i="35"/>
  <c r="N643" i="35"/>
  <c r="L643" i="35"/>
  <c r="M643" i="35"/>
  <c r="B644" i="35"/>
  <c r="E644" i="35" s="1"/>
  <c r="I644" i="35"/>
  <c r="H644" i="35"/>
  <c r="N644" i="35"/>
  <c r="L644" i="35"/>
  <c r="M644" i="35"/>
  <c r="B645" i="35"/>
  <c r="E645" i="35" s="1"/>
  <c r="I645" i="35"/>
  <c r="H645" i="35"/>
  <c r="N645" i="35"/>
  <c r="L645" i="35"/>
  <c r="M645" i="35"/>
  <c r="B646" i="35"/>
  <c r="E646" i="35" s="1"/>
  <c r="I646" i="35"/>
  <c r="H646" i="35"/>
  <c r="N646" i="35"/>
  <c r="L646" i="35"/>
  <c r="M646" i="35"/>
  <c r="B647" i="35"/>
  <c r="E647" i="35" s="1"/>
  <c r="I647" i="35"/>
  <c r="H647" i="35"/>
  <c r="N647" i="35"/>
  <c r="L647" i="35"/>
  <c r="M647" i="35"/>
  <c r="B648" i="35"/>
  <c r="E648" i="35" s="1"/>
  <c r="I648" i="35"/>
  <c r="H648" i="35"/>
  <c r="N648" i="35"/>
  <c r="L648" i="35"/>
  <c r="M648" i="35"/>
  <c r="B649" i="35"/>
  <c r="E649" i="35" s="1"/>
  <c r="I649" i="35"/>
  <c r="H649" i="35"/>
  <c r="N649" i="35"/>
  <c r="L649" i="35"/>
  <c r="M649" i="35"/>
  <c r="B650" i="35"/>
  <c r="E650" i="35" s="1"/>
  <c r="I650" i="35"/>
  <c r="H650" i="35"/>
  <c r="N650" i="35"/>
  <c r="L650" i="35"/>
  <c r="M650" i="35"/>
  <c r="B651" i="35"/>
  <c r="E651" i="35" s="1"/>
  <c r="I651" i="35"/>
  <c r="H651" i="35"/>
  <c r="N651" i="35"/>
  <c r="L651" i="35"/>
  <c r="M651" i="35"/>
  <c r="B652" i="35"/>
  <c r="E652" i="35" s="1"/>
  <c r="I652" i="35"/>
  <c r="H652" i="35"/>
  <c r="N652" i="35"/>
  <c r="L652" i="35"/>
  <c r="M652" i="35"/>
  <c r="B653" i="35"/>
  <c r="E653" i="35" s="1"/>
  <c r="I653" i="35"/>
  <c r="H653" i="35"/>
  <c r="N653" i="35"/>
  <c r="L653" i="35"/>
  <c r="M653" i="35"/>
  <c r="B654" i="35"/>
  <c r="E654" i="35" s="1"/>
  <c r="I654" i="35"/>
  <c r="H654" i="35"/>
  <c r="N654" i="35"/>
  <c r="L654" i="35"/>
  <c r="M654" i="35"/>
  <c r="B655" i="35"/>
  <c r="E655" i="35" s="1"/>
  <c r="I655" i="35"/>
  <c r="H655" i="35"/>
  <c r="N655" i="35"/>
  <c r="L655" i="35"/>
  <c r="M655" i="35"/>
  <c r="B656" i="35"/>
  <c r="E656" i="35" s="1"/>
  <c r="I656" i="35"/>
  <c r="H656" i="35"/>
  <c r="N656" i="35"/>
  <c r="L656" i="35"/>
  <c r="M656" i="35"/>
  <c r="B657" i="35"/>
  <c r="E657" i="35" s="1"/>
  <c r="I657" i="35"/>
  <c r="H657" i="35"/>
  <c r="N657" i="35"/>
  <c r="L657" i="35"/>
  <c r="M657" i="35"/>
  <c r="B658" i="35"/>
  <c r="E658" i="35" s="1"/>
  <c r="I658" i="35"/>
  <c r="H658" i="35"/>
  <c r="N658" i="35"/>
  <c r="L658" i="35"/>
  <c r="M658" i="35"/>
  <c r="B659" i="35"/>
  <c r="E659" i="35" s="1"/>
  <c r="I659" i="35"/>
  <c r="H659" i="35"/>
  <c r="N659" i="35"/>
  <c r="L659" i="35"/>
  <c r="M659" i="35"/>
  <c r="B660" i="35"/>
  <c r="E660" i="35" s="1"/>
  <c r="I660" i="35"/>
  <c r="H660" i="35"/>
  <c r="N660" i="35"/>
  <c r="L660" i="35"/>
  <c r="M660" i="35"/>
  <c r="B661" i="35"/>
  <c r="E661" i="35" s="1"/>
  <c r="I661" i="35"/>
  <c r="H661" i="35"/>
  <c r="N661" i="35"/>
  <c r="L661" i="35"/>
  <c r="M661" i="35"/>
  <c r="B662" i="35"/>
  <c r="E662" i="35" s="1"/>
  <c r="I662" i="35"/>
  <c r="H662" i="35"/>
  <c r="N662" i="35"/>
  <c r="L662" i="35"/>
  <c r="M662" i="35"/>
  <c r="B663" i="35"/>
  <c r="E663" i="35" s="1"/>
  <c r="I663" i="35"/>
  <c r="H663" i="35"/>
  <c r="N663" i="35"/>
  <c r="L663" i="35"/>
  <c r="M663" i="35"/>
  <c r="B664" i="35"/>
  <c r="E664" i="35" s="1"/>
  <c r="I664" i="35"/>
  <c r="H664" i="35"/>
  <c r="N664" i="35"/>
  <c r="L664" i="35"/>
  <c r="M664" i="35"/>
  <c r="B665" i="35"/>
  <c r="E665" i="35" s="1"/>
  <c r="I665" i="35"/>
  <c r="H665" i="35"/>
  <c r="N665" i="35"/>
  <c r="L665" i="35"/>
  <c r="M665" i="35"/>
  <c r="B666" i="35"/>
  <c r="E666" i="35" s="1"/>
  <c r="I666" i="35"/>
  <c r="H666" i="35"/>
  <c r="N666" i="35"/>
  <c r="L666" i="35"/>
  <c r="M666" i="35"/>
  <c r="B667" i="35"/>
  <c r="E667" i="35" s="1"/>
  <c r="I667" i="35"/>
  <c r="H667" i="35"/>
  <c r="N667" i="35"/>
  <c r="L667" i="35"/>
  <c r="M667" i="35"/>
  <c r="B668" i="35"/>
  <c r="E668" i="35" s="1"/>
  <c r="I668" i="35"/>
  <c r="H668" i="35"/>
  <c r="N668" i="35"/>
  <c r="L668" i="35"/>
  <c r="M668" i="35"/>
  <c r="B669" i="35"/>
  <c r="E669" i="35" s="1"/>
  <c r="I669" i="35"/>
  <c r="H669" i="35"/>
  <c r="N669" i="35"/>
  <c r="L669" i="35"/>
  <c r="M669" i="35"/>
  <c r="B670" i="35"/>
  <c r="E670" i="35" s="1"/>
  <c r="I670" i="35"/>
  <c r="H670" i="35"/>
  <c r="N670" i="35"/>
  <c r="L670" i="35"/>
  <c r="M670" i="35"/>
  <c r="B671" i="35"/>
  <c r="E671" i="35" s="1"/>
  <c r="I671" i="35"/>
  <c r="H671" i="35"/>
  <c r="N671" i="35"/>
  <c r="L671" i="35"/>
  <c r="M671" i="35"/>
  <c r="B672" i="35"/>
  <c r="E672" i="35" s="1"/>
  <c r="I672" i="35"/>
  <c r="H672" i="35"/>
  <c r="N672" i="35"/>
  <c r="L672" i="35"/>
  <c r="M672" i="35"/>
  <c r="B673" i="35"/>
  <c r="E673" i="35" s="1"/>
  <c r="I673" i="35"/>
  <c r="H673" i="35"/>
  <c r="N673" i="35"/>
  <c r="L673" i="35"/>
  <c r="M673" i="35"/>
  <c r="B674" i="35"/>
  <c r="E674" i="35" s="1"/>
  <c r="I674" i="35"/>
  <c r="H674" i="35"/>
  <c r="N674" i="35"/>
  <c r="L674" i="35"/>
  <c r="M674" i="35"/>
  <c r="B675" i="35"/>
  <c r="E675" i="35" s="1"/>
  <c r="I675" i="35"/>
  <c r="H675" i="35"/>
  <c r="N675" i="35"/>
  <c r="L675" i="35"/>
  <c r="M675" i="35"/>
  <c r="B676" i="35"/>
  <c r="E676" i="35" s="1"/>
  <c r="I676" i="35"/>
  <c r="H676" i="35"/>
  <c r="N676" i="35"/>
  <c r="L676" i="35"/>
  <c r="M676" i="35"/>
  <c r="B677" i="35"/>
  <c r="E677" i="35" s="1"/>
  <c r="I677" i="35"/>
  <c r="H677" i="35"/>
  <c r="N677" i="35"/>
  <c r="L677" i="35"/>
  <c r="M677" i="35"/>
  <c r="B678" i="35"/>
  <c r="E678" i="35" s="1"/>
  <c r="I678" i="35"/>
  <c r="H678" i="35"/>
  <c r="N678" i="35"/>
  <c r="L678" i="35"/>
  <c r="M678" i="35"/>
  <c r="B679" i="35"/>
  <c r="E679" i="35" s="1"/>
  <c r="I679" i="35"/>
  <c r="H679" i="35"/>
  <c r="N679" i="35"/>
  <c r="L679" i="35"/>
  <c r="M679" i="35"/>
  <c r="B680" i="35"/>
  <c r="E680" i="35" s="1"/>
  <c r="I680" i="35"/>
  <c r="H680" i="35"/>
  <c r="N680" i="35"/>
  <c r="L680" i="35"/>
  <c r="M680" i="35"/>
  <c r="B681" i="35"/>
  <c r="E681" i="35" s="1"/>
  <c r="I681" i="35"/>
  <c r="H681" i="35"/>
  <c r="N681" i="35"/>
  <c r="L681" i="35"/>
  <c r="M681" i="35"/>
  <c r="B682" i="35"/>
  <c r="E682" i="35" s="1"/>
  <c r="I682" i="35"/>
  <c r="H682" i="35"/>
  <c r="N682" i="35"/>
  <c r="L682" i="35"/>
  <c r="M682" i="35"/>
  <c r="B683" i="35"/>
  <c r="E683" i="35" s="1"/>
  <c r="I683" i="35"/>
  <c r="H683" i="35"/>
  <c r="N683" i="35"/>
  <c r="L683" i="35"/>
  <c r="M683" i="35"/>
  <c r="B684" i="35"/>
  <c r="E684" i="35" s="1"/>
  <c r="I684" i="35"/>
  <c r="H684" i="35"/>
  <c r="N684" i="35"/>
  <c r="L684" i="35"/>
  <c r="M684" i="35"/>
  <c r="B685" i="35"/>
  <c r="E685" i="35" s="1"/>
  <c r="I685" i="35"/>
  <c r="H685" i="35"/>
  <c r="N685" i="35"/>
  <c r="L685" i="35"/>
  <c r="M685" i="35"/>
  <c r="B686" i="35"/>
  <c r="E686" i="35" s="1"/>
  <c r="I686" i="35"/>
  <c r="H686" i="35"/>
  <c r="N686" i="35"/>
  <c r="L686" i="35"/>
  <c r="M686" i="35"/>
  <c r="B687" i="35"/>
  <c r="E687" i="35" s="1"/>
  <c r="I687" i="35"/>
  <c r="H687" i="35"/>
  <c r="N687" i="35"/>
  <c r="L687" i="35"/>
  <c r="M687" i="35"/>
  <c r="B688" i="35"/>
  <c r="E688" i="35" s="1"/>
  <c r="I688" i="35"/>
  <c r="H688" i="35"/>
  <c r="N688" i="35"/>
  <c r="L688" i="35"/>
  <c r="M688" i="35"/>
  <c r="B689" i="35"/>
  <c r="E689" i="35" s="1"/>
  <c r="I689" i="35"/>
  <c r="H689" i="35"/>
  <c r="N689" i="35"/>
  <c r="L689" i="35"/>
  <c r="M689" i="35"/>
  <c r="B690" i="35"/>
  <c r="E690" i="35" s="1"/>
  <c r="I690" i="35"/>
  <c r="H690" i="35"/>
  <c r="N690" i="35"/>
  <c r="L690" i="35"/>
  <c r="M690" i="35"/>
  <c r="B691" i="35"/>
  <c r="E691" i="35" s="1"/>
  <c r="I691" i="35"/>
  <c r="H691" i="35"/>
  <c r="N691" i="35"/>
  <c r="L691" i="35"/>
  <c r="M691" i="35"/>
  <c r="B692" i="35"/>
  <c r="E692" i="35" s="1"/>
  <c r="I692" i="35"/>
  <c r="H692" i="35"/>
  <c r="N692" i="35"/>
  <c r="L692" i="35"/>
  <c r="M692" i="35"/>
  <c r="B693" i="35"/>
  <c r="E693" i="35" s="1"/>
  <c r="I693" i="35"/>
  <c r="H693" i="35"/>
  <c r="N693" i="35"/>
  <c r="L693" i="35"/>
  <c r="M693" i="35"/>
  <c r="B694" i="35"/>
  <c r="E694" i="35" s="1"/>
  <c r="I694" i="35"/>
  <c r="H694" i="35"/>
  <c r="N694" i="35"/>
  <c r="L694" i="35"/>
  <c r="M694" i="35"/>
  <c r="B695" i="35"/>
  <c r="E695" i="35" s="1"/>
  <c r="I695" i="35"/>
  <c r="H695" i="35"/>
  <c r="N695" i="35"/>
  <c r="L695" i="35"/>
  <c r="M695" i="35"/>
  <c r="B696" i="35"/>
  <c r="E696" i="35" s="1"/>
  <c r="I696" i="35"/>
  <c r="H696" i="35"/>
  <c r="N696" i="35"/>
  <c r="L696" i="35"/>
  <c r="M696" i="35"/>
  <c r="B697" i="35"/>
  <c r="E697" i="35" s="1"/>
  <c r="I697" i="35"/>
  <c r="H697" i="35"/>
  <c r="N697" i="35"/>
  <c r="L697" i="35"/>
  <c r="M697" i="35"/>
  <c r="B698" i="35"/>
  <c r="E698" i="35" s="1"/>
  <c r="I698" i="35"/>
  <c r="H698" i="35"/>
  <c r="N698" i="35"/>
  <c r="L698" i="35"/>
  <c r="M698" i="35"/>
  <c r="B699" i="35"/>
  <c r="E699" i="35" s="1"/>
  <c r="I699" i="35"/>
  <c r="H699" i="35"/>
  <c r="N699" i="35"/>
  <c r="L699" i="35"/>
  <c r="M699" i="35"/>
  <c r="B700" i="35"/>
  <c r="E700" i="35" s="1"/>
  <c r="I700" i="35"/>
  <c r="H700" i="35"/>
  <c r="N700" i="35"/>
  <c r="L700" i="35"/>
  <c r="M700" i="35"/>
  <c r="B701" i="35"/>
  <c r="E701" i="35" s="1"/>
  <c r="I701" i="35"/>
  <c r="H701" i="35"/>
  <c r="N701" i="35"/>
  <c r="L701" i="35"/>
  <c r="M701" i="35"/>
  <c r="B702" i="35"/>
  <c r="E702" i="35" s="1"/>
  <c r="I702" i="35"/>
  <c r="H702" i="35"/>
  <c r="N702" i="35"/>
  <c r="L702" i="35"/>
  <c r="M702" i="35"/>
  <c r="B703" i="35"/>
  <c r="E703" i="35" s="1"/>
  <c r="I703" i="35"/>
  <c r="H703" i="35"/>
  <c r="N703" i="35"/>
  <c r="L703" i="35"/>
  <c r="M703" i="35"/>
  <c r="B704" i="35"/>
  <c r="E704" i="35" s="1"/>
  <c r="I704" i="35"/>
  <c r="H704" i="35"/>
  <c r="N704" i="35"/>
  <c r="L704" i="35"/>
  <c r="M704" i="35"/>
  <c r="B705" i="35"/>
  <c r="E705" i="35" s="1"/>
  <c r="I705" i="35"/>
  <c r="H705" i="35"/>
  <c r="N705" i="35"/>
  <c r="L705" i="35"/>
  <c r="M705" i="35"/>
  <c r="B706" i="35"/>
  <c r="E706" i="35" s="1"/>
  <c r="I706" i="35"/>
  <c r="H706" i="35"/>
  <c r="N706" i="35"/>
  <c r="L706" i="35"/>
  <c r="M706" i="35"/>
  <c r="B707" i="35"/>
  <c r="E707" i="35" s="1"/>
  <c r="I707" i="35"/>
  <c r="H707" i="35"/>
  <c r="N707" i="35"/>
  <c r="L707" i="35"/>
  <c r="M707" i="35"/>
  <c r="B708" i="35"/>
  <c r="E708" i="35" s="1"/>
  <c r="I708" i="35"/>
  <c r="H708" i="35"/>
  <c r="N708" i="35"/>
  <c r="L708" i="35"/>
  <c r="M708" i="35"/>
  <c r="B709" i="35"/>
  <c r="E709" i="35" s="1"/>
  <c r="I709" i="35"/>
  <c r="H709" i="35"/>
  <c r="N709" i="35"/>
  <c r="L709" i="35"/>
  <c r="M709" i="35"/>
  <c r="B710" i="35"/>
  <c r="E710" i="35" s="1"/>
  <c r="I710" i="35"/>
  <c r="H710" i="35"/>
  <c r="N710" i="35"/>
  <c r="L710" i="35"/>
  <c r="M710" i="35"/>
  <c r="B711" i="35"/>
  <c r="E711" i="35" s="1"/>
  <c r="I711" i="35"/>
  <c r="H711" i="35"/>
  <c r="N711" i="35"/>
  <c r="L711" i="35"/>
  <c r="M711" i="35"/>
  <c r="B712" i="35"/>
  <c r="E712" i="35" s="1"/>
  <c r="I712" i="35"/>
  <c r="H712" i="35"/>
  <c r="N712" i="35"/>
  <c r="L712" i="35"/>
  <c r="M712" i="35"/>
  <c r="B713" i="35"/>
  <c r="E713" i="35" s="1"/>
  <c r="I713" i="35"/>
  <c r="H713" i="35"/>
  <c r="N713" i="35"/>
  <c r="L713" i="35"/>
  <c r="M713" i="35"/>
  <c r="B714" i="35"/>
  <c r="E714" i="35" s="1"/>
  <c r="I714" i="35"/>
  <c r="H714" i="35"/>
  <c r="N714" i="35"/>
  <c r="L714" i="35"/>
  <c r="M714" i="35"/>
  <c r="B715" i="35"/>
  <c r="E715" i="35" s="1"/>
  <c r="I715" i="35"/>
  <c r="H715" i="35"/>
  <c r="N715" i="35"/>
  <c r="L715" i="35"/>
  <c r="M715" i="35"/>
  <c r="B716" i="35"/>
  <c r="E716" i="35" s="1"/>
  <c r="I716" i="35"/>
  <c r="H716" i="35"/>
  <c r="N716" i="35"/>
  <c r="L716" i="35"/>
  <c r="M716" i="35"/>
  <c r="B717" i="35"/>
  <c r="E717" i="35" s="1"/>
  <c r="I717" i="35"/>
  <c r="H717" i="35"/>
  <c r="N717" i="35"/>
  <c r="L717" i="35"/>
  <c r="M717" i="35"/>
  <c r="B718" i="35"/>
  <c r="E718" i="35" s="1"/>
  <c r="I718" i="35"/>
  <c r="H718" i="35"/>
  <c r="N718" i="35"/>
  <c r="L718" i="35"/>
  <c r="M718" i="35"/>
  <c r="B719" i="35"/>
  <c r="E719" i="35" s="1"/>
  <c r="I719" i="35"/>
  <c r="H719" i="35"/>
  <c r="N719" i="35"/>
  <c r="L719" i="35"/>
  <c r="M719" i="35"/>
  <c r="B720" i="35"/>
  <c r="E720" i="35" s="1"/>
  <c r="I720" i="35"/>
  <c r="H720" i="35"/>
  <c r="N720" i="35"/>
  <c r="L720" i="35"/>
  <c r="M720" i="35"/>
  <c r="B721" i="35"/>
  <c r="E721" i="35" s="1"/>
  <c r="I721" i="35"/>
  <c r="H721" i="35"/>
  <c r="N721" i="35"/>
  <c r="L721" i="35"/>
  <c r="M721" i="35"/>
  <c r="B722" i="35"/>
  <c r="E722" i="35" s="1"/>
  <c r="I722" i="35"/>
  <c r="H722" i="35"/>
  <c r="N722" i="35"/>
  <c r="L722" i="35"/>
  <c r="M722" i="35"/>
  <c r="B723" i="35"/>
  <c r="E723" i="35" s="1"/>
  <c r="I723" i="35"/>
  <c r="H723" i="35"/>
  <c r="N723" i="35"/>
  <c r="L723" i="35"/>
  <c r="M723" i="35"/>
  <c r="B724" i="35"/>
  <c r="E724" i="35" s="1"/>
  <c r="I724" i="35"/>
  <c r="H724" i="35"/>
  <c r="N724" i="35"/>
  <c r="L724" i="35"/>
  <c r="M724" i="35"/>
  <c r="B725" i="35"/>
  <c r="E725" i="35" s="1"/>
  <c r="I725" i="35"/>
  <c r="H725" i="35"/>
  <c r="N725" i="35"/>
  <c r="L725" i="35"/>
  <c r="M725" i="35"/>
  <c r="B726" i="35"/>
  <c r="E726" i="35" s="1"/>
  <c r="I726" i="35"/>
  <c r="H726" i="35"/>
  <c r="N726" i="35"/>
  <c r="L726" i="35"/>
  <c r="M726" i="35"/>
  <c r="B727" i="35"/>
  <c r="E727" i="35" s="1"/>
  <c r="I727" i="35"/>
  <c r="H727" i="35"/>
  <c r="N727" i="35"/>
  <c r="L727" i="35"/>
  <c r="M727" i="35"/>
  <c r="B728" i="35"/>
  <c r="E728" i="35" s="1"/>
  <c r="I728" i="35"/>
  <c r="H728" i="35"/>
  <c r="N728" i="35"/>
  <c r="L728" i="35"/>
  <c r="M728" i="35"/>
  <c r="B729" i="35"/>
  <c r="E729" i="35" s="1"/>
  <c r="I729" i="35"/>
  <c r="H729" i="35"/>
  <c r="N729" i="35"/>
  <c r="L729" i="35"/>
  <c r="M729" i="35"/>
  <c r="B730" i="35"/>
  <c r="E730" i="35" s="1"/>
  <c r="I730" i="35"/>
  <c r="H730" i="35"/>
  <c r="N730" i="35"/>
  <c r="L730" i="35"/>
  <c r="M730" i="35"/>
  <c r="B731" i="35"/>
  <c r="E731" i="35" s="1"/>
  <c r="I731" i="35"/>
  <c r="H731" i="35"/>
  <c r="N731" i="35"/>
  <c r="L731" i="35"/>
  <c r="M731" i="35"/>
  <c r="B732" i="35"/>
  <c r="E732" i="35" s="1"/>
  <c r="I732" i="35"/>
  <c r="H732" i="35"/>
  <c r="N732" i="35"/>
  <c r="L732" i="35"/>
  <c r="M732" i="35"/>
  <c r="B733" i="35"/>
  <c r="E733" i="35" s="1"/>
  <c r="I733" i="35"/>
  <c r="H733" i="35"/>
  <c r="N733" i="35"/>
  <c r="L733" i="35"/>
  <c r="M733" i="35"/>
  <c r="B734" i="35"/>
  <c r="E734" i="35" s="1"/>
  <c r="I734" i="35"/>
  <c r="H734" i="35"/>
  <c r="N734" i="35"/>
  <c r="L734" i="35"/>
  <c r="M734" i="35"/>
  <c r="B735" i="35"/>
  <c r="E735" i="35" s="1"/>
  <c r="I735" i="35"/>
  <c r="H735" i="35"/>
  <c r="N735" i="35"/>
  <c r="L735" i="35"/>
  <c r="M735" i="35"/>
  <c r="B736" i="35"/>
  <c r="E736" i="35" s="1"/>
  <c r="I736" i="35"/>
  <c r="H736" i="35"/>
  <c r="N736" i="35"/>
  <c r="L736" i="35"/>
  <c r="M736" i="35"/>
  <c r="B737" i="35"/>
  <c r="E737" i="35" s="1"/>
  <c r="I737" i="35"/>
  <c r="H737" i="35"/>
  <c r="N737" i="35"/>
  <c r="L737" i="35"/>
  <c r="M737" i="35"/>
  <c r="B738" i="35"/>
  <c r="E738" i="35" s="1"/>
  <c r="I738" i="35"/>
  <c r="H738" i="35"/>
  <c r="N738" i="35"/>
  <c r="L738" i="35"/>
  <c r="M738" i="35"/>
  <c r="B739" i="35"/>
  <c r="E739" i="35" s="1"/>
  <c r="I739" i="35"/>
  <c r="H739" i="35"/>
  <c r="N739" i="35"/>
  <c r="L739" i="35"/>
  <c r="M739" i="35"/>
  <c r="B740" i="35"/>
  <c r="E740" i="35" s="1"/>
  <c r="I740" i="35"/>
  <c r="H740" i="35"/>
  <c r="N740" i="35"/>
  <c r="L740" i="35"/>
  <c r="M740" i="35"/>
  <c r="B741" i="35"/>
  <c r="E741" i="35" s="1"/>
  <c r="I741" i="35"/>
  <c r="H741" i="35"/>
  <c r="N741" i="35"/>
  <c r="L741" i="35"/>
  <c r="M741" i="35"/>
  <c r="B742" i="35"/>
  <c r="E742" i="35" s="1"/>
  <c r="I742" i="35"/>
  <c r="H742" i="35"/>
  <c r="N742" i="35"/>
  <c r="L742" i="35"/>
  <c r="M742" i="35"/>
  <c r="B743" i="35"/>
  <c r="E743" i="35" s="1"/>
  <c r="I743" i="35"/>
  <c r="H743" i="35"/>
  <c r="N743" i="35"/>
  <c r="L743" i="35"/>
  <c r="M743" i="35"/>
  <c r="B744" i="35"/>
  <c r="E744" i="35" s="1"/>
  <c r="I744" i="35"/>
  <c r="H744" i="35"/>
  <c r="N744" i="35"/>
  <c r="L744" i="35"/>
  <c r="M744" i="35"/>
  <c r="B745" i="35"/>
  <c r="E745" i="35" s="1"/>
  <c r="I745" i="35"/>
  <c r="H745" i="35"/>
  <c r="N745" i="35"/>
  <c r="L745" i="35"/>
  <c r="M745" i="35"/>
  <c r="B746" i="35"/>
  <c r="E746" i="35" s="1"/>
  <c r="I746" i="35"/>
  <c r="H746" i="35"/>
  <c r="N746" i="35"/>
  <c r="L746" i="35"/>
  <c r="M746" i="35"/>
  <c r="B747" i="35"/>
  <c r="E747" i="35" s="1"/>
  <c r="I747" i="35"/>
  <c r="H747" i="35"/>
  <c r="N747" i="35"/>
  <c r="L747" i="35"/>
  <c r="M747" i="35"/>
  <c r="B748" i="35"/>
  <c r="E748" i="35" s="1"/>
  <c r="I748" i="35"/>
  <c r="H748" i="35"/>
  <c r="N748" i="35"/>
  <c r="L748" i="35"/>
  <c r="M748" i="35"/>
  <c r="B749" i="35"/>
  <c r="E749" i="35" s="1"/>
  <c r="I749" i="35"/>
  <c r="H749" i="35"/>
  <c r="N749" i="35"/>
  <c r="L749" i="35"/>
  <c r="M749" i="35"/>
  <c r="B750" i="35"/>
  <c r="E750" i="35" s="1"/>
  <c r="I750" i="35"/>
  <c r="H750" i="35"/>
  <c r="N750" i="35"/>
  <c r="L750" i="35"/>
  <c r="M750" i="35"/>
  <c r="B751" i="35"/>
  <c r="E751" i="35" s="1"/>
  <c r="I751" i="35"/>
  <c r="H751" i="35"/>
  <c r="N751" i="35"/>
  <c r="L751" i="35"/>
  <c r="M751" i="35"/>
  <c r="B752" i="35"/>
  <c r="E752" i="35" s="1"/>
  <c r="I752" i="35"/>
  <c r="H752" i="35"/>
  <c r="N752" i="35"/>
  <c r="L752" i="35"/>
  <c r="M752" i="35"/>
  <c r="B753" i="35"/>
  <c r="E753" i="35" s="1"/>
  <c r="I753" i="35"/>
  <c r="H753" i="35"/>
  <c r="N753" i="35"/>
  <c r="L753" i="35"/>
  <c r="M753" i="35"/>
  <c r="B754" i="35"/>
  <c r="E754" i="35" s="1"/>
  <c r="I754" i="35"/>
  <c r="H754" i="35"/>
  <c r="N754" i="35"/>
  <c r="L754" i="35"/>
  <c r="M754" i="35"/>
  <c r="B755" i="35"/>
  <c r="E755" i="35" s="1"/>
  <c r="I755" i="35"/>
  <c r="H755" i="35"/>
  <c r="N755" i="35"/>
  <c r="L755" i="35"/>
  <c r="M755" i="35"/>
  <c r="B756" i="35"/>
  <c r="E756" i="35" s="1"/>
  <c r="I756" i="35"/>
  <c r="H756" i="35"/>
  <c r="N756" i="35"/>
  <c r="L756" i="35"/>
  <c r="M756" i="35"/>
  <c r="B757" i="35"/>
  <c r="E757" i="35" s="1"/>
  <c r="I757" i="35"/>
  <c r="H757" i="35"/>
  <c r="N757" i="35"/>
  <c r="L757" i="35"/>
  <c r="M757" i="35"/>
  <c r="B758" i="35"/>
  <c r="E758" i="35" s="1"/>
  <c r="I758" i="35"/>
  <c r="H758" i="35"/>
  <c r="N758" i="35"/>
  <c r="L758" i="35"/>
  <c r="M758" i="35"/>
  <c r="B759" i="35"/>
  <c r="E759" i="35" s="1"/>
  <c r="I759" i="35"/>
  <c r="H759" i="35"/>
  <c r="N759" i="35"/>
  <c r="L759" i="35"/>
  <c r="M759" i="35"/>
  <c r="B760" i="35"/>
  <c r="E760" i="35" s="1"/>
  <c r="I760" i="35"/>
  <c r="H760" i="35"/>
  <c r="N760" i="35"/>
  <c r="L760" i="35"/>
  <c r="M760" i="35"/>
  <c r="B761" i="35"/>
  <c r="E761" i="35" s="1"/>
  <c r="I761" i="35"/>
  <c r="H761" i="35"/>
  <c r="N761" i="35"/>
  <c r="L761" i="35"/>
  <c r="M761" i="35"/>
  <c r="B762" i="35"/>
  <c r="E762" i="35" s="1"/>
  <c r="I762" i="35"/>
  <c r="H762" i="35"/>
  <c r="N762" i="35"/>
  <c r="L762" i="35"/>
  <c r="M762" i="35"/>
  <c r="B763" i="35"/>
  <c r="E763" i="35" s="1"/>
  <c r="I763" i="35"/>
  <c r="H763" i="35"/>
  <c r="N763" i="35"/>
  <c r="L763" i="35"/>
  <c r="M763" i="35"/>
  <c r="B764" i="35"/>
  <c r="E764" i="35" s="1"/>
  <c r="I764" i="35"/>
  <c r="H764" i="35"/>
  <c r="N764" i="35"/>
  <c r="L764" i="35"/>
  <c r="M764" i="35"/>
  <c r="B765" i="35"/>
  <c r="E765" i="35" s="1"/>
  <c r="I765" i="35"/>
  <c r="H765" i="35"/>
  <c r="N765" i="35"/>
  <c r="L765" i="35"/>
  <c r="M765" i="35"/>
  <c r="B766" i="35"/>
  <c r="E766" i="35" s="1"/>
  <c r="I766" i="35"/>
  <c r="H766" i="35"/>
  <c r="N766" i="35"/>
  <c r="L766" i="35"/>
  <c r="M766" i="35"/>
  <c r="B767" i="35"/>
  <c r="E767" i="35" s="1"/>
  <c r="I767" i="35"/>
  <c r="H767" i="35"/>
  <c r="N767" i="35"/>
  <c r="L767" i="35"/>
  <c r="M767" i="35"/>
  <c r="B768" i="35"/>
  <c r="E768" i="35" s="1"/>
  <c r="I768" i="35"/>
  <c r="H768" i="35"/>
  <c r="N768" i="35"/>
  <c r="L768" i="35"/>
  <c r="M768" i="35"/>
  <c r="B769" i="35"/>
  <c r="E769" i="35" s="1"/>
  <c r="I769" i="35"/>
  <c r="H769" i="35"/>
  <c r="N769" i="35"/>
  <c r="L769" i="35"/>
  <c r="M769" i="35"/>
  <c r="B770" i="35"/>
  <c r="E770" i="35" s="1"/>
  <c r="I770" i="35"/>
  <c r="H770" i="35"/>
  <c r="N770" i="35"/>
  <c r="L770" i="35"/>
  <c r="M770" i="35"/>
  <c r="B771" i="35"/>
  <c r="E771" i="35" s="1"/>
  <c r="I771" i="35"/>
  <c r="H771" i="35"/>
  <c r="N771" i="35"/>
  <c r="L771" i="35"/>
  <c r="M771" i="35"/>
  <c r="B772" i="35"/>
  <c r="E772" i="35" s="1"/>
  <c r="I772" i="35"/>
  <c r="H772" i="35"/>
  <c r="N772" i="35"/>
  <c r="L772" i="35"/>
  <c r="M772" i="35"/>
  <c r="B773" i="35"/>
  <c r="E773" i="35" s="1"/>
  <c r="I773" i="35"/>
  <c r="H773" i="35"/>
  <c r="N773" i="35"/>
  <c r="L773" i="35"/>
  <c r="M773" i="35"/>
  <c r="B774" i="35"/>
  <c r="E774" i="35" s="1"/>
  <c r="I774" i="35"/>
  <c r="H774" i="35"/>
  <c r="N774" i="35"/>
  <c r="L774" i="35"/>
  <c r="M774" i="35"/>
  <c r="B775" i="35"/>
  <c r="E775" i="35" s="1"/>
  <c r="I775" i="35"/>
  <c r="H775" i="35"/>
  <c r="N775" i="35"/>
  <c r="L775" i="35"/>
  <c r="M775" i="35"/>
  <c r="B776" i="35"/>
  <c r="E776" i="35" s="1"/>
  <c r="I776" i="35"/>
  <c r="H776" i="35"/>
  <c r="N776" i="35"/>
  <c r="L776" i="35"/>
  <c r="M776" i="35"/>
  <c r="B777" i="35"/>
  <c r="E777" i="35" s="1"/>
  <c r="I777" i="35"/>
  <c r="H777" i="35"/>
  <c r="N777" i="35"/>
  <c r="L777" i="35"/>
  <c r="M777" i="35"/>
  <c r="B778" i="35"/>
  <c r="E778" i="35" s="1"/>
  <c r="I778" i="35"/>
  <c r="H778" i="35"/>
  <c r="N778" i="35"/>
  <c r="L778" i="35"/>
  <c r="M778" i="35"/>
  <c r="B779" i="35"/>
  <c r="E779" i="35" s="1"/>
  <c r="I779" i="35"/>
  <c r="H779" i="35"/>
  <c r="N779" i="35"/>
  <c r="L779" i="35"/>
  <c r="M779" i="35"/>
  <c r="B780" i="35"/>
  <c r="E780" i="35" s="1"/>
  <c r="I780" i="35"/>
  <c r="H780" i="35"/>
  <c r="N780" i="35"/>
  <c r="L780" i="35"/>
  <c r="M780" i="35"/>
  <c r="B781" i="35"/>
  <c r="E781" i="35" s="1"/>
  <c r="I781" i="35"/>
  <c r="H781" i="35"/>
  <c r="N781" i="35"/>
  <c r="L781" i="35"/>
  <c r="M781" i="35"/>
  <c r="B782" i="35"/>
  <c r="E782" i="35" s="1"/>
  <c r="I782" i="35"/>
  <c r="H782" i="35"/>
  <c r="N782" i="35"/>
  <c r="L782" i="35"/>
  <c r="M782" i="35"/>
  <c r="B783" i="35"/>
  <c r="E783" i="35" s="1"/>
  <c r="I783" i="35"/>
  <c r="H783" i="35"/>
  <c r="N783" i="35"/>
  <c r="L783" i="35"/>
  <c r="M783" i="35"/>
  <c r="B784" i="35"/>
  <c r="E784" i="35" s="1"/>
  <c r="I784" i="35"/>
  <c r="H784" i="35"/>
  <c r="N784" i="35"/>
  <c r="L784" i="35"/>
  <c r="M784" i="35"/>
  <c r="B785" i="35"/>
  <c r="E785" i="35" s="1"/>
  <c r="I785" i="35"/>
  <c r="H785" i="35"/>
  <c r="N785" i="35"/>
  <c r="L785" i="35"/>
  <c r="M785" i="35"/>
  <c r="B786" i="35"/>
  <c r="E786" i="35" s="1"/>
  <c r="I786" i="35"/>
  <c r="H786" i="35"/>
  <c r="N786" i="35"/>
  <c r="L786" i="35"/>
  <c r="M786" i="35"/>
  <c r="B787" i="35"/>
  <c r="E787" i="35" s="1"/>
  <c r="I787" i="35"/>
  <c r="H787" i="35"/>
  <c r="N787" i="35"/>
  <c r="L787" i="35"/>
  <c r="M787" i="35"/>
  <c r="B788" i="35"/>
  <c r="E788" i="35" s="1"/>
  <c r="I788" i="35"/>
  <c r="H788" i="35"/>
  <c r="N788" i="35"/>
  <c r="L788" i="35"/>
  <c r="M788" i="35"/>
  <c r="B789" i="35"/>
  <c r="E789" i="35" s="1"/>
  <c r="I789" i="35"/>
  <c r="H789" i="35"/>
  <c r="N789" i="35"/>
  <c r="L789" i="35"/>
  <c r="M789" i="35"/>
  <c r="B790" i="35"/>
  <c r="E790" i="35" s="1"/>
  <c r="I790" i="35"/>
  <c r="H790" i="35"/>
  <c r="N790" i="35"/>
  <c r="L790" i="35"/>
  <c r="M790" i="35"/>
  <c r="B791" i="35"/>
  <c r="E791" i="35" s="1"/>
  <c r="I791" i="35"/>
  <c r="H791" i="35"/>
  <c r="N791" i="35"/>
  <c r="L791" i="35"/>
  <c r="M791" i="35"/>
  <c r="B792" i="35"/>
  <c r="E792" i="35" s="1"/>
  <c r="I792" i="35"/>
  <c r="H792" i="35"/>
  <c r="N792" i="35"/>
  <c r="L792" i="35"/>
  <c r="M792" i="35"/>
  <c r="B793" i="35"/>
  <c r="E793" i="35" s="1"/>
  <c r="I793" i="35"/>
  <c r="H793" i="35"/>
  <c r="N793" i="35"/>
  <c r="L793" i="35"/>
  <c r="M793" i="35"/>
  <c r="B794" i="35"/>
  <c r="E794" i="35" s="1"/>
  <c r="I794" i="35"/>
  <c r="H794" i="35"/>
  <c r="N794" i="35"/>
  <c r="L794" i="35"/>
  <c r="M794" i="35"/>
  <c r="B795" i="35"/>
  <c r="E795" i="35" s="1"/>
  <c r="I795" i="35"/>
  <c r="H795" i="35"/>
  <c r="N795" i="35"/>
  <c r="L795" i="35"/>
  <c r="M795" i="35"/>
  <c r="B796" i="35"/>
  <c r="E796" i="35" s="1"/>
  <c r="I796" i="35"/>
  <c r="H796" i="35"/>
  <c r="N796" i="35"/>
  <c r="L796" i="35"/>
  <c r="M796" i="35"/>
  <c r="B797" i="35"/>
  <c r="E797" i="35" s="1"/>
  <c r="I797" i="35"/>
  <c r="H797" i="35"/>
  <c r="N797" i="35"/>
  <c r="L797" i="35"/>
  <c r="M797" i="35"/>
  <c r="B798" i="35"/>
  <c r="E798" i="35" s="1"/>
  <c r="I798" i="35"/>
  <c r="H798" i="35"/>
  <c r="N798" i="35"/>
  <c r="L798" i="35"/>
  <c r="M798" i="35"/>
  <c r="B799" i="35"/>
  <c r="E799" i="35" s="1"/>
  <c r="I799" i="35"/>
  <c r="H799" i="35"/>
  <c r="N799" i="35"/>
  <c r="L799" i="35"/>
  <c r="M799" i="35"/>
  <c r="B800" i="35"/>
  <c r="E800" i="35" s="1"/>
  <c r="I800" i="35"/>
  <c r="H800" i="35"/>
  <c r="N800" i="35"/>
  <c r="L800" i="35"/>
  <c r="M800" i="35"/>
  <c r="B801" i="35"/>
  <c r="E801" i="35" s="1"/>
  <c r="I801" i="35"/>
  <c r="H801" i="35"/>
  <c r="N801" i="35"/>
  <c r="L801" i="35"/>
  <c r="M801" i="35"/>
  <c r="B802" i="35"/>
  <c r="E802" i="35" s="1"/>
  <c r="I802" i="35"/>
  <c r="H802" i="35"/>
  <c r="N802" i="35"/>
  <c r="L802" i="35"/>
  <c r="M802" i="35"/>
  <c r="B803" i="35"/>
  <c r="E803" i="35" s="1"/>
  <c r="I803" i="35"/>
  <c r="H803" i="35"/>
  <c r="N803" i="35"/>
  <c r="L803" i="35"/>
  <c r="M803" i="35"/>
  <c r="B804" i="35"/>
  <c r="E804" i="35" s="1"/>
  <c r="I804" i="35"/>
  <c r="H804" i="35"/>
  <c r="N804" i="35"/>
  <c r="L804" i="35"/>
  <c r="M804" i="35"/>
  <c r="B805" i="35"/>
  <c r="E805" i="35" s="1"/>
  <c r="I805" i="35"/>
  <c r="H805" i="35"/>
  <c r="N805" i="35"/>
  <c r="L805" i="35"/>
  <c r="M805" i="35"/>
  <c r="B806" i="35"/>
  <c r="E806" i="35" s="1"/>
  <c r="I806" i="35"/>
  <c r="H806" i="35"/>
  <c r="N806" i="35"/>
  <c r="L806" i="35"/>
  <c r="M806" i="35"/>
  <c r="B807" i="35"/>
  <c r="E807" i="35" s="1"/>
  <c r="I807" i="35"/>
  <c r="H807" i="35"/>
  <c r="N807" i="35"/>
  <c r="L807" i="35"/>
  <c r="M807" i="35"/>
  <c r="B808" i="35"/>
  <c r="E808" i="35" s="1"/>
  <c r="I808" i="35"/>
  <c r="H808" i="35"/>
  <c r="N808" i="35"/>
  <c r="L808" i="35"/>
  <c r="M808" i="35"/>
  <c r="B809" i="35"/>
  <c r="E809" i="35" s="1"/>
  <c r="I809" i="35"/>
  <c r="H809" i="35"/>
  <c r="N809" i="35"/>
  <c r="L809" i="35"/>
  <c r="M809" i="35"/>
  <c r="B810" i="35"/>
  <c r="E810" i="35" s="1"/>
  <c r="I810" i="35"/>
  <c r="H810" i="35"/>
  <c r="N810" i="35"/>
  <c r="L810" i="35"/>
  <c r="M810" i="35"/>
  <c r="B811" i="35"/>
  <c r="E811" i="35" s="1"/>
  <c r="I811" i="35"/>
  <c r="H811" i="35"/>
  <c r="N811" i="35"/>
  <c r="L811" i="35"/>
  <c r="M811" i="35"/>
  <c r="B812" i="35"/>
  <c r="E812" i="35" s="1"/>
  <c r="I812" i="35"/>
  <c r="H812" i="35"/>
  <c r="N812" i="35"/>
  <c r="L812" i="35"/>
  <c r="M812" i="35"/>
  <c r="B813" i="35"/>
  <c r="E813" i="35" s="1"/>
  <c r="I813" i="35"/>
  <c r="H813" i="35"/>
  <c r="N813" i="35"/>
  <c r="L813" i="35"/>
  <c r="M813" i="35"/>
  <c r="B814" i="35"/>
  <c r="E814" i="35" s="1"/>
  <c r="I814" i="35"/>
  <c r="H814" i="35"/>
  <c r="N814" i="35"/>
  <c r="L814" i="35"/>
  <c r="M814" i="35"/>
  <c r="B815" i="35"/>
  <c r="E815" i="35" s="1"/>
  <c r="I815" i="35"/>
  <c r="H815" i="35"/>
  <c r="N815" i="35"/>
  <c r="L815" i="35"/>
  <c r="M815" i="35"/>
  <c r="B816" i="35"/>
  <c r="E816" i="35" s="1"/>
  <c r="I816" i="35"/>
  <c r="H816" i="35"/>
  <c r="N816" i="35"/>
  <c r="L816" i="35"/>
  <c r="M816" i="35"/>
  <c r="B817" i="35"/>
  <c r="E817" i="35" s="1"/>
  <c r="I817" i="35"/>
  <c r="H817" i="35"/>
  <c r="N817" i="35"/>
  <c r="L817" i="35"/>
  <c r="M817" i="35"/>
  <c r="B818" i="35"/>
  <c r="E818" i="35" s="1"/>
  <c r="I818" i="35"/>
  <c r="H818" i="35"/>
  <c r="N818" i="35"/>
  <c r="L818" i="35"/>
  <c r="M818" i="35"/>
  <c r="B819" i="35"/>
  <c r="E819" i="35" s="1"/>
  <c r="I819" i="35"/>
  <c r="H819" i="35"/>
  <c r="N819" i="35"/>
  <c r="L819" i="35"/>
  <c r="M819" i="35"/>
  <c r="B820" i="35"/>
  <c r="E820" i="35" s="1"/>
  <c r="I820" i="35"/>
  <c r="H820" i="35"/>
  <c r="N820" i="35"/>
  <c r="L820" i="35"/>
  <c r="M820" i="35"/>
  <c r="B821" i="35"/>
  <c r="E821" i="35" s="1"/>
  <c r="I821" i="35"/>
  <c r="H821" i="35"/>
  <c r="N821" i="35"/>
  <c r="L821" i="35"/>
  <c r="M821" i="35"/>
  <c r="B822" i="35"/>
  <c r="E822" i="35" s="1"/>
  <c r="I822" i="35"/>
  <c r="H822" i="35"/>
  <c r="N822" i="35"/>
  <c r="L822" i="35"/>
  <c r="M822" i="35"/>
  <c r="B823" i="35"/>
  <c r="E823" i="35" s="1"/>
  <c r="I823" i="35"/>
  <c r="H823" i="35"/>
  <c r="N823" i="35"/>
  <c r="L823" i="35"/>
  <c r="M823" i="35"/>
  <c r="B824" i="35"/>
  <c r="E824" i="35" s="1"/>
  <c r="I824" i="35"/>
  <c r="H824" i="35"/>
  <c r="N824" i="35"/>
  <c r="L824" i="35"/>
  <c r="M824" i="35"/>
  <c r="B825" i="35"/>
  <c r="E825" i="35" s="1"/>
  <c r="I825" i="35"/>
  <c r="H825" i="35"/>
  <c r="N825" i="35"/>
  <c r="L825" i="35"/>
  <c r="M825" i="35"/>
  <c r="B826" i="35"/>
  <c r="E826" i="35" s="1"/>
  <c r="I826" i="35"/>
  <c r="H826" i="35"/>
  <c r="N826" i="35"/>
  <c r="L826" i="35"/>
  <c r="M826" i="35"/>
  <c r="B827" i="35"/>
  <c r="E827" i="35" s="1"/>
  <c r="I827" i="35"/>
  <c r="H827" i="35"/>
  <c r="N827" i="35"/>
  <c r="L827" i="35"/>
  <c r="M827" i="35"/>
  <c r="B828" i="35"/>
  <c r="E828" i="35" s="1"/>
  <c r="I828" i="35"/>
  <c r="H828" i="35"/>
  <c r="N828" i="35"/>
  <c r="L828" i="35"/>
  <c r="M828" i="35"/>
  <c r="B829" i="35"/>
  <c r="E829" i="35" s="1"/>
  <c r="I829" i="35"/>
  <c r="H829" i="35"/>
  <c r="N829" i="35"/>
  <c r="L829" i="35"/>
  <c r="M829" i="35"/>
  <c r="B830" i="35"/>
  <c r="E830" i="35" s="1"/>
  <c r="I830" i="35"/>
  <c r="H830" i="35"/>
  <c r="N830" i="35"/>
  <c r="L830" i="35"/>
  <c r="M830" i="35"/>
  <c r="B831" i="35"/>
  <c r="E831" i="35" s="1"/>
  <c r="I831" i="35"/>
  <c r="H831" i="35"/>
  <c r="N831" i="35"/>
  <c r="L831" i="35"/>
  <c r="M831" i="35"/>
  <c r="B832" i="35"/>
  <c r="E832" i="35" s="1"/>
  <c r="I832" i="35"/>
  <c r="H832" i="35"/>
  <c r="N832" i="35"/>
  <c r="L832" i="35"/>
  <c r="M832" i="35"/>
  <c r="B833" i="35"/>
  <c r="E833" i="35" s="1"/>
  <c r="I833" i="35"/>
  <c r="H833" i="35"/>
  <c r="N833" i="35"/>
  <c r="L833" i="35"/>
  <c r="M833" i="35"/>
  <c r="B834" i="35"/>
  <c r="E834" i="35" s="1"/>
  <c r="I834" i="35"/>
  <c r="H834" i="35"/>
  <c r="N834" i="35"/>
  <c r="L834" i="35"/>
  <c r="M834" i="35"/>
  <c r="B835" i="35"/>
  <c r="E835" i="35" s="1"/>
  <c r="I835" i="35"/>
  <c r="H835" i="35"/>
  <c r="N835" i="35"/>
  <c r="L835" i="35"/>
  <c r="M835" i="35"/>
  <c r="B836" i="35"/>
  <c r="E836" i="35" s="1"/>
  <c r="I836" i="35"/>
  <c r="H836" i="35"/>
  <c r="N836" i="35"/>
  <c r="L836" i="35"/>
  <c r="M836" i="35"/>
  <c r="B837" i="35"/>
  <c r="E837" i="35" s="1"/>
  <c r="I837" i="35"/>
  <c r="H837" i="35"/>
  <c r="N837" i="35"/>
  <c r="L837" i="35"/>
  <c r="M837" i="35"/>
  <c r="B838" i="35"/>
  <c r="E838" i="35" s="1"/>
  <c r="I838" i="35"/>
  <c r="H838" i="35"/>
  <c r="N838" i="35"/>
  <c r="L838" i="35"/>
  <c r="M838" i="35"/>
  <c r="B839" i="35"/>
  <c r="E839" i="35" s="1"/>
  <c r="I839" i="35"/>
  <c r="H839" i="35"/>
  <c r="N839" i="35"/>
  <c r="L839" i="35"/>
  <c r="M839" i="35"/>
  <c r="B840" i="35"/>
  <c r="E840" i="35" s="1"/>
  <c r="I840" i="35"/>
  <c r="H840" i="35"/>
  <c r="N840" i="35"/>
  <c r="L840" i="35"/>
  <c r="M840" i="35"/>
  <c r="B841" i="35"/>
  <c r="E841" i="35" s="1"/>
  <c r="I841" i="35"/>
  <c r="H841" i="35"/>
  <c r="N841" i="35"/>
  <c r="L841" i="35"/>
  <c r="M841" i="35"/>
  <c r="B842" i="35"/>
  <c r="E842" i="35" s="1"/>
  <c r="I842" i="35"/>
  <c r="H842" i="35"/>
  <c r="N842" i="35"/>
  <c r="L842" i="35"/>
  <c r="M842" i="35"/>
  <c r="B843" i="35"/>
  <c r="E843" i="35" s="1"/>
  <c r="I843" i="35"/>
  <c r="H843" i="35"/>
  <c r="N843" i="35"/>
  <c r="L843" i="35"/>
  <c r="M843" i="35"/>
  <c r="B844" i="35"/>
  <c r="E844" i="35" s="1"/>
  <c r="I844" i="35"/>
  <c r="H844" i="35"/>
  <c r="N844" i="35"/>
  <c r="L844" i="35"/>
  <c r="M844" i="35"/>
  <c r="B845" i="35"/>
  <c r="E845" i="35" s="1"/>
  <c r="I845" i="35"/>
  <c r="H845" i="35"/>
  <c r="N845" i="35"/>
  <c r="L845" i="35"/>
  <c r="M845" i="35"/>
  <c r="B846" i="35"/>
  <c r="E846" i="35" s="1"/>
  <c r="I846" i="35"/>
  <c r="H846" i="35"/>
  <c r="N846" i="35"/>
  <c r="L846" i="35"/>
  <c r="M846" i="35"/>
  <c r="B847" i="35"/>
  <c r="E847" i="35" s="1"/>
  <c r="I847" i="35"/>
  <c r="H847" i="35"/>
  <c r="N847" i="35"/>
  <c r="L847" i="35"/>
  <c r="M847" i="35"/>
  <c r="B848" i="35"/>
  <c r="E848" i="35" s="1"/>
  <c r="I848" i="35"/>
  <c r="H848" i="35"/>
  <c r="N848" i="35"/>
  <c r="L848" i="35"/>
  <c r="M848" i="35"/>
  <c r="B849" i="35"/>
  <c r="E849" i="35" s="1"/>
  <c r="I849" i="35"/>
  <c r="H849" i="35"/>
  <c r="N849" i="35"/>
  <c r="L849" i="35"/>
  <c r="M849" i="35"/>
  <c r="B850" i="35"/>
  <c r="E850" i="35" s="1"/>
  <c r="I850" i="35"/>
  <c r="H850" i="35"/>
  <c r="N850" i="35"/>
  <c r="L850" i="35"/>
  <c r="M850" i="35"/>
  <c r="B851" i="35"/>
  <c r="E851" i="35" s="1"/>
  <c r="I851" i="35"/>
  <c r="H851" i="35"/>
  <c r="N851" i="35"/>
  <c r="L851" i="35"/>
  <c r="M851" i="35"/>
  <c r="B852" i="35"/>
  <c r="E852" i="35" s="1"/>
  <c r="I852" i="35"/>
  <c r="H852" i="35"/>
  <c r="N852" i="35"/>
  <c r="L852" i="35"/>
  <c r="M852" i="35"/>
  <c r="B853" i="35"/>
  <c r="E853" i="35" s="1"/>
  <c r="I853" i="35"/>
  <c r="H853" i="35"/>
  <c r="N853" i="35"/>
  <c r="L853" i="35"/>
  <c r="M853" i="35"/>
  <c r="B854" i="35"/>
  <c r="E854" i="35" s="1"/>
  <c r="I854" i="35"/>
  <c r="H854" i="35"/>
  <c r="N854" i="35"/>
  <c r="L854" i="35"/>
  <c r="M854" i="35"/>
  <c r="B855" i="35"/>
  <c r="E855" i="35" s="1"/>
  <c r="I855" i="35"/>
  <c r="H855" i="35"/>
  <c r="N855" i="35"/>
  <c r="L855" i="35"/>
  <c r="M855" i="35"/>
  <c r="B856" i="35"/>
  <c r="E856" i="35" s="1"/>
  <c r="I856" i="35"/>
  <c r="H856" i="35"/>
  <c r="N856" i="35"/>
  <c r="L856" i="35"/>
  <c r="M856" i="35"/>
  <c r="B857" i="35"/>
  <c r="E857" i="35" s="1"/>
  <c r="I857" i="35"/>
  <c r="H857" i="35"/>
  <c r="N857" i="35"/>
  <c r="L857" i="35"/>
  <c r="M857" i="35"/>
  <c r="B858" i="35"/>
  <c r="E858" i="35" s="1"/>
  <c r="I858" i="35"/>
  <c r="H858" i="35"/>
  <c r="N858" i="35"/>
  <c r="L858" i="35"/>
  <c r="M858" i="35"/>
  <c r="B859" i="35"/>
  <c r="E859" i="35" s="1"/>
  <c r="I859" i="35"/>
  <c r="H859" i="35"/>
  <c r="N859" i="35"/>
  <c r="L859" i="35"/>
  <c r="M859" i="35"/>
  <c r="B860" i="35"/>
  <c r="E860" i="35" s="1"/>
  <c r="I860" i="35"/>
  <c r="H860" i="35"/>
  <c r="N860" i="35"/>
  <c r="L860" i="35"/>
  <c r="M860" i="35"/>
  <c r="B861" i="35"/>
  <c r="E861" i="35" s="1"/>
  <c r="I861" i="35"/>
  <c r="H861" i="35"/>
  <c r="N861" i="35"/>
  <c r="L861" i="35"/>
  <c r="M861" i="35"/>
  <c r="B862" i="35"/>
  <c r="E862" i="35" s="1"/>
  <c r="I862" i="35"/>
  <c r="H862" i="35"/>
  <c r="N862" i="35"/>
  <c r="L862" i="35"/>
  <c r="M862" i="35"/>
  <c r="B863" i="35"/>
  <c r="E863" i="35" s="1"/>
  <c r="I863" i="35"/>
  <c r="H863" i="35"/>
  <c r="N863" i="35"/>
  <c r="L863" i="35"/>
  <c r="M863" i="35"/>
  <c r="B864" i="35"/>
  <c r="E864" i="35" s="1"/>
  <c r="I864" i="35"/>
  <c r="H864" i="35"/>
  <c r="N864" i="35"/>
  <c r="L864" i="35"/>
  <c r="M864" i="35"/>
  <c r="B865" i="35"/>
  <c r="E865" i="35" s="1"/>
  <c r="I865" i="35"/>
  <c r="H865" i="35"/>
  <c r="N865" i="35"/>
  <c r="L865" i="35"/>
  <c r="M865" i="35"/>
  <c r="B866" i="35"/>
  <c r="E866" i="35" s="1"/>
  <c r="I866" i="35"/>
  <c r="H866" i="35"/>
  <c r="N866" i="35"/>
  <c r="L866" i="35"/>
  <c r="M866" i="35"/>
  <c r="B867" i="35"/>
  <c r="E867" i="35" s="1"/>
  <c r="I867" i="35"/>
  <c r="H867" i="35"/>
  <c r="N867" i="35"/>
  <c r="L867" i="35"/>
  <c r="M867" i="35"/>
  <c r="B868" i="35"/>
  <c r="E868" i="35" s="1"/>
  <c r="I868" i="35"/>
  <c r="H868" i="35"/>
  <c r="N868" i="35"/>
  <c r="L868" i="35"/>
  <c r="M868" i="35"/>
  <c r="B869" i="35"/>
  <c r="E869" i="35" s="1"/>
  <c r="I869" i="35"/>
  <c r="H869" i="35"/>
  <c r="N869" i="35"/>
  <c r="L869" i="35"/>
  <c r="M869" i="35"/>
  <c r="B870" i="35"/>
  <c r="E870" i="35" s="1"/>
  <c r="I870" i="35"/>
  <c r="H870" i="35"/>
  <c r="N870" i="35"/>
  <c r="L870" i="35"/>
  <c r="M870" i="35"/>
  <c r="B871" i="35"/>
  <c r="E871" i="35" s="1"/>
  <c r="I871" i="35"/>
  <c r="H871" i="35"/>
  <c r="N871" i="35"/>
  <c r="L871" i="35"/>
  <c r="M871" i="35"/>
  <c r="B872" i="35"/>
  <c r="E872" i="35" s="1"/>
  <c r="I872" i="35"/>
  <c r="H872" i="35"/>
  <c r="N872" i="35"/>
  <c r="L872" i="35"/>
  <c r="M872" i="35"/>
  <c r="B873" i="35"/>
  <c r="E873" i="35" s="1"/>
  <c r="I873" i="35"/>
  <c r="H873" i="35"/>
  <c r="N873" i="35"/>
  <c r="L873" i="35"/>
  <c r="M873" i="35"/>
  <c r="B874" i="35"/>
  <c r="E874" i="35" s="1"/>
  <c r="I874" i="35"/>
  <c r="H874" i="35"/>
  <c r="N874" i="35"/>
  <c r="L874" i="35"/>
  <c r="M874" i="35"/>
  <c r="B875" i="35"/>
  <c r="E875" i="35" s="1"/>
  <c r="I875" i="35"/>
  <c r="H875" i="35"/>
  <c r="N875" i="35"/>
  <c r="L875" i="35"/>
  <c r="M875" i="35"/>
  <c r="B876" i="35"/>
  <c r="E876" i="35" s="1"/>
  <c r="I876" i="35"/>
  <c r="H876" i="35"/>
  <c r="N876" i="35"/>
  <c r="L876" i="35"/>
  <c r="M876" i="35"/>
  <c r="B877" i="35"/>
  <c r="E877" i="35" s="1"/>
  <c r="I877" i="35"/>
  <c r="H877" i="35"/>
  <c r="N877" i="35"/>
  <c r="L877" i="35"/>
  <c r="M877" i="35"/>
  <c r="B878" i="35"/>
  <c r="E878" i="35" s="1"/>
  <c r="I878" i="35"/>
  <c r="H878" i="35"/>
  <c r="N878" i="35"/>
  <c r="L878" i="35"/>
  <c r="M878" i="35"/>
  <c r="B879" i="35"/>
  <c r="E879" i="35" s="1"/>
  <c r="I879" i="35"/>
  <c r="H879" i="35"/>
  <c r="N879" i="35"/>
  <c r="L879" i="35"/>
  <c r="M879" i="35"/>
  <c r="B880" i="35"/>
  <c r="E880" i="35" s="1"/>
  <c r="I880" i="35"/>
  <c r="H880" i="35"/>
  <c r="N880" i="35"/>
  <c r="L880" i="35"/>
  <c r="M880" i="35"/>
  <c r="B881" i="35"/>
  <c r="E881" i="35" s="1"/>
  <c r="I881" i="35"/>
  <c r="H881" i="35"/>
  <c r="N881" i="35"/>
  <c r="L881" i="35"/>
  <c r="M881" i="35"/>
  <c r="B882" i="35"/>
  <c r="E882" i="35" s="1"/>
  <c r="I882" i="35"/>
  <c r="H882" i="35"/>
  <c r="N882" i="35"/>
  <c r="L882" i="35"/>
  <c r="M882" i="35"/>
  <c r="B883" i="35"/>
  <c r="E883" i="35" s="1"/>
  <c r="I883" i="35"/>
  <c r="H883" i="35"/>
  <c r="N883" i="35"/>
  <c r="L883" i="35"/>
  <c r="M883" i="35"/>
  <c r="B884" i="35"/>
  <c r="E884" i="35" s="1"/>
  <c r="I884" i="35"/>
  <c r="H884" i="35"/>
  <c r="N884" i="35"/>
  <c r="L884" i="35"/>
  <c r="M884" i="35"/>
  <c r="B885" i="35"/>
  <c r="E885" i="35" s="1"/>
  <c r="I885" i="35"/>
  <c r="H885" i="35"/>
  <c r="N885" i="35"/>
  <c r="L885" i="35"/>
  <c r="M885" i="35"/>
  <c r="B886" i="35"/>
  <c r="E886" i="35" s="1"/>
  <c r="I886" i="35"/>
  <c r="H886" i="35"/>
  <c r="N886" i="35"/>
  <c r="L886" i="35"/>
  <c r="M886" i="35"/>
  <c r="B887" i="35"/>
  <c r="E887" i="35" s="1"/>
  <c r="I887" i="35"/>
  <c r="H887" i="35"/>
  <c r="N887" i="35"/>
  <c r="L887" i="35"/>
  <c r="M887" i="35"/>
  <c r="B888" i="35"/>
  <c r="E888" i="35" s="1"/>
  <c r="I888" i="35"/>
  <c r="H888" i="35"/>
  <c r="N888" i="35"/>
  <c r="L888" i="35"/>
  <c r="M888" i="35"/>
  <c r="B889" i="35"/>
  <c r="E889" i="35" s="1"/>
  <c r="I889" i="35"/>
  <c r="H889" i="35"/>
  <c r="N889" i="35"/>
  <c r="L889" i="35"/>
  <c r="M889" i="35"/>
  <c r="B890" i="35"/>
  <c r="E890" i="35" s="1"/>
  <c r="I890" i="35"/>
  <c r="H890" i="35"/>
  <c r="N890" i="35"/>
  <c r="L890" i="35"/>
  <c r="M890" i="35"/>
  <c r="B891" i="35"/>
  <c r="E891" i="35" s="1"/>
  <c r="I891" i="35"/>
  <c r="H891" i="35"/>
  <c r="N891" i="35"/>
  <c r="L891" i="35"/>
  <c r="M891" i="35"/>
  <c r="B892" i="35"/>
  <c r="E892" i="35" s="1"/>
  <c r="I892" i="35"/>
  <c r="H892" i="35"/>
  <c r="N892" i="35"/>
  <c r="L892" i="35"/>
  <c r="M892" i="35"/>
  <c r="B893" i="35"/>
  <c r="E893" i="35" s="1"/>
  <c r="I893" i="35"/>
  <c r="H893" i="35"/>
  <c r="N893" i="35"/>
  <c r="L893" i="35"/>
  <c r="M893" i="35"/>
  <c r="B894" i="35"/>
  <c r="E894" i="35" s="1"/>
  <c r="I894" i="35"/>
  <c r="H894" i="35"/>
  <c r="N894" i="35"/>
  <c r="L894" i="35"/>
  <c r="M894" i="35"/>
  <c r="B895" i="35"/>
  <c r="E895" i="35" s="1"/>
  <c r="I895" i="35"/>
  <c r="H895" i="35"/>
  <c r="N895" i="35"/>
  <c r="L895" i="35"/>
  <c r="M895" i="35"/>
  <c r="B896" i="35"/>
  <c r="E896" i="35" s="1"/>
  <c r="I896" i="35"/>
  <c r="H896" i="35"/>
  <c r="N896" i="35"/>
  <c r="L896" i="35"/>
  <c r="M896" i="35"/>
  <c r="B897" i="35"/>
  <c r="E897" i="35" s="1"/>
  <c r="I897" i="35"/>
  <c r="H897" i="35"/>
  <c r="N897" i="35"/>
  <c r="L897" i="35"/>
  <c r="M897" i="35"/>
  <c r="B898" i="35"/>
  <c r="E898" i="35" s="1"/>
  <c r="I898" i="35"/>
  <c r="H898" i="35"/>
  <c r="N898" i="35"/>
  <c r="L898" i="35"/>
  <c r="M898" i="35"/>
  <c r="B899" i="35"/>
  <c r="E899" i="35" s="1"/>
  <c r="I899" i="35"/>
  <c r="H899" i="35"/>
  <c r="N899" i="35"/>
  <c r="L899" i="35"/>
  <c r="M899" i="35"/>
  <c r="B900" i="35"/>
  <c r="E900" i="35" s="1"/>
  <c r="I900" i="35"/>
  <c r="H900" i="35"/>
  <c r="N900" i="35"/>
  <c r="L900" i="35"/>
  <c r="M900" i="35"/>
  <c r="B901" i="35"/>
  <c r="E901" i="35" s="1"/>
  <c r="I901" i="35"/>
  <c r="H901" i="35"/>
  <c r="N901" i="35"/>
  <c r="L901" i="35"/>
  <c r="M901" i="35"/>
  <c r="B902" i="35"/>
  <c r="E902" i="35" s="1"/>
  <c r="I902" i="35"/>
  <c r="H902" i="35"/>
  <c r="N902" i="35"/>
  <c r="L902" i="35"/>
  <c r="M902" i="35"/>
  <c r="B903" i="35"/>
  <c r="E903" i="35" s="1"/>
  <c r="I903" i="35"/>
  <c r="H903" i="35"/>
  <c r="N903" i="35"/>
  <c r="L903" i="35"/>
  <c r="M903" i="35"/>
  <c r="B904" i="35"/>
  <c r="E904" i="35" s="1"/>
  <c r="I904" i="35"/>
  <c r="H904" i="35"/>
  <c r="N904" i="35"/>
  <c r="L904" i="35"/>
  <c r="M904" i="35"/>
  <c r="B905" i="35"/>
  <c r="E905" i="35" s="1"/>
  <c r="I905" i="35"/>
  <c r="H905" i="35"/>
  <c r="N905" i="35"/>
  <c r="L905" i="35"/>
  <c r="M905" i="35"/>
  <c r="B906" i="35"/>
  <c r="E906" i="35" s="1"/>
  <c r="I906" i="35"/>
  <c r="H906" i="35"/>
  <c r="N906" i="35"/>
  <c r="L906" i="35"/>
  <c r="M906" i="35"/>
  <c r="B907" i="35"/>
  <c r="E907" i="35" s="1"/>
  <c r="I907" i="35"/>
  <c r="H907" i="35"/>
  <c r="N907" i="35"/>
  <c r="L907" i="35"/>
  <c r="M907" i="35"/>
  <c r="B908" i="35"/>
  <c r="E908" i="35" s="1"/>
  <c r="I908" i="35"/>
  <c r="H908" i="35"/>
  <c r="N908" i="35"/>
  <c r="L908" i="35"/>
  <c r="M908" i="35"/>
  <c r="B909" i="35"/>
  <c r="E909" i="35" s="1"/>
  <c r="I909" i="35"/>
  <c r="H909" i="35"/>
  <c r="N909" i="35"/>
  <c r="L909" i="35"/>
  <c r="M909" i="35"/>
  <c r="B910" i="35"/>
  <c r="E910" i="35" s="1"/>
  <c r="I910" i="35"/>
  <c r="H910" i="35"/>
  <c r="N910" i="35"/>
  <c r="L910" i="35"/>
  <c r="M910" i="35"/>
  <c r="B911" i="35"/>
  <c r="E911" i="35" s="1"/>
  <c r="I911" i="35"/>
  <c r="H911" i="35"/>
  <c r="N911" i="35"/>
  <c r="L911" i="35"/>
  <c r="M911" i="35"/>
  <c r="B912" i="35"/>
  <c r="E912" i="35" s="1"/>
  <c r="I912" i="35"/>
  <c r="H912" i="35"/>
  <c r="N912" i="35"/>
  <c r="L912" i="35"/>
  <c r="M912" i="35"/>
  <c r="B913" i="35"/>
  <c r="E913" i="35" s="1"/>
  <c r="I913" i="35"/>
  <c r="H913" i="35"/>
  <c r="N913" i="35"/>
  <c r="L913" i="35"/>
  <c r="M913" i="35"/>
  <c r="B914" i="35"/>
  <c r="E914" i="35" s="1"/>
  <c r="I914" i="35"/>
  <c r="H914" i="35"/>
  <c r="N914" i="35"/>
  <c r="L914" i="35"/>
  <c r="M914" i="35"/>
  <c r="B915" i="35"/>
  <c r="E915" i="35" s="1"/>
  <c r="I915" i="35"/>
  <c r="H915" i="35"/>
  <c r="N915" i="35"/>
  <c r="L915" i="35"/>
  <c r="M915" i="35"/>
  <c r="B916" i="35"/>
  <c r="E916" i="35" s="1"/>
  <c r="I916" i="35"/>
  <c r="H916" i="35"/>
  <c r="N916" i="35"/>
  <c r="L916" i="35"/>
  <c r="M916" i="35"/>
  <c r="B917" i="35"/>
  <c r="E917" i="35" s="1"/>
  <c r="I917" i="35"/>
  <c r="H917" i="35"/>
  <c r="N917" i="35"/>
  <c r="L917" i="35"/>
  <c r="M917" i="35"/>
  <c r="B918" i="35"/>
  <c r="E918" i="35" s="1"/>
  <c r="I918" i="35"/>
  <c r="H918" i="35"/>
  <c r="N918" i="35"/>
  <c r="L918" i="35"/>
  <c r="M918" i="35"/>
  <c r="B919" i="35"/>
  <c r="E919" i="35" s="1"/>
  <c r="I919" i="35"/>
  <c r="H919" i="35"/>
  <c r="N919" i="35"/>
  <c r="L919" i="35"/>
  <c r="M919" i="35"/>
  <c r="B920" i="35"/>
  <c r="E920" i="35" s="1"/>
  <c r="I920" i="35"/>
  <c r="H920" i="35"/>
  <c r="N920" i="35"/>
  <c r="L920" i="35"/>
  <c r="M920" i="35"/>
  <c r="B921" i="35"/>
  <c r="E921" i="35" s="1"/>
  <c r="I921" i="35"/>
  <c r="H921" i="35"/>
  <c r="N921" i="35"/>
  <c r="L921" i="35"/>
  <c r="M921" i="35"/>
  <c r="B922" i="35"/>
  <c r="E922" i="35" s="1"/>
  <c r="I922" i="35"/>
  <c r="H922" i="35"/>
  <c r="N922" i="35"/>
  <c r="L922" i="35"/>
  <c r="M922" i="35"/>
  <c r="B923" i="35"/>
  <c r="E923" i="35" s="1"/>
  <c r="I923" i="35"/>
  <c r="H923" i="35"/>
  <c r="N923" i="35"/>
  <c r="L923" i="35"/>
  <c r="M923" i="35"/>
  <c r="B924" i="35"/>
  <c r="E924" i="35" s="1"/>
  <c r="I924" i="35"/>
  <c r="H924" i="35"/>
  <c r="N924" i="35"/>
  <c r="L924" i="35"/>
  <c r="M924" i="35"/>
  <c r="B925" i="35"/>
  <c r="E925" i="35" s="1"/>
  <c r="I925" i="35"/>
  <c r="H925" i="35"/>
  <c r="N925" i="35"/>
  <c r="L925" i="35"/>
  <c r="M925" i="35"/>
  <c r="B926" i="35"/>
  <c r="E926" i="35" s="1"/>
  <c r="I926" i="35"/>
  <c r="H926" i="35"/>
  <c r="N926" i="35"/>
  <c r="L926" i="35"/>
  <c r="M926" i="35"/>
  <c r="B927" i="35"/>
  <c r="E927" i="35" s="1"/>
  <c r="I927" i="35"/>
  <c r="H927" i="35"/>
  <c r="N927" i="35"/>
  <c r="L927" i="35"/>
  <c r="M927" i="35"/>
  <c r="B928" i="35"/>
  <c r="E928" i="35" s="1"/>
  <c r="I928" i="35"/>
  <c r="H928" i="35"/>
  <c r="N928" i="35"/>
  <c r="L928" i="35"/>
  <c r="M928" i="35"/>
  <c r="B929" i="35"/>
  <c r="E929" i="35" s="1"/>
  <c r="I929" i="35"/>
  <c r="H929" i="35"/>
  <c r="N929" i="35"/>
  <c r="L929" i="35"/>
  <c r="M929" i="35"/>
  <c r="B930" i="35"/>
  <c r="E930" i="35" s="1"/>
  <c r="I930" i="35"/>
  <c r="H930" i="35"/>
  <c r="N930" i="35"/>
  <c r="L930" i="35"/>
  <c r="M930" i="35"/>
  <c r="B931" i="35"/>
  <c r="E931" i="35" s="1"/>
  <c r="I931" i="35"/>
  <c r="H931" i="35"/>
  <c r="N931" i="35"/>
  <c r="L931" i="35"/>
  <c r="M931" i="35"/>
  <c r="B932" i="35"/>
  <c r="E932" i="35" s="1"/>
  <c r="I932" i="35"/>
  <c r="H932" i="35"/>
  <c r="N932" i="35"/>
  <c r="L932" i="35"/>
  <c r="M932" i="35"/>
  <c r="B933" i="35"/>
  <c r="E933" i="35" s="1"/>
  <c r="I933" i="35"/>
  <c r="H933" i="35"/>
  <c r="N933" i="35"/>
  <c r="L933" i="35"/>
  <c r="M933" i="35"/>
  <c r="B934" i="35"/>
  <c r="E934" i="35" s="1"/>
  <c r="I934" i="35"/>
  <c r="H934" i="35"/>
  <c r="N934" i="35"/>
  <c r="L934" i="35"/>
  <c r="M934" i="35"/>
  <c r="B935" i="35"/>
  <c r="E935" i="35" s="1"/>
  <c r="I935" i="35"/>
  <c r="H935" i="35"/>
  <c r="N935" i="35"/>
  <c r="L935" i="35"/>
  <c r="M935" i="35"/>
  <c r="B936" i="35"/>
  <c r="E936" i="35" s="1"/>
  <c r="I936" i="35"/>
  <c r="H936" i="35"/>
  <c r="N936" i="35"/>
  <c r="L936" i="35"/>
  <c r="M936" i="35"/>
  <c r="B937" i="35"/>
  <c r="E937" i="35" s="1"/>
  <c r="I937" i="35"/>
  <c r="H937" i="35"/>
  <c r="N937" i="35"/>
  <c r="L937" i="35"/>
  <c r="M937" i="35"/>
  <c r="B938" i="35"/>
  <c r="E938" i="35" s="1"/>
  <c r="I938" i="35"/>
  <c r="H938" i="35"/>
  <c r="N938" i="35"/>
  <c r="L938" i="35"/>
  <c r="M938" i="35"/>
  <c r="B939" i="35"/>
  <c r="E939" i="35" s="1"/>
  <c r="I939" i="35"/>
  <c r="H939" i="35"/>
  <c r="N939" i="35"/>
  <c r="L939" i="35"/>
  <c r="M939" i="35"/>
  <c r="B940" i="35"/>
  <c r="E940" i="35" s="1"/>
  <c r="I940" i="35"/>
  <c r="H940" i="35"/>
  <c r="N940" i="35"/>
  <c r="L940" i="35"/>
  <c r="M940" i="35"/>
  <c r="B941" i="35"/>
  <c r="E941" i="35" s="1"/>
  <c r="I941" i="35"/>
  <c r="H941" i="35"/>
  <c r="N941" i="35"/>
  <c r="L941" i="35"/>
  <c r="M941" i="35"/>
  <c r="B942" i="35"/>
  <c r="E942" i="35" s="1"/>
  <c r="I942" i="35"/>
  <c r="H942" i="35"/>
  <c r="N942" i="35"/>
  <c r="L942" i="35"/>
  <c r="M942" i="35"/>
  <c r="B943" i="35"/>
  <c r="E943" i="35" s="1"/>
  <c r="I943" i="35"/>
  <c r="H943" i="35"/>
  <c r="N943" i="35"/>
  <c r="L943" i="35"/>
  <c r="M943" i="35"/>
  <c r="B944" i="35"/>
  <c r="E944" i="35" s="1"/>
  <c r="I944" i="35"/>
  <c r="H944" i="35"/>
  <c r="N944" i="35"/>
  <c r="L944" i="35"/>
  <c r="M944" i="35"/>
  <c r="B945" i="35"/>
  <c r="E945" i="35" s="1"/>
  <c r="I945" i="35"/>
  <c r="H945" i="35"/>
  <c r="N945" i="35"/>
  <c r="L945" i="35"/>
  <c r="M945" i="35"/>
  <c r="B946" i="35"/>
  <c r="E946" i="35" s="1"/>
  <c r="I946" i="35"/>
  <c r="H946" i="35"/>
  <c r="N946" i="35"/>
  <c r="L946" i="35"/>
  <c r="M946" i="35"/>
  <c r="B947" i="35"/>
  <c r="E947" i="35" s="1"/>
  <c r="I947" i="35"/>
  <c r="H947" i="35"/>
  <c r="N947" i="35"/>
  <c r="L947" i="35"/>
  <c r="M947" i="35"/>
  <c r="B948" i="35"/>
  <c r="E948" i="35" s="1"/>
  <c r="I948" i="35"/>
  <c r="H948" i="35"/>
  <c r="N948" i="35"/>
  <c r="L948" i="35"/>
  <c r="M948" i="35"/>
  <c r="B949" i="35"/>
  <c r="E949" i="35" s="1"/>
  <c r="I949" i="35"/>
  <c r="H949" i="35"/>
  <c r="N949" i="35"/>
  <c r="L949" i="35"/>
  <c r="M949" i="35"/>
  <c r="B950" i="35"/>
  <c r="E950" i="35" s="1"/>
  <c r="I950" i="35"/>
  <c r="H950" i="35"/>
  <c r="N950" i="35"/>
  <c r="L950" i="35"/>
  <c r="M950" i="35"/>
  <c r="B951" i="35"/>
  <c r="E951" i="35" s="1"/>
  <c r="I951" i="35"/>
  <c r="H951" i="35"/>
  <c r="N951" i="35"/>
  <c r="L951" i="35"/>
  <c r="M951" i="35"/>
  <c r="B952" i="35"/>
  <c r="E952" i="35" s="1"/>
  <c r="I952" i="35"/>
  <c r="H952" i="35"/>
  <c r="N952" i="35"/>
  <c r="L952" i="35"/>
  <c r="M952" i="35"/>
  <c r="B953" i="35"/>
  <c r="E953" i="35" s="1"/>
  <c r="I953" i="35"/>
  <c r="H953" i="35"/>
  <c r="N953" i="35"/>
  <c r="L953" i="35"/>
  <c r="M953" i="35"/>
  <c r="B954" i="35"/>
  <c r="E954" i="35" s="1"/>
  <c r="I954" i="35"/>
  <c r="H954" i="35"/>
  <c r="N954" i="35"/>
  <c r="L954" i="35"/>
  <c r="M954" i="35"/>
  <c r="B955" i="35"/>
  <c r="E955" i="35" s="1"/>
  <c r="I955" i="35"/>
  <c r="H955" i="35"/>
  <c r="N955" i="35"/>
  <c r="L955" i="35"/>
  <c r="M955" i="35"/>
  <c r="B956" i="35"/>
  <c r="E956" i="35" s="1"/>
  <c r="I956" i="35"/>
  <c r="H956" i="35"/>
  <c r="N956" i="35"/>
  <c r="L956" i="35"/>
  <c r="M956" i="35"/>
  <c r="B957" i="35"/>
  <c r="E957" i="35" s="1"/>
  <c r="I957" i="35"/>
  <c r="H957" i="35"/>
  <c r="N957" i="35"/>
  <c r="L957" i="35"/>
  <c r="M957" i="35"/>
  <c r="B958" i="35"/>
  <c r="E958" i="35" s="1"/>
  <c r="I958" i="35"/>
  <c r="H958" i="35"/>
  <c r="N958" i="35"/>
  <c r="L958" i="35"/>
  <c r="M958" i="35"/>
  <c r="B959" i="35"/>
  <c r="E959" i="35" s="1"/>
  <c r="I959" i="35"/>
  <c r="H959" i="35"/>
  <c r="N959" i="35"/>
  <c r="L959" i="35"/>
  <c r="M959" i="35"/>
  <c r="B960" i="35"/>
  <c r="E960" i="35" s="1"/>
  <c r="I960" i="35"/>
  <c r="H960" i="35"/>
  <c r="N960" i="35"/>
  <c r="L960" i="35"/>
  <c r="M960" i="35"/>
  <c r="B961" i="35"/>
  <c r="E961" i="35" s="1"/>
  <c r="I961" i="35"/>
  <c r="H961" i="35"/>
  <c r="N961" i="35"/>
  <c r="L961" i="35"/>
  <c r="M961" i="35"/>
  <c r="B962" i="35"/>
  <c r="E962" i="35" s="1"/>
  <c r="I962" i="35"/>
  <c r="H962" i="35"/>
  <c r="N962" i="35"/>
  <c r="L962" i="35"/>
  <c r="M962" i="35"/>
  <c r="B963" i="35"/>
  <c r="E963" i="35" s="1"/>
  <c r="I963" i="35"/>
  <c r="H963" i="35"/>
  <c r="N963" i="35"/>
  <c r="L963" i="35"/>
  <c r="M963" i="35"/>
  <c r="B964" i="35"/>
  <c r="E964" i="35" s="1"/>
  <c r="I964" i="35"/>
  <c r="H964" i="35"/>
  <c r="N964" i="35"/>
  <c r="L964" i="35"/>
  <c r="M964" i="35"/>
  <c r="B965" i="35"/>
  <c r="E965" i="35" s="1"/>
  <c r="I965" i="35"/>
  <c r="H965" i="35"/>
  <c r="N965" i="35"/>
  <c r="L965" i="35"/>
  <c r="M965" i="35"/>
  <c r="B966" i="35"/>
  <c r="E966" i="35" s="1"/>
  <c r="I966" i="35"/>
  <c r="H966" i="35"/>
  <c r="N966" i="35"/>
  <c r="L966" i="35"/>
  <c r="M966" i="35"/>
  <c r="B967" i="35"/>
  <c r="E967" i="35" s="1"/>
  <c r="I967" i="35"/>
  <c r="H967" i="35"/>
  <c r="N967" i="35"/>
  <c r="L967" i="35"/>
  <c r="M967" i="35"/>
  <c r="B968" i="35"/>
  <c r="E968" i="35" s="1"/>
  <c r="I968" i="35"/>
  <c r="H968" i="35"/>
  <c r="N968" i="35"/>
  <c r="L968" i="35"/>
  <c r="M968" i="35"/>
  <c r="B969" i="35"/>
  <c r="E969" i="35" s="1"/>
  <c r="I969" i="35"/>
  <c r="H969" i="35"/>
  <c r="N969" i="35"/>
  <c r="L969" i="35"/>
  <c r="M969" i="35"/>
  <c r="B970" i="35"/>
  <c r="E970" i="35" s="1"/>
  <c r="I970" i="35"/>
  <c r="H970" i="35"/>
  <c r="N970" i="35"/>
  <c r="L970" i="35"/>
  <c r="M970" i="35"/>
  <c r="B971" i="35"/>
  <c r="E971" i="35" s="1"/>
  <c r="I971" i="35"/>
  <c r="H971" i="35"/>
  <c r="N971" i="35"/>
  <c r="L971" i="35"/>
  <c r="M971" i="35"/>
  <c r="B972" i="35"/>
  <c r="E972" i="35" s="1"/>
  <c r="I972" i="35"/>
  <c r="H972" i="35"/>
  <c r="N972" i="35"/>
  <c r="L972" i="35"/>
  <c r="M972" i="35"/>
  <c r="B973" i="35"/>
  <c r="E973" i="35" s="1"/>
  <c r="I973" i="35"/>
  <c r="H973" i="35"/>
  <c r="N973" i="35"/>
  <c r="L973" i="35"/>
  <c r="M973" i="35"/>
  <c r="B974" i="35"/>
  <c r="E974" i="35" s="1"/>
  <c r="I974" i="35"/>
  <c r="H974" i="35"/>
  <c r="N974" i="35"/>
  <c r="L974" i="35"/>
  <c r="M974" i="35"/>
  <c r="B975" i="35"/>
  <c r="E975" i="35" s="1"/>
  <c r="I975" i="35"/>
  <c r="H975" i="35"/>
  <c r="N975" i="35"/>
  <c r="L975" i="35"/>
  <c r="M975" i="35"/>
  <c r="B976" i="35"/>
  <c r="E976" i="35" s="1"/>
  <c r="I976" i="35"/>
  <c r="H976" i="35"/>
  <c r="N976" i="35"/>
  <c r="L976" i="35"/>
  <c r="M976" i="35"/>
  <c r="B977" i="35"/>
  <c r="E977" i="35" s="1"/>
  <c r="I977" i="35"/>
  <c r="H977" i="35"/>
  <c r="N977" i="35"/>
  <c r="L977" i="35"/>
  <c r="M977" i="35"/>
  <c r="B978" i="35"/>
  <c r="E978" i="35" s="1"/>
  <c r="I978" i="35"/>
  <c r="H978" i="35"/>
  <c r="N978" i="35"/>
  <c r="L978" i="35"/>
  <c r="M978" i="35"/>
  <c r="B979" i="35"/>
  <c r="E979" i="35" s="1"/>
  <c r="I979" i="35"/>
  <c r="H979" i="35"/>
  <c r="N979" i="35"/>
  <c r="L979" i="35"/>
  <c r="M979" i="35"/>
  <c r="B980" i="35"/>
  <c r="E980" i="35" s="1"/>
  <c r="I980" i="35"/>
  <c r="H980" i="35"/>
  <c r="N980" i="35"/>
  <c r="L980" i="35"/>
  <c r="M980" i="35"/>
  <c r="B981" i="35"/>
  <c r="E981" i="35" s="1"/>
  <c r="I981" i="35"/>
  <c r="H981" i="35"/>
  <c r="N981" i="35"/>
  <c r="L981" i="35"/>
  <c r="M981" i="35"/>
  <c r="B982" i="35"/>
  <c r="E982" i="35" s="1"/>
  <c r="I982" i="35"/>
  <c r="H982" i="35"/>
  <c r="N982" i="35"/>
  <c r="L982" i="35"/>
  <c r="M982" i="35"/>
  <c r="B983" i="35"/>
  <c r="E983" i="35" s="1"/>
  <c r="I983" i="35"/>
  <c r="H983" i="35"/>
  <c r="N983" i="35"/>
  <c r="L983" i="35"/>
  <c r="M983" i="35"/>
  <c r="B984" i="35"/>
  <c r="E984" i="35" s="1"/>
  <c r="I984" i="35"/>
  <c r="H984" i="35"/>
  <c r="N984" i="35"/>
  <c r="L984" i="35"/>
  <c r="M984" i="35"/>
  <c r="B985" i="35"/>
  <c r="E985" i="35" s="1"/>
  <c r="I985" i="35"/>
  <c r="H985" i="35"/>
  <c r="N985" i="35"/>
  <c r="L985" i="35"/>
  <c r="M985" i="35"/>
  <c r="B986" i="35"/>
  <c r="E986" i="35" s="1"/>
  <c r="I986" i="35"/>
  <c r="H986" i="35"/>
  <c r="N986" i="35"/>
  <c r="L986" i="35"/>
  <c r="M986" i="35"/>
  <c r="B987" i="35"/>
  <c r="E987" i="35" s="1"/>
  <c r="I987" i="35"/>
  <c r="H987" i="35"/>
  <c r="N987" i="35"/>
  <c r="L987" i="35"/>
  <c r="M987" i="35"/>
  <c r="B988" i="35"/>
  <c r="E988" i="35" s="1"/>
  <c r="I988" i="35"/>
  <c r="H988" i="35"/>
  <c r="N988" i="35"/>
  <c r="L988" i="35"/>
  <c r="M988" i="35"/>
  <c r="B989" i="35"/>
  <c r="E989" i="35" s="1"/>
  <c r="I989" i="35"/>
  <c r="H989" i="35"/>
  <c r="N989" i="35"/>
  <c r="L989" i="35"/>
  <c r="M989" i="35"/>
  <c r="B990" i="35"/>
  <c r="E990" i="35" s="1"/>
  <c r="I990" i="35"/>
  <c r="H990" i="35"/>
  <c r="N990" i="35"/>
  <c r="L990" i="35"/>
  <c r="M990" i="35"/>
  <c r="B991" i="35"/>
  <c r="E991" i="35" s="1"/>
  <c r="I991" i="35"/>
  <c r="H991" i="35"/>
  <c r="N991" i="35"/>
  <c r="L991" i="35"/>
  <c r="M991" i="35"/>
  <c r="B992" i="35"/>
  <c r="E992" i="35" s="1"/>
  <c r="I992" i="35"/>
  <c r="H992" i="35"/>
  <c r="N992" i="35"/>
  <c r="L992" i="35"/>
  <c r="M992" i="35"/>
  <c r="B993" i="35"/>
  <c r="E993" i="35" s="1"/>
  <c r="I993" i="35"/>
  <c r="H993" i="35"/>
  <c r="N993" i="35"/>
  <c r="L993" i="35"/>
  <c r="M993" i="35"/>
  <c r="B994" i="35"/>
  <c r="E994" i="35" s="1"/>
  <c r="I994" i="35"/>
  <c r="H994" i="35"/>
  <c r="N994" i="35"/>
  <c r="L994" i="35"/>
  <c r="M994" i="35"/>
  <c r="B995" i="35"/>
  <c r="E995" i="35" s="1"/>
  <c r="I995" i="35"/>
  <c r="H995" i="35"/>
  <c r="N995" i="35"/>
  <c r="L995" i="35"/>
  <c r="M995" i="35"/>
  <c r="B996" i="35"/>
  <c r="E996" i="35" s="1"/>
  <c r="I996" i="35"/>
  <c r="H996" i="35"/>
  <c r="N996" i="35"/>
  <c r="L996" i="35"/>
  <c r="M996" i="35"/>
  <c r="B997" i="35"/>
  <c r="E997" i="35" s="1"/>
  <c r="I997" i="35"/>
  <c r="H997" i="35"/>
  <c r="N997" i="35"/>
  <c r="L997" i="35"/>
  <c r="M997" i="35"/>
  <c r="B998" i="35"/>
  <c r="E998" i="35" s="1"/>
  <c r="I998" i="35"/>
  <c r="H998" i="35"/>
  <c r="N998" i="35"/>
  <c r="L998" i="35"/>
  <c r="M998" i="35"/>
  <c r="B999" i="35"/>
  <c r="E999" i="35" s="1"/>
  <c r="I999" i="35"/>
  <c r="H999" i="35"/>
  <c r="N999" i="35"/>
  <c r="L999" i="35"/>
  <c r="M999" i="35"/>
  <c r="B1000" i="35"/>
  <c r="E1000" i="35" s="1"/>
  <c r="I1000" i="35"/>
  <c r="H1000" i="35"/>
  <c r="N1000" i="35"/>
  <c r="L1000" i="35"/>
  <c r="M1000" i="35"/>
  <c r="B1001" i="35"/>
  <c r="E1001" i="35" s="1"/>
  <c r="I1001" i="35"/>
  <c r="H1001" i="35"/>
  <c r="N1001" i="35"/>
  <c r="L1001" i="35"/>
  <c r="M1001" i="35"/>
  <c r="B1002" i="35"/>
  <c r="E1002" i="35" s="1"/>
  <c r="I1002" i="35"/>
  <c r="H1002" i="35"/>
  <c r="N1002" i="35"/>
  <c r="L1002" i="35"/>
  <c r="M1002" i="35"/>
  <c r="B1003" i="35"/>
  <c r="E1003" i="35" s="1"/>
  <c r="I1003" i="35"/>
  <c r="H1003" i="35"/>
  <c r="N1003" i="35"/>
  <c r="L1003" i="35"/>
  <c r="M1003" i="35"/>
  <c r="B1004" i="35"/>
  <c r="E1004" i="35" s="1"/>
  <c r="I1004" i="35"/>
  <c r="H1004" i="35"/>
  <c r="N1004" i="35"/>
  <c r="L1004" i="35"/>
  <c r="M1004" i="35"/>
  <c r="B1005" i="35"/>
  <c r="E1005" i="35" s="1"/>
  <c r="I1005" i="35"/>
  <c r="H1005" i="35"/>
  <c r="N1005" i="35"/>
  <c r="L1005" i="35"/>
  <c r="M1005" i="35"/>
  <c r="B1006" i="35"/>
  <c r="E1006" i="35" s="1"/>
  <c r="I1006" i="35"/>
  <c r="H1006" i="35"/>
  <c r="N1006" i="35"/>
  <c r="L1006" i="35"/>
  <c r="M1006" i="35"/>
  <c r="B1007" i="35"/>
  <c r="E1007" i="35" s="1"/>
  <c r="I1007" i="35"/>
  <c r="H1007" i="35"/>
  <c r="N1007" i="35"/>
  <c r="L1007" i="35"/>
  <c r="M1007" i="35"/>
  <c r="B1008" i="35"/>
  <c r="E1008" i="35" s="1"/>
  <c r="I1008" i="35"/>
  <c r="H1008" i="35"/>
  <c r="N1008" i="35"/>
  <c r="L1008" i="35"/>
  <c r="M1008" i="35"/>
  <c r="B1009" i="35"/>
  <c r="E1009" i="35" s="1"/>
  <c r="I1009" i="35"/>
  <c r="H1009" i="35"/>
  <c r="N1009" i="35"/>
  <c r="L1009" i="35"/>
  <c r="M1009" i="35"/>
  <c r="B1010" i="35"/>
  <c r="E1010" i="35" s="1"/>
  <c r="I1010" i="35"/>
  <c r="H1010" i="35"/>
  <c r="N1010" i="35"/>
  <c r="L1010" i="35"/>
  <c r="M1010" i="35"/>
  <c r="B1011" i="35"/>
  <c r="E1011" i="35" s="1"/>
  <c r="I1011" i="35"/>
  <c r="H1011" i="35"/>
  <c r="N1011" i="35"/>
  <c r="L1011" i="35"/>
  <c r="M1011" i="35"/>
  <c r="B1012" i="35"/>
  <c r="E1012" i="35" s="1"/>
  <c r="I1012" i="35"/>
  <c r="H1012" i="35"/>
  <c r="N1012" i="35"/>
  <c r="L1012" i="35"/>
  <c r="M1012" i="35"/>
  <c r="B1013" i="35"/>
  <c r="E1013" i="35" s="1"/>
  <c r="I1013" i="35"/>
  <c r="H1013" i="35"/>
  <c r="N1013" i="35"/>
  <c r="L1013" i="35"/>
  <c r="M1013" i="35"/>
  <c r="D130" i="33"/>
  <c r="D127" i="33"/>
  <c r="D154" i="33"/>
  <c r="D155" i="33"/>
  <c r="D156" i="33"/>
  <c r="D157" i="33"/>
  <c r="D158" i="33"/>
  <c r="D159" i="33"/>
  <c r="D160" i="33"/>
  <c r="D161" i="33"/>
  <c r="D162" i="33"/>
  <c r="D163" i="33"/>
  <c r="D164" i="33"/>
  <c r="D165" i="33"/>
  <c r="D222" i="33"/>
  <c r="D223" i="33"/>
  <c r="D224" i="33"/>
  <c r="D225" i="33"/>
  <c r="D226" i="33"/>
  <c r="D227" i="33"/>
  <c r="D228" i="33"/>
  <c r="D229" i="33"/>
  <c r="D230" i="33"/>
  <c r="D231" i="33"/>
  <c r="D232" i="33"/>
  <c r="D233" i="33"/>
  <c r="D234"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147" i="33"/>
  <c r="D148" i="33"/>
  <c r="D149" i="33"/>
  <c r="D150" i="33"/>
  <c r="D151" i="33"/>
  <c r="D152" i="33"/>
  <c r="D153" i="33"/>
  <c r="D166" i="33"/>
  <c r="D167" i="33"/>
  <c r="D168" i="33"/>
  <c r="D169" i="33"/>
  <c r="D170" i="33"/>
  <c r="D171" i="33"/>
  <c r="D172" i="33"/>
  <c r="D173" i="33"/>
  <c r="D174" i="33"/>
  <c r="D175" i="33"/>
  <c r="D176" i="33"/>
  <c r="D177" i="33"/>
  <c r="D178" i="33"/>
  <c r="D179" i="33"/>
  <c r="D180" i="33"/>
  <c r="D181" i="33"/>
  <c r="D182" i="33"/>
  <c r="D183" i="33"/>
  <c r="D184" i="33"/>
  <c r="D38" i="33"/>
  <c r="D39" i="33"/>
  <c r="D40" i="33"/>
  <c r="D41" i="33"/>
  <c r="D42" i="33"/>
  <c r="D43" i="33"/>
  <c r="D44" i="33"/>
  <c r="D45" i="33"/>
  <c r="D46" i="33"/>
  <c r="D47" i="33"/>
  <c r="D48" i="33"/>
  <c r="D49" i="33"/>
  <c r="D50" i="33"/>
  <c r="D51"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235" i="33"/>
  <c r="D236" i="33"/>
  <c r="D237" i="33"/>
  <c r="D238" i="33"/>
  <c r="D239" i="33"/>
  <c r="D240" i="33"/>
  <c r="D241" i="33"/>
  <c r="D242" i="33"/>
  <c r="D243" i="33"/>
  <c r="D244" i="33"/>
  <c r="D24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8" i="33"/>
  <c r="D129" i="33"/>
  <c r="D131" i="33"/>
  <c r="D132" i="33"/>
  <c r="D133" i="33"/>
  <c r="D134" i="33"/>
  <c r="D135" i="33"/>
  <c r="D136" i="33"/>
  <c r="D137" i="33"/>
  <c r="D138" i="33"/>
  <c r="D139" i="33"/>
  <c r="D140" i="33"/>
  <c r="D141" i="33"/>
  <c r="D142" i="33"/>
  <c r="D143" i="33"/>
  <c r="D144" i="33"/>
  <c r="D145" i="33"/>
  <c r="D146"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C185" i="33"/>
  <c r="D185" i="33" s="1"/>
  <c r="C26" i="36"/>
  <c r="S19" i="27" l="1"/>
  <c r="S27" i="27"/>
  <c r="S35" i="27"/>
  <c r="S43" i="27"/>
  <c r="S51" i="27"/>
  <c r="S59" i="27"/>
  <c r="S67" i="27"/>
  <c r="S75" i="27"/>
  <c r="S83" i="27"/>
  <c r="S91" i="27"/>
  <c r="S99" i="27"/>
  <c r="S107" i="27"/>
  <c r="S115" i="27"/>
  <c r="S123" i="27"/>
  <c r="S131" i="27"/>
  <c r="S139" i="27"/>
  <c r="S147" i="27"/>
  <c r="S155" i="27"/>
  <c r="S163" i="27"/>
  <c r="S171" i="27"/>
  <c r="S179" i="27"/>
  <c r="S187" i="27"/>
  <c r="S195" i="27"/>
  <c r="S203" i="27"/>
  <c r="S211" i="27"/>
  <c r="S219" i="27"/>
  <c r="S227" i="27"/>
  <c r="S235" i="27"/>
  <c r="S243" i="27"/>
  <c r="S251" i="27"/>
  <c r="S259" i="27"/>
  <c r="S267" i="27"/>
  <c r="S275" i="27"/>
  <c r="S283" i="27"/>
  <c r="S291" i="27"/>
  <c r="S299" i="27"/>
  <c r="S307" i="27"/>
  <c r="S315" i="27"/>
  <c r="S323" i="27"/>
  <c r="S331" i="27"/>
  <c r="S339" i="27"/>
  <c r="S347" i="27"/>
  <c r="S355" i="27"/>
  <c r="S363" i="27"/>
  <c r="S371" i="27"/>
  <c r="S379" i="27"/>
  <c r="S387" i="27"/>
  <c r="S395" i="27"/>
  <c r="S403" i="27"/>
  <c r="S411" i="27"/>
  <c r="S419" i="27"/>
  <c r="S427" i="27"/>
  <c r="S435" i="27"/>
  <c r="S443" i="27"/>
  <c r="S451" i="27"/>
  <c r="S459" i="27"/>
  <c r="S467" i="27"/>
  <c r="S475" i="27"/>
  <c r="S483" i="27"/>
  <c r="S491" i="27"/>
  <c r="S499" i="27"/>
  <c r="S507" i="27"/>
  <c r="S515" i="27"/>
  <c r="S523" i="27"/>
  <c r="S531" i="27"/>
  <c r="S539" i="27"/>
  <c r="S547" i="27"/>
  <c r="S555" i="27"/>
  <c r="S563" i="27"/>
  <c r="S571" i="27"/>
  <c r="S579" i="27"/>
  <c r="S587" i="27"/>
  <c r="S595" i="27"/>
  <c r="S603" i="27"/>
  <c r="S611" i="27"/>
  <c r="S619" i="27"/>
  <c r="S627" i="27"/>
  <c r="S635" i="27"/>
  <c r="S643" i="27"/>
  <c r="S20" i="27"/>
  <c r="S28" i="27"/>
  <c r="S36" i="27"/>
  <c r="S44" i="27"/>
  <c r="S52" i="27"/>
  <c r="S60" i="27"/>
  <c r="S68" i="27"/>
  <c r="S76" i="27"/>
  <c r="S84" i="27"/>
  <c r="S92" i="27"/>
  <c r="S100" i="27"/>
  <c r="S108" i="27"/>
  <c r="S116" i="27"/>
  <c r="S124" i="27"/>
  <c r="S132" i="27"/>
  <c r="S140" i="27"/>
  <c r="S148" i="27"/>
  <c r="S156" i="27"/>
  <c r="S164" i="27"/>
  <c r="S172" i="27"/>
  <c r="S180" i="27"/>
  <c r="S188" i="27"/>
  <c r="S196" i="27"/>
  <c r="S204" i="27"/>
  <c r="S212" i="27"/>
  <c r="S220" i="27"/>
  <c r="S228" i="27"/>
  <c r="S236" i="27"/>
  <c r="S244" i="27"/>
  <c r="S252" i="27"/>
  <c r="S260" i="27"/>
  <c r="S268" i="27"/>
  <c r="S276" i="27"/>
  <c r="S284" i="27"/>
  <c r="S292" i="27"/>
  <c r="S300" i="27"/>
  <c r="S308" i="27"/>
  <c r="S316" i="27"/>
  <c r="S324" i="27"/>
  <c r="S332" i="27"/>
  <c r="S340" i="27"/>
  <c r="S348" i="27"/>
  <c r="S356" i="27"/>
  <c r="S364" i="27"/>
  <c r="S372" i="27"/>
  <c r="S380" i="27"/>
  <c r="S388" i="27"/>
  <c r="S396" i="27"/>
  <c r="S404" i="27"/>
  <c r="S412" i="27"/>
  <c r="S420" i="27"/>
  <c r="S428" i="27"/>
  <c r="S436" i="27"/>
  <c r="S444" i="27"/>
  <c r="S452" i="27"/>
  <c r="S460" i="27"/>
  <c r="S468" i="27"/>
  <c r="S476" i="27"/>
  <c r="S484" i="27"/>
  <c r="S492" i="27"/>
  <c r="S500" i="27"/>
  <c r="S508" i="27"/>
  <c r="S516" i="27"/>
  <c r="S524" i="27"/>
  <c r="S532" i="27"/>
  <c r="S540" i="27"/>
  <c r="S548" i="27"/>
  <c r="S556" i="27"/>
  <c r="S564" i="27"/>
  <c r="S572" i="27"/>
  <c r="S580" i="27"/>
  <c r="S588" i="27"/>
  <c r="S596" i="27"/>
  <c r="S604" i="27"/>
  <c r="S612" i="27"/>
  <c r="S620" i="27"/>
  <c r="S628" i="27"/>
  <c r="S21" i="27"/>
  <c r="S29" i="27"/>
  <c r="S37" i="27"/>
  <c r="S45" i="27"/>
  <c r="S53" i="27"/>
  <c r="S61" i="27"/>
  <c r="S69" i="27"/>
  <c r="S77" i="27"/>
  <c r="S85" i="27"/>
  <c r="S93" i="27"/>
  <c r="S101" i="27"/>
  <c r="S109" i="27"/>
  <c r="S117" i="27"/>
  <c r="S125" i="27"/>
  <c r="S133" i="27"/>
  <c r="S141" i="27"/>
  <c r="S149" i="27"/>
  <c r="S157" i="27"/>
  <c r="S165" i="27"/>
  <c r="S173" i="27"/>
  <c r="S181" i="27"/>
  <c r="S189" i="27"/>
  <c r="S197" i="27"/>
  <c r="S205" i="27"/>
  <c r="S213" i="27"/>
  <c r="S221" i="27"/>
  <c r="S229" i="27"/>
  <c r="S237" i="27"/>
  <c r="S245" i="27"/>
  <c r="S253" i="27"/>
  <c r="S261" i="27"/>
  <c r="S269" i="27"/>
  <c r="S277" i="27"/>
  <c r="S285" i="27"/>
  <c r="S293" i="27"/>
  <c r="S301" i="27"/>
  <c r="S309" i="27"/>
  <c r="S317" i="27"/>
  <c r="S325" i="27"/>
  <c r="S333" i="27"/>
  <c r="S341" i="27"/>
  <c r="S349" i="27"/>
  <c r="S357" i="27"/>
  <c r="S365" i="27"/>
  <c r="S373" i="27"/>
  <c r="S381" i="27"/>
  <c r="S389" i="27"/>
  <c r="S397" i="27"/>
  <c r="S405" i="27"/>
  <c r="S413" i="27"/>
  <c r="S421" i="27"/>
  <c r="S429" i="27"/>
  <c r="S437" i="27"/>
  <c r="S445" i="27"/>
  <c r="S453" i="27"/>
  <c r="S461" i="27"/>
  <c r="S469" i="27"/>
  <c r="S477" i="27"/>
  <c r="S485" i="27"/>
  <c r="S493" i="27"/>
  <c r="S501" i="27"/>
  <c r="S509" i="27"/>
  <c r="S517" i="27"/>
  <c r="S525" i="27"/>
  <c r="S533" i="27"/>
  <c r="S541" i="27"/>
  <c r="S549" i="27"/>
  <c r="S557" i="27"/>
  <c r="S565" i="27"/>
  <c r="S573" i="27"/>
  <c r="S581" i="27"/>
  <c r="S589" i="27"/>
  <c r="S597" i="27"/>
  <c r="S605" i="27"/>
  <c r="S613" i="27"/>
  <c r="S621" i="27"/>
  <c r="S629" i="27"/>
  <c r="S637" i="27"/>
  <c r="S645" i="27"/>
  <c r="S653" i="27"/>
  <c r="S661" i="27"/>
  <c r="S22" i="27"/>
  <c r="S30" i="27"/>
  <c r="S38" i="27"/>
  <c r="S46" i="27"/>
  <c r="S54" i="27"/>
  <c r="S62" i="27"/>
  <c r="S70" i="27"/>
  <c r="S78" i="27"/>
  <c r="S86" i="27"/>
  <c r="S94" i="27"/>
  <c r="S102" i="27"/>
  <c r="S110" i="27"/>
  <c r="S118" i="27"/>
  <c r="S126" i="27"/>
  <c r="S134" i="27"/>
  <c r="S142" i="27"/>
  <c r="S150" i="27"/>
  <c r="S158" i="27"/>
  <c r="S166" i="27"/>
  <c r="S174" i="27"/>
  <c r="S182" i="27"/>
  <c r="S190" i="27"/>
  <c r="S198" i="27"/>
  <c r="S206" i="27"/>
  <c r="S214" i="27"/>
  <c r="S222" i="27"/>
  <c r="S230" i="27"/>
  <c r="S238" i="27"/>
  <c r="S246" i="27"/>
  <c r="S254" i="27"/>
  <c r="S262" i="27"/>
  <c r="S270" i="27"/>
  <c r="S278" i="27"/>
  <c r="S286" i="27"/>
  <c r="S294" i="27"/>
  <c r="S302" i="27"/>
  <c r="S310" i="27"/>
  <c r="S318" i="27"/>
  <c r="S326" i="27"/>
  <c r="S334" i="27"/>
  <c r="S342" i="27"/>
  <c r="S350" i="27"/>
  <c r="S358" i="27"/>
  <c r="S366" i="27"/>
  <c r="S374" i="27"/>
  <c r="S382" i="27"/>
  <c r="S390" i="27"/>
  <c r="S398" i="27"/>
  <c r="S406" i="27"/>
  <c r="S414" i="27"/>
  <c r="S422" i="27"/>
  <c r="S430" i="27"/>
  <c r="S438" i="27"/>
  <c r="S446" i="27"/>
  <c r="S454" i="27"/>
  <c r="S462" i="27"/>
  <c r="S470" i="27"/>
  <c r="S478" i="27"/>
  <c r="S486" i="27"/>
  <c r="S494" i="27"/>
  <c r="S502" i="27"/>
  <c r="S510" i="27"/>
  <c r="S518" i="27"/>
  <c r="S526" i="27"/>
  <c r="S534" i="27"/>
  <c r="S542" i="27"/>
  <c r="S550" i="27"/>
  <c r="S558" i="27"/>
  <c r="S566" i="27"/>
  <c r="S574" i="27"/>
  <c r="S582" i="27"/>
  <c r="S590" i="27"/>
  <c r="S598" i="27"/>
  <c r="S606" i="27"/>
  <c r="S614" i="27"/>
  <c r="S622" i="27"/>
  <c r="S630" i="27"/>
  <c r="S638" i="27"/>
  <c r="S646" i="27"/>
  <c r="S654" i="27"/>
  <c r="S23" i="27"/>
  <c r="S31" i="27"/>
  <c r="S39" i="27"/>
  <c r="S47" i="27"/>
  <c r="S55" i="27"/>
  <c r="S63" i="27"/>
  <c r="S71" i="27"/>
  <c r="S79" i="27"/>
  <c r="S87" i="27"/>
  <c r="S95" i="27"/>
  <c r="S103" i="27"/>
  <c r="S111" i="27"/>
  <c r="S119" i="27"/>
  <c r="S127" i="27"/>
  <c r="S135" i="27"/>
  <c r="S143" i="27"/>
  <c r="S151" i="27"/>
  <c r="S159" i="27"/>
  <c r="S167" i="27"/>
  <c r="S175" i="27"/>
  <c r="S183" i="27"/>
  <c r="S191" i="27"/>
  <c r="S199" i="27"/>
  <c r="S207" i="27"/>
  <c r="S215" i="27"/>
  <c r="S223" i="27"/>
  <c r="S231" i="27"/>
  <c r="S239" i="27"/>
  <c r="S247" i="27"/>
  <c r="S255" i="27"/>
  <c r="S263" i="27"/>
  <c r="S271" i="27"/>
  <c r="S279" i="27"/>
  <c r="S287" i="27"/>
  <c r="S295" i="27"/>
  <c r="S303" i="27"/>
  <c r="S311" i="27"/>
  <c r="S319" i="27"/>
  <c r="S327" i="27"/>
  <c r="S335" i="27"/>
  <c r="S343" i="27"/>
  <c r="S351" i="27"/>
  <c r="S359" i="27"/>
  <c r="S367" i="27"/>
  <c r="S375" i="27"/>
  <c r="S383" i="27"/>
  <c r="S391" i="27"/>
  <c r="S399" i="27"/>
  <c r="S407" i="27"/>
  <c r="S415" i="27"/>
  <c r="S423" i="27"/>
  <c r="S431" i="27"/>
  <c r="S439" i="27"/>
  <c r="S447" i="27"/>
  <c r="S455" i="27"/>
  <c r="S463" i="27"/>
  <c r="S471" i="27"/>
  <c r="S479" i="27"/>
  <c r="S487" i="27"/>
  <c r="S495" i="27"/>
  <c r="S503" i="27"/>
  <c r="S511" i="27"/>
  <c r="S519" i="27"/>
  <c r="S527" i="27"/>
  <c r="S535" i="27"/>
  <c r="S543" i="27"/>
  <c r="S551" i="27"/>
  <c r="S559" i="27"/>
  <c r="S567" i="27"/>
  <c r="S575" i="27"/>
  <c r="S583" i="27"/>
  <c r="S591" i="27"/>
  <c r="S599" i="27"/>
  <c r="S607" i="27"/>
  <c r="S615" i="27"/>
  <c r="S623" i="27"/>
  <c r="S631" i="27"/>
  <c r="S639" i="27"/>
  <c r="S647" i="27"/>
  <c r="S655" i="27"/>
  <c r="S663" i="27"/>
  <c r="S671" i="27"/>
  <c r="S679" i="27"/>
  <c r="S687" i="27"/>
  <c r="S695" i="27"/>
  <c r="S24" i="27"/>
  <c r="S32" i="27"/>
  <c r="S40" i="27"/>
  <c r="S48" i="27"/>
  <c r="S56" i="27"/>
  <c r="S64" i="27"/>
  <c r="S72" i="27"/>
  <c r="S80" i="27"/>
  <c r="S88" i="27"/>
  <c r="S96" i="27"/>
  <c r="S104" i="27"/>
  <c r="S112" i="27"/>
  <c r="S120" i="27"/>
  <c r="S128" i="27"/>
  <c r="S136" i="27"/>
  <c r="S144" i="27"/>
  <c r="S152" i="27"/>
  <c r="S160" i="27"/>
  <c r="S168" i="27"/>
  <c r="S176" i="27"/>
  <c r="S184" i="27"/>
  <c r="S192" i="27"/>
  <c r="S200" i="27"/>
  <c r="S208" i="27"/>
  <c r="S216" i="27"/>
  <c r="S224" i="27"/>
  <c r="S232" i="27"/>
  <c r="S240" i="27"/>
  <c r="S248" i="27"/>
  <c r="S256" i="27"/>
  <c r="S264" i="27"/>
  <c r="S272" i="27"/>
  <c r="S280" i="27"/>
  <c r="S288" i="27"/>
  <c r="S296" i="27"/>
  <c r="S304" i="27"/>
  <c r="S312" i="27"/>
  <c r="S320" i="27"/>
  <c r="S328" i="27"/>
  <c r="S336" i="27"/>
  <c r="S344" i="27"/>
  <c r="S352" i="27"/>
  <c r="S360" i="27"/>
  <c r="S368" i="27"/>
  <c r="S376" i="27"/>
  <c r="S384" i="27"/>
  <c r="S392" i="27"/>
  <c r="S400" i="27"/>
  <c r="S408" i="27"/>
  <c r="S416" i="27"/>
  <c r="S424" i="27"/>
  <c r="S432" i="27"/>
  <c r="S440" i="27"/>
  <c r="S448" i="27"/>
  <c r="S456" i="27"/>
  <c r="S464" i="27"/>
  <c r="S472" i="27"/>
  <c r="S480" i="27"/>
  <c r="S488" i="27"/>
  <c r="S496" i="27"/>
  <c r="S504" i="27"/>
  <c r="S512" i="27"/>
  <c r="S520" i="27"/>
  <c r="S528" i="27"/>
  <c r="S536" i="27"/>
  <c r="S544" i="27"/>
  <c r="S552" i="27"/>
  <c r="S560" i="27"/>
  <c r="S568" i="27"/>
  <c r="S576" i="27"/>
  <c r="S584" i="27"/>
  <c r="S592" i="27"/>
  <c r="S600" i="27"/>
  <c r="S608" i="27"/>
  <c r="S616" i="27"/>
  <c r="S624" i="27"/>
  <c r="S632" i="27"/>
  <c r="S640" i="27"/>
  <c r="S648" i="27"/>
  <c r="S656" i="27"/>
  <c r="S664" i="27"/>
  <c r="S25" i="27"/>
  <c r="S33" i="27"/>
  <c r="S41" i="27"/>
  <c r="S49" i="27"/>
  <c r="S57" i="27"/>
  <c r="S65" i="27"/>
  <c r="S73" i="27"/>
  <c r="S81" i="27"/>
  <c r="S89" i="27"/>
  <c r="S97" i="27"/>
  <c r="S105" i="27"/>
  <c r="S113" i="27"/>
  <c r="S121" i="27"/>
  <c r="S129" i="27"/>
  <c r="S137" i="27"/>
  <c r="S145" i="27"/>
  <c r="S153" i="27"/>
  <c r="S161" i="27"/>
  <c r="S169" i="27"/>
  <c r="S177" i="27"/>
  <c r="S185" i="27"/>
  <c r="S193" i="27"/>
  <c r="S201" i="27"/>
  <c r="S209" i="27"/>
  <c r="S217" i="27"/>
  <c r="S225" i="27"/>
  <c r="S233" i="27"/>
  <c r="S241" i="27"/>
  <c r="S249" i="27"/>
  <c r="S257" i="27"/>
  <c r="S265" i="27"/>
  <c r="S273" i="27"/>
  <c r="S281" i="27"/>
  <c r="S289" i="27"/>
  <c r="S297" i="27"/>
  <c r="S305" i="27"/>
  <c r="S313" i="27"/>
  <c r="S321" i="27"/>
  <c r="S329" i="27"/>
  <c r="S337" i="27"/>
  <c r="S345" i="27"/>
  <c r="S353" i="27"/>
  <c r="S361" i="27"/>
  <c r="S369" i="27"/>
  <c r="S377" i="27"/>
  <c r="S385" i="27"/>
  <c r="S393" i="27"/>
  <c r="S401" i="27"/>
  <c r="S409" i="27"/>
  <c r="S417" i="27"/>
  <c r="S425" i="27"/>
  <c r="S433" i="27"/>
  <c r="S441" i="27"/>
  <c r="S449" i="27"/>
  <c r="S457" i="27"/>
  <c r="S465" i="27"/>
  <c r="S473" i="27"/>
  <c r="S481" i="27"/>
  <c r="S489" i="27"/>
  <c r="S497" i="27"/>
  <c r="S505" i="27"/>
  <c r="S513" i="27"/>
  <c r="S521" i="27"/>
  <c r="S529" i="27"/>
  <c r="S537" i="27"/>
  <c r="S545" i="27"/>
  <c r="S553" i="27"/>
  <c r="S561" i="27"/>
  <c r="S569" i="27"/>
  <c r="S577" i="27"/>
  <c r="S585" i="27"/>
  <c r="S593" i="27"/>
  <c r="S601" i="27"/>
  <c r="S609" i="27"/>
  <c r="S617" i="27"/>
  <c r="S625" i="27"/>
  <c r="S633" i="27"/>
  <c r="S641" i="27"/>
  <c r="S649" i="27"/>
  <c r="S657" i="27"/>
  <c r="S26" i="27"/>
  <c r="S34" i="27"/>
  <c r="S42" i="27"/>
  <c r="S106" i="27"/>
  <c r="S170" i="27"/>
  <c r="S234" i="27"/>
  <c r="S298" i="27"/>
  <c r="S362" i="27"/>
  <c r="S426" i="27"/>
  <c r="S490" i="27"/>
  <c r="S554" i="27"/>
  <c r="S618" i="27"/>
  <c r="S652" i="27"/>
  <c r="S668" i="27"/>
  <c r="S677" i="27"/>
  <c r="S686" i="27"/>
  <c r="S696" i="27"/>
  <c r="S704" i="27"/>
  <c r="S712" i="27"/>
  <c r="S720" i="27"/>
  <c r="S728" i="27"/>
  <c r="S736" i="27"/>
  <c r="S744" i="27"/>
  <c r="S752" i="27"/>
  <c r="S760" i="27"/>
  <c r="S768" i="27"/>
  <c r="S776" i="27"/>
  <c r="S784" i="27"/>
  <c r="S792" i="27"/>
  <c r="S800" i="27"/>
  <c r="S808" i="27"/>
  <c r="S816" i="27"/>
  <c r="S824" i="27"/>
  <c r="S832" i="27"/>
  <c r="S840" i="27"/>
  <c r="S848" i="27"/>
  <c r="S856" i="27"/>
  <c r="S864" i="27"/>
  <c r="S872" i="27"/>
  <c r="S880" i="27"/>
  <c r="S888" i="27"/>
  <c r="S896" i="27"/>
  <c r="S904" i="27"/>
  <c r="S912" i="27"/>
  <c r="S920" i="27"/>
  <c r="S928" i="27"/>
  <c r="S936" i="27"/>
  <c r="S944" i="27"/>
  <c r="S952" i="27"/>
  <c r="S960" i="27"/>
  <c r="S968" i="27"/>
  <c r="S976" i="27"/>
  <c r="S984" i="27"/>
  <c r="S992" i="27"/>
  <c r="S1000" i="27"/>
  <c r="S1008" i="27"/>
  <c r="S1016" i="27"/>
  <c r="S402" i="27"/>
  <c r="S644" i="27"/>
  <c r="S725" i="27"/>
  <c r="S781" i="27"/>
  <c r="S837" i="27"/>
  <c r="S909" i="27"/>
  <c r="S989" i="27"/>
  <c r="S50" i="27"/>
  <c r="S114" i="27"/>
  <c r="S178" i="27"/>
  <c r="S242" i="27"/>
  <c r="S306" i="27"/>
  <c r="S370" i="27"/>
  <c r="S434" i="27"/>
  <c r="S498" i="27"/>
  <c r="S562" i="27"/>
  <c r="S626" i="27"/>
  <c r="S658" i="27"/>
  <c r="S669" i="27"/>
  <c r="S678" i="27"/>
  <c r="S688" i="27"/>
  <c r="S697" i="27"/>
  <c r="S705" i="27"/>
  <c r="S713" i="27"/>
  <c r="S721" i="27"/>
  <c r="S729" i="27"/>
  <c r="S737" i="27"/>
  <c r="S745" i="27"/>
  <c r="S753" i="27"/>
  <c r="S761" i="27"/>
  <c r="S769" i="27"/>
  <c r="S777" i="27"/>
  <c r="S785" i="27"/>
  <c r="S793" i="27"/>
  <c r="S801" i="27"/>
  <c r="S809" i="27"/>
  <c r="S817" i="27"/>
  <c r="S825" i="27"/>
  <c r="S833" i="27"/>
  <c r="S841" i="27"/>
  <c r="S849" i="27"/>
  <c r="S857" i="27"/>
  <c r="S865" i="27"/>
  <c r="S873" i="27"/>
  <c r="S881" i="27"/>
  <c r="S889" i="27"/>
  <c r="S897" i="27"/>
  <c r="S905" i="27"/>
  <c r="S913" i="27"/>
  <c r="S921" i="27"/>
  <c r="S929" i="27"/>
  <c r="S937" i="27"/>
  <c r="S945" i="27"/>
  <c r="S953" i="27"/>
  <c r="S961" i="27"/>
  <c r="S969" i="27"/>
  <c r="S977" i="27"/>
  <c r="S985" i="27"/>
  <c r="S993" i="27"/>
  <c r="S1001" i="27"/>
  <c r="S1009" i="27"/>
  <c r="S1017" i="27"/>
  <c r="S466" i="27"/>
  <c r="S665" i="27"/>
  <c r="S717" i="27"/>
  <c r="S773" i="27"/>
  <c r="S829" i="27"/>
  <c r="S893" i="27"/>
  <c r="S957" i="27"/>
  <c r="S58" i="27"/>
  <c r="S122" i="27"/>
  <c r="S186" i="27"/>
  <c r="S250" i="27"/>
  <c r="S314" i="27"/>
  <c r="S378" i="27"/>
  <c r="S442" i="27"/>
  <c r="S506" i="27"/>
  <c r="S570" i="27"/>
  <c r="S634" i="27"/>
  <c r="S659" i="27"/>
  <c r="S670" i="27"/>
  <c r="S680" i="27"/>
  <c r="S689" i="27"/>
  <c r="S698" i="27"/>
  <c r="S706" i="27"/>
  <c r="S714" i="27"/>
  <c r="S722" i="27"/>
  <c r="S730" i="27"/>
  <c r="S738" i="27"/>
  <c r="S746" i="27"/>
  <c r="S754" i="27"/>
  <c r="S762" i="27"/>
  <c r="S770" i="27"/>
  <c r="S778" i="27"/>
  <c r="S786" i="27"/>
  <c r="S794" i="27"/>
  <c r="S802" i="27"/>
  <c r="S810" i="27"/>
  <c r="S818" i="27"/>
  <c r="S826" i="27"/>
  <c r="S834" i="27"/>
  <c r="S842" i="27"/>
  <c r="S850" i="27"/>
  <c r="S858" i="27"/>
  <c r="S866" i="27"/>
  <c r="S874" i="27"/>
  <c r="S882" i="27"/>
  <c r="S890" i="27"/>
  <c r="S898" i="27"/>
  <c r="S906" i="27"/>
  <c r="S914" i="27"/>
  <c r="S922" i="27"/>
  <c r="S930" i="27"/>
  <c r="S938" i="27"/>
  <c r="S946" i="27"/>
  <c r="S954" i="27"/>
  <c r="S962" i="27"/>
  <c r="S970" i="27"/>
  <c r="S978" i="27"/>
  <c r="S986" i="27"/>
  <c r="S994" i="27"/>
  <c r="S1002" i="27"/>
  <c r="S1010" i="27"/>
  <c r="S18" i="27"/>
  <c r="S274" i="27"/>
  <c r="S709" i="27"/>
  <c r="S765" i="27"/>
  <c r="S821" i="27"/>
  <c r="S877" i="27"/>
  <c r="S933" i="27"/>
  <c r="S973" i="27"/>
  <c r="S66" i="27"/>
  <c r="S130" i="27"/>
  <c r="S194" i="27"/>
  <c r="S258" i="27"/>
  <c r="S322" i="27"/>
  <c r="S386" i="27"/>
  <c r="S450" i="27"/>
  <c r="S514" i="27"/>
  <c r="S578" i="27"/>
  <c r="S636" i="27"/>
  <c r="S660" i="27"/>
  <c r="S672" i="27"/>
  <c r="S681" i="27"/>
  <c r="S690" i="27"/>
  <c r="S699" i="27"/>
  <c r="S707" i="27"/>
  <c r="S715" i="27"/>
  <c r="S723" i="27"/>
  <c r="S731" i="27"/>
  <c r="S739" i="27"/>
  <c r="S747" i="27"/>
  <c r="S755" i="27"/>
  <c r="S763" i="27"/>
  <c r="S771" i="27"/>
  <c r="S779" i="27"/>
  <c r="S787" i="27"/>
  <c r="S795" i="27"/>
  <c r="S803" i="27"/>
  <c r="S811" i="27"/>
  <c r="S819" i="27"/>
  <c r="S827" i="27"/>
  <c r="S835" i="27"/>
  <c r="S843" i="27"/>
  <c r="S851" i="27"/>
  <c r="S859" i="27"/>
  <c r="S867" i="27"/>
  <c r="S875" i="27"/>
  <c r="S883" i="27"/>
  <c r="S891" i="27"/>
  <c r="S899" i="27"/>
  <c r="S907" i="27"/>
  <c r="S915" i="27"/>
  <c r="S923" i="27"/>
  <c r="S931" i="27"/>
  <c r="S939" i="27"/>
  <c r="S947" i="27"/>
  <c r="S955" i="27"/>
  <c r="S963" i="27"/>
  <c r="S971" i="27"/>
  <c r="S979" i="27"/>
  <c r="S987" i="27"/>
  <c r="S995" i="27"/>
  <c r="S1003" i="27"/>
  <c r="S1011" i="27"/>
  <c r="S210" i="27"/>
  <c r="S594" i="27"/>
  <c r="S701" i="27"/>
  <c r="S733" i="27"/>
  <c r="S797" i="27"/>
  <c r="S853" i="27"/>
  <c r="S901" i="27"/>
  <c r="S949" i="27"/>
  <c r="S1005" i="27"/>
  <c r="S74" i="27"/>
  <c r="S138" i="27"/>
  <c r="S202" i="27"/>
  <c r="S266" i="27"/>
  <c r="S330" i="27"/>
  <c r="S394" i="27"/>
  <c r="S458" i="27"/>
  <c r="S522" i="27"/>
  <c r="S586" i="27"/>
  <c r="S642" i="27"/>
  <c r="S662" i="27"/>
  <c r="S673" i="27"/>
  <c r="S682" i="27"/>
  <c r="S691" i="27"/>
  <c r="S700" i="27"/>
  <c r="S708" i="27"/>
  <c r="S716" i="27"/>
  <c r="S724" i="27"/>
  <c r="S732" i="27"/>
  <c r="S740" i="27"/>
  <c r="S748" i="27"/>
  <c r="S756" i="27"/>
  <c r="S764" i="27"/>
  <c r="S772" i="27"/>
  <c r="S780" i="27"/>
  <c r="S788" i="27"/>
  <c r="S796" i="27"/>
  <c r="S804" i="27"/>
  <c r="S812" i="27"/>
  <c r="S820" i="27"/>
  <c r="S828" i="27"/>
  <c r="S836" i="27"/>
  <c r="S844" i="27"/>
  <c r="S852" i="27"/>
  <c r="S860" i="27"/>
  <c r="S868" i="27"/>
  <c r="S876" i="27"/>
  <c r="S884" i="27"/>
  <c r="S892" i="27"/>
  <c r="S900" i="27"/>
  <c r="S908" i="27"/>
  <c r="S916" i="27"/>
  <c r="S924" i="27"/>
  <c r="S932" i="27"/>
  <c r="S940" i="27"/>
  <c r="S948" i="27"/>
  <c r="S956" i="27"/>
  <c r="S964" i="27"/>
  <c r="S972" i="27"/>
  <c r="S980" i="27"/>
  <c r="S988" i="27"/>
  <c r="S996" i="27"/>
  <c r="S1004" i="27"/>
  <c r="S1012" i="27"/>
  <c r="S338" i="27"/>
  <c r="S674" i="27"/>
  <c r="S749" i="27"/>
  <c r="S805" i="27"/>
  <c r="S861" i="27"/>
  <c r="S917" i="27"/>
  <c r="S965" i="27"/>
  <c r="S1013" i="27"/>
  <c r="S90" i="27"/>
  <c r="S154" i="27"/>
  <c r="S218" i="27"/>
  <c r="S282" i="27"/>
  <c r="S346" i="27"/>
  <c r="S410" i="27"/>
  <c r="S474" i="27"/>
  <c r="S538" i="27"/>
  <c r="S602" i="27"/>
  <c r="S650" i="27"/>
  <c r="S666" i="27"/>
  <c r="S675" i="27"/>
  <c r="S684" i="27"/>
  <c r="S693" i="27"/>
  <c r="S702" i="27"/>
  <c r="S710" i="27"/>
  <c r="S718" i="27"/>
  <c r="S726" i="27"/>
  <c r="S734" i="27"/>
  <c r="S742" i="27"/>
  <c r="S750" i="27"/>
  <c r="S758" i="27"/>
  <c r="S766" i="27"/>
  <c r="S774" i="27"/>
  <c r="S782" i="27"/>
  <c r="S790" i="27"/>
  <c r="S798" i="27"/>
  <c r="S806" i="27"/>
  <c r="S814" i="27"/>
  <c r="S822" i="27"/>
  <c r="S830" i="27"/>
  <c r="S838" i="27"/>
  <c r="S846" i="27"/>
  <c r="S854" i="27"/>
  <c r="S862" i="27"/>
  <c r="S870" i="27"/>
  <c r="S878" i="27"/>
  <c r="S886" i="27"/>
  <c r="S894" i="27"/>
  <c r="S902" i="27"/>
  <c r="S910" i="27"/>
  <c r="S918" i="27"/>
  <c r="S926" i="27"/>
  <c r="S934" i="27"/>
  <c r="S942" i="27"/>
  <c r="S950" i="27"/>
  <c r="S958" i="27"/>
  <c r="S966" i="27"/>
  <c r="S974" i="27"/>
  <c r="S982" i="27"/>
  <c r="S990" i="27"/>
  <c r="S998" i="27"/>
  <c r="S1006" i="27"/>
  <c r="S1014" i="27"/>
  <c r="S82" i="27"/>
  <c r="S530" i="27"/>
  <c r="S692" i="27"/>
  <c r="S741" i="27"/>
  <c r="S789" i="27"/>
  <c r="S845" i="27"/>
  <c r="S885" i="27"/>
  <c r="S941" i="27"/>
  <c r="S997" i="27"/>
  <c r="S98" i="27"/>
  <c r="S162" i="27"/>
  <c r="S226" i="27"/>
  <c r="S290" i="27"/>
  <c r="S354" i="27"/>
  <c r="S418" i="27"/>
  <c r="S482" i="27"/>
  <c r="S546" i="27"/>
  <c r="S610" i="27"/>
  <c r="S651" i="27"/>
  <c r="S667" i="27"/>
  <c r="S676" i="27"/>
  <c r="S685" i="27"/>
  <c r="S694" i="27"/>
  <c r="S703" i="27"/>
  <c r="S711" i="27"/>
  <c r="S719" i="27"/>
  <c r="S727" i="27"/>
  <c r="S735" i="27"/>
  <c r="S743" i="27"/>
  <c r="S751" i="27"/>
  <c r="S759" i="27"/>
  <c r="S767" i="27"/>
  <c r="S775" i="27"/>
  <c r="S783" i="27"/>
  <c r="S791" i="27"/>
  <c r="S799" i="27"/>
  <c r="S807" i="27"/>
  <c r="S815" i="27"/>
  <c r="S823" i="27"/>
  <c r="S831" i="27"/>
  <c r="S839" i="27"/>
  <c r="S847" i="27"/>
  <c r="S855" i="27"/>
  <c r="S863" i="27"/>
  <c r="S871" i="27"/>
  <c r="S879" i="27"/>
  <c r="S887" i="27"/>
  <c r="S895" i="27"/>
  <c r="S903" i="27"/>
  <c r="S911" i="27"/>
  <c r="S919" i="27"/>
  <c r="S927" i="27"/>
  <c r="S935" i="27"/>
  <c r="S943" i="27"/>
  <c r="S951" i="27"/>
  <c r="S959" i="27"/>
  <c r="S967" i="27"/>
  <c r="S975" i="27"/>
  <c r="S983" i="27"/>
  <c r="S991" i="27"/>
  <c r="S999" i="27"/>
  <c r="S1007" i="27"/>
  <c r="S1015" i="27"/>
  <c r="S146" i="27"/>
  <c r="S683" i="27"/>
  <c r="S757" i="27"/>
  <c r="S813" i="27"/>
  <c r="S869" i="27"/>
  <c r="S925" i="27"/>
  <c r="S981" i="27"/>
  <c r="J974" i="35"/>
  <c r="J966" i="35"/>
  <c r="O687" i="35"/>
  <c r="O435" i="35"/>
  <c r="O115" i="35"/>
  <c r="O740" i="35"/>
  <c r="O716" i="35"/>
  <c r="O676" i="35"/>
  <c r="O204" i="35"/>
  <c r="O629" i="35"/>
  <c r="O565" i="35"/>
  <c r="O341" i="35"/>
  <c r="J629" i="35"/>
  <c r="O278" i="35"/>
  <c r="O94" i="35"/>
  <c r="L14" i="35"/>
  <c r="L15" i="35"/>
  <c r="D1009" i="35"/>
  <c r="G1009" i="35"/>
  <c r="C1007" i="35"/>
  <c r="D1001" i="35"/>
  <c r="G1001" i="35"/>
  <c r="D993" i="35"/>
  <c r="G993" i="35"/>
  <c r="D985" i="35"/>
  <c r="G985" i="35"/>
  <c r="D977" i="35"/>
  <c r="G977" i="35"/>
  <c r="D969" i="35"/>
  <c r="G969" i="35"/>
  <c r="D961" i="35"/>
  <c r="G961" i="35"/>
  <c r="C959" i="35"/>
  <c r="D953" i="35"/>
  <c r="G953" i="35"/>
  <c r="C951" i="35"/>
  <c r="D945" i="35"/>
  <c r="G945" i="35"/>
  <c r="D937" i="35"/>
  <c r="G937" i="35"/>
  <c r="D929" i="35"/>
  <c r="G929" i="35"/>
  <c r="D921" i="35"/>
  <c r="G921" i="35"/>
  <c r="D913" i="35"/>
  <c r="G913" i="35"/>
  <c r="D905" i="35"/>
  <c r="G905" i="35"/>
  <c r="D897" i="35"/>
  <c r="G897" i="35"/>
  <c r="D889" i="35"/>
  <c r="G889" i="35"/>
  <c r="C887" i="35"/>
  <c r="D881" i="35"/>
  <c r="G881" i="35"/>
  <c r="D873" i="35"/>
  <c r="G873" i="35"/>
  <c r="D865" i="35"/>
  <c r="G865" i="35"/>
  <c r="C863" i="35"/>
  <c r="D857" i="35"/>
  <c r="G857" i="35"/>
  <c r="D849" i="35"/>
  <c r="G849" i="35"/>
  <c r="D841" i="35"/>
  <c r="G841" i="35"/>
  <c r="C839" i="35"/>
  <c r="D833" i="35"/>
  <c r="G833" i="35"/>
  <c r="C831" i="35"/>
  <c r="D825" i="35"/>
  <c r="G825" i="35"/>
  <c r="D817" i="35"/>
  <c r="G817" i="35"/>
  <c r="C815" i="35"/>
  <c r="D809" i="35"/>
  <c r="G809" i="35"/>
  <c r="C807" i="35"/>
  <c r="D801" i="35"/>
  <c r="G801" i="35"/>
  <c r="C799" i="35"/>
  <c r="D793" i="35"/>
  <c r="G793" i="35"/>
  <c r="C791" i="35"/>
  <c r="D785" i="35"/>
  <c r="G785" i="35"/>
  <c r="C783" i="35"/>
  <c r="D777" i="35"/>
  <c r="G777" i="35"/>
  <c r="D769" i="35"/>
  <c r="G769" i="35"/>
  <c r="D761" i="35"/>
  <c r="G761" i="35"/>
  <c r="C759" i="35"/>
  <c r="D753" i="35"/>
  <c r="G753" i="35"/>
  <c r="D745" i="35"/>
  <c r="G745" i="35"/>
  <c r="C743" i="35"/>
  <c r="D737" i="35"/>
  <c r="G737" i="35"/>
  <c r="D729" i="35"/>
  <c r="G729" i="35"/>
  <c r="D721" i="35"/>
  <c r="G721" i="35"/>
  <c r="C719" i="35"/>
  <c r="D713" i="35"/>
  <c r="G713" i="35"/>
  <c r="D705" i="35"/>
  <c r="G705" i="35"/>
  <c r="C703" i="35"/>
  <c r="D697" i="35"/>
  <c r="G697" i="35"/>
  <c r="C695" i="35"/>
  <c r="D689" i="35"/>
  <c r="G689" i="35"/>
  <c r="D681" i="35"/>
  <c r="G681" i="35"/>
  <c r="C679" i="35"/>
  <c r="D673" i="35"/>
  <c r="G673" i="35"/>
  <c r="D665" i="35"/>
  <c r="G665" i="35"/>
  <c r="C663" i="35"/>
  <c r="D657" i="35"/>
  <c r="G657" i="35"/>
  <c r="D649" i="35"/>
  <c r="G649" i="35"/>
  <c r="C647" i="35"/>
  <c r="D641" i="35"/>
  <c r="G641" i="35"/>
  <c r="C639" i="35"/>
  <c r="D633" i="35"/>
  <c r="G633" i="35"/>
  <c r="C631" i="35"/>
  <c r="D625" i="35"/>
  <c r="G625" i="35"/>
  <c r="C623" i="35"/>
  <c r="D617" i="35"/>
  <c r="G617" i="35"/>
  <c r="C615" i="35"/>
  <c r="D609" i="35"/>
  <c r="G609" i="35"/>
  <c r="C607" i="35"/>
  <c r="D601" i="35"/>
  <c r="G601" i="35"/>
  <c r="C599" i="35"/>
  <c r="D593" i="35"/>
  <c r="G593" i="35"/>
  <c r="D585" i="35"/>
  <c r="G585" i="35"/>
  <c r="C583" i="35"/>
  <c r="D577" i="35"/>
  <c r="G577" i="35"/>
  <c r="C575" i="35"/>
  <c r="D569" i="35"/>
  <c r="G569" i="35"/>
  <c r="C567" i="35"/>
  <c r="D561" i="35"/>
  <c r="G561" i="35"/>
  <c r="C559" i="35"/>
  <c r="D553" i="35"/>
  <c r="G553" i="35"/>
  <c r="C551" i="35"/>
  <c r="D545" i="35"/>
  <c r="G545" i="35"/>
  <c r="C543" i="35"/>
  <c r="D537" i="35"/>
  <c r="G537" i="35"/>
  <c r="C535" i="35"/>
  <c r="D529" i="35"/>
  <c r="G529" i="35"/>
  <c r="D521" i="35"/>
  <c r="G521" i="35"/>
  <c r="C519" i="35"/>
  <c r="D513" i="35"/>
  <c r="G513" i="35"/>
  <c r="C511" i="35"/>
  <c r="D505" i="35"/>
  <c r="G505" i="35"/>
  <c r="C503" i="35"/>
  <c r="D497" i="35"/>
  <c r="G497" i="35"/>
  <c r="C495" i="35"/>
  <c r="D489" i="35"/>
  <c r="G489" i="35"/>
  <c r="C487" i="35"/>
  <c r="D481" i="35"/>
  <c r="G481" i="35"/>
  <c r="C479" i="35"/>
  <c r="D473" i="35"/>
  <c r="G473" i="35"/>
  <c r="C471" i="35"/>
  <c r="D465" i="35"/>
  <c r="G465" i="35"/>
  <c r="C463" i="35"/>
  <c r="D457" i="35"/>
  <c r="G457" i="35"/>
  <c r="C455" i="35"/>
  <c r="D449" i="35"/>
  <c r="G449" i="35"/>
  <c r="D441" i="35"/>
  <c r="G441" i="35"/>
  <c r="C439" i="35"/>
  <c r="D433" i="35"/>
  <c r="G433" i="35"/>
  <c r="C431" i="35"/>
  <c r="D425" i="35"/>
  <c r="G425" i="35"/>
  <c r="C423" i="35"/>
  <c r="D417" i="35"/>
  <c r="G417" i="35"/>
  <c r="C415" i="35"/>
  <c r="D409" i="35"/>
  <c r="G409" i="35"/>
  <c r="C407" i="35"/>
  <c r="D401" i="35"/>
  <c r="G401" i="35"/>
  <c r="C399" i="35"/>
  <c r="D393" i="35"/>
  <c r="G393" i="35"/>
  <c r="C391" i="35"/>
  <c r="D385" i="35"/>
  <c r="G385" i="35"/>
  <c r="C383" i="35"/>
  <c r="D377" i="35"/>
  <c r="G377" i="35"/>
  <c r="C375" i="35"/>
  <c r="D369" i="35"/>
  <c r="G369" i="35"/>
  <c r="C367" i="35"/>
  <c r="D361" i="35"/>
  <c r="G361" i="35"/>
  <c r="D353" i="35"/>
  <c r="G353" i="35"/>
  <c r="C351" i="35"/>
  <c r="D345" i="35"/>
  <c r="G345" i="35"/>
  <c r="C343" i="35"/>
  <c r="D337" i="35"/>
  <c r="G337" i="35"/>
  <c r="C335" i="35"/>
  <c r="D329" i="35"/>
  <c r="G329" i="35"/>
  <c r="C327" i="35"/>
  <c r="D321" i="35"/>
  <c r="G321" i="35"/>
  <c r="C319" i="35"/>
  <c r="D313" i="35"/>
  <c r="G313" i="35"/>
  <c r="C311" i="35"/>
  <c r="D305" i="35"/>
  <c r="G305" i="35"/>
  <c r="C303" i="35"/>
  <c r="D297" i="35"/>
  <c r="G297" i="35"/>
  <c r="C295" i="35"/>
  <c r="D289" i="35"/>
  <c r="G289" i="35"/>
  <c r="C287" i="35"/>
  <c r="D281" i="35"/>
  <c r="G281" i="35"/>
  <c r="C279" i="35"/>
  <c r="D273" i="35"/>
  <c r="G273" i="35"/>
  <c r="C271" i="35"/>
  <c r="D265" i="35"/>
  <c r="G265" i="35"/>
  <c r="D257" i="35"/>
  <c r="G257" i="35"/>
  <c r="D249" i="35"/>
  <c r="G249" i="35"/>
  <c r="C247" i="35"/>
  <c r="D241" i="35"/>
  <c r="G241" i="35"/>
  <c r="C239" i="35"/>
  <c r="D233" i="35"/>
  <c r="G233" i="35"/>
  <c r="C231" i="35"/>
  <c r="D225" i="35"/>
  <c r="G225" i="35"/>
  <c r="C223" i="35"/>
  <c r="D217" i="35"/>
  <c r="G217" i="35"/>
  <c r="C215" i="35"/>
  <c r="D209" i="35"/>
  <c r="G209" i="35"/>
  <c r="C207" i="35"/>
  <c r="D201" i="35"/>
  <c r="G201" i="35"/>
  <c r="C199" i="35"/>
  <c r="D193" i="35"/>
  <c r="G193" i="35"/>
  <c r="C191" i="35"/>
  <c r="D185" i="35"/>
  <c r="G185" i="35"/>
  <c r="C183" i="35"/>
  <c r="D177" i="35"/>
  <c r="G177" i="35"/>
  <c r="D169" i="35"/>
  <c r="G169" i="35"/>
  <c r="D161" i="35"/>
  <c r="G161" i="35"/>
  <c r="C159" i="35"/>
  <c r="D153" i="35"/>
  <c r="G153" i="35"/>
  <c r="C151" i="35"/>
  <c r="D145" i="35"/>
  <c r="G145" i="35"/>
  <c r="C143" i="35"/>
  <c r="D137" i="35"/>
  <c r="G137" i="35"/>
  <c r="C135" i="35"/>
  <c r="D129" i="35"/>
  <c r="G129" i="35"/>
  <c r="C127" i="35"/>
  <c r="D121" i="35"/>
  <c r="G121" i="35"/>
  <c r="D113" i="35"/>
  <c r="G113" i="35"/>
  <c r="D105" i="35"/>
  <c r="G105" i="35"/>
  <c r="C103" i="35"/>
  <c r="D97" i="35"/>
  <c r="G97" i="35"/>
  <c r="C95" i="35"/>
  <c r="D89" i="35"/>
  <c r="G89" i="35"/>
  <c r="C87" i="35"/>
  <c r="D81" i="35"/>
  <c r="G81" i="35"/>
  <c r="D73" i="35"/>
  <c r="G73" i="35"/>
  <c r="C71" i="35"/>
  <c r="D65" i="35"/>
  <c r="G65" i="35"/>
  <c r="C63" i="35"/>
  <c r="D57" i="35"/>
  <c r="G57" i="35"/>
  <c r="C55" i="35"/>
  <c r="D49" i="35"/>
  <c r="G49" i="35"/>
  <c r="D41" i="35"/>
  <c r="G41" i="35"/>
  <c r="C39" i="35"/>
  <c r="D33" i="35"/>
  <c r="G33" i="35"/>
  <c r="C31" i="35"/>
  <c r="D25" i="35"/>
  <c r="G25" i="35"/>
  <c r="C23" i="35"/>
  <c r="D17" i="35"/>
  <c r="G17" i="35"/>
  <c r="D1010" i="35"/>
  <c r="G1010" i="35"/>
  <c r="D1002" i="35"/>
  <c r="G1002" i="35"/>
  <c r="D994" i="35"/>
  <c r="G994" i="35"/>
  <c r="D986" i="35"/>
  <c r="G986" i="35"/>
  <c r="D978" i="35"/>
  <c r="G978" i="35"/>
  <c r="C976" i="35"/>
  <c r="D970" i="35"/>
  <c r="G970" i="35"/>
  <c r="D962" i="35"/>
  <c r="G962" i="35"/>
  <c r="D954" i="35"/>
  <c r="G954" i="35"/>
  <c r="C952" i="35"/>
  <c r="D946" i="35"/>
  <c r="G946" i="35"/>
  <c r="D938" i="35"/>
  <c r="G938" i="35"/>
  <c r="C936" i="35"/>
  <c r="D930" i="35"/>
  <c r="G930" i="35"/>
  <c r="D922" i="35"/>
  <c r="G922" i="35"/>
  <c r="D914" i="35"/>
  <c r="G914" i="35"/>
  <c r="D906" i="35"/>
  <c r="G906" i="35"/>
  <c r="C904" i="35"/>
  <c r="D898" i="35"/>
  <c r="G898" i="35"/>
  <c r="D890" i="35"/>
  <c r="G890" i="35"/>
  <c r="C888" i="35"/>
  <c r="D882" i="35"/>
  <c r="G882" i="35"/>
  <c r="D874" i="35"/>
  <c r="G874" i="35"/>
  <c r="D866" i="35"/>
  <c r="G866" i="35"/>
  <c r="D858" i="35"/>
  <c r="G858" i="35"/>
  <c r="D850" i="35"/>
  <c r="G850" i="35"/>
  <c r="D842" i="35"/>
  <c r="G842" i="35"/>
  <c r="D834" i="35"/>
  <c r="G834" i="35"/>
  <c r="C832" i="35"/>
  <c r="D826" i="35"/>
  <c r="G826" i="35"/>
  <c r="C824" i="35"/>
  <c r="D818" i="35"/>
  <c r="G818" i="35"/>
  <c r="C816" i="35"/>
  <c r="D810" i="35"/>
  <c r="G810" i="35"/>
  <c r="C808" i="35"/>
  <c r="D802" i="35"/>
  <c r="G802" i="35"/>
  <c r="C800" i="35"/>
  <c r="D794" i="35"/>
  <c r="G794" i="35"/>
  <c r="C792" i="35"/>
  <c r="D786" i="35"/>
  <c r="G786" i="35"/>
  <c r="C784" i="35"/>
  <c r="D778" i="35"/>
  <c r="G778" i="35"/>
  <c r="C776" i="35"/>
  <c r="D770" i="35"/>
  <c r="G770" i="35"/>
  <c r="D762" i="35"/>
  <c r="G762" i="35"/>
  <c r="C760" i="35"/>
  <c r="D754" i="35"/>
  <c r="G754" i="35"/>
  <c r="C752" i="35"/>
  <c r="D746" i="35"/>
  <c r="G746" i="35"/>
  <c r="D738" i="35"/>
  <c r="G738" i="35"/>
  <c r="C736" i="35"/>
  <c r="D730" i="35"/>
  <c r="G730" i="35"/>
  <c r="C728" i="35"/>
  <c r="D722" i="35"/>
  <c r="G722" i="35"/>
  <c r="C720" i="35"/>
  <c r="D714" i="35"/>
  <c r="G714" i="35"/>
  <c r="D706" i="35"/>
  <c r="G706" i="35"/>
  <c r="C704" i="35"/>
  <c r="D698" i="35"/>
  <c r="G698" i="35"/>
  <c r="D690" i="35"/>
  <c r="G690" i="35"/>
  <c r="C688" i="35"/>
  <c r="D682" i="35"/>
  <c r="G682" i="35"/>
  <c r="C680" i="35"/>
  <c r="D674" i="35"/>
  <c r="G674" i="35"/>
  <c r="C672" i="35"/>
  <c r="D666" i="35"/>
  <c r="G666" i="35"/>
  <c r="C664" i="35"/>
  <c r="D658" i="35"/>
  <c r="G658" i="35"/>
  <c r="C656" i="35"/>
  <c r="D650" i="35"/>
  <c r="G650" i="35"/>
  <c r="C648" i="35"/>
  <c r="D642" i="35"/>
  <c r="G642" i="35"/>
  <c r="C640" i="35"/>
  <c r="D634" i="35"/>
  <c r="G634" i="35"/>
  <c r="C632" i="35"/>
  <c r="D626" i="35"/>
  <c r="G626" i="35"/>
  <c r="C624" i="35"/>
  <c r="D618" i="35"/>
  <c r="G618" i="35"/>
  <c r="C616" i="35"/>
  <c r="D610" i="35"/>
  <c r="G610" i="35"/>
  <c r="D602" i="35"/>
  <c r="G602" i="35"/>
  <c r="D594" i="35"/>
  <c r="G594" i="35"/>
  <c r="C592" i="35"/>
  <c r="D586" i="35"/>
  <c r="G586" i="35"/>
  <c r="C584" i="35"/>
  <c r="D578" i="35"/>
  <c r="G578" i="35"/>
  <c r="C576" i="35"/>
  <c r="D570" i="35"/>
  <c r="G570" i="35"/>
  <c r="C568" i="35"/>
  <c r="D562" i="35"/>
  <c r="G562" i="35"/>
  <c r="C560" i="35"/>
  <c r="D554" i="35"/>
  <c r="G554" i="35"/>
  <c r="C552" i="35"/>
  <c r="D546" i="35"/>
  <c r="G546" i="35"/>
  <c r="C544" i="35"/>
  <c r="D538" i="35"/>
  <c r="G538" i="35"/>
  <c r="D530" i="35"/>
  <c r="G530" i="35"/>
  <c r="D522" i="35"/>
  <c r="G522" i="35"/>
  <c r="D514" i="35"/>
  <c r="G514" i="35"/>
  <c r="C512" i="35"/>
  <c r="D506" i="35"/>
  <c r="G506" i="35"/>
  <c r="D498" i="35"/>
  <c r="G498" i="35"/>
  <c r="D490" i="35"/>
  <c r="G490" i="35"/>
  <c r="C488" i="35"/>
  <c r="D482" i="35"/>
  <c r="G482" i="35"/>
  <c r="O476" i="35"/>
  <c r="D474" i="35"/>
  <c r="G474" i="35"/>
  <c r="D466" i="35"/>
  <c r="G466" i="35"/>
  <c r="D458" i="35"/>
  <c r="G458" i="35"/>
  <c r="D450" i="35"/>
  <c r="G450" i="35"/>
  <c r="D442" i="35"/>
  <c r="G442" i="35"/>
  <c r="D434" i="35"/>
  <c r="G434" i="35"/>
  <c r="C432" i="35"/>
  <c r="D426" i="35"/>
  <c r="G426" i="35"/>
  <c r="C424" i="35"/>
  <c r="D418" i="35"/>
  <c r="G418" i="35"/>
  <c r="C416" i="35"/>
  <c r="D410" i="35"/>
  <c r="G410" i="35"/>
  <c r="C408" i="35"/>
  <c r="D402" i="35"/>
  <c r="G402" i="35"/>
  <c r="C400" i="35"/>
  <c r="D394" i="35"/>
  <c r="G394" i="35"/>
  <c r="C392" i="35"/>
  <c r="D386" i="35"/>
  <c r="G386" i="35"/>
  <c r="C384" i="35"/>
  <c r="D378" i="35"/>
  <c r="G378" i="35"/>
  <c r="C376" i="35"/>
  <c r="D370" i="35"/>
  <c r="G370" i="35"/>
  <c r="C368" i="35"/>
  <c r="D362" i="35"/>
  <c r="G362" i="35"/>
  <c r="C360" i="35"/>
  <c r="D354" i="35"/>
  <c r="G354" i="35"/>
  <c r="D346" i="35"/>
  <c r="G346" i="35"/>
  <c r="D338" i="35"/>
  <c r="G338" i="35"/>
  <c r="J336" i="35"/>
  <c r="D330" i="35"/>
  <c r="G330" i="35"/>
  <c r="D322" i="35"/>
  <c r="G322" i="35"/>
  <c r="D314" i="35"/>
  <c r="G314" i="35"/>
  <c r="D306" i="35"/>
  <c r="G306" i="35"/>
  <c r="D298" i="35"/>
  <c r="G298" i="35"/>
  <c r="C296" i="35"/>
  <c r="D290" i="35"/>
  <c r="G290" i="35"/>
  <c r="C288" i="35"/>
  <c r="D282" i="35"/>
  <c r="G282" i="35"/>
  <c r="C280" i="35"/>
  <c r="D274" i="35"/>
  <c r="G274" i="35"/>
  <c r="D266" i="35"/>
  <c r="G266" i="35"/>
  <c r="C264" i="35"/>
  <c r="D258" i="35"/>
  <c r="G258" i="35"/>
  <c r="D250" i="35"/>
  <c r="G250" i="35"/>
  <c r="C248" i="35"/>
  <c r="D242" i="35"/>
  <c r="G242" i="35"/>
  <c r="D234" i="35"/>
  <c r="G234" i="35"/>
  <c r="C232" i="35"/>
  <c r="D226" i="35"/>
  <c r="G226" i="35"/>
  <c r="C224" i="35"/>
  <c r="D218" i="35"/>
  <c r="G218" i="35"/>
  <c r="C216" i="35"/>
  <c r="D210" i="35"/>
  <c r="G210" i="35"/>
  <c r="C208" i="35"/>
  <c r="D202" i="35"/>
  <c r="G202" i="35"/>
  <c r="C200" i="35"/>
  <c r="D194" i="35"/>
  <c r="G194" i="35"/>
  <c r="C192" i="35"/>
  <c r="D186" i="35"/>
  <c r="G186" i="35"/>
  <c r="C184" i="35"/>
  <c r="D178" i="35"/>
  <c r="G178" i="35"/>
  <c r="C176" i="35"/>
  <c r="D170" i="35"/>
  <c r="G170" i="35"/>
  <c r="C168" i="35"/>
  <c r="D162" i="35"/>
  <c r="G162" i="35"/>
  <c r="D154" i="35"/>
  <c r="G154" i="35"/>
  <c r="C152" i="35"/>
  <c r="D146" i="35"/>
  <c r="G146" i="35"/>
  <c r="D138" i="35"/>
  <c r="G138" i="35"/>
  <c r="D130" i="35"/>
  <c r="G130" i="35"/>
  <c r="C128" i="35"/>
  <c r="D122" i="35"/>
  <c r="G122" i="35"/>
  <c r="C120" i="35"/>
  <c r="D114" i="35"/>
  <c r="G114" i="35"/>
  <c r="C112" i="35"/>
  <c r="D106" i="35"/>
  <c r="G106" i="35"/>
  <c r="D98" i="35"/>
  <c r="G98" i="35"/>
  <c r="C96" i="35"/>
  <c r="D90" i="35"/>
  <c r="G90" i="35"/>
  <c r="C88" i="35"/>
  <c r="D82" i="35"/>
  <c r="G82" i="35"/>
  <c r="C80" i="35"/>
  <c r="D74" i="35"/>
  <c r="G74" i="35"/>
  <c r="C72" i="35"/>
  <c r="D66" i="35"/>
  <c r="G66" i="35"/>
  <c r="C64" i="35"/>
  <c r="D58" i="35"/>
  <c r="G58" i="35"/>
  <c r="C56" i="35"/>
  <c r="D50" i="35"/>
  <c r="G50" i="35"/>
  <c r="D42" i="35"/>
  <c r="G42" i="35"/>
  <c r="C40" i="35"/>
  <c r="D34" i="35"/>
  <c r="G34" i="35"/>
  <c r="C32" i="35"/>
  <c r="D26" i="35"/>
  <c r="G26" i="35"/>
  <c r="C24" i="35"/>
  <c r="D18" i="35"/>
  <c r="G18" i="35"/>
  <c r="C16" i="35"/>
  <c r="D1011" i="35"/>
  <c r="G1011" i="35"/>
  <c r="D1003" i="35"/>
  <c r="G1003" i="35"/>
  <c r="D995" i="35"/>
  <c r="G995" i="35"/>
  <c r="J994" i="35"/>
  <c r="D987" i="35"/>
  <c r="G987" i="35"/>
  <c r="C985" i="35"/>
  <c r="D979" i="35"/>
  <c r="G979" i="35"/>
  <c r="C977" i="35"/>
  <c r="D971" i="35"/>
  <c r="G971" i="35"/>
  <c r="C969" i="35"/>
  <c r="D963" i="35"/>
  <c r="G963" i="35"/>
  <c r="C961" i="35"/>
  <c r="D955" i="35"/>
  <c r="G955" i="35"/>
  <c r="C953" i="35"/>
  <c r="D947" i="35"/>
  <c r="G947" i="35"/>
  <c r="C945" i="35"/>
  <c r="D939" i="35"/>
  <c r="G939" i="35"/>
  <c r="C937" i="35"/>
  <c r="D931" i="35"/>
  <c r="G931" i="35"/>
  <c r="C929" i="35"/>
  <c r="D923" i="35"/>
  <c r="G923" i="35"/>
  <c r="C921" i="35"/>
  <c r="D915" i="35"/>
  <c r="G915" i="35"/>
  <c r="C913" i="35"/>
  <c r="D907" i="35"/>
  <c r="G907" i="35"/>
  <c r="C905" i="35"/>
  <c r="D899" i="35"/>
  <c r="G899" i="35"/>
  <c r="C897" i="35"/>
  <c r="D891" i="35"/>
  <c r="G891" i="35"/>
  <c r="C889" i="35"/>
  <c r="D883" i="35"/>
  <c r="G883" i="35"/>
  <c r="C881" i="35"/>
  <c r="D875" i="35"/>
  <c r="G875" i="35"/>
  <c r="J874" i="35"/>
  <c r="C873" i="35"/>
  <c r="D867" i="35"/>
  <c r="G867" i="35"/>
  <c r="C865" i="35"/>
  <c r="D859" i="35"/>
  <c r="G859" i="35"/>
  <c r="J858" i="35"/>
  <c r="C857" i="35"/>
  <c r="D851" i="35"/>
  <c r="G851" i="35"/>
  <c r="D843" i="35"/>
  <c r="G843" i="35"/>
  <c r="C841" i="35"/>
  <c r="D835" i="35"/>
  <c r="G835" i="35"/>
  <c r="C833" i="35"/>
  <c r="D827" i="35"/>
  <c r="G827" i="35"/>
  <c r="D819" i="35"/>
  <c r="G819" i="35"/>
  <c r="C817" i="35"/>
  <c r="D811" i="35"/>
  <c r="G811" i="35"/>
  <c r="C809" i="35"/>
  <c r="D803" i="35"/>
  <c r="G803" i="35"/>
  <c r="D795" i="35"/>
  <c r="G795" i="35"/>
  <c r="D787" i="35"/>
  <c r="G787" i="35"/>
  <c r="C785" i="35"/>
  <c r="D779" i="35"/>
  <c r="G779" i="35"/>
  <c r="D771" i="35"/>
  <c r="G771" i="35"/>
  <c r="D763" i="35"/>
  <c r="G763" i="35"/>
  <c r="D755" i="35"/>
  <c r="G755" i="35"/>
  <c r="D747" i="35"/>
  <c r="G747" i="35"/>
  <c r="D739" i="35"/>
  <c r="G739" i="35"/>
  <c r="D731" i="35"/>
  <c r="G731" i="35"/>
  <c r="D723" i="35"/>
  <c r="G723" i="35"/>
  <c r="D715" i="35"/>
  <c r="G715" i="35"/>
  <c r="C713" i="35"/>
  <c r="D707" i="35"/>
  <c r="G707" i="35"/>
  <c r="D699" i="35"/>
  <c r="G699" i="35"/>
  <c r="D691" i="35"/>
  <c r="G691" i="35"/>
  <c r="D683" i="35"/>
  <c r="G683" i="35"/>
  <c r="D675" i="35"/>
  <c r="G675" i="35"/>
  <c r="C673" i="35"/>
  <c r="D667" i="35"/>
  <c r="G667" i="35"/>
  <c r="C665" i="35"/>
  <c r="D659" i="35"/>
  <c r="G659" i="35"/>
  <c r="C657" i="35"/>
  <c r="D651" i="35"/>
  <c r="G651" i="35"/>
  <c r="C649" i="35"/>
  <c r="D643" i="35"/>
  <c r="G643" i="35"/>
  <c r="D635" i="35"/>
  <c r="G635" i="35"/>
  <c r="D627" i="35"/>
  <c r="G627" i="35"/>
  <c r="C625" i="35"/>
  <c r="D619" i="35"/>
  <c r="G619" i="35"/>
  <c r="C617" i="35"/>
  <c r="D611" i="35"/>
  <c r="G611" i="35"/>
  <c r="C609" i="35"/>
  <c r="D603" i="35"/>
  <c r="G603" i="35"/>
  <c r="C601" i="35"/>
  <c r="D595" i="35"/>
  <c r="G595" i="35"/>
  <c r="D587" i="35"/>
  <c r="G587" i="35"/>
  <c r="D579" i="35"/>
  <c r="G579" i="35"/>
  <c r="D571" i="35"/>
  <c r="G571" i="35"/>
  <c r="C569" i="35"/>
  <c r="D563" i="35"/>
  <c r="G563" i="35"/>
  <c r="C561" i="35"/>
  <c r="D555" i="35"/>
  <c r="G555" i="35"/>
  <c r="D547" i="35"/>
  <c r="G547" i="35"/>
  <c r="C545" i="35"/>
  <c r="D539" i="35"/>
  <c r="G539" i="35"/>
  <c r="C537" i="35"/>
  <c r="D531" i="35"/>
  <c r="G531" i="35"/>
  <c r="C529" i="35"/>
  <c r="D523" i="35"/>
  <c r="G523" i="35"/>
  <c r="C521" i="35"/>
  <c r="D515" i="35"/>
  <c r="G515" i="35"/>
  <c r="C513" i="35"/>
  <c r="D507" i="35"/>
  <c r="G507" i="35"/>
  <c r="C505" i="35"/>
  <c r="D499" i="35"/>
  <c r="G499" i="35"/>
  <c r="C497" i="35"/>
  <c r="D491" i="35"/>
  <c r="G491" i="35"/>
  <c r="C489" i="35"/>
  <c r="D483" i="35"/>
  <c r="G483" i="35"/>
  <c r="D475" i="35"/>
  <c r="G475" i="35"/>
  <c r="C473" i="35"/>
  <c r="D467" i="35"/>
  <c r="G467" i="35"/>
  <c r="C465" i="35"/>
  <c r="D459" i="35"/>
  <c r="G459" i="35"/>
  <c r="C457" i="35"/>
  <c r="D451" i="35"/>
  <c r="G451" i="35"/>
  <c r="D443" i="35"/>
  <c r="G443" i="35"/>
  <c r="C441" i="35"/>
  <c r="D435" i="35"/>
  <c r="G435" i="35"/>
  <c r="C433" i="35"/>
  <c r="D427" i="35"/>
  <c r="G427" i="35"/>
  <c r="C425" i="35"/>
  <c r="D419" i="35"/>
  <c r="G419" i="35"/>
  <c r="C417" i="35"/>
  <c r="D411" i="35"/>
  <c r="G411" i="35"/>
  <c r="C409" i="35"/>
  <c r="D403" i="35"/>
  <c r="G403" i="35"/>
  <c r="C401" i="35"/>
  <c r="D395" i="35"/>
  <c r="G395" i="35"/>
  <c r="C393" i="35"/>
  <c r="D387" i="35"/>
  <c r="G387" i="35"/>
  <c r="C385" i="35"/>
  <c r="D379" i="35"/>
  <c r="G379" i="35"/>
  <c r="C377" i="35"/>
  <c r="D371" i="35"/>
  <c r="G371" i="35"/>
  <c r="D363" i="35"/>
  <c r="G363" i="35"/>
  <c r="C361" i="35"/>
  <c r="D355" i="35"/>
  <c r="G355" i="35"/>
  <c r="C353" i="35"/>
  <c r="D347" i="35"/>
  <c r="G347" i="35"/>
  <c r="C345" i="35"/>
  <c r="D339" i="35"/>
  <c r="G339" i="35"/>
  <c r="D331" i="35"/>
  <c r="G331" i="35"/>
  <c r="C329" i="35"/>
  <c r="D323" i="35"/>
  <c r="G323" i="35"/>
  <c r="D315" i="35"/>
  <c r="G315" i="35"/>
  <c r="C313" i="35"/>
  <c r="D307" i="35"/>
  <c r="G307" i="35"/>
  <c r="C305" i="35"/>
  <c r="D299" i="35"/>
  <c r="G299" i="35"/>
  <c r="D291" i="35"/>
  <c r="G291" i="35"/>
  <c r="C289" i="35"/>
  <c r="D283" i="35"/>
  <c r="G283" i="35"/>
  <c r="D275" i="35"/>
  <c r="G275" i="35"/>
  <c r="C273" i="35"/>
  <c r="D267" i="35"/>
  <c r="G267" i="35"/>
  <c r="C265" i="35"/>
  <c r="D259" i="35"/>
  <c r="G259" i="35"/>
  <c r="C257" i="35"/>
  <c r="D251" i="35"/>
  <c r="G251" i="35"/>
  <c r="C249" i="35"/>
  <c r="D243" i="35"/>
  <c r="G243" i="35"/>
  <c r="C241" i="35"/>
  <c r="D235" i="35"/>
  <c r="G235" i="35"/>
  <c r="C233" i="35"/>
  <c r="D227" i="35"/>
  <c r="G227" i="35"/>
  <c r="C225" i="35"/>
  <c r="D219" i="35"/>
  <c r="G219" i="35"/>
  <c r="C217" i="35"/>
  <c r="D211" i="35"/>
  <c r="G211" i="35"/>
  <c r="C209" i="35"/>
  <c r="D203" i="35"/>
  <c r="G203" i="35"/>
  <c r="C201" i="35"/>
  <c r="D195" i="35"/>
  <c r="G195" i="35"/>
  <c r="D187" i="35"/>
  <c r="G187" i="35"/>
  <c r="C185" i="35"/>
  <c r="D179" i="35"/>
  <c r="G179" i="35"/>
  <c r="D171" i="35"/>
  <c r="G171" i="35"/>
  <c r="C169" i="35"/>
  <c r="D163" i="35"/>
  <c r="G163" i="35"/>
  <c r="D155" i="35"/>
  <c r="G155" i="35"/>
  <c r="C153" i="35"/>
  <c r="D147" i="35"/>
  <c r="G147" i="35"/>
  <c r="C145" i="35"/>
  <c r="D139" i="35"/>
  <c r="G139" i="35"/>
  <c r="D131" i="35"/>
  <c r="G131" i="35"/>
  <c r="C129" i="35"/>
  <c r="D123" i="35"/>
  <c r="G123" i="35"/>
  <c r="C121" i="35"/>
  <c r="D115" i="35"/>
  <c r="G115" i="35"/>
  <c r="D107" i="35"/>
  <c r="G107" i="35"/>
  <c r="C105" i="35"/>
  <c r="D99" i="35"/>
  <c r="G99" i="35"/>
  <c r="C97" i="35"/>
  <c r="D91" i="35"/>
  <c r="G91" i="35"/>
  <c r="C89" i="35"/>
  <c r="D83" i="35"/>
  <c r="G83" i="35"/>
  <c r="C81" i="35"/>
  <c r="D75" i="35"/>
  <c r="G75" i="35"/>
  <c r="C73" i="35"/>
  <c r="D67" i="35"/>
  <c r="G67" i="35"/>
  <c r="C65" i="35"/>
  <c r="D59" i="35"/>
  <c r="G59" i="35"/>
  <c r="C57" i="35"/>
  <c r="D51" i="35"/>
  <c r="G51" i="35"/>
  <c r="C49" i="35"/>
  <c r="D43" i="35"/>
  <c r="G43" i="35"/>
  <c r="C41" i="35"/>
  <c r="D35" i="35"/>
  <c r="G35" i="35"/>
  <c r="C33" i="35"/>
  <c r="D27" i="35"/>
  <c r="G27" i="35"/>
  <c r="C25" i="35"/>
  <c r="D19" i="35"/>
  <c r="G19" i="35"/>
  <c r="D1012" i="35"/>
  <c r="G1012" i="35"/>
  <c r="D1004" i="35"/>
  <c r="G1004" i="35"/>
  <c r="C1002" i="35"/>
  <c r="D996" i="35"/>
  <c r="G996" i="35"/>
  <c r="C994" i="35"/>
  <c r="G988" i="35"/>
  <c r="D988" i="35"/>
  <c r="G980" i="35"/>
  <c r="D980" i="35"/>
  <c r="C978" i="35"/>
  <c r="D972" i="35"/>
  <c r="G972" i="35"/>
  <c r="G964" i="35"/>
  <c r="D964" i="35"/>
  <c r="D956" i="35"/>
  <c r="G956" i="35"/>
  <c r="D948" i="35"/>
  <c r="G948" i="35"/>
  <c r="D940" i="35"/>
  <c r="G940" i="35"/>
  <c r="D932" i="35"/>
  <c r="G932" i="35"/>
  <c r="D924" i="35"/>
  <c r="G924" i="35"/>
  <c r="C922" i="35"/>
  <c r="G916" i="35"/>
  <c r="D916" i="35"/>
  <c r="D908" i="35"/>
  <c r="G908" i="35"/>
  <c r="G900" i="35"/>
  <c r="D900" i="35"/>
  <c r="C898" i="35"/>
  <c r="D892" i="35"/>
  <c r="G892" i="35"/>
  <c r="C890" i="35"/>
  <c r="D884" i="35"/>
  <c r="G884" i="35"/>
  <c r="C882" i="35"/>
  <c r="D876" i="35"/>
  <c r="G876" i="35"/>
  <c r="D868" i="35"/>
  <c r="G868" i="35"/>
  <c r="G860" i="35"/>
  <c r="D860" i="35"/>
  <c r="G852" i="35"/>
  <c r="D852" i="35"/>
  <c r="C850" i="35"/>
  <c r="D844" i="35"/>
  <c r="G844" i="35"/>
  <c r="C842" i="35"/>
  <c r="G836" i="35"/>
  <c r="D836" i="35"/>
  <c r="D828" i="35"/>
  <c r="G828" i="35"/>
  <c r="D820" i="35"/>
  <c r="G820" i="35"/>
  <c r="D812" i="35"/>
  <c r="G812" i="35"/>
  <c r="C810" i="35"/>
  <c r="D804" i="35"/>
  <c r="G804" i="35"/>
  <c r="C802" i="35"/>
  <c r="G796" i="35"/>
  <c r="D796" i="35"/>
  <c r="C794" i="35"/>
  <c r="G788" i="35"/>
  <c r="D788" i="35"/>
  <c r="D780" i="35"/>
  <c r="G780" i="35"/>
  <c r="C778" i="35"/>
  <c r="G772" i="35"/>
  <c r="D772" i="35"/>
  <c r="C770" i="35"/>
  <c r="D764" i="35"/>
  <c r="G764" i="35"/>
  <c r="C762" i="35"/>
  <c r="D756" i="35"/>
  <c r="G756" i="35"/>
  <c r="C754" i="35"/>
  <c r="D748" i="35"/>
  <c r="G748" i="35"/>
  <c r="C746" i="35"/>
  <c r="D740" i="35"/>
  <c r="G740" i="35"/>
  <c r="C738" i="35"/>
  <c r="G732" i="35"/>
  <c r="D732" i="35"/>
  <c r="C730" i="35"/>
  <c r="G724" i="35"/>
  <c r="D724" i="35"/>
  <c r="C722" i="35"/>
  <c r="D716" i="35"/>
  <c r="G716" i="35"/>
  <c r="C714" i="35"/>
  <c r="D708" i="35"/>
  <c r="G708" i="35"/>
  <c r="C706" i="35"/>
  <c r="D700" i="35"/>
  <c r="G700" i="35"/>
  <c r="C698" i="35"/>
  <c r="D692" i="35"/>
  <c r="G692" i="35"/>
  <c r="D684" i="35"/>
  <c r="G684" i="35"/>
  <c r="C682" i="35"/>
  <c r="D676" i="35"/>
  <c r="G676" i="35"/>
  <c r="G668" i="35"/>
  <c r="D668" i="35"/>
  <c r="C666" i="35"/>
  <c r="G660" i="35"/>
  <c r="D660" i="35"/>
  <c r="D652" i="35"/>
  <c r="G652" i="35"/>
  <c r="D644" i="35"/>
  <c r="G644" i="35"/>
  <c r="C642" i="35"/>
  <c r="D636" i="35"/>
  <c r="G636" i="35"/>
  <c r="C634" i="35"/>
  <c r="D628" i="35"/>
  <c r="G628" i="35"/>
  <c r="C626" i="35"/>
  <c r="D620" i="35"/>
  <c r="G620" i="35"/>
  <c r="C618" i="35"/>
  <c r="D612" i="35"/>
  <c r="G612" i="35"/>
  <c r="C610" i="35"/>
  <c r="G604" i="35"/>
  <c r="D604" i="35"/>
  <c r="C602" i="35"/>
  <c r="D596" i="35"/>
  <c r="G596" i="35"/>
  <c r="C594" i="35"/>
  <c r="D588" i="35"/>
  <c r="G588" i="35"/>
  <c r="C586" i="35"/>
  <c r="G580" i="35"/>
  <c r="D580" i="35"/>
  <c r="C578" i="35"/>
  <c r="D572" i="35"/>
  <c r="G572" i="35"/>
  <c r="C570" i="35"/>
  <c r="D564" i="35"/>
  <c r="G564" i="35"/>
  <c r="C562" i="35"/>
  <c r="D556" i="35"/>
  <c r="G556" i="35"/>
  <c r="C554" i="35"/>
  <c r="D548" i="35"/>
  <c r="G548" i="35"/>
  <c r="C546" i="35"/>
  <c r="G540" i="35"/>
  <c r="D540" i="35"/>
  <c r="C538" i="35"/>
  <c r="D532" i="35"/>
  <c r="G532" i="35"/>
  <c r="D524" i="35"/>
  <c r="G524" i="35"/>
  <c r="C522" i="35"/>
  <c r="G516" i="35"/>
  <c r="D516" i="35"/>
  <c r="C514" i="35"/>
  <c r="D508" i="35"/>
  <c r="G508" i="35"/>
  <c r="D500" i="35"/>
  <c r="G500" i="35"/>
  <c r="C498" i="35"/>
  <c r="D492" i="35"/>
  <c r="G492" i="35"/>
  <c r="D484" i="35"/>
  <c r="G484" i="35"/>
  <c r="C482" i="35"/>
  <c r="D476" i="35"/>
  <c r="G476" i="35"/>
  <c r="G468" i="35"/>
  <c r="D468" i="35"/>
  <c r="D460" i="35"/>
  <c r="G460" i="35"/>
  <c r="G452" i="35"/>
  <c r="D452" i="35"/>
  <c r="C450" i="35"/>
  <c r="D444" i="35"/>
  <c r="G444" i="35"/>
  <c r="C442" i="35"/>
  <c r="D436" i="35"/>
  <c r="G436" i="35"/>
  <c r="C434" i="35"/>
  <c r="D428" i="35"/>
  <c r="G428" i="35"/>
  <c r="D420" i="35"/>
  <c r="G420" i="35"/>
  <c r="C418" i="35"/>
  <c r="D412" i="35"/>
  <c r="G412" i="35"/>
  <c r="C410" i="35"/>
  <c r="G404" i="35"/>
  <c r="D404" i="35"/>
  <c r="C402" i="35"/>
  <c r="D396" i="35"/>
  <c r="G396" i="35"/>
  <c r="C394" i="35"/>
  <c r="G388" i="35"/>
  <c r="D388" i="35"/>
  <c r="C386" i="35"/>
  <c r="D380" i="35"/>
  <c r="G380" i="35"/>
  <c r="D372" i="35"/>
  <c r="G372" i="35"/>
  <c r="C370" i="35"/>
  <c r="D364" i="35"/>
  <c r="G364" i="35"/>
  <c r="D356" i="35"/>
  <c r="G356" i="35"/>
  <c r="C354" i="35"/>
  <c r="D348" i="35"/>
  <c r="G348" i="35"/>
  <c r="C346" i="35"/>
  <c r="D340" i="35"/>
  <c r="G340" i="35"/>
  <c r="C338" i="35"/>
  <c r="G332" i="35"/>
  <c r="D332" i="35"/>
  <c r="C330" i="35"/>
  <c r="D324" i="35"/>
  <c r="G324" i="35"/>
  <c r="C322" i="35"/>
  <c r="D316" i="35"/>
  <c r="G316" i="35"/>
  <c r="C314" i="35"/>
  <c r="D308" i="35"/>
  <c r="G308" i="35"/>
  <c r="C306" i="35"/>
  <c r="G300" i="35"/>
  <c r="D300" i="35"/>
  <c r="C298" i="35"/>
  <c r="D292" i="35"/>
  <c r="G292" i="35"/>
  <c r="C290" i="35"/>
  <c r="D284" i="35"/>
  <c r="G284" i="35"/>
  <c r="C282" i="35"/>
  <c r="D276" i="35"/>
  <c r="G276" i="35"/>
  <c r="C274" i="35"/>
  <c r="G268" i="35"/>
  <c r="D268" i="35"/>
  <c r="C266" i="35"/>
  <c r="D260" i="35"/>
  <c r="G260" i="35"/>
  <c r="C258" i="35"/>
  <c r="D252" i="35"/>
  <c r="G252" i="35"/>
  <c r="C250" i="35"/>
  <c r="D244" i="35"/>
  <c r="G244" i="35"/>
  <c r="C242" i="35"/>
  <c r="D236" i="35"/>
  <c r="G236" i="35"/>
  <c r="C234" i="35"/>
  <c r="D228" i="35"/>
  <c r="G228" i="35"/>
  <c r="C226" i="35"/>
  <c r="D220" i="35"/>
  <c r="G220" i="35"/>
  <c r="C218" i="35"/>
  <c r="D212" i="35"/>
  <c r="G212" i="35"/>
  <c r="C210" i="35"/>
  <c r="G204" i="35"/>
  <c r="D204" i="35"/>
  <c r="D196" i="35"/>
  <c r="G196" i="35"/>
  <c r="C194" i="35"/>
  <c r="D188" i="35"/>
  <c r="G188" i="35"/>
  <c r="C186" i="35"/>
  <c r="D180" i="35"/>
  <c r="G180" i="35"/>
  <c r="C178" i="35"/>
  <c r="D172" i="35"/>
  <c r="G172" i="35"/>
  <c r="C170" i="35"/>
  <c r="G164" i="35"/>
  <c r="D164" i="35"/>
  <c r="C162" i="35"/>
  <c r="D156" i="35"/>
  <c r="G156" i="35"/>
  <c r="C154" i="35"/>
  <c r="G148" i="35"/>
  <c r="D148" i="35"/>
  <c r="G140" i="35"/>
  <c r="D140" i="35"/>
  <c r="G132" i="35"/>
  <c r="D132" i="35"/>
  <c r="D124" i="35"/>
  <c r="G124" i="35"/>
  <c r="D116" i="35"/>
  <c r="G116" i="35"/>
  <c r="D108" i="35"/>
  <c r="G108" i="35"/>
  <c r="C106" i="35"/>
  <c r="D100" i="35"/>
  <c r="G100" i="35"/>
  <c r="C98" i="35"/>
  <c r="D92" i="35"/>
  <c r="G92" i="35"/>
  <c r="C90" i="35"/>
  <c r="D84" i="35"/>
  <c r="G84" i="35"/>
  <c r="D76" i="35"/>
  <c r="G76" i="35"/>
  <c r="C74" i="35"/>
  <c r="D68" i="35"/>
  <c r="G68" i="35"/>
  <c r="C66" i="35"/>
  <c r="D60" i="35"/>
  <c r="G60" i="35"/>
  <c r="C58" i="35"/>
  <c r="D52" i="35"/>
  <c r="G52" i="35"/>
  <c r="C50" i="35"/>
  <c r="D44" i="35"/>
  <c r="G44" i="35"/>
  <c r="C42" i="35"/>
  <c r="D36" i="35"/>
  <c r="G36" i="35"/>
  <c r="C34" i="35"/>
  <c r="D28" i="35"/>
  <c r="G28" i="35"/>
  <c r="D20" i="35"/>
  <c r="G20" i="35"/>
  <c r="D1013" i="35"/>
  <c r="G1013" i="35"/>
  <c r="D1005" i="35"/>
  <c r="G1005" i="35"/>
  <c r="D997" i="35"/>
  <c r="G997" i="35"/>
  <c r="D989" i="35"/>
  <c r="G989" i="35"/>
  <c r="D981" i="35"/>
  <c r="G981" i="35"/>
  <c r="C979" i="35"/>
  <c r="D973" i="35"/>
  <c r="G973" i="35"/>
  <c r="C971" i="35"/>
  <c r="D965" i="35"/>
  <c r="G965" i="35"/>
  <c r="C963" i="35"/>
  <c r="D957" i="35"/>
  <c r="G957" i="35"/>
  <c r="C955" i="35"/>
  <c r="D949" i="35"/>
  <c r="G949" i="35"/>
  <c r="C947" i="35"/>
  <c r="D941" i="35"/>
  <c r="G941" i="35"/>
  <c r="C939" i="35"/>
  <c r="D933" i="35"/>
  <c r="G933" i="35"/>
  <c r="C931" i="35"/>
  <c r="D925" i="35"/>
  <c r="G925" i="35"/>
  <c r="C923" i="35"/>
  <c r="D917" i="35"/>
  <c r="G917" i="35"/>
  <c r="C915" i="35"/>
  <c r="D909" i="35"/>
  <c r="G909" i="35"/>
  <c r="C907" i="35"/>
  <c r="G901" i="35"/>
  <c r="D901" i="35"/>
  <c r="G893" i="35"/>
  <c r="D893" i="35"/>
  <c r="C891" i="35"/>
  <c r="D885" i="35"/>
  <c r="G885" i="35"/>
  <c r="D877" i="35"/>
  <c r="G877" i="35"/>
  <c r="D869" i="35"/>
  <c r="G869" i="35"/>
  <c r="C867" i="35"/>
  <c r="D861" i="35"/>
  <c r="G861" i="35"/>
  <c r="D853" i="35"/>
  <c r="G853" i="35"/>
  <c r="D845" i="35"/>
  <c r="G845" i="35"/>
  <c r="G837" i="35"/>
  <c r="D837" i="35"/>
  <c r="C835" i="35"/>
  <c r="D829" i="35"/>
  <c r="G829" i="35"/>
  <c r="D821" i="35"/>
  <c r="G821" i="35"/>
  <c r="C819" i="35"/>
  <c r="D813" i="35"/>
  <c r="G813" i="35"/>
  <c r="C811" i="35"/>
  <c r="D805" i="35"/>
  <c r="G805" i="35"/>
  <c r="C803" i="35"/>
  <c r="D797" i="35"/>
  <c r="G797" i="35"/>
  <c r="C795" i="35"/>
  <c r="D789" i="35"/>
  <c r="G789" i="35"/>
  <c r="C787" i="35"/>
  <c r="D781" i="35"/>
  <c r="G781" i="35"/>
  <c r="C779" i="35"/>
  <c r="G773" i="35"/>
  <c r="D773" i="35"/>
  <c r="C771" i="35"/>
  <c r="D765" i="35"/>
  <c r="G765" i="35"/>
  <c r="D757" i="35"/>
  <c r="G757" i="35"/>
  <c r="J756" i="35"/>
  <c r="C755" i="35"/>
  <c r="G749" i="35"/>
  <c r="D749" i="35"/>
  <c r="D741" i="35"/>
  <c r="G741" i="35"/>
  <c r="D733" i="35"/>
  <c r="G733" i="35"/>
  <c r="D725" i="35"/>
  <c r="G725" i="35"/>
  <c r="C723" i="35"/>
  <c r="D717" i="35"/>
  <c r="G717" i="35"/>
  <c r="C715" i="35"/>
  <c r="D709" i="35"/>
  <c r="G709" i="35"/>
  <c r="C707" i="35"/>
  <c r="D701" i="35"/>
  <c r="G701" i="35"/>
  <c r="C699" i="35"/>
  <c r="D693" i="35"/>
  <c r="G693" i="35"/>
  <c r="C691" i="35"/>
  <c r="G685" i="35"/>
  <c r="D685" i="35"/>
  <c r="D677" i="35"/>
  <c r="G677" i="35"/>
  <c r="C675" i="35"/>
  <c r="D669" i="35"/>
  <c r="G669" i="35"/>
  <c r="C667" i="35"/>
  <c r="D661" i="35"/>
  <c r="G661" i="35"/>
  <c r="D653" i="35"/>
  <c r="G653" i="35"/>
  <c r="D645" i="35"/>
  <c r="G645" i="35"/>
  <c r="C643" i="35"/>
  <c r="G637" i="35"/>
  <c r="D637" i="35"/>
  <c r="D629" i="35"/>
  <c r="G629" i="35"/>
  <c r="C627" i="35"/>
  <c r="G621" i="35"/>
  <c r="D621" i="35"/>
  <c r="C619" i="35"/>
  <c r="D613" i="35"/>
  <c r="G613" i="35"/>
  <c r="D605" i="35"/>
  <c r="G605" i="35"/>
  <c r="D597" i="35"/>
  <c r="G597" i="35"/>
  <c r="C595" i="35"/>
  <c r="D589" i="35"/>
  <c r="G589" i="35"/>
  <c r="C587" i="35"/>
  <c r="D581" i="35"/>
  <c r="G581" i="35"/>
  <c r="C579" i="35"/>
  <c r="G573" i="35"/>
  <c r="D573" i="35"/>
  <c r="C571" i="35"/>
  <c r="D565" i="35"/>
  <c r="G565" i="35"/>
  <c r="C563" i="35"/>
  <c r="G557" i="35"/>
  <c r="D557" i="35"/>
  <c r="D549" i="35"/>
  <c r="G549" i="35"/>
  <c r="D541" i="35"/>
  <c r="G541" i="35"/>
  <c r="C539" i="35"/>
  <c r="D533" i="35"/>
  <c r="G533" i="35"/>
  <c r="C531" i="35"/>
  <c r="D525" i="35"/>
  <c r="G525" i="35"/>
  <c r="C523" i="35"/>
  <c r="G517" i="35"/>
  <c r="D517" i="35"/>
  <c r="C515" i="35"/>
  <c r="G509" i="35"/>
  <c r="D509" i="35"/>
  <c r="C507" i="35"/>
  <c r="D501" i="35"/>
  <c r="G501" i="35"/>
  <c r="C499" i="35"/>
  <c r="G493" i="35"/>
  <c r="D493" i="35"/>
  <c r="C491" i="35"/>
  <c r="D485" i="35"/>
  <c r="G485" i="35"/>
  <c r="C483" i="35"/>
  <c r="D477" i="35"/>
  <c r="G477" i="35"/>
  <c r="C475" i="35"/>
  <c r="D469" i="35"/>
  <c r="G469" i="35"/>
  <c r="C467" i="35"/>
  <c r="D461" i="35"/>
  <c r="G461" i="35"/>
  <c r="C459" i="35"/>
  <c r="G453" i="35"/>
  <c r="D453" i="35"/>
  <c r="C451" i="35"/>
  <c r="G445" i="35"/>
  <c r="D445" i="35"/>
  <c r="D437" i="35"/>
  <c r="G437" i="35"/>
  <c r="D429" i="35"/>
  <c r="G429" i="35"/>
  <c r="C427" i="35"/>
  <c r="D421" i="35"/>
  <c r="G421" i="35"/>
  <c r="C419" i="35"/>
  <c r="D413" i="35"/>
  <c r="G413" i="35"/>
  <c r="D405" i="35"/>
  <c r="G405" i="35"/>
  <c r="C403" i="35"/>
  <c r="D397" i="35"/>
  <c r="G397" i="35"/>
  <c r="C395" i="35"/>
  <c r="G389" i="35"/>
  <c r="D389" i="35"/>
  <c r="C387" i="35"/>
  <c r="G381" i="35"/>
  <c r="D381" i="35"/>
  <c r="D373" i="35"/>
  <c r="G373" i="35"/>
  <c r="C371" i="35"/>
  <c r="D365" i="35"/>
  <c r="G365" i="35"/>
  <c r="C363" i="35"/>
  <c r="D357" i="35"/>
  <c r="G357" i="35"/>
  <c r="D349" i="35"/>
  <c r="G349" i="35"/>
  <c r="C347" i="35"/>
  <c r="G341" i="35"/>
  <c r="D341" i="35"/>
  <c r="D333" i="35"/>
  <c r="G333" i="35"/>
  <c r="C331" i="35"/>
  <c r="D325" i="35"/>
  <c r="G325" i="35"/>
  <c r="C323" i="35"/>
  <c r="D317" i="35"/>
  <c r="G317" i="35"/>
  <c r="C315" i="35"/>
  <c r="G309" i="35"/>
  <c r="D309" i="35"/>
  <c r="C307" i="35"/>
  <c r="D301" i="35"/>
  <c r="G301" i="35"/>
  <c r="C299" i="35"/>
  <c r="D293" i="35"/>
  <c r="G293" i="35"/>
  <c r="C291" i="35"/>
  <c r="D285" i="35"/>
  <c r="G285" i="35"/>
  <c r="G277" i="35"/>
  <c r="D277" i="35"/>
  <c r="D269" i="35"/>
  <c r="G269" i="35"/>
  <c r="C267" i="35"/>
  <c r="D261" i="35"/>
  <c r="G261" i="35"/>
  <c r="C259" i="35"/>
  <c r="D253" i="35"/>
  <c r="G253" i="35"/>
  <c r="C251" i="35"/>
  <c r="D245" i="35"/>
  <c r="G245" i="35"/>
  <c r="C243" i="35"/>
  <c r="D237" i="35"/>
  <c r="G237" i="35"/>
  <c r="C235" i="35"/>
  <c r="D229" i="35"/>
  <c r="G229" i="35"/>
  <c r="C227" i="35"/>
  <c r="D221" i="35"/>
  <c r="G221" i="35"/>
  <c r="C219" i="35"/>
  <c r="G213" i="35"/>
  <c r="D213" i="35"/>
  <c r="C211" i="35"/>
  <c r="D205" i="35"/>
  <c r="G205" i="35"/>
  <c r="C203" i="35"/>
  <c r="D197" i="35"/>
  <c r="G197" i="35"/>
  <c r="C195" i="35"/>
  <c r="D189" i="35"/>
  <c r="G189" i="35"/>
  <c r="C187" i="35"/>
  <c r="D181" i="35"/>
  <c r="G181" i="35"/>
  <c r="C179" i="35"/>
  <c r="D173" i="35"/>
  <c r="G173" i="35"/>
  <c r="C171" i="35"/>
  <c r="D165" i="35"/>
  <c r="G165" i="35"/>
  <c r="C163" i="35"/>
  <c r="D157" i="35"/>
  <c r="G157" i="35"/>
  <c r="D149" i="35"/>
  <c r="G149" i="35"/>
  <c r="D141" i="35"/>
  <c r="G141" i="35"/>
  <c r="C139" i="35"/>
  <c r="D133" i="35"/>
  <c r="G133" i="35"/>
  <c r="C131" i="35"/>
  <c r="D125" i="35"/>
  <c r="G125" i="35"/>
  <c r="C123" i="35"/>
  <c r="D117" i="35"/>
  <c r="G117" i="35"/>
  <c r="C115" i="35"/>
  <c r="D109" i="35"/>
  <c r="G109" i="35"/>
  <c r="D101" i="35"/>
  <c r="G101" i="35"/>
  <c r="D93" i="35"/>
  <c r="G93" i="35"/>
  <c r="C91" i="35"/>
  <c r="D85" i="35"/>
  <c r="G85" i="35"/>
  <c r="C83" i="35"/>
  <c r="D77" i="35"/>
  <c r="G77" i="35"/>
  <c r="C75" i="35"/>
  <c r="D69" i="35"/>
  <c r="G69" i="35"/>
  <c r="D61" i="35"/>
  <c r="G61" i="35"/>
  <c r="C59" i="35"/>
  <c r="D53" i="35"/>
  <c r="G53" i="35"/>
  <c r="D45" i="35"/>
  <c r="G45" i="35"/>
  <c r="C43" i="35"/>
  <c r="D37" i="35"/>
  <c r="G37" i="35"/>
  <c r="C35" i="35"/>
  <c r="D29" i="35"/>
  <c r="G29" i="35"/>
  <c r="D21" i="35"/>
  <c r="G21" i="35"/>
  <c r="D1006" i="35"/>
  <c r="G1006" i="35"/>
  <c r="C1004" i="35"/>
  <c r="D998" i="35"/>
  <c r="G998" i="35"/>
  <c r="C996" i="35"/>
  <c r="D990" i="35"/>
  <c r="G990" i="35"/>
  <c r="C988" i="35"/>
  <c r="D982" i="35"/>
  <c r="G982" i="35"/>
  <c r="D974" i="35"/>
  <c r="G974" i="35"/>
  <c r="D966" i="35"/>
  <c r="G966" i="35"/>
  <c r="D958" i="35"/>
  <c r="G958" i="35"/>
  <c r="D950" i="35"/>
  <c r="G950" i="35"/>
  <c r="D942" i="35"/>
  <c r="G942" i="35"/>
  <c r="D934" i="35"/>
  <c r="G934" i="35"/>
  <c r="D926" i="35"/>
  <c r="G926" i="35"/>
  <c r="D918" i="35"/>
  <c r="G918" i="35"/>
  <c r="D910" i="35"/>
  <c r="G910" i="35"/>
  <c r="D902" i="35"/>
  <c r="G902" i="35"/>
  <c r="D894" i="35"/>
  <c r="G894" i="35"/>
  <c r="D886" i="35"/>
  <c r="G886" i="35"/>
  <c r="D878" i="35"/>
  <c r="G878" i="35"/>
  <c r="D870" i="35"/>
  <c r="G870" i="35"/>
  <c r="D862" i="35"/>
  <c r="G862" i="35"/>
  <c r="D854" i="35"/>
  <c r="G854" i="35"/>
  <c r="C852" i="35"/>
  <c r="D846" i="35"/>
  <c r="G846" i="35"/>
  <c r="D838" i="35"/>
  <c r="G838" i="35"/>
  <c r="C836" i="35"/>
  <c r="D830" i="35"/>
  <c r="G830" i="35"/>
  <c r="C828" i="35"/>
  <c r="D822" i="35"/>
  <c r="G822" i="35"/>
  <c r="C820" i="35"/>
  <c r="D814" i="35"/>
  <c r="G814" i="35"/>
  <c r="D806" i="35"/>
  <c r="G806" i="35"/>
  <c r="D798" i="35"/>
  <c r="G798" i="35"/>
  <c r="D790" i="35"/>
  <c r="G790" i="35"/>
  <c r="D782" i="35"/>
  <c r="G782" i="35"/>
  <c r="C780" i="35"/>
  <c r="D774" i="35"/>
  <c r="G774" i="35"/>
  <c r="C772" i="35"/>
  <c r="D766" i="35"/>
  <c r="G766" i="35"/>
  <c r="D758" i="35"/>
  <c r="G758" i="35"/>
  <c r="D750" i="35"/>
  <c r="G750" i="35"/>
  <c r="C748" i="35"/>
  <c r="D742" i="35"/>
  <c r="G742" i="35"/>
  <c r="D734" i="35"/>
  <c r="G734" i="35"/>
  <c r="D726" i="35"/>
  <c r="G726" i="35"/>
  <c r="D718" i="35"/>
  <c r="G718" i="35"/>
  <c r="C716" i="35"/>
  <c r="D710" i="35"/>
  <c r="G710" i="35"/>
  <c r="C708" i="35"/>
  <c r="D702" i="35"/>
  <c r="G702" i="35"/>
  <c r="C700" i="35"/>
  <c r="D694" i="35"/>
  <c r="G694" i="35"/>
  <c r="C692" i="35"/>
  <c r="D686" i="35"/>
  <c r="G686" i="35"/>
  <c r="C684" i="35"/>
  <c r="D678" i="35"/>
  <c r="G678" i="35"/>
  <c r="C676" i="35"/>
  <c r="D670" i="35"/>
  <c r="G670" i="35"/>
  <c r="C668" i="35"/>
  <c r="D662" i="35"/>
  <c r="G662" i="35"/>
  <c r="C660" i="35"/>
  <c r="D654" i="35"/>
  <c r="G654" i="35"/>
  <c r="C652" i="35"/>
  <c r="D646" i="35"/>
  <c r="G646" i="35"/>
  <c r="C644" i="35"/>
  <c r="D638" i="35"/>
  <c r="G638" i="35"/>
  <c r="C636" i="35"/>
  <c r="D630" i="35"/>
  <c r="G630" i="35"/>
  <c r="C628" i="35"/>
  <c r="D622" i="35"/>
  <c r="G622" i="35"/>
  <c r="C620" i="35"/>
  <c r="D614" i="35"/>
  <c r="G614" i="35"/>
  <c r="C612" i="35"/>
  <c r="D606" i="35"/>
  <c r="G606" i="35"/>
  <c r="C604" i="35"/>
  <c r="D598" i="35"/>
  <c r="G598" i="35"/>
  <c r="C596" i="35"/>
  <c r="D590" i="35"/>
  <c r="G590" i="35"/>
  <c r="C588" i="35"/>
  <c r="D582" i="35"/>
  <c r="G582" i="35"/>
  <c r="C580" i="35"/>
  <c r="D574" i="35"/>
  <c r="G574" i="35"/>
  <c r="C572" i="35"/>
  <c r="D566" i="35"/>
  <c r="G566" i="35"/>
  <c r="C564" i="35"/>
  <c r="D558" i="35"/>
  <c r="G558" i="35"/>
  <c r="C556" i="35"/>
  <c r="D550" i="35"/>
  <c r="G550" i="35"/>
  <c r="C548" i="35"/>
  <c r="D542" i="35"/>
  <c r="G542" i="35"/>
  <c r="C540" i="35"/>
  <c r="D534" i="35"/>
  <c r="G534" i="35"/>
  <c r="C532" i="35"/>
  <c r="D526" i="35"/>
  <c r="G526" i="35"/>
  <c r="C524" i="35"/>
  <c r="D518" i="35"/>
  <c r="G518" i="35"/>
  <c r="C516" i="35"/>
  <c r="D510" i="35"/>
  <c r="G510" i="35"/>
  <c r="C508" i="35"/>
  <c r="D502" i="35"/>
  <c r="G502" i="35"/>
  <c r="C500" i="35"/>
  <c r="D494" i="35"/>
  <c r="G494" i="35"/>
  <c r="D486" i="35"/>
  <c r="G486" i="35"/>
  <c r="D478" i="35"/>
  <c r="G478" i="35"/>
  <c r="D470" i="35"/>
  <c r="G470" i="35"/>
  <c r="C468" i="35"/>
  <c r="D462" i="35"/>
  <c r="G462" i="35"/>
  <c r="D454" i="35"/>
  <c r="G454" i="35"/>
  <c r="C452" i="35"/>
  <c r="D446" i="35"/>
  <c r="G446" i="35"/>
  <c r="D438" i="35"/>
  <c r="G438" i="35"/>
  <c r="C436" i="35"/>
  <c r="D430" i="35"/>
  <c r="G430" i="35"/>
  <c r="D422" i="35"/>
  <c r="G422" i="35"/>
  <c r="D414" i="35"/>
  <c r="G414" i="35"/>
  <c r="D406" i="35"/>
  <c r="G406" i="35"/>
  <c r="D398" i="35"/>
  <c r="G398" i="35"/>
  <c r="C396" i="35"/>
  <c r="D390" i="35"/>
  <c r="G390" i="35"/>
  <c r="D382" i="35"/>
  <c r="G382" i="35"/>
  <c r="D374" i="35"/>
  <c r="G374" i="35"/>
  <c r="D366" i="35"/>
  <c r="G366" i="35"/>
  <c r="C364" i="35"/>
  <c r="D358" i="35"/>
  <c r="G358" i="35"/>
  <c r="D350" i="35"/>
  <c r="G350" i="35"/>
  <c r="D342" i="35"/>
  <c r="G342" i="35"/>
  <c r="C340" i="35"/>
  <c r="D334" i="35"/>
  <c r="G334" i="35"/>
  <c r="C332" i="35"/>
  <c r="D326" i="35"/>
  <c r="G326" i="35"/>
  <c r="C324" i="35"/>
  <c r="D318" i="35"/>
  <c r="G318" i="35"/>
  <c r="C316" i="35"/>
  <c r="D310" i="35"/>
  <c r="G310" i="35"/>
  <c r="C308" i="35"/>
  <c r="D302" i="35"/>
  <c r="G302" i="35"/>
  <c r="D294" i="35"/>
  <c r="G294" i="35"/>
  <c r="C292" i="35"/>
  <c r="D286" i="35"/>
  <c r="G286" i="35"/>
  <c r="C284" i="35"/>
  <c r="O280" i="35"/>
  <c r="D278" i="35"/>
  <c r="G278" i="35"/>
  <c r="C276" i="35"/>
  <c r="D270" i="35"/>
  <c r="G270" i="35"/>
  <c r="C268" i="35"/>
  <c r="D262" i="35"/>
  <c r="G262" i="35"/>
  <c r="C260" i="35"/>
  <c r="D254" i="35"/>
  <c r="G254" i="35"/>
  <c r="D246" i="35"/>
  <c r="G246" i="35"/>
  <c r="C244" i="35"/>
  <c r="D238" i="35"/>
  <c r="G238" i="35"/>
  <c r="C236" i="35"/>
  <c r="D230" i="35"/>
  <c r="G230" i="35"/>
  <c r="C228" i="35"/>
  <c r="D222" i="35"/>
  <c r="G222" i="35"/>
  <c r="C220" i="35"/>
  <c r="D214" i="35"/>
  <c r="G214" i="35"/>
  <c r="D206" i="35"/>
  <c r="G206" i="35"/>
  <c r="C204" i="35"/>
  <c r="D198" i="35"/>
  <c r="G198" i="35"/>
  <c r="C196" i="35"/>
  <c r="D190" i="35"/>
  <c r="G190" i="35"/>
  <c r="D182" i="35"/>
  <c r="G182" i="35"/>
  <c r="C180" i="35"/>
  <c r="D174" i="35"/>
  <c r="G174" i="35"/>
  <c r="C172" i="35"/>
  <c r="D166" i="35"/>
  <c r="G166" i="35"/>
  <c r="D158" i="35"/>
  <c r="G158" i="35"/>
  <c r="D150" i="35"/>
  <c r="G150" i="35"/>
  <c r="D142" i="35"/>
  <c r="G142" i="35"/>
  <c r="D134" i="35"/>
  <c r="G134" i="35"/>
  <c r="D126" i="35"/>
  <c r="G126" i="35"/>
  <c r="C124" i="35"/>
  <c r="D118" i="35"/>
  <c r="G118" i="35"/>
  <c r="C116" i="35"/>
  <c r="D110" i="35"/>
  <c r="G110" i="35"/>
  <c r="C108" i="35"/>
  <c r="D102" i="35"/>
  <c r="G102" i="35"/>
  <c r="C100" i="35"/>
  <c r="D94" i="35"/>
  <c r="G94" i="35"/>
  <c r="D86" i="35"/>
  <c r="G86" i="35"/>
  <c r="D78" i="35"/>
  <c r="G78" i="35"/>
  <c r="C76" i="35"/>
  <c r="D70" i="35"/>
  <c r="G70" i="35"/>
  <c r="C68" i="35"/>
  <c r="D62" i="35"/>
  <c r="G62" i="35"/>
  <c r="C60" i="35"/>
  <c r="D54" i="35"/>
  <c r="G54" i="35"/>
  <c r="C52" i="35"/>
  <c r="D46" i="35"/>
  <c r="G46" i="35"/>
  <c r="C44" i="35"/>
  <c r="D38" i="35"/>
  <c r="G38" i="35"/>
  <c r="C36" i="35"/>
  <c r="D30" i="35"/>
  <c r="G30" i="35"/>
  <c r="C28" i="35"/>
  <c r="D22" i="35"/>
  <c r="G22" i="35"/>
  <c r="C20" i="35"/>
  <c r="D14" i="35"/>
  <c r="G14" i="35"/>
  <c r="D1007" i="35"/>
  <c r="G1007" i="35"/>
  <c r="D999" i="35"/>
  <c r="G999" i="35"/>
  <c r="D991" i="35"/>
  <c r="G991" i="35"/>
  <c r="D983" i="35"/>
  <c r="G983" i="35"/>
  <c r="D975" i="35"/>
  <c r="G975" i="35"/>
  <c r="D967" i="35"/>
  <c r="G967" i="35"/>
  <c r="D959" i="35"/>
  <c r="G959" i="35"/>
  <c r="D951" i="35"/>
  <c r="G951" i="35"/>
  <c r="D943" i="35"/>
  <c r="G943" i="35"/>
  <c r="D935" i="35"/>
  <c r="G935" i="35"/>
  <c r="D927" i="35"/>
  <c r="G927" i="35"/>
  <c r="D919" i="35"/>
  <c r="G919" i="35"/>
  <c r="D911" i="35"/>
  <c r="G911" i="35"/>
  <c r="D903" i="35"/>
  <c r="G903" i="35"/>
  <c r="C901" i="35"/>
  <c r="D895" i="35"/>
  <c r="G895" i="35"/>
  <c r="D887" i="35"/>
  <c r="G887" i="35"/>
  <c r="C885" i="35"/>
  <c r="D879" i="35"/>
  <c r="G879" i="35"/>
  <c r="D871" i="35"/>
  <c r="G871" i="35"/>
  <c r="C869" i="35"/>
  <c r="D863" i="35"/>
  <c r="G863" i="35"/>
  <c r="D855" i="35"/>
  <c r="G855" i="35"/>
  <c r="D847" i="35"/>
  <c r="G847" i="35"/>
  <c r="C845" i="35"/>
  <c r="D839" i="35"/>
  <c r="G839" i="35"/>
  <c r="C837" i="35"/>
  <c r="D831" i="35"/>
  <c r="G831" i="35"/>
  <c r="D823" i="35"/>
  <c r="G823" i="35"/>
  <c r="C821" i="35"/>
  <c r="D815" i="35"/>
  <c r="G815" i="35"/>
  <c r="C813" i="35"/>
  <c r="D807" i="35"/>
  <c r="G807" i="35"/>
  <c r="C805" i="35"/>
  <c r="D799" i="35"/>
  <c r="G799" i="35"/>
  <c r="D791" i="35"/>
  <c r="G791" i="35"/>
  <c r="C789" i="35"/>
  <c r="D783" i="35"/>
  <c r="G783" i="35"/>
  <c r="D775" i="35"/>
  <c r="G775" i="35"/>
  <c r="D767" i="35"/>
  <c r="G767" i="35"/>
  <c r="C765" i="35"/>
  <c r="D759" i="35"/>
  <c r="G759" i="35"/>
  <c r="C757" i="35"/>
  <c r="D751" i="35"/>
  <c r="G751" i="35"/>
  <c r="C749" i="35"/>
  <c r="D743" i="35"/>
  <c r="G743" i="35"/>
  <c r="C741" i="35"/>
  <c r="D735" i="35"/>
  <c r="G735" i="35"/>
  <c r="C733" i="35"/>
  <c r="D727" i="35"/>
  <c r="G727" i="35"/>
  <c r="C725" i="35"/>
  <c r="D719" i="35"/>
  <c r="G719" i="35"/>
  <c r="C717" i="35"/>
  <c r="D711" i="35"/>
  <c r="G711" i="35"/>
  <c r="C709" i="35"/>
  <c r="D703" i="35"/>
  <c r="G703" i="35"/>
  <c r="C701" i="35"/>
  <c r="D695" i="35"/>
  <c r="G695" i="35"/>
  <c r="C693" i="35"/>
  <c r="D687" i="35"/>
  <c r="G687" i="35"/>
  <c r="D679" i="35"/>
  <c r="G679" i="35"/>
  <c r="D671" i="35"/>
  <c r="G671" i="35"/>
  <c r="C669" i="35"/>
  <c r="D663" i="35"/>
  <c r="G663" i="35"/>
  <c r="D655" i="35"/>
  <c r="G655" i="35"/>
  <c r="C653" i="35"/>
  <c r="D647" i="35"/>
  <c r="G647" i="35"/>
  <c r="C645" i="35"/>
  <c r="D639" i="35"/>
  <c r="G639" i="35"/>
  <c r="C637" i="35"/>
  <c r="D631" i="35"/>
  <c r="G631" i="35"/>
  <c r="C629" i="35"/>
  <c r="D623" i="35"/>
  <c r="G623" i="35"/>
  <c r="C621" i="35"/>
  <c r="D615" i="35"/>
  <c r="G615" i="35"/>
  <c r="C613" i="35"/>
  <c r="D607" i="35"/>
  <c r="G607" i="35"/>
  <c r="C605" i="35"/>
  <c r="D599" i="35"/>
  <c r="G599" i="35"/>
  <c r="C597" i="35"/>
  <c r="D591" i="35"/>
  <c r="G591" i="35"/>
  <c r="C589" i="35"/>
  <c r="D583" i="35"/>
  <c r="G583" i="35"/>
  <c r="D575" i="35"/>
  <c r="G575" i="35"/>
  <c r="C573" i="35"/>
  <c r="D567" i="35"/>
  <c r="G567" i="35"/>
  <c r="D559" i="35"/>
  <c r="G559" i="35"/>
  <c r="D551" i="35"/>
  <c r="G551" i="35"/>
  <c r="D543" i="35"/>
  <c r="G543" i="35"/>
  <c r="D535" i="35"/>
  <c r="G535" i="35"/>
  <c r="C533" i="35"/>
  <c r="D527" i="35"/>
  <c r="G527" i="35"/>
  <c r="C525" i="35"/>
  <c r="D519" i="35"/>
  <c r="G519" i="35"/>
  <c r="C517" i="35"/>
  <c r="D511" i="35"/>
  <c r="G511" i="35"/>
  <c r="C509" i="35"/>
  <c r="D503" i="35"/>
  <c r="G503" i="35"/>
  <c r="C501" i="35"/>
  <c r="D495" i="35"/>
  <c r="G495" i="35"/>
  <c r="C493" i="35"/>
  <c r="D487" i="35"/>
  <c r="G487" i="35"/>
  <c r="C485" i="35"/>
  <c r="D479" i="35"/>
  <c r="G479" i="35"/>
  <c r="C477" i="35"/>
  <c r="D471" i="35"/>
  <c r="G471" i="35"/>
  <c r="C469" i="35"/>
  <c r="D463" i="35"/>
  <c r="G463" i="35"/>
  <c r="C461" i="35"/>
  <c r="D455" i="35"/>
  <c r="G455" i="35"/>
  <c r="D447" i="35"/>
  <c r="G447" i="35"/>
  <c r="C445" i="35"/>
  <c r="D439" i="35"/>
  <c r="G439" i="35"/>
  <c r="C437" i="35"/>
  <c r="D431" i="35"/>
  <c r="G431" i="35"/>
  <c r="C429" i="35"/>
  <c r="D423" i="35"/>
  <c r="G423" i="35"/>
  <c r="C421" i="35"/>
  <c r="D415" i="35"/>
  <c r="G415" i="35"/>
  <c r="C413" i="35"/>
  <c r="D407" i="35"/>
  <c r="G407" i="35"/>
  <c r="C405" i="35"/>
  <c r="D399" i="35"/>
  <c r="G399" i="35"/>
  <c r="C397" i="35"/>
  <c r="D391" i="35"/>
  <c r="G391" i="35"/>
  <c r="C389" i="35"/>
  <c r="D383" i="35"/>
  <c r="G383" i="35"/>
  <c r="C381" i="35"/>
  <c r="D375" i="35"/>
  <c r="G375" i="35"/>
  <c r="C373" i="35"/>
  <c r="D367" i="35"/>
  <c r="G367" i="35"/>
  <c r="C365" i="35"/>
  <c r="D359" i="35"/>
  <c r="G359" i="35"/>
  <c r="C357" i="35"/>
  <c r="D351" i="35"/>
  <c r="G351" i="35"/>
  <c r="C349" i="35"/>
  <c r="D343" i="35"/>
  <c r="G343" i="35"/>
  <c r="D335" i="35"/>
  <c r="G335" i="35"/>
  <c r="D327" i="35"/>
  <c r="G327" i="35"/>
  <c r="D319" i="35"/>
  <c r="G319" i="35"/>
  <c r="C317" i="35"/>
  <c r="D311" i="35"/>
  <c r="G311" i="35"/>
  <c r="D303" i="35"/>
  <c r="G303" i="35"/>
  <c r="D295" i="35"/>
  <c r="G295" i="35"/>
  <c r="C293" i="35"/>
  <c r="D287" i="35"/>
  <c r="G287" i="35"/>
  <c r="C285" i="35"/>
  <c r="D279" i="35"/>
  <c r="G279" i="35"/>
  <c r="D271" i="35"/>
  <c r="G271" i="35"/>
  <c r="C269" i="35"/>
  <c r="D263" i="35"/>
  <c r="G263" i="35"/>
  <c r="C261" i="35"/>
  <c r="D255" i="35"/>
  <c r="G255" i="35"/>
  <c r="C253" i="35"/>
  <c r="D247" i="35"/>
  <c r="G247" i="35"/>
  <c r="C245" i="35"/>
  <c r="D239" i="35"/>
  <c r="G239" i="35"/>
  <c r="D231" i="35"/>
  <c r="G231" i="35"/>
  <c r="D223" i="35"/>
  <c r="G223" i="35"/>
  <c r="O217" i="35"/>
  <c r="D215" i="35"/>
  <c r="G215" i="35"/>
  <c r="O209" i="35"/>
  <c r="D207" i="35"/>
  <c r="G207" i="35"/>
  <c r="C205" i="35"/>
  <c r="D199" i="35"/>
  <c r="G199" i="35"/>
  <c r="C197" i="35"/>
  <c r="D191" i="35"/>
  <c r="G191" i="35"/>
  <c r="D183" i="35"/>
  <c r="G183" i="35"/>
  <c r="C181" i="35"/>
  <c r="D175" i="35"/>
  <c r="G175" i="35"/>
  <c r="D167" i="35"/>
  <c r="G167" i="35"/>
  <c r="C165" i="35"/>
  <c r="D159" i="35"/>
  <c r="G159" i="35"/>
  <c r="C157" i="35"/>
  <c r="D151" i="35"/>
  <c r="G151" i="35"/>
  <c r="D143" i="35"/>
  <c r="G143" i="35"/>
  <c r="C141" i="35"/>
  <c r="D135" i="35"/>
  <c r="G135" i="35"/>
  <c r="C133" i="35"/>
  <c r="D127" i="35"/>
  <c r="G127" i="35"/>
  <c r="D119" i="35"/>
  <c r="G119" i="35"/>
  <c r="C117" i="35"/>
  <c r="D111" i="35"/>
  <c r="G111" i="35"/>
  <c r="C109" i="35"/>
  <c r="D103" i="35"/>
  <c r="G103" i="35"/>
  <c r="C101" i="35"/>
  <c r="D95" i="35"/>
  <c r="G95" i="35"/>
  <c r="C93" i="35"/>
  <c r="D87" i="35"/>
  <c r="G87" i="35"/>
  <c r="D79" i="35"/>
  <c r="G79" i="35"/>
  <c r="C77" i="35"/>
  <c r="D71" i="35"/>
  <c r="G71" i="35"/>
  <c r="C69" i="35"/>
  <c r="D63" i="35"/>
  <c r="G63" i="35"/>
  <c r="C61" i="35"/>
  <c r="D55" i="35"/>
  <c r="G55" i="35"/>
  <c r="C53" i="35"/>
  <c r="D47" i="35"/>
  <c r="G47" i="35"/>
  <c r="C45" i="35"/>
  <c r="D39" i="35"/>
  <c r="G39" i="35"/>
  <c r="C37" i="35"/>
  <c r="D31" i="35"/>
  <c r="G31" i="35"/>
  <c r="C29" i="35"/>
  <c r="D23" i="35"/>
  <c r="G23" i="35"/>
  <c r="D15" i="35"/>
  <c r="G15" i="35"/>
  <c r="D1008" i="35"/>
  <c r="G1008" i="35"/>
  <c r="D1000" i="35"/>
  <c r="G1000" i="35"/>
  <c r="C998" i="35"/>
  <c r="D992" i="35"/>
  <c r="G992" i="35"/>
  <c r="C990" i="35"/>
  <c r="D984" i="35"/>
  <c r="G984" i="35"/>
  <c r="C982" i="35"/>
  <c r="D976" i="35"/>
  <c r="G976" i="35"/>
  <c r="C974" i="35"/>
  <c r="D968" i="35"/>
  <c r="G968" i="35"/>
  <c r="C966" i="35"/>
  <c r="D960" i="35"/>
  <c r="G960" i="35"/>
  <c r="D952" i="35"/>
  <c r="G952" i="35"/>
  <c r="C950" i="35"/>
  <c r="D944" i="35"/>
  <c r="G944" i="35"/>
  <c r="C942" i="35"/>
  <c r="D936" i="35"/>
  <c r="G936" i="35"/>
  <c r="C934" i="35"/>
  <c r="D928" i="35"/>
  <c r="G928" i="35"/>
  <c r="G920" i="35"/>
  <c r="D920" i="35"/>
  <c r="D912" i="35"/>
  <c r="G912" i="35"/>
  <c r="C910" i="35"/>
  <c r="D904" i="35"/>
  <c r="G904" i="35"/>
  <c r="D896" i="35"/>
  <c r="G896" i="35"/>
  <c r="D888" i="35"/>
  <c r="G888" i="35"/>
  <c r="C886" i="35"/>
  <c r="D880" i="35"/>
  <c r="G880" i="35"/>
  <c r="C878" i="35"/>
  <c r="D872" i="35"/>
  <c r="G872" i="35"/>
  <c r="D864" i="35"/>
  <c r="G864" i="35"/>
  <c r="C862" i="35"/>
  <c r="G856" i="35"/>
  <c r="D856" i="35"/>
  <c r="C854" i="35"/>
  <c r="D848" i="35"/>
  <c r="G848" i="35"/>
  <c r="C846" i="35"/>
  <c r="D840" i="35"/>
  <c r="G840" i="35"/>
  <c r="D832" i="35"/>
  <c r="G832" i="35"/>
  <c r="C830" i="35"/>
  <c r="D824" i="35"/>
  <c r="G824" i="35"/>
  <c r="C822" i="35"/>
  <c r="D816" i="35"/>
  <c r="G816" i="35"/>
  <c r="C814" i="35"/>
  <c r="G808" i="35"/>
  <c r="D808" i="35"/>
  <c r="C806" i="35"/>
  <c r="D800" i="35"/>
  <c r="G800" i="35"/>
  <c r="C798" i="35"/>
  <c r="D792" i="35"/>
  <c r="G792" i="35"/>
  <c r="C790" i="35"/>
  <c r="D784" i="35"/>
  <c r="G784" i="35"/>
  <c r="C782" i="35"/>
  <c r="D776" i="35"/>
  <c r="G776" i="35"/>
  <c r="C774" i="35"/>
  <c r="D768" i="35"/>
  <c r="G768" i="35"/>
  <c r="C766" i="35"/>
  <c r="D760" i="35"/>
  <c r="G760" i="35"/>
  <c r="C758" i="35"/>
  <c r="D752" i="35"/>
  <c r="G752" i="35"/>
  <c r="C750" i="35"/>
  <c r="G744" i="35"/>
  <c r="D744" i="35"/>
  <c r="C742" i="35"/>
  <c r="D736" i="35"/>
  <c r="G736" i="35"/>
  <c r="C734" i="35"/>
  <c r="D728" i="35"/>
  <c r="G728" i="35"/>
  <c r="C726" i="35"/>
  <c r="D720" i="35"/>
  <c r="G720" i="35"/>
  <c r="C718" i="35"/>
  <c r="D712" i="35"/>
  <c r="G712" i="35"/>
  <c r="C710" i="35"/>
  <c r="D704" i="35"/>
  <c r="G704" i="35"/>
  <c r="D696" i="35"/>
  <c r="G696" i="35"/>
  <c r="O690" i="35"/>
  <c r="G688" i="35"/>
  <c r="D688" i="35"/>
  <c r="C686" i="35"/>
  <c r="D680" i="35"/>
  <c r="G680" i="35"/>
  <c r="C678" i="35"/>
  <c r="D672" i="35"/>
  <c r="G672" i="35"/>
  <c r="C670" i="35"/>
  <c r="D664" i="35"/>
  <c r="G664" i="35"/>
  <c r="C662" i="35"/>
  <c r="O658" i="35"/>
  <c r="D656" i="35"/>
  <c r="G656" i="35"/>
  <c r="C654" i="35"/>
  <c r="D648" i="35"/>
  <c r="G648" i="35"/>
  <c r="C646" i="35"/>
  <c r="D640" i="35"/>
  <c r="G640" i="35"/>
  <c r="C638" i="35"/>
  <c r="D632" i="35"/>
  <c r="G632" i="35"/>
  <c r="C630" i="35"/>
  <c r="G624" i="35"/>
  <c r="D624" i="35"/>
  <c r="C622" i="35"/>
  <c r="D616" i="35"/>
  <c r="G616" i="35"/>
  <c r="D608" i="35"/>
  <c r="G608" i="35"/>
  <c r="D600" i="35"/>
  <c r="G600" i="35"/>
  <c r="D592" i="35"/>
  <c r="G592" i="35"/>
  <c r="D584" i="35"/>
  <c r="G584" i="35"/>
  <c r="C582" i="35"/>
  <c r="D576" i="35"/>
  <c r="G576" i="35"/>
  <c r="D568" i="35"/>
  <c r="G568" i="35"/>
  <c r="C566" i="35"/>
  <c r="D560" i="35"/>
  <c r="G560" i="35"/>
  <c r="D552" i="35"/>
  <c r="G552" i="35"/>
  <c r="C550" i="35"/>
  <c r="D544" i="35"/>
  <c r="G544" i="35"/>
  <c r="C542" i="35"/>
  <c r="D536" i="35"/>
  <c r="G536" i="35"/>
  <c r="C534" i="35"/>
  <c r="D528" i="35"/>
  <c r="G528" i="35"/>
  <c r="D520" i="35"/>
  <c r="G520" i="35"/>
  <c r="C518" i="35"/>
  <c r="D512" i="35"/>
  <c r="G512" i="35"/>
  <c r="C510" i="35"/>
  <c r="D504" i="35"/>
  <c r="G504" i="35"/>
  <c r="C502" i="35"/>
  <c r="D496" i="35"/>
  <c r="G496" i="35"/>
  <c r="C494" i="35"/>
  <c r="D488" i="35"/>
  <c r="G488" i="35"/>
  <c r="C486" i="35"/>
  <c r="D480" i="35"/>
  <c r="G480" i="35"/>
  <c r="D472" i="35"/>
  <c r="G472" i="35"/>
  <c r="C470" i="35"/>
  <c r="D464" i="35"/>
  <c r="G464" i="35"/>
  <c r="D456" i="35"/>
  <c r="G456" i="35"/>
  <c r="C454" i="35"/>
  <c r="D448" i="35"/>
  <c r="G448" i="35"/>
  <c r="D440" i="35"/>
  <c r="G440" i="35"/>
  <c r="C438" i="35"/>
  <c r="D432" i="35"/>
  <c r="G432" i="35"/>
  <c r="C430" i="35"/>
  <c r="D424" i="35"/>
  <c r="G424" i="35"/>
  <c r="C422" i="35"/>
  <c r="D416" i="35"/>
  <c r="G416" i="35"/>
  <c r="C414" i="35"/>
  <c r="G408" i="35"/>
  <c r="D408" i="35"/>
  <c r="D400" i="35"/>
  <c r="G400" i="35"/>
  <c r="D392" i="35"/>
  <c r="G392" i="35"/>
  <c r="C390" i="35"/>
  <c r="D384" i="35"/>
  <c r="G384" i="35"/>
  <c r="C382" i="35"/>
  <c r="D376" i="35"/>
  <c r="G376" i="35"/>
  <c r="C374" i="35"/>
  <c r="D368" i="35"/>
  <c r="G368" i="35"/>
  <c r="C366" i="35"/>
  <c r="D360" i="35"/>
  <c r="G360" i="35"/>
  <c r="C358" i="35"/>
  <c r="D352" i="35"/>
  <c r="G352" i="35"/>
  <c r="C350" i="35"/>
  <c r="D344" i="35"/>
  <c r="G344" i="35"/>
  <c r="D336" i="35"/>
  <c r="G336" i="35"/>
  <c r="D328" i="35"/>
  <c r="G328" i="35"/>
  <c r="D320" i="35"/>
  <c r="G320" i="35"/>
  <c r="D312" i="35"/>
  <c r="G312" i="35"/>
  <c r="D304" i="35"/>
  <c r="G304" i="35"/>
  <c r="D296" i="35"/>
  <c r="G296" i="35"/>
  <c r="C294" i="35"/>
  <c r="D288" i="35"/>
  <c r="G288" i="35"/>
  <c r="D280" i="35"/>
  <c r="G280" i="35"/>
  <c r="C278" i="35"/>
  <c r="D272" i="35"/>
  <c r="G272" i="35"/>
  <c r="C270" i="35"/>
  <c r="D264" i="35"/>
  <c r="G264" i="35"/>
  <c r="C262" i="35"/>
  <c r="D256" i="35"/>
  <c r="G256" i="35"/>
  <c r="D248" i="35"/>
  <c r="G248" i="35"/>
  <c r="D240" i="35"/>
  <c r="G240" i="35"/>
  <c r="D232" i="35"/>
  <c r="G232" i="35"/>
  <c r="C230" i="35"/>
  <c r="D224" i="35"/>
  <c r="G224" i="35"/>
  <c r="C222" i="35"/>
  <c r="D216" i="35"/>
  <c r="G216" i="35"/>
  <c r="C214" i="35"/>
  <c r="D208" i="35"/>
  <c r="G208" i="35"/>
  <c r="C206" i="35"/>
  <c r="D200" i="35"/>
  <c r="G200" i="35"/>
  <c r="C198" i="35"/>
  <c r="D192" i="35"/>
  <c r="G192" i="35"/>
  <c r="C190" i="35"/>
  <c r="D184" i="35"/>
  <c r="G184" i="35"/>
  <c r="D176" i="35"/>
  <c r="G176" i="35"/>
  <c r="C174" i="35"/>
  <c r="D168" i="35"/>
  <c r="G168" i="35"/>
  <c r="C166" i="35"/>
  <c r="D160" i="35"/>
  <c r="G160" i="35"/>
  <c r="D152" i="35"/>
  <c r="G152" i="35"/>
  <c r="D144" i="35"/>
  <c r="G144" i="35"/>
  <c r="O138" i="35"/>
  <c r="D136" i="35"/>
  <c r="G136" i="35"/>
  <c r="D128" i="35"/>
  <c r="G128" i="35"/>
  <c r="C126" i="35"/>
  <c r="D120" i="35"/>
  <c r="G120" i="35"/>
  <c r="D112" i="35"/>
  <c r="G112" i="35"/>
  <c r="D104" i="35"/>
  <c r="G104" i="35"/>
  <c r="D96" i="35"/>
  <c r="G96" i="35"/>
  <c r="D88" i="35"/>
  <c r="G88" i="35"/>
  <c r="C86" i="35"/>
  <c r="G80" i="35"/>
  <c r="D80" i="35"/>
  <c r="D72" i="35"/>
  <c r="G72" i="35"/>
  <c r="C70" i="35"/>
  <c r="D64" i="35"/>
  <c r="G64" i="35"/>
  <c r="C62" i="35"/>
  <c r="D56" i="35"/>
  <c r="G56" i="35"/>
  <c r="C54" i="35"/>
  <c r="G48" i="35"/>
  <c r="D48" i="35"/>
  <c r="C46" i="35"/>
  <c r="D40" i="35"/>
  <c r="G40" i="35"/>
  <c r="C38" i="35"/>
  <c r="D32" i="35"/>
  <c r="G32" i="35"/>
  <c r="C30" i="35"/>
  <c r="D24" i="35"/>
  <c r="G24" i="35"/>
  <c r="D16" i="35"/>
  <c r="G16" i="35"/>
  <c r="O426" i="35"/>
  <c r="J950" i="35"/>
  <c r="J392" i="35"/>
  <c r="J426" i="35"/>
  <c r="O994" i="35"/>
  <c r="Q994" i="35" s="1"/>
  <c r="J857" i="35"/>
  <c r="P857" i="35" s="1"/>
  <c r="C14" i="35"/>
  <c r="J21" i="27"/>
  <c r="J29" i="27"/>
  <c r="J37" i="27"/>
  <c r="J45" i="27"/>
  <c r="J53" i="27"/>
  <c r="J61" i="27"/>
  <c r="J69" i="27"/>
  <c r="J77" i="27"/>
  <c r="J85" i="27"/>
  <c r="J93" i="27"/>
  <c r="J101" i="27"/>
  <c r="J109" i="27"/>
  <c r="J117" i="27"/>
  <c r="J125" i="27"/>
  <c r="J133" i="27"/>
  <c r="J141" i="27"/>
  <c r="J149" i="27"/>
  <c r="J157" i="27"/>
  <c r="J165" i="27"/>
  <c r="J173" i="27"/>
  <c r="J181" i="27"/>
  <c r="J189" i="27"/>
  <c r="J197" i="27"/>
  <c r="J205" i="27"/>
  <c r="J213" i="27"/>
  <c r="J221" i="27"/>
  <c r="J229" i="27"/>
  <c r="J237" i="27"/>
  <c r="J245" i="27"/>
  <c r="J253" i="27"/>
  <c r="J261" i="27"/>
  <c r="J269" i="27"/>
  <c r="J277" i="27"/>
  <c r="J285" i="27"/>
  <c r="J293" i="27"/>
  <c r="J301" i="27"/>
  <c r="J309" i="27"/>
  <c r="J317" i="27"/>
  <c r="J325" i="27"/>
  <c r="J333" i="27"/>
  <c r="J341" i="27"/>
  <c r="J349" i="27"/>
  <c r="J357" i="27"/>
  <c r="J365" i="27"/>
  <c r="J373" i="27"/>
  <c r="J381" i="27"/>
  <c r="J389" i="27"/>
  <c r="J397" i="27"/>
  <c r="J405" i="27"/>
  <c r="J413" i="27"/>
  <c r="J421" i="27"/>
  <c r="J429" i="27"/>
  <c r="J437" i="27"/>
  <c r="J445" i="27"/>
  <c r="J453" i="27"/>
  <c r="J461" i="27"/>
  <c r="J469" i="27"/>
  <c r="J477" i="27"/>
  <c r="J485" i="27"/>
  <c r="J493" i="27"/>
  <c r="J501" i="27"/>
  <c r="J509" i="27"/>
  <c r="J517" i="27"/>
  <c r="J525" i="27"/>
  <c r="J533" i="27"/>
  <c r="J541" i="27"/>
  <c r="J549" i="27"/>
  <c r="J557" i="27"/>
  <c r="J565" i="27"/>
  <c r="J573" i="27"/>
  <c r="J581" i="27"/>
  <c r="J589" i="27"/>
  <c r="J597" i="27"/>
  <c r="J605" i="27"/>
  <c r="J613" i="27"/>
  <c r="J621" i="27"/>
  <c r="J629" i="27"/>
  <c r="J637" i="27"/>
  <c r="J645" i="27"/>
  <c r="J653" i="27"/>
  <c r="J661" i="27"/>
  <c r="J669" i="27"/>
  <c r="J677" i="27"/>
  <c r="J685" i="27"/>
  <c r="J693" i="27"/>
  <c r="J22" i="27"/>
  <c r="J23" i="27"/>
  <c r="J31" i="27"/>
  <c r="J39" i="27"/>
  <c r="J47" i="27"/>
  <c r="J55" i="27"/>
  <c r="J63" i="27"/>
  <c r="J71" i="27"/>
  <c r="J79" i="27"/>
  <c r="J87" i="27"/>
  <c r="J95" i="27"/>
  <c r="J103" i="27"/>
  <c r="J111" i="27"/>
  <c r="J119" i="27"/>
  <c r="J127" i="27"/>
  <c r="J135" i="27"/>
  <c r="J143" i="27"/>
  <c r="J151" i="27"/>
  <c r="J159" i="27"/>
  <c r="J167" i="27"/>
  <c r="J175" i="27"/>
  <c r="J183" i="27"/>
  <c r="J191" i="27"/>
  <c r="J199" i="27"/>
  <c r="J207" i="27"/>
  <c r="J215" i="27"/>
  <c r="J223" i="27"/>
  <c r="J231" i="27"/>
  <c r="J239" i="27"/>
  <c r="J247" i="27"/>
  <c r="J255" i="27"/>
  <c r="J263" i="27"/>
  <c r="J271" i="27"/>
  <c r="J279" i="27"/>
  <c r="J287" i="27"/>
  <c r="J295" i="27"/>
  <c r="J303" i="27"/>
  <c r="J311" i="27"/>
  <c r="J319" i="27"/>
  <c r="J327" i="27"/>
  <c r="J335" i="27"/>
  <c r="J343" i="27"/>
  <c r="J351" i="27"/>
  <c r="J359" i="27"/>
  <c r="J367" i="27"/>
  <c r="J375" i="27"/>
  <c r="J383" i="27"/>
  <c r="J391" i="27"/>
  <c r="J399" i="27"/>
  <c r="J407" i="27"/>
  <c r="J415" i="27"/>
  <c r="J423" i="27"/>
  <c r="J431" i="27"/>
  <c r="J439" i="27"/>
  <c r="J447" i="27"/>
  <c r="J455" i="27"/>
  <c r="J463" i="27"/>
  <c r="J471" i="27"/>
  <c r="J479" i="27"/>
  <c r="J487" i="27"/>
  <c r="J495" i="27"/>
  <c r="J503" i="27"/>
  <c r="J511" i="27"/>
  <c r="J519" i="27"/>
  <c r="J527" i="27"/>
  <c r="J535" i="27"/>
  <c r="J543" i="27"/>
  <c r="J551" i="27"/>
  <c r="J559" i="27"/>
  <c r="J567" i="27"/>
  <c r="J575" i="27"/>
  <c r="J583" i="27"/>
  <c r="J591" i="27"/>
  <c r="J599" i="27"/>
  <c r="J607" i="27"/>
  <c r="J615" i="27"/>
  <c r="J623" i="27"/>
  <c r="J631" i="27"/>
  <c r="J639" i="27"/>
  <c r="J647" i="27"/>
  <c r="J655" i="27"/>
  <c r="J663" i="27"/>
  <c r="J671" i="27"/>
  <c r="J679" i="27"/>
  <c r="J687" i="27"/>
  <c r="J24" i="27"/>
  <c r="J27" i="27"/>
  <c r="J35" i="27"/>
  <c r="J43" i="27"/>
  <c r="J51" i="27"/>
  <c r="J59" i="27"/>
  <c r="J67" i="27"/>
  <c r="J75" i="27"/>
  <c r="J83" i="27"/>
  <c r="J91" i="27"/>
  <c r="J99" i="27"/>
  <c r="J107" i="27"/>
  <c r="J115" i="27"/>
  <c r="J123" i="27"/>
  <c r="J131" i="27"/>
  <c r="J139" i="27"/>
  <c r="J147" i="27"/>
  <c r="J155" i="27"/>
  <c r="J163" i="27"/>
  <c r="J171" i="27"/>
  <c r="J179" i="27"/>
  <c r="J187" i="27"/>
  <c r="J195" i="27"/>
  <c r="J203" i="27"/>
  <c r="J211" i="27"/>
  <c r="J219" i="27"/>
  <c r="J227" i="27"/>
  <c r="J235" i="27"/>
  <c r="J243" i="27"/>
  <c r="J251" i="27"/>
  <c r="J259" i="27"/>
  <c r="J267" i="27"/>
  <c r="J275" i="27"/>
  <c r="J283" i="27"/>
  <c r="J291" i="27"/>
  <c r="J299" i="27"/>
  <c r="J307" i="27"/>
  <c r="J315" i="27"/>
  <c r="J323" i="27"/>
  <c r="J331" i="27"/>
  <c r="J339" i="27"/>
  <c r="J347" i="27"/>
  <c r="J355" i="27"/>
  <c r="J363" i="27"/>
  <c r="J371" i="27"/>
  <c r="J379" i="27"/>
  <c r="J387" i="27"/>
  <c r="J395" i="27"/>
  <c r="J403" i="27"/>
  <c r="J411" i="27"/>
  <c r="J419" i="27"/>
  <c r="J427" i="27"/>
  <c r="J435" i="27"/>
  <c r="J443" i="27"/>
  <c r="J451" i="27"/>
  <c r="J459" i="27"/>
  <c r="J467" i="27"/>
  <c r="J475" i="27"/>
  <c r="J483" i="27"/>
  <c r="J491" i="27"/>
  <c r="J499" i="27"/>
  <c r="J507" i="27"/>
  <c r="J515" i="27"/>
  <c r="J523" i="27"/>
  <c r="J531" i="27"/>
  <c r="J539" i="27"/>
  <c r="J547" i="27"/>
  <c r="J555" i="27"/>
  <c r="J563" i="27"/>
  <c r="J571" i="27"/>
  <c r="J579" i="27"/>
  <c r="J587" i="27"/>
  <c r="J595" i="27"/>
  <c r="J603" i="27"/>
  <c r="J611" i="27"/>
  <c r="J619" i="27"/>
  <c r="J627" i="27"/>
  <c r="J635" i="27"/>
  <c r="J643" i="27"/>
  <c r="J651" i="27"/>
  <c r="J659" i="27"/>
  <c r="J667" i="27"/>
  <c r="J675" i="27"/>
  <c r="J683" i="27"/>
  <c r="J691" i="27"/>
  <c r="J699" i="27"/>
  <c r="J28" i="27"/>
  <c r="J36" i="27"/>
  <c r="J44" i="27"/>
  <c r="J52" i="27"/>
  <c r="J60" i="27"/>
  <c r="J68" i="27"/>
  <c r="J76" i="27"/>
  <c r="J84" i="27"/>
  <c r="J92" i="27"/>
  <c r="J100" i="27"/>
  <c r="J108" i="27"/>
  <c r="J116" i="27"/>
  <c r="J124" i="27"/>
  <c r="J132" i="27"/>
  <c r="J140" i="27"/>
  <c r="J148" i="27"/>
  <c r="J156" i="27"/>
  <c r="J164" i="27"/>
  <c r="J172" i="27"/>
  <c r="J180" i="27"/>
  <c r="J188" i="27"/>
  <c r="J196" i="27"/>
  <c r="J204" i="27"/>
  <c r="J212" i="27"/>
  <c r="J220" i="27"/>
  <c r="J228" i="27"/>
  <c r="J236" i="27"/>
  <c r="J244" i="27"/>
  <c r="J252" i="27"/>
  <c r="J260" i="27"/>
  <c r="J268" i="27"/>
  <c r="J276" i="27"/>
  <c r="J284" i="27"/>
  <c r="J292" i="27"/>
  <c r="J300" i="27"/>
  <c r="J308" i="27"/>
  <c r="J316" i="27"/>
  <c r="J324" i="27"/>
  <c r="J332" i="27"/>
  <c r="J340" i="27"/>
  <c r="J348" i="27"/>
  <c r="J356" i="27"/>
  <c r="J364" i="27"/>
  <c r="J372" i="27"/>
  <c r="J380" i="27"/>
  <c r="J388" i="27"/>
  <c r="J396" i="27"/>
  <c r="J404" i="27"/>
  <c r="J412" i="27"/>
  <c r="J420" i="27"/>
  <c r="J428" i="27"/>
  <c r="J436" i="27"/>
  <c r="J444" i="27"/>
  <c r="J452" i="27"/>
  <c r="J460" i="27"/>
  <c r="J468" i="27"/>
  <c r="J476" i="27"/>
  <c r="J484" i="27"/>
  <c r="J492" i="27"/>
  <c r="J500" i="27"/>
  <c r="J508" i="27"/>
  <c r="J516" i="27"/>
  <c r="J524" i="27"/>
  <c r="J532" i="27"/>
  <c r="J540" i="27"/>
  <c r="J548" i="27"/>
  <c r="J556" i="27"/>
  <c r="J564" i="27"/>
  <c r="J572" i="27"/>
  <c r="J580" i="27"/>
  <c r="J588" i="27"/>
  <c r="J596" i="27"/>
  <c r="J604" i="27"/>
  <c r="J612" i="27"/>
  <c r="J620" i="27"/>
  <c r="J628" i="27"/>
  <c r="J636" i="27"/>
  <c r="J644" i="27"/>
  <c r="J652" i="27"/>
  <c r="J660" i="27"/>
  <c r="J668" i="27"/>
  <c r="J676" i="27"/>
  <c r="J684" i="27"/>
  <c r="J692" i="27"/>
  <c r="J700" i="27"/>
  <c r="J25" i="27"/>
  <c r="J41" i="27"/>
  <c r="J57" i="27"/>
  <c r="J73" i="27"/>
  <c r="J89" i="27"/>
  <c r="J105" i="27"/>
  <c r="J121" i="27"/>
  <c r="J137" i="27"/>
  <c r="J153" i="27"/>
  <c r="J169" i="27"/>
  <c r="J185" i="27"/>
  <c r="J201" i="27"/>
  <c r="J217" i="27"/>
  <c r="J233" i="27"/>
  <c r="J249" i="27"/>
  <c r="J265" i="27"/>
  <c r="J281" i="27"/>
  <c r="J297" i="27"/>
  <c r="J313" i="27"/>
  <c r="J329" i="27"/>
  <c r="J345" i="27"/>
  <c r="J361" i="27"/>
  <c r="J377" i="27"/>
  <c r="J393" i="27"/>
  <c r="J409" i="27"/>
  <c r="J425" i="27"/>
  <c r="J441" i="27"/>
  <c r="J457" i="27"/>
  <c r="J473" i="27"/>
  <c r="J489" i="27"/>
  <c r="J505" i="27"/>
  <c r="J521" i="27"/>
  <c r="J537" i="27"/>
  <c r="J553" i="27"/>
  <c r="J569" i="27"/>
  <c r="J585" i="27"/>
  <c r="J601" i="27"/>
  <c r="J617" i="27"/>
  <c r="J633" i="27"/>
  <c r="J649" i="27"/>
  <c r="J665" i="27"/>
  <c r="J681" i="27"/>
  <c r="J696" i="27"/>
  <c r="J706" i="27"/>
  <c r="J714" i="27"/>
  <c r="J722" i="27"/>
  <c r="J730" i="27"/>
  <c r="J738" i="27"/>
  <c r="J746" i="27"/>
  <c r="J754" i="27"/>
  <c r="J762" i="27"/>
  <c r="J770" i="27"/>
  <c r="J778" i="27"/>
  <c r="J786" i="27"/>
  <c r="J794" i="27"/>
  <c r="J802" i="27"/>
  <c r="J810" i="27"/>
  <c r="J818" i="27"/>
  <c r="J826" i="27"/>
  <c r="J834" i="27"/>
  <c r="J842" i="27"/>
  <c r="J850" i="27"/>
  <c r="J858" i="27"/>
  <c r="J866" i="27"/>
  <c r="J874" i="27"/>
  <c r="J882" i="27"/>
  <c r="J890" i="27"/>
  <c r="J898" i="27"/>
  <c r="J906" i="27"/>
  <c r="J914" i="27"/>
  <c r="J922" i="27"/>
  <c r="J930" i="27"/>
  <c r="J938" i="27"/>
  <c r="J946" i="27"/>
  <c r="J954" i="27"/>
  <c r="J962" i="27"/>
  <c r="J970" i="27"/>
  <c r="J978" i="27"/>
  <c r="J986" i="27"/>
  <c r="J994" i="27"/>
  <c r="J1002" i="27"/>
  <c r="J1010" i="27"/>
  <c r="J20" i="27"/>
  <c r="J26" i="27"/>
  <c r="J42" i="27"/>
  <c r="J58" i="27"/>
  <c r="J74" i="27"/>
  <c r="J90" i="27"/>
  <c r="J106" i="27"/>
  <c r="J122" i="27"/>
  <c r="J138" i="27"/>
  <c r="J154" i="27"/>
  <c r="J170" i="27"/>
  <c r="J186" i="27"/>
  <c r="J202" i="27"/>
  <c r="J218" i="27"/>
  <c r="J234" i="27"/>
  <c r="J250" i="27"/>
  <c r="J266" i="27"/>
  <c r="J282" i="27"/>
  <c r="J298" i="27"/>
  <c r="J314" i="27"/>
  <c r="J330" i="27"/>
  <c r="J346" i="27"/>
  <c r="J362" i="27"/>
  <c r="J378" i="27"/>
  <c r="J394" i="27"/>
  <c r="J410" i="27"/>
  <c r="J426" i="27"/>
  <c r="J442" i="27"/>
  <c r="J458" i="27"/>
  <c r="J474" i="27"/>
  <c r="J490" i="27"/>
  <c r="J506" i="27"/>
  <c r="J522" i="27"/>
  <c r="J538" i="27"/>
  <c r="J554" i="27"/>
  <c r="J570" i="27"/>
  <c r="J586" i="27"/>
  <c r="J602" i="27"/>
  <c r="J618" i="27"/>
  <c r="J634" i="27"/>
  <c r="J650" i="27"/>
  <c r="J666" i="27"/>
  <c r="J682" i="27"/>
  <c r="J697" i="27"/>
  <c r="J707" i="27"/>
  <c r="J715" i="27"/>
  <c r="J723" i="27"/>
  <c r="J731" i="27"/>
  <c r="J739" i="27"/>
  <c r="J747" i="27"/>
  <c r="J755" i="27"/>
  <c r="J763" i="27"/>
  <c r="J771" i="27"/>
  <c r="J779" i="27"/>
  <c r="J787" i="27"/>
  <c r="J795" i="27"/>
  <c r="J803" i="27"/>
  <c r="J811" i="27"/>
  <c r="J819" i="27"/>
  <c r="J827" i="27"/>
  <c r="J835" i="27"/>
  <c r="J843" i="27"/>
  <c r="J851" i="27"/>
  <c r="J859" i="27"/>
  <c r="J867" i="27"/>
  <c r="J875" i="27"/>
  <c r="J883" i="27"/>
  <c r="J891" i="27"/>
  <c r="J899" i="27"/>
  <c r="J907" i="27"/>
  <c r="J915" i="27"/>
  <c r="J923" i="27"/>
  <c r="J931" i="27"/>
  <c r="J939" i="27"/>
  <c r="J947" i="27"/>
  <c r="J955" i="27"/>
  <c r="J963" i="27"/>
  <c r="J971" i="27"/>
  <c r="J979" i="27"/>
  <c r="J987" i="27"/>
  <c r="J995" i="27"/>
  <c r="J1003" i="27"/>
  <c r="J1011" i="27"/>
  <c r="J30" i="27"/>
  <c r="J46" i="27"/>
  <c r="J62" i="27"/>
  <c r="J78" i="27"/>
  <c r="J94" i="27"/>
  <c r="J110" i="27"/>
  <c r="J126" i="27"/>
  <c r="J142" i="27"/>
  <c r="J158" i="27"/>
  <c r="J174" i="27"/>
  <c r="J190" i="27"/>
  <c r="J206" i="27"/>
  <c r="J222" i="27"/>
  <c r="J238" i="27"/>
  <c r="J32" i="27"/>
  <c r="J48" i="27"/>
  <c r="J64" i="27"/>
  <c r="J80" i="27"/>
  <c r="J96" i="27"/>
  <c r="J112" i="27"/>
  <c r="J128" i="27"/>
  <c r="J144" i="27"/>
  <c r="J160" i="27"/>
  <c r="J176" i="27"/>
  <c r="J192" i="27"/>
  <c r="J208" i="27"/>
  <c r="J224" i="27"/>
  <c r="J240" i="27"/>
  <c r="J256" i="27"/>
  <c r="J272" i="27"/>
  <c r="J288" i="27"/>
  <c r="J304" i="27"/>
  <c r="J320" i="27"/>
  <c r="J336" i="27"/>
  <c r="J352" i="27"/>
  <c r="J368" i="27"/>
  <c r="J384" i="27"/>
  <c r="J400" i="27"/>
  <c r="J416" i="27"/>
  <c r="J432" i="27"/>
  <c r="J448" i="27"/>
  <c r="J464" i="27"/>
  <c r="J480" i="27"/>
  <c r="J496" i="27"/>
  <c r="J512" i="27"/>
  <c r="J528" i="27"/>
  <c r="J544" i="27"/>
  <c r="J560" i="27"/>
  <c r="J576" i="27"/>
  <c r="J592" i="27"/>
  <c r="J608" i="27"/>
  <c r="J624" i="27"/>
  <c r="J640" i="27"/>
  <c r="J656" i="27"/>
  <c r="J672" i="27"/>
  <c r="J688" i="27"/>
  <c r="J701" i="27"/>
  <c r="J709" i="27"/>
  <c r="J717" i="27"/>
  <c r="J725" i="27"/>
  <c r="J733" i="27"/>
  <c r="J741" i="27"/>
  <c r="J749" i="27"/>
  <c r="J757" i="27"/>
  <c r="J765" i="27"/>
  <c r="J773" i="27"/>
  <c r="J781" i="27"/>
  <c r="J789" i="27"/>
  <c r="J797" i="27"/>
  <c r="J805" i="27"/>
  <c r="J813" i="27"/>
  <c r="J821" i="27"/>
  <c r="J829" i="27"/>
  <c r="J837" i="27"/>
  <c r="J845" i="27"/>
  <c r="J853" i="27"/>
  <c r="J861" i="27"/>
  <c r="J869" i="27"/>
  <c r="J877" i="27"/>
  <c r="J885" i="27"/>
  <c r="J893" i="27"/>
  <c r="J901" i="27"/>
  <c r="J909" i="27"/>
  <c r="J917" i="27"/>
  <c r="J925" i="27"/>
  <c r="J933" i="27"/>
  <c r="J941" i="27"/>
  <c r="J949" i="27"/>
  <c r="J957" i="27"/>
  <c r="J965" i="27"/>
  <c r="J973" i="27"/>
  <c r="J981" i="27"/>
  <c r="J989" i="27"/>
  <c r="J997" i="27"/>
  <c r="J1005" i="27"/>
  <c r="J1013" i="27"/>
  <c r="J33" i="27"/>
  <c r="J65" i="27"/>
  <c r="J97" i="27"/>
  <c r="J129" i="27"/>
  <c r="J161" i="27"/>
  <c r="J193" i="27"/>
  <c r="J225" i="27"/>
  <c r="J254" i="27"/>
  <c r="J278" i="27"/>
  <c r="J305" i="27"/>
  <c r="J328" i="27"/>
  <c r="J354" i="27"/>
  <c r="J382" i="27"/>
  <c r="J406" i="27"/>
  <c r="J433" i="27"/>
  <c r="J456" i="27"/>
  <c r="J482" i="27"/>
  <c r="J510" i="27"/>
  <c r="J534" i="27"/>
  <c r="J561" i="27"/>
  <c r="J584" i="27"/>
  <c r="J610" i="27"/>
  <c r="J638" i="27"/>
  <c r="J662" i="27"/>
  <c r="J689" i="27"/>
  <c r="J705" i="27"/>
  <c r="J719" i="27"/>
  <c r="J732" i="27"/>
  <c r="J744" i="27"/>
  <c r="J758" i="27"/>
  <c r="J769" i="27"/>
  <c r="J783" i="27"/>
  <c r="J796" i="27"/>
  <c r="J808" i="27"/>
  <c r="J822" i="27"/>
  <c r="J833" i="27"/>
  <c r="J847" i="27"/>
  <c r="J860" i="27"/>
  <c r="J872" i="27"/>
  <c r="J886" i="27"/>
  <c r="J897" i="27"/>
  <c r="J911" i="27"/>
  <c r="J924" i="27"/>
  <c r="J936" i="27"/>
  <c r="J950" i="27"/>
  <c r="J961" i="27"/>
  <c r="J975" i="27"/>
  <c r="J988" i="27"/>
  <c r="J1000" i="27"/>
  <c r="J1014" i="27"/>
  <c r="J38" i="27"/>
  <c r="J70" i="27"/>
  <c r="J102" i="27"/>
  <c r="J134" i="27"/>
  <c r="J166" i="27"/>
  <c r="J198" i="27"/>
  <c r="J230" i="27"/>
  <c r="J258" i="27"/>
  <c r="J286" i="27"/>
  <c r="J310" i="27"/>
  <c r="J337" i="27"/>
  <c r="J360" i="27"/>
  <c r="J386" i="27"/>
  <c r="J414" i="27"/>
  <c r="J438" i="27"/>
  <c r="J465" i="27"/>
  <c r="J488" i="27"/>
  <c r="J514" i="27"/>
  <c r="J542" i="27"/>
  <c r="J566" i="27"/>
  <c r="J593" i="27"/>
  <c r="J616" i="27"/>
  <c r="J642" i="27"/>
  <c r="J670" i="27"/>
  <c r="J694" i="27"/>
  <c r="J710" i="27"/>
  <c r="J721" i="27"/>
  <c r="J735" i="27"/>
  <c r="J748" i="27"/>
  <c r="J760" i="27"/>
  <c r="J774" i="27"/>
  <c r="J785" i="27"/>
  <c r="J799" i="27"/>
  <c r="J812" i="27"/>
  <c r="J824" i="27"/>
  <c r="J838" i="27"/>
  <c r="J849" i="27"/>
  <c r="J863" i="27"/>
  <c r="J876" i="27"/>
  <c r="J888" i="27"/>
  <c r="J902" i="27"/>
  <c r="J913" i="27"/>
  <c r="J927" i="27"/>
  <c r="J940" i="27"/>
  <c r="J952" i="27"/>
  <c r="J966" i="27"/>
  <c r="J977" i="27"/>
  <c r="J991" i="27"/>
  <c r="J1004" i="27"/>
  <c r="J1016" i="27"/>
  <c r="J40" i="27"/>
  <c r="J72" i="27"/>
  <c r="J104" i="27"/>
  <c r="J136" i="27"/>
  <c r="J168" i="27"/>
  <c r="J200" i="27"/>
  <c r="J232" i="27"/>
  <c r="J262" i="27"/>
  <c r="J289" i="27"/>
  <c r="J312" i="27"/>
  <c r="J338" i="27"/>
  <c r="J366" i="27"/>
  <c r="J390" i="27"/>
  <c r="J417" i="27"/>
  <c r="J440" i="27"/>
  <c r="J466" i="27"/>
  <c r="J494" i="27"/>
  <c r="J518" i="27"/>
  <c r="J545" i="27"/>
  <c r="J568" i="27"/>
  <c r="J594" i="27"/>
  <c r="J622" i="27"/>
  <c r="J646" i="27"/>
  <c r="J673" i="27"/>
  <c r="J695" i="27"/>
  <c r="J711" i="27"/>
  <c r="J724" i="27"/>
  <c r="J736" i="27"/>
  <c r="J750" i="27"/>
  <c r="J761" i="27"/>
  <c r="J775" i="27"/>
  <c r="J788" i="27"/>
  <c r="J800" i="27"/>
  <c r="J814" i="27"/>
  <c r="J825" i="27"/>
  <c r="J839" i="27"/>
  <c r="J852" i="27"/>
  <c r="J864" i="27"/>
  <c r="J878" i="27"/>
  <c r="J889" i="27"/>
  <c r="J903" i="27"/>
  <c r="J916" i="27"/>
  <c r="J928" i="27"/>
  <c r="J942" i="27"/>
  <c r="J953" i="27"/>
  <c r="J967" i="27"/>
  <c r="J980" i="27"/>
  <c r="J992" i="27"/>
  <c r="J1006" i="27"/>
  <c r="J1017" i="27"/>
  <c r="J54" i="27"/>
  <c r="J34" i="27"/>
  <c r="J88" i="27"/>
  <c r="J146" i="27"/>
  <c r="J194" i="27"/>
  <c r="J246" i="27"/>
  <c r="J290" i="27"/>
  <c r="J326" i="27"/>
  <c r="J370" i="27"/>
  <c r="J408" i="27"/>
  <c r="J450" i="27"/>
  <c r="J497" i="27"/>
  <c r="J530" i="27"/>
  <c r="J577" i="27"/>
  <c r="J614" i="27"/>
  <c r="J657" i="27"/>
  <c r="J698" i="27"/>
  <c r="J718" i="27"/>
  <c r="J740" i="27"/>
  <c r="J759" i="27"/>
  <c r="J780" i="27"/>
  <c r="J801" i="27"/>
  <c r="J820" i="27"/>
  <c r="J841" i="27"/>
  <c r="J862" i="27"/>
  <c r="J881" i="27"/>
  <c r="J904" i="27"/>
  <c r="J921" i="27"/>
  <c r="J944" i="27"/>
  <c r="J964" i="27"/>
  <c r="J984" i="27"/>
  <c r="J1007" i="27"/>
  <c r="J49" i="27"/>
  <c r="J98" i="27"/>
  <c r="J150" i="27"/>
  <c r="J209" i="27"/>
  <c r="J248" i="27"/>
  <c r="J294" i="27"/>
  <c r="J334" i="27"/>
  <c r="J374" i="27"/>
  <c r="J418" i="27"/>
  <c r="J454" i="27"/>
  <c r="J498" i="27"/>
  <c r="J536" i="27"/>
  <c r="J578" i="27"/>
  <c r="J625" i="27"/>
  <c r="J658" i="27"/>
  <c r="J702" i="27"/>
  <c r="J720" i="27"/>
  <c r="J742" i="27"/>
  <c r="J764" i="27"/>
  <c r="J782" i="27"/>
  <c r="J804" i="27"/>
  <c r="J823" i="27"/>
  <c r="J844" i="27"/>
  <c r="J865" i="27"/>
  <c r="J884" i="27"/>
  <c r="J905" i="27"/>
  <c r="J926" i="27"/>
  <c r="J945" i="27"/>
  <c r="J968" i="27"/>
  <c r="J985" i="27"/>
  <c r="J50" i="27"/>
  <c r="J113" i="27"/>
  <c r="J152" i="27"/>
  <c r="J210" i="27"/>
  <c r="J257" i="27"/>
  <c r="J296" i="27"/>
  <c r="J342" i="27"/>
  <c r="J376" i="27"/>
  <c r="J422" i="27"/>
  <c r="J462" i="27"/>
  <c r="J502" i="27"/>
  <c r="J546" i="27"/>
  <c r="J582" i="27"/>
  <c r="J626" i="27"/>
  <c r="J664" i="27"/>
  <c r="J703" i="27"/>
  <c r="J726" i="27"/>
  <c r="J743" i="27"/>
  <c r="J766" i="27"/>
  <c r="J784" i="27"/>
  <c r="J806" i="27"/>
  <c r="J828" i="27"/>
  <c r="J846" i="27"/>
  <c r="J868" i="27"/>
  <c r="J887" i="27"/>
  <c r="J908" i="27"/>
  <c r="J929" i="27"/>
  <c r="J948" i="27"/>
  <c r="J969" i="27"/>
  <c r="J990" i="27"/>
  <c r="J1009" i="27"/>
  <c r="J56" i="27"/>
  <c r="J114" i="27"/>
  <c r="J162" i="27"/>
  <c r="J214" i="27"/>
  <c r="J264" i="27"/>
  <c r="J302" i="27"/>
  <c r="J344" i="27"/>
  <c r="J385" i="27"/>
  <c r="J424" i="27"/>
  <c r="J470" i="27"/>
  <c r="J504" i="27"/>
  <c r="J550" i="27"/>
  <c r="J590" i="27"/>
  <c r="J630" i="27"/>
  <c r="J674" i="27"/>
  <c r="J704" i="27"/>
  <c r="J727" i="27"/>
  <c r="J745" i="27"/>
  <c r="J767" i="27"/>
  <c r="J790" i="27"/>
  <c r="J807" i="27"/>
  <c r="J830" i="27"/>
  <c r="J848" i="27"/>
  <c r="J870" i="27"/>
  <c r="J892" i="27"/>
  <c r="J910" i="27"/>
  <c r="J932" i="27"/>
  <c r="J951" i="27"/>
  <c r="J972" i="27"/>
  <c r="J993" i="27"/>
  <c r="J1012" i="27"/>
  <c r="J66" i="27"/>
  <c r="J118" i="27"/>
  <c r="J177" i="27"/>
  <c r="J216" i="27"/>
  <c r="J270" i="27"/>
  <c r="J306" i="27"/>
  <c r="J350" i="27"/>
  <c r="J392" i="27"/>
  <c r="J430" i="27"/>
  <c r="J472" i="27"/>
  <c r="J513" i="27"/>
  <c r="J552" i="27"/>
  <c r="J598" i="27"/>
  <c r="J632" i="27"/>
  <c r="J678" i="27"/>
  <c r="J708" i="27"/>
  <c r="J728" i="27"/>
  <c r="J751" i="27"/>
  <c r="J768" i="27"/>
  <c r="J791" i="27"/>
  <c r="J809" i="27"/>
  <c r="J831" i="27"/>
  <c r="J854" i="27"/>
  <c r="J871" i="27"/>
  <c r="J894" i="27"/>
  <c r="J912" i="27"/>
  <c r="J934" i="27"/>
  <c r="J956" i="27"/>
  <c r="J974" i="27"/>
  <c r="J996" i="27"/>
  <c r="J1015" i="27"/>
  <c r="J82" i="27"/>
  <c r="J130" i="27"/>
  <c r="J182" i="27"/>
  <c r="J241" i="27"/>
  <c r="J274" i="27"/>
  <c r="J321" i="27"/>
  <c r="J358" i="27"/>
  <c r="J401" i="27"/>
  <c r="J446" i="27"/>
  <c r="J481" i="27"/>
  <c r="J526" i="27"/>
  <c r="J562" i="27"/>
  <c r="J606" i="27"/>
  <c r="J648" i="27"/>
  <c r="J686" i="27"/>
  <c r="J713" i="27"/>
  <c r="J734" i="27"/>
  <c r="J753" i="27"/>
  <c r="J776" i="27"/>
  <c r="J793" i="27"/>
  <c r="J816" i="27"/>
  <c r="J836" i="27"/>
  <c r="J81" i="27"/>
  <c r="J273" i="27"/>
  <c r="J434" i="27"/>
  <c r="J600" i="27"/>
  <c r="J729" i="27"/>
  <c r="J815" i="27"/>
  <c r="J879" i="27"/>
  <c r="J935" i="27"/>
  <c r="J983" i="27"/>
  <c r="J184" i="27"/>
  <c r="J960" i="27"/>
  <c r="J86" i="27"/>
  <c r="J280" i="27"/>
  <c r="J449" i="27"/>
  <c r="J609" i="27"/>
  <c r="J737" i="27"/>
  <c r="J817" i="27"/>
  <c r="J880" i="27"/>
  <c r="J937" i="27"/>
  <c r="J998" i="27"/>
  <c r="J690" i="27"/>
  <c r="J120" i="27"/>
  <c r="J318" i="27"/>
  <c r="J478" i="27"/>
  <c r="J641" i="27"/>
  <c r="J752" i="27"/>
  <c r="J832" i="27"/>
  <c r="J895" i="27"/>
  <c r="J943" i="27"/>
  <c r="J999" i="27"/>
  <c r="J369" i="27"/>
  <c r="J145" i="27"/>
  <c r="J322" i="27"/>
  <c r="J486" i="27"/>
  <c r="J654" i="27"/>
  <c r="J756" i="27"/>
  <c r="J840" i="27"/>
  <c r="J896" i="27"/>
  <c r="J958" i="27"/>
  <c r="J1001" i="27"/>
  <c r="J529" i="27"/>
  <c r="J856" i="27"/>
  <c r="J178" i="27"/>
  <c r="J353" i="27"/>
  <c r="J520" i="27"/>
  <c r="J680" i="27"/>
  <c r="J772" i="27"/>
  <c r="J855" i="27"/>
  <c r="J900" i="27"/>
  <c r="J959" i="27"/>
  <c r="J1008" i="27"/>
  <c r="J777" i="27"/>
  <c r="J918" i="27"/>
  <c r="J226" i="27"/>
  <c r="J398" i="27"/>
  <c r="J558" i="27"/>
  <c r="J712" i="27"/>
  <c r="J792" i="27"/>
  <c r="J857" i="27"/>
  <c r="J919" i="27"/>
  <c r="J976" i="27"/>
  <c r="J242" i="27"/>
  <c r="J402" i="27"/>
  <c r="J574" i="27"/>
  <c r="J716" i="27"/>
  <c r="J798" i="27"/>
  <c r="J873" i="27"/>
  <c r="J920" i="27"/>
  <c r="J982" i="27"/>
  <c r="C635" i="35"/>
  <c r="C611" i="35"/>
  <c r="C603" i="35"/>
  <c r="C549" i="35"/>
  <c r="C541" i="35"/>
  <c r="C490" i="35"/>
  <c r="C481" i="35"/>
  <c r="C449" i="35"/>
  <c r="C356" i="35"/>
  <c r="J339" i="35"/>
  <c r="C339" i="35"/>
  <c r="C321" i="35"/>
  <c r="C263" i="35"/>
  <c r="C254" i="35"/>
  <c r="C246" i="35"/>
  <c r="C238" i="35"/>
  <c r="C177" i="35"/>
  <c r="C160" i="35"/>
  <c r="C144" i="35"/>
  <c r="C136" i="35"/>
  <c r="C104" i="35"/>
  <c r="C47" i="35"/>
  <c r="C987" i="35"/>
  <c r="C844" i="35"/>
  <c r="C801" i="35"/>
  <c r="C751" i="35"/>
  <c r="C735" i="35"/>
  <c r="C661" i="35"/>
  <c r="C1013" i="35"/>
  <c r="C1005" i="35"/>
  <c r="C997" i="35"/>
  <c r="C960" i="35"/>
  <c r="C933" i="35"/>
  <c r="C924" i="35"/>
  <c r="C916" i="35"/>
  <c r="C906" i="35"/>
  <c r="C880" i="35"/>
  <c r="C872" i="35"/>
  <c r="C864" i="35"/>
  <c r="C856" i="35"/>
  <c r="C829" i="35"/>
  <c r="C786" i="35"/>
  <c r="C768" i="35"/>
  <c r="C744" i="35"/>
  <c r="C711" i="35"/>
  <c r="C687" i="35"/>
  <c r="C526" i="35"/>
  <c r="C492" i="35"/>
  <c r="C474" i="35"/>
  <c r="C466" i="35"/>
  <c r="C458" i="35"/>
  <c r="C348" i="35"/>
  <c r="C304" i="35"/>
  <c r="C272" i="35"/>
  <c r="C255" i="35"/>
  <c r="O243" i="35"/>
  <c r="C161" i="35"/>
  <c r="J137" i="35"/>
  <c r="C137" i="35"/>
  <c r="C113" i="35"/>
  <c r="C48" i="35"/>
  <c r="C949" i="35"/>
  <c r="C871" i="35"/>
  <c r="C793" i="35"/>
  <c r="C767" i="35"/>
  <c r="C727" i="35"/>
  <c r="C702" i="35"/>
  <c r="C694" i="35"/>
  <c r="C1006" i="35"/>
  <c r="C989" i="35"/>
  <c r="C970" i="35"/>
  <c r="C943" i="35"/>
  <c r="C935" i="35"/>
  <c r="C925" i="35"/>
  <c r="C917" i="35"/>
  <c r="C909" i="35"/>
  <c r="C908" i="35"/>
  <c r="C899" i="35"/>
  <c r="O838" i="35"/>
  <c r="C838" i="35"/>
  <c r="C769" i="35"/>
  <c r="C761" i="35"/>
  <c r="C753" i="35"/>
  <c r="C745" i="35"/>
  <c r="C737" i="35"/>
  <c r="C729" i="35"/>
  <c r="C721" i="35"/>
  <c r="C712" i="35"/>
  <c r="J705" i="35"/>
  <c r="C696" i="35"/>
  <c r="J689" i="35"/>
  <c r="C671" i="35"/>
  <c r="C655" i="35"/>
  <c r="C581" i="35"/>
  <c r="J556" i="35"/>
  <c r="C553" i="35"/>
  <c r="C527" i="35"/>
  <c r="C484" i="35"/>
  <c r="C443" i="35"/>
  <c r="C435" i="35"/>
  <c r="C426" i="35"/>
  <c r="C341" i="35"/>
  <c r="C297" i="35"/>
  <c r="C281" i="35"/>
  <c r="C256" i="35"/>
  <c r="C240" i="35"/>
  <c r="C146" i="35"/>
  <c r="C138" i="35"/>
  <c r="C130" i="35"/>
  <c r="C122" i="35"/>
  <c r="J114" i="35"/>
  <c r="C114" i="35"/>
  <c r="C82" i="35"/>
  <c r="O17" i="35"/>
  <c r="C17" i="35"/>
  <c r="C981" i="35"/>
  <c r="C980" i="35"/>
  <c r="C972" i="35"/>
  <c r="C962" i="35"/>
  <c r="C944" i="35"/>
  <c r="C926" i="35"/>
  <c r="C918" i="35"/>
  <c r="C900" i="35"/>
  <c r="C874" i="35"/>
  <c r="C866" i="35"/>
  <c r="C858" i="35"/>
  <c r="C847" i="35"/>
  <c r="C812" i="35"/>
  <c r="C804" i="35"/>
  <c r="C796" i="35"/>
  <c r="C788" i="35"/>
  <c r="C705" i="35"/>
  <c r="C697" i="35"/>
  <c r="J690" i="35"/>
  <c r="C689" i="35"/>
  <c r="C681" i="35"/>
  <c r="J631" i="35"/>
  <c r="P631" i="35" s="1"/>
  <c r="O614" i="35"/>
  <c r="C614" i="35"/>
  <c r="C606" i="35"/>
  <c r="C598" i="35"/>
  <c r="C590" i="35"/>
  <c r="O586" i="35"/>
  <c r="Q586" i="35" s="1"/>
  <c r="C565" i="35"/>
  <c r="J557" i="35"/>
  <c r="C555" i="35"/>
  <c r="C536" i="35"/>
  <c r="C528" i="35"/>
  <c r="C520" i="35"/>
  <c r="C476" i="35"/>
  <c r="C460" i="35"/>
  <c r="C444" i="35"/>
  <c r="J437" i="35"/>
  <c r="P437" i="35" s="1"/>
  <c r="C411" i="35"/>
  <c r="C359" i="35"/>
  <c r="C342" i="35"/>
  <c r="C189" i="35"/>
  <c r="C188" i="35"/>
  <c r="C155" i="35"/>
  <c r="C147" i="35"/>
  <c r="C107" i="35"/>
  <c r="C99" i="35"/>
  <c r="J76" i="35"/>
  <c r="J67" i="35"/>
  <c r="C67" i="35"/>
  <c r="C51" i="35"/>
  <c r="C26" i="35"/>
  <c r="C18" i="35"/>
  <c r="C879" i="35"/>
  <c r="C855" i="35"/>
  <c r="C827" i="35"/>
  <c r="C1008" i="35"/>
  <c r="C1000" i="35"/>
  <c r="C991" i="35"/>
  <c r="C973" i="35"/>
  <c r="C964" i="35"/>
  <c r="C954" i="35"/>
  <c r="C928" i="35"/>
  <c r="C927" i="35"/>
  <c r="O919" i="35"/>
  <c r="C919" i="35"/>
  <c r="C911" i="35"/>
  <c r="C892" i="35"/>
  <c r="J883" i="35"/>
  <c r="C883" i="35"/>
  <c r="C875" i="35"/>
  <c r="C859" i="35"/>
  <c r="J849" i="35"/>
  <c r="C849" i="35"/>
  <c r="C848" i="35"/>
  <c r="C840" i="35"/>
  <c r="C823" i="35"/>
  <c r="C797" i="35"/>
  <c r="C781" i="35"/>
  <c r="O767" i="35"/>
  <c r="C763" i="35"/>
  <c r="C747" i="35"/>
  <c r="C739" i="35"/>
  <c r="C731" i="35"/>
  <c r="C690" i="35"/>
  <c r="C591" i="35"/>
  <c r="C574" i="35"/>
  <c r="C557" i="35"/>
  <c r="O481" i="35"/>
  <c r="C453" i="35"/>
  <c r="C428" i="35"/>
  <c r="C420" i="35"/>
  <c r="C412" i="35"/>
  <c r="C404" i="35"/>
  <c r="J369" i="35"/>
  <c r="C369" i="35"/>
  <c r="O356" i="35"/>
  <c r="C334" i="35"/>
  <c r="C333" i="35"/>
  <c r="C325" i="35"/>
  <c r="C283" i="35"/>
  <c r="C275" i="35"/>
  <c r="C164" i="35"/>
  <c r="C156" i="35"/>
  <c r="C148" i="35"/>
  <c r="C140" i="35"/>
  <c r="C132" i="35"/>
  <c r="C92" i="35"/>
  <c r="C84" i="35"/>
  <c r="C27" i="35"/>
  <c r="C19" i="35"/>
  <c r="C1009" i="35"/>
  <c r="C1001" i="35"/>
  <c r="C992" i="35"/>
  <c r="C983" i="35"/>
  <c r="C965" i="35"/>
  <c r="C956" i="35"/>
  <c r="C946" i="35"/>
  <c r="C938" i="35"/>
  <c r="C920" i="35"/>
  <c r="C912" i="35"/>
  <c r="C902" i="35"/>
  <c r="C893" i="35"/>
  <c r="C884" i="35"/>
  <c r="O880" i="35"/>
  <c r="C876" i="35"/>
  <c r="C868" i="35"/>
  <c r="C860" i="35"/>
  <c r="C773" i="35"/>
  <c r="C764" i="35"/>
  <c r="C756" i="35"/>
  <c r="C740" i="35"/>
  <c r="C732" i="35"/>
  <c r="C724" i="35"/>
  <c r="C683" i="35"/>
  <c r="C674" i="35"/>
  <c r="C658" i="35"/>
  <c r="C641" i="35"/>
  <c r="C608" i="35"/>
  <c r="O600" i="35"/>
  <c r="C600" i="35"/>
  <c r="C558" i="35"/>
  <c r="C530" i="35"/>
  <c r="C504" i="35"/>
  <c r="C496" i="35"/>
  <c r="C478" i="35"/>
  <c r="C462" i="35"/>
  <c r="C446" i="35"/>
  <c r="C378" i="35"/>
  <c r="C362" i="35"/>
  <c r="C352" i="35"/>
  <c r="C344" i="35"/>
  <c r="C326" i="35"/>
  <c r="C318" i="35"/>
  <c r="C309" i="35"/>
  <c r="C300" i="35"/>
  <c r="C182" i="35"/>
  <c r="C173" i="35"/>
  <c r="C149" i="35"/>
  <c r="C125" i="35"/>
  <c r="C85" i="35"/>
  <c r="O48" i="35"/>
  <c r="Q48" i="35" s="1"/>
  <c r="C1012" i="35"/>
  <c r="C986" i="35"/>
  <c r="C896" i="35"/>
  <c r="O777" i="35"/>
  <c r="C777" i="35"/>
  <c r="C677" i="35"/>
  <c r="C1010" i="35"/>
  <c r="C993" i="35"/>
  <c r="C984" i="35"/>
  <c r="C975" i="35"/>
  <c r="C957" i="35"/>
  <c r="C930" i="35"/>
  <c r="C903" i="35"/>
  <c r="C894" i="35"/>
  <c r="C877" i="35"/>
  <c r="C861" i="35"/>
  <c r="C853" i="35"/>
  <c r="C851" i="35"/>
  <c r="C834" i="35"/>
  <c r="J826" i="35"/>
  <c r="C825" i="35"/>
  <c r="C775" i="35"/>
  <c r="C659" i="35"/>
  <c r="C650" i="35"/>
  <c r="C633" i="35"/>
  <c r="C593" i="35"/>
  <c r="C585" i="35"/>
  <c r="C577" i="35"/>
  <c r="C547" i="35"/>
  <c r="J516" i="35"/>
  <c r="C506" i="35"/>
  <c r="J472" i="35"/>
  <c r="C447" i="35"/>
  <c r="C406" i="35"/>
  <c r="C388" i="35"/>
  <c r="C379" i="35"/>
  <c r="O337" i="35"/>
  <c r="C337" i="35"/>
  <c r="C336" i="35"/>
  <c r="C310" i="35"/>
  <c r="C301" i="35"/>
  <c r="C277" i="35"/>
  <c r="C252" i="35"/>
  <c r="C212" i="35"/>
  <c r="C193" i="35"/>
  <c r="C158" i="35"/>
  <c r="C150" i="35"/>
  <c r="C142" i="35"/>
  <c r="C134" i="35"/>
  <c r="C118" i="35"/>
  <c r="C110" i="35"/>
  <c r="C102" i="35"/>
  <c r="C94" i="35"/>
  <c r="C78" i="35"/>
  <c r="O21" i="35"/>
  <c r="C21" i="35"/>
  <c r="C968" i="35"/>
  <c r="C941" i="35"/>
  <c r="C932" i="35"/>
  <c r="C999" i="35"/>
  <c r="C1011" i="35"/>
  <c r="C1003" i="35"/>
  <c r="C995" i="35"/>
  <c r="C967" i="35"/>
  <c r="C958" i="35"/>
  <c r="C948" i="35"/>
  <c r="C940" i="35"/>
  <c r="C914" i="35"/>
  <c r="C895" i="35"/>
  <c r="C870" i="35"/>
  <c r="C843" i="35"/>
  <c r="J827" i="35"/>
  <c r="C826" i="35"/>
  <c r="C818" i="35"/>
  <c r="O771" i="35"/>
  <c r="Q771" i="35" s="1"/>
  <c r="O689" i="35"/>
  <c r="C685" i="35"/>
  <c r="C651" i="35"/>
  <c r="C480" i="35"/>
  <c r="C472" i="35"/>
  <c r="C464" i="35"/>
  <c r="C456" i="35"/>
  <c r="C448" i="35"/>
  <c r="C440" i="35"/>
  <c r="C398" i="35"/>
  <c r="C380" i="35"/>
  <c r="C372" i="35"/>
  <c r="C355" i="35"/>
  <c r="C328" i="35"/>
  <c r="C320" i="35"/>
  <c r="O316" i="35"/>
  <c r="C312" i="35"/>
  <c r="C302" i="35"/>
  <c r="C286" i="35"/>
  <c r="C237" i="35"/>
  <c r="C229" i="35"/>
  <c r="C221" i="35"/>
  <c r="C213" i="35"/>
  <c r="C202" i="35"/>
  <c r="C175" i="35"/>
  <c r="C167" i="35"/>
  <c r="C119" i="35"/>
  <c r="C111" i="35"/>
  <c r="C79" i="35"/>
  <c r="C22" i="35"/>
  <c r="J15" i="35"/>
  <c r="C15" i="35"/>
  <c r="J19" i="27"/>
  <c r="J18" i="27"/>
  <c r="O870" i="35"/>
  <c r="Q870" i="35" s="1"/>
  <c r="O852" i="35"/>
  <c r="J712" i="35"/>
  <c r="J609" i="35"/>
  <c r="J239" i="35"/>
  <c r="J199" i="35"/>
  <c r="O633" i="35"/>
  <c r="Q633" i="35" s="1"/>
  <c r="O1010" i="35"/>
  <c r="O779" i="35"/>
  <c r="Q779" i="35" s="1"/>
  <c r="O751" i="35"/>
  <c r="O735" i="35"/>
  <c r="O623" i="35"/>
  <c r="O547" i="35"/>
  <c r="O542" i="35"/>
  <c r="Q542" i="35" s="1"/>
  <c r="O329" i="35"/>
  <c r="Q329" i="35" s="1"/>
  <c r="O324" i="35"/>
  <c r="J243" i="35"/>
  <c r="O126" i="35"/>
  <c r="O118" i="35"/>
  <c r="O64" i="35"/>
  <c r="J968" i="35"/>
  <c r="O950" i="35"/>
  <c r="O644" i="35"/>
  <c r="O525" i="35"/>
  <c r="Q525" i="35" s="1"/>
  <c r="O480" i="35"/>
  <c r="O348" i="35"/>
  <c r="Q348" i="35" s="1"/>
  <c r="O40" i="35"/>
  <c r="O19" i="35"/>
  <c r="J980" i="35"/>
  <c r="O875" i="35"/>
  <c r="J871" i="35"/>
  <c r="O843" i="35"/>
  <c r="J716" i="35"/>
  <c r="J671" i="35"/>
  <c r="P671" i="35" s="1"/>
  <c r="O446" i="35"/>
  <c r="O225" i="35"/>
  <c r="Q225" i="35" s="1"/>
  <c r="O201" i="35"/>
  <c r="Q201" i="35" s="1"/>
  <c r="O25" i="35"/>
  <c r="J992" i="35"/>
  <c r="J972" i="35"/>
  <c r="O790" i="35"/>
  <c r="J751" i="35"/>
  <c r="O657" i="35"/>
  <c r="O637" i="35"/>
  <c r="O599" i="35"/>
  <c r="O451" i="35"/>
  <c r="Q451" i="35" s="1"/>
  <c r="J416" i="35"/>
  <c r="O403" i="35"/>
  <c r="J354" i="35"/>
  <c r="J801" i="35"/>
  <c r="J633" i="35"/>
  <c r="J579" i="35"/>
  <c r="J547" i="35"/>
  <c r="J500" i="35"/>
  <c r="J150" i="35"/>
  <c r="J90" i="35"/>
  <c r="P90" i="35" s="1"/>
  <c r="J679" i="35"/>
  <c r="O967" i="35"/>
  <c r="O952" i="35"/>
  <c r="O951" i="35"/>
  <c r="Q951" i="35" s="1"/>
  <c r="O926" i="35"/>
  <c r="O826" i="35"/>
  <c r="J767" i="35"/>
  <c r="P767" i="35" s="1"/>
  <c r="J612" i="35"/>
  <c r="J595" i="35"/>
  <c r="O573" i="35"/>
  <c r="O442" i="35"/>
  <c r="J438" i="35"/>
  <c r="J331" i="35"/>
  <c r="J171" i="35"/>
  <c r="P171" i="35" s="1"/>
  <c r="J161" i="35"/>
  <c r="P161" i="35" s="1"/>
  <c r="J138" i="35"/>
  <c r="J211" i="35"/>
  <c r="J989" i="35"/>
  <c r="J978" i="35"/>
  <c r="O958" i="35"/>
  <c r="Q958" i="35" s="1"/>
  <c r="O922" i="35"/>
  <c r="Q922" i="35" s="1"/>
  <c r="O803" i="35"/>
  <c r="O732" i="35"/>
  <c r="J694" i="35"/>
  <c r="J661" i="35"/>
  <c r="O646" i="35"/>
  <c r="O608" i="35"/>
  <c r="J587" i="35"/>
  <c r="J577" i="35"/>
  <c r="O501" i="35"/>
  <c r="Q501" i="35" s="1"/>
  <c r="J460" i="35"/>
  <c r="O406" i="35"/>
  <c r="O402" i="35"/>
  <c r="O300" i="35"/>
  <c r="J284" i="35"/>
  <c r="O226" i="35"/>
  <c r="J210" i="35"/>
  <c r="P210" i="35" s="1"/>
  <c r="O156" i="35"/>
  <c r="O122" i="35"/>
  <c r="Q122" i="35" s="1"/>
  <c r="J104" i="35"/>
  <c r="J95" i="35"/>
  <c r="J627" i="35"/>
  <c r="O589" i="35"/>
  <c r="J401" i="35"/>
  <c r="O387" i="35"/>
  <c r="Q387" i="35" s="1"/>
  <c r="O308" i="35"/>
  <c r="O287" i="35"/>
  <c r="Q287" i="35" s="1"/>
  <c r="J203" i="35"/>
  <c r="P203" i="35" s="1"/>
  <c r="J97" i="35"/>
  <c r="J850" i="35"/>
  <c r="O1002" i="35"/>
  <c r="O989" i="35"/>
  <c r="Q989" i="35" s="1"/>
  <c r="J925" i="35"/>
  <c r="O798" i="35"/>
  <c r="Q798" i="35" s="1"/>
  <c r="O756" i="35"/>
  <c r="Q756" i="35" s="1"/>
  <c r="J300" i="35"/>
  <c r="O274" i="35"/>
  <c r="J218" i="35"/>
  <c r="P218" i="35" s="1"/>
  <c r="J604" i="35"/>
  <c r="P604" i="35" s="1"/>
  <c r="O595" i="35"/>
  <c r="O1007" i="35"/>
  <c r="Q1007" i="35" s="1"/>
  <c r="O990" i="35"/>
  <c r="Q990" i="35" s="1"/>
  <c r="O933" i="35"/>
  <c r="Q933" i="35" s="1"/>
  <c r="O911" i="35"/>
  <c r="J843" i="35"/>
  <c r="J819" i="35"/>
  <c r="P819" i="35" s="1"/>
  <c r="O775" i="35"/>
  <c r="O747" i="35"/>
  <c r="O743" i="35"/>
  <c r="J707" i="35"/>
  <c r="P707" i="35" s="1"/>
  <c r="O702" i="35"/>
  <c r="O698" i="35"/>
  <c r="Q698" i="35" s="1"/>
  <c r="O639" i="35"/>
  <c r="Q639" i="35" s="1"/>
  <c r="J635" i="35"/>
  <c r="O616" i="35"/>
  <c r="J596" i="35"/>
  <c r="O521" i="35"/>
  <c r="Q521" i="35" s="1"/>
  <c r="O461" i="35"/>
  <c r="O398" i="35"/>
  <c r="Q398" i="35" s="1"/>
  <c r="O332" i="35"/>
  <c r="Q332" i="35" s="1"/>
  <c r="O323" i="35"/>
  <c r="J304" i="35"/>
  <c r="J249" i="35"/>
  <c r="O210" i="35"/>
  <c r="J134" i="35"/>
  <c r="J58" i="35"/>
  <c r="J56" i="35"/>
  <c r="O114" i="35"/>
  <c r="O943" i="35"/>
  <c r="O935" i="35"/>
  <c r="O851" i="35"/>
  <c r="O748" i="35"/>
  <c r="O711" i="35"/>
  <c r="O579" i="35"/>
  <c r="O344" i="35"/>
  <c r="O53" i="35"/>
  <c r="O802" i="35"/>
  <c r="J664" i="35"/>
  <c r="J996" i="35"/>
  <c r="P996" i="35" s="1"/>
  <c r="O982" i="35"/>
  <c r="J970" i="35"/>
  <c r="P970" i="35" s="1"/>
  <c r="J643" i="35"/>
  <c r="P643" i="35" s="1"/>
  <c r="J1002" i="35"/>
  <c r="J998" i="35"/>
  <c r="J933" i="35"/>
  <c r="J851" i="35"/>
  <c r="J807" i="35"/>
  <c r="J569" i="35"/>
  <c r="P569" i="35" s="1"/>
  <c r="J645" i="35"/>
  <c r="J187" i="35"/>
  <c r="P187" i="35" s="1"/>
  <c r="O991" i="35"/>
  <c r="Q991" i="35" s="1"/>
  <c r="O936" i="35"/>
  <c r="O874" i="35"/>
  <c r="O822" i="35"/>
  <c r="Q822" i="35" s="1"/>
  <c r="O454" i="35"/>
  <c r="Q454" i="35" s="1"/>
  <c r="J414" i="35"/>
  <c r="O288" i="35"/>
  <c r="O165" i="35"/>
  <c r="J192" i="35"/>
  <c r="J1008" i="35"/>
  <c r="J922" i="35"/>
  <c r="P922" i="35" s="1"/>
  <c r="J893" i="35"/>
  <c r="J891" i="35"/>
  <c r="J797" i="35"/>
  <c r="J648" i="35"/>
  <c r="P648" i="35" s="1"/>
  <c r="J625" i="35"/>
  <c r="P625" i="35" s="1"/>
  <c r="J1010" i="35"/>
  <c r="J960" i="35"/>
  <c r="J957" i="35"/>
  <c r="O934" i="35"/>
  <c r="O910" i="35"/>
  <c r="O625" i="35"/>
  <c r="J382" i="35"/>
  <c r="P382" i="35" s="1"/>
  <c r="O382" i="35"/>
  <c r="Q382" i="35" s="1"/>
  <c r="J497" i="35"/>
  <c r="P497" i="35" s="1"/>
  <c r="J377" i="35"/>
  <c r="J695" i="35"/>
  <c r="P695" i="35" s="1"/>
  <c r="J677" i="35"/>
  <c r="J666" i="35"/>
  <c r="O641" i="35"/>
  <c r="O557" i="35"/>
  <c r="O555" i="35"/>
  <c r="O517" i="35"/>
  <c r="J513" i="35"/>
  <c r="O505" i="35"/>
  <c r="Q505" i="35" s="1"/>
  <c r="O488" i="35"/>
  <c r="Q488" i="35" s="1"/>
  <c r="J434" i="35"/>
  <c r="P434" i="35" s="1"/>
  <c r="J432" i="35"/>
  <c r="O383" i="35"/>
  <c r="Q383" i="35" s="1"/>
  <c r="O361" i="35"/>
  <c r="J353" i="35"/>
  <c r="O317" i="35"/>
  <c r="J299" i="35"/>
  <c r="J296" i="35"/>
  <c r="O284" i="35"/>
  <c r="J276" i="35"/>
  <c r="O255" i="35"/>
  <c r="Q255" i="35" s="1"/>
  <c r="O252" i="35"/>
  <c r="Q252" i="35" s="1"/>
  <c r="O236" i="35"/>
  <c r="Q236" i="35" s="1"/>
  <c r="O227" i="35"/>
  <c r="J219" i="35"/>
  <c r="J215" i="35"/>
  <c r="P215" i="35" s="1"/>
  <c r="J207" i="35"/>
  <c r="O160" i="35"/>
  <c r="J125" i="35"/>
  <c r="J109" i="35"/>
  <c r="J77" i="35"/>
  <c r="J68" i="35"/>
  <c r="J60" i="35"/>
  <c r="O835" i="35"/>
  <c r="J637" i="35"/>
  <c r="O626" i="35"/>
  <c r="J606" i="35"/>
  <c r="O602" i="35"/>
  <c r="Q602" i="35" s="1"/>
  <c r="J585" i="35"/>
  <c r="O558" i="35"/>
  <c r="O532" i="35"/>
  <c r="O531" i="35"/>
  <c r="O493" i="35"/>
  <c r="O492" i="35"/>
  <c r="O469" i="35"/>
  <c r="Q469" i="35" s="1"/>
  <c r="O415" i="35"/>
  <c r="Q415" i="35" s="1"/>
  <c r="O370" i="35"/>
  <c r="O325" i="35"/>
  <c r="O293" i="35"/>
  <c r="J273" i="35"/>
  <c r="P273" i="35" s="1"/>
  <c r="O269" i="35"/>
  <c r="Q269" i="35" s="1"/>
  <c r="O256" i="35"/>
  <c r="J232" i="35"/>
  <c r="O212" i="35"/>
  <c r="O174" i="35"/>
  <c r="Q174" i="35" s="1"/>
  <c r="O823" i="35"/>
  <c r="O744" i="35"/>
  <c r="J740" i="35"/>
  <c r="J681" i="35"/>
  <c r="O605" i="35"/>
  <c r="O496" i="35"/>
  <c r="J449" i="35"/>
  <c r="P449" i="35" s="1"/>
  <c r="J431" i="35"/>
  <c r="P431" i="35" s="1"/>
  <c r="J430" i="35"/>
  <c r="P430" i="35" s="1"/>
  <c r="J332" i="35"/>
  <c r="P332" i="35" s="1"/>
  <c r="J308" i="35"/>
  <c r="O294" i="35"/>
  <c r="O290" i="35"/>
  <c r="O270" i="35"/>
  <c r="O247" i="35"/>
  <c r="Q247" i="35" s="1"/>
  <c r="J182" i="35"/>
  <c r="J159" i="35"/>
  <c r="O150" i="35"/>
  <c r="J129" i="35"/>
  <c r="P129" i="35" s="1"/>
  <c r="J102" i="35"/>
  <c r="O87" i="35"/>
  <c r="Q87" i="35" s="1"/>
  <c r="J53" i="35"/>
  <c r="P53" i="35" s="1"/>
  <c r="J26" i="35"/>
  <c r="J20" i="35"/>
  <c r="P20" i="35" s="1"/>
  <c r="J19" i="35"/>
  <c r="P19" i="35" s="1"/>
  <c r="O497" i="35"/>
  <c r="O235" i="35"/>
  <c r="Q235" i="35" s="1"/>
  <c r="O52" i="35"/>
  <c r="Q52" i="35" s="1"/>
  <c r="J37" i="35"/>
  <c r="P37" i="35" s="1"/>
  <c r="O760" i="35"/>
  <c r="Q760" i="35" s="1"/>
  <c r="J672" i="35"/>
  <c r="J588" i="35"/>
  <c r="O541" i="35"/>
  <c r="J532" i="35"/>
  <c r="O434" i="35"/>
  <c r="Q434" i="35" s="1"/>
  <c r="J409" i="35"/>
  <c r="P409" i="35" s="1"/>
  <c r="J384" i="35"/>
  <c r="J383" i="35"/>
  <c r="O49" i="35"/>
  <c r="O804" i="35"/>
  <c r="Q804" i="35" s="1"/>
  <c r="J802" i="35"/>
  <c r="O787" i="35"/>
  <c r="Q787" i="35" s="1"/>
  <c r="O764" i="35"/>
  <c r="O681" i="35"/>
  <c r="O678" i="35"/>
  <c r="O652" i="35"/>
  <c r="O606" i="35"/>
  <c r="O582" i="35"/>
  <c r="O526" i="35"/>
  <c r="J489" i="35"/>
  <c r="P489" i="35" s="1"/>
  <c r="J454" i="35"/>
  <c r="P454" i="35" s="1"/>
  <c r="J415" i="35"/>
  <c r="P415" i="35" s="1"/>
  <c r="J378" i="35"/>
  <c r="O321" i="35"/>
  <c r="J293" i="35"/>
  <c r="P293" i="35" s="1"/>
  <c r="J270" i="35"/>
  <c r="P270" i="35" s="1"/>
  <c r="J269" i="35"/>
  <c r="O182" i="35"/>
  <c r="J177" i="35"/>
  <c r="J106" i="35"/>
  <c r="O105" i="35"/>
  <c r="Q105" i="35" s="1"/>
  <c r="J87" i="35"/>
  <c r="O30" i="35"/>
  <c r="J194" i="35"/>
  <c r="J86" i="35"/>
  <c r="O86" i="35"/>
  <c r="Q86" i="35" s="1"/>
  <c r="J1012" i="35"/>
  <c r="J997" i="35"/>
  <c r="O962" i="35"/>
  <c r="O949" i="35"/>
  <c r="J934" i="35"/>
  <c r="O885" i="35"/>
  <c r="Q885" i="35" s="1"/>
  <c r="O486" i="35"/>
  <c r="O942" i="35"/>
  <c r="Q942" i="35" s="1"/>
  <c r="J242" i="35"/>
  <c r="J123" i="35"/>
  <c r="P123" i="35" s="1"/>
  <c r="O998" i="35"/>
  <c r="O946" i="35"/>
  <c r="O914" i="35"/>
  <c r="O903" i="35"/>
  <c r="Q903" i="35" s="1"/>
  <c r="O902" i="35"/>
  <c r="O649" i="35"/>
  <c r="Q649" i="35" s="1"/>
  <c r="J394" i="35"/>
  <c r="P394" i="35" s="1"/>
  <c r="O394" i="35"/>
  <c r="O899" i="35"/>
  <c r="Q899" i="35" s="1"/>
  <c r="J1005" i="35"/>
  <c r="O1001" i="35"/>
  <c r="O977" i="35"/>
  <c r="Q977" i="35" s="1"/>
  <c r="J926" i="35"/>
  <c r="J889" i="35"/>
  <c r="P889" i="35" s="1"/>
  <c r="J878" i="35"/>
  <c r="J867" i="35"/>
  <c r="O867" i="35"/>
  <c r="Q867" i="35" s="1"/>
  <c r="O673" i="35"/>
  <c r="Q673" i="35" s="1"/>
  <c r="O485" i="35"/>
  <c r="J990" i="35"/>
  <c r="P990" i="35" s="1"/>
  <c r="J984" i="35"/>
  <c r="O966" i="35"/>
  <c r="Q966" i="35" s="1"/>
  <c r="J962" i="35"/>
  <c r="J958" i="35"/>
  <c r="J944" i="35"/>
  <c r="J928" i="35"/>
  <c r="J912" i="35"/>
  <c r="J486" i="35"/>
  <c r="J938" i="35"/>
  <c r="P938" i="35" s="1"/>
  <c r="O930" i="35"/>
  <c r="J988" i="35"/>
  <c r="P988" i="35" s="1"/>
  <c r="O974" i="35"/>
  <c r="O959" i="35"/>
  <c r="Q959" i="35" s="1"/>
  <c r="J948" i="35"/>
  <c r="P948" i="35" s="1"/>
  <c r="J918" i="35"/>
  <c r="J917" i="35"/>
  <c r="O887" i="35"/>
  <c r="Q887" i="35" s="1"/>
  <c r="O876" i="35"/>
  <c r="J770" i="35"/>
  <c r="P770" i="35" s="1"/>
  <c r="O220" i="35"/>
  <c r="O970" i="35"/>
  <c r="J942" i="35"/>
  <c r="J936" i="35"/>
  <c r="J910" i="35"/>
  <c r="J903" i="35"/>
  <c r="P903" i="35" s="1"/>
  <c r="J899" i="35"/>
  <c r="J863" i="35"/>
  <c r="P863" i="35" s="1"/>
  <c r="O830" i="35"/>
  <c r="Q830" i="35" s="1"/>
  <c r="J875" i="35"/>
  <c r="J854" i="35"/>
  <c r="P854" i="35" s="1"/>
  <c r="J834" i="35"/>
  <c r="P834" i="35" s="1"/>
  <c r="J818" i="35"/>
  <c r="O796" i="35"/>
  <c r="Q796" i="35" s="1"/>
  <c r="O786" i="35"/>
  <c r="O780" i="35"/>
  <c r="O772" i="35"/>
  <c r="O731" i="35"/>
  <c r="O727" i="35"/>
  <c r="Q727" i="35" s="1"/>
  <c r="O725" i="35"/>
  <c r="Q725" i="35" s="1"/>
  <c r="O724" i="35"/>
  <c r="J718" i="35"/>
  <c r="J581" i="35"/>
  <c r="J580" i="35"/>
  <c r="O571" i="35"/>
  <c r="Q571" i="35" s="1"/>
  <c r="J539" i="35"/>
  <c r="J527" i="35"/>
  <c r="J484" i="35"/>
  <c r="O340" i="35"/>
  <c r="J98" i="35"/>
  <c r="O884" i="35"/>
  <c r="O863" i="35"/>
  <c r="Q863" i="35" s="1"/>
  <c r="O723" i="35"/>
  <c r="O720" i="35"/>
  <c r="Q720" i="35" s="1"/>
  <c r="J685" i="35"/>
  <c r="J656" i="35"/>
  <c r="J651" i="35"/>
  <c r="O647" i="35"/>
  <c r="Q647" i="35" s="1"/>
  <c r="O645" i="35"/>
  <c r="Q645" i="35" s="1"/>
  <c r="J614" i="35"/>
  <c r="O512" i="35"/>
  <c r="Q512" i="35" s="1"/>
  <c r="J503" i="35"/>
  <c r="P503" i="35" s="1"/>
  <c r="J433" i="35"/>
  <c r="P433" i="35" s="1"/>
  <c r="O433" i="35"/>
  <c r="Q433" i="35" s="1"/>
  <c r="J894" i="35"/>
  <c r="O834" i="35"/>
  <c r="O818" i="35"/>
  <c r="J750" i="35"/>
  <c r="J747" i="35"/>
  <c r="P747" i="35" s="1"/>
  <c r="J744" i="35"/>
  <c r="J736" i="35"/>
  <c r="J735" i="35"/>
  <c r="J732" i="35"/>
  <c r="O670" i="35"/>
  <c r="J593" i="35"/>
  <c r="O581" i="35"/>
  <c r="J574" i="35"/>
  <c r="J572" i="35"/>
  <c r="J555" i="35"/>
  <c r="P555" i="35" s="1"/>
  <c r="O550" i="35"/>
  <c r="J545" i="35"/>
  <c r="P545" i="35" s="1"/>
  <c r="O539" i="35"/>
  <c r="O513" i="35"/>
  <c r="O510" i="35"/>
  <c r="J494" i="35"/>
  <c r="J492" i="35"/>
  <c r="J450" i="35"/>
  <c r="P450" i="35" s="1"/>
  <c r="O345" i="35"/>
  <c r="Q345" i="35" s="1"/>
  <c r="J200" i="35"/>
  <c r="P200" i="35" s="1"/>
  <c r="J24" i="35"/>
  <c r="O24" i="35"/>
  <c r="O871" i="35"/>
  <c r="O860" i="35"/>
  <c r="J825" i="35"/>
  <c r="J793" i="35"/>
  <c r="J772" i="35"/>
  <c r="O717" i="35"/>
  <c r="Q717" i="35" s="1"/>
  <c r="J702" i="35"/>
  <c r="J683" i="35"/>
  <c r="J680" i="35"/>
  <c r="J634" i="35"/>
  <c r="J553" i="35"/>
  <c r="O534" i="35"/>
  <c r="J250" i="35"/>
  <c r="P250" i="35" s="1"/>
  <c r="J145" i="35"/>
  <c r="P145" i="35" s="1"/>
  <c r="J46" i="35"/>
  <c r="J28" i="35"/>
  <c r="J877" i="35"/>
  <c r="P877" i="35" s="1"/>
  <c r="J837" i="35"/>
  <c r="O827" i="35"/>
  <c r="J823" i="35"/>
  <c r="P823" i="35" s="1"/>
  <c r="J821" i="35"/>
  <c r="J775" i="35"/>
  <c r="J731" i="35"/>
  <c r="J727" i="35"/>
  <c r="J724" i="35"/>
  <c r="J571" i="35"/>
  <c r="J264" i="35"/>
  <c r="J82" i="35"/>
  <c r="J723" i="35"/>
  <c r="J649" i="35"/>
  <c r="J647" i="35"/>
  <c r="J623" i="35"/>
  <c r="P623" i="35" s="1"/>
  <c r="O618" i="35"/>
  <c r="O593" i="35"/>
  <c r="J566" i="35"/>
  <c r="J565" i="35"/>
  <c r="J564" i="35"/>
  <c r="P564" i="35" s="1"/>
  <c r="O549" i="35"/>
  <c r="J541" i="35"/>
  <c r="J519" i="35"/>
  <c r="P519" i="35" s="1"/>
  <c r="J488" i="35"/>
  <c r="P488" i="35" s="1"/>
  <c r="O266" i="35"/>
  <c r="Q266" i="35" s="1"/>
  <c r="O470" i="35"/>
  <c r="J464" i="35"/>
  <c r="O450" i="35"/>
  <c r="Q450" i="35" s="1"/>
  <c r="J448" i="35"/>
  <c r="J408" i="35"/>
  <c r="J402" i="35"/>
  <c r="J330" i="35"/>
  <c r="P330" i="35" s="1"/>
  <c r="O250" i="35"/>
  <c r="Q250" i="35" s="1"/>
  <c r="J80" i="35"/>
  <c r="O468" i="35"/>
  <c r="Q468" i="35" s="1"/>
  <c r="O465" i="35"/>
  <c r="Q465" i="35" s="1"/>
  <c r="J423" i="35"/>
  <c r="P423" i="35" s="1"/>
  <c r="J398" i="35"/>
  <c r="P398" i="35" s="1"/>
  <c r="J348" i="35"/>
  <c r="J236" i="35"/>
  <c r="J226" i="35"/>
  <c r="J204" i="35"/>
  <c r="J189" i="35"/>
  <c r="J180" i="35"/>
  <c r="O178" i="35"/>
  <c r="Q178" i="35" s="1"/>
  <c r="J151" i="35"/>
  <c r="J133" i="35"/>
  <c r="J131" i="35"/>
  <c r="P131" i="35" s="1"/>
  <c r="O123" i="35"/>
  <c r="Q123" i="35" s="1"/>
  <c r="J119" i="35"/>
  <c r="J88" i="35"/>
  <c r="P88" i="35" s="1"/>
  <c r="O84" i="35"/>
  <c r="Q84" i="35" s="1"/>
  <c r="O61" i="35"/>
  <c r="Q61" i="35" s="1"/>
  <c r="J51" i="35"/>
  <c r="P51" i="35" s="1"/>
  <c r="J27" i="35"/>
  <c r="J22" i="35"/>
  <c r="J480" i="35"/>
  <c r="O464" i="35"/>
  <c r="Q464" i="35" s="1"/>
  <c r="J452" i="35"/>
  <c r="O438" i="35"/>
  <c r="O363" i="35"/>
  <c r="Q363" i="35" s="1"/>
  <c r="J328" i="35"/>
  <c r="O264" i="35"/>
  <c r="Q264" i="35" s="1"/>
  <c r="O263" i="35"/>
  <c r="O238" i="35"/>
  <c r="J202" i="35"/>
  <c r="O192" i="35"/>
  <c r="J173" i="35"/>
  <c r="J153" i="35"/>
  <c r="P153" i="35" s="1"/>
  <c r="O142" i="35"/>
  <c r="O139" i="35"/>
  <c r="Q139" i="35" s="1"/>
  <c r="J127" i="35"/>
  <c r="P127" i="35" s="1"/>
  <c r="O98" i="35"/>
  <c r="Q98" i="35" s="1"/>
  <c r="O78" i="35"/>
  <c r="O449" i="35"/>
  <c r="Q449" i="35" s="1"/>
  <c r="O439" i="35"/>
  <c r="Q439" i="35" s="1"/>
  <c r="O425" i="35"/>
  <c r="Q425" i="35" s="1"/>
  <c r="J422" i="35"/>
  <c r="O374" i="35"/>
  <c r="J344" i="35"/>
  <c r="J323" i="35"/>
  <c r="O189" i="35"/>
  <c r="J158" i="35"/>
  <c r="O152" i="35"/>
  <c r="Q152" i="35" s="1"/>
  <c r="J147" i="35"/>
  <c r="O143" i="35"/>
  <c r="J135" i="35"/>
  <c r="P135" i="35" s="1"/>
  <c r="J130" i="35"/>
  <c r="J112" i="35"/>
  <c r="J110" i="35"/>
  <c r="O102" i="35"/>
  <c r="J94" i="35"/>
  <c r="P94" i="35" s="1"/>
  <c r="O76" i="35"/>
  <c r="O45" i="35"/>
  <c r="O27" i="35"/>
  <c r="O22" i="35"/>
  <c r="O462" i="35"/>
  <c r="Q462" i="35" s="1"/>
  <c r="O460" i="35"/>
  <c r="O448" i="35"/>
  <c r="Q448" i="35" s="1"/>
  <c r="J446" i="35"/>
  <c r="O431" i="35"/>
  <c r="Q431" i="35" s="1"/>
  <c r="O411" i="35"/>
  <c r="Q411" i="35" s="1"/>
  <c r="J395" i="35"/>
  <c r="J385" i="35"/>
  <c r="O378" i="35"/>
  <c r="J356" i="35"/>
  <c r="O307" i="35"/>
  <c r="O282" i="35"/>
  <c r="J280" i="35"/>
  <c r="P280" i="35" s="1"/>
  <c r="O267" i="35"/>
  <c r="Q267" i="35" s="1"/>
  <c r="J246" i="35"/>
  <c r="O218" i="35"/>
  <c r="Q218" i="35" s="1"/>
  <c r="O162" i="35"/>
  <c r="Q162" i="35" s="1"/>
  <c r="O91" i="35"/>
  <c r="Q91" i="35" s="1"/>
  <c r="O60" i="35"/>
  <c r="Q60" i="35" s="1"/>
  <c r="J468" i="35"/>
  <c r="P468" i="35" s="1"/>
  <c r="O423" i="35"/>
  <c r="Q423" i="35" s="1"/>
  <c r="O366" i="35"/>
  <c r="J340" i="35"/>
  <c r="P340" i="35" s="1"/>
  <c r="O298" i="35"/>
  <c r="Q298" i="35" s="1"/>
  <c r="J287" i="35"/>
  <c r="P287" i="35" s="1"/>
  <c r="J208" i="35"/>
  <c r="O131" i="35"/>
  <c r="O107" i="35"/>
  <c r="J61" i="35"/>
  <c r="P61" i="35" s="1"/>
  <c r="O51" i="35"/>
  <c r="Q51" i="35" s="1"/>
  <c r="O478" i="35"/>
  <c r="O473" i="35"/>
  <c r="O472" i="35"/>
  <c r="Q472" i="35" s="1"/>
  <c r="O453" i="35"/>
  <c r="O447" i="35"/>
  <c r="J442" i="35"/>
  <c r="J316" i="35"/>
  <c r="J315" i="35"/>
  <c r="P315" i="35" s="1"/>
  <c r="J312" i="35"/>
  <c r="J238" i="35"/>
  <c r="O202" i="35"/>
  <c r="O155" i="35"/>
  <c r="O147" i="35"/>
  <c r="J143" i="35"/>
  <c r="O135" i="35"/>
  <c r="Q135" i="35" s="1"/>
  <c r="O127" i="35"/>
  <c r="Q127" i="35" s="1"/>
  <c r="O110" i="35"/>
  <c r="J47" i="35"/>
  <c r="P47" i="35" s="1"/>
  <c r="O1006" i="35"/>
  <c r="Q1006" i="35" s="1"/>
  <c r="O981" i="35"/>
  <c r="O973" i="35"/>
  <c r="Q973" i="35" s="1"/>
  <c r="O954" i="35"/>
  <c r="O941" i="35"/>
  <c r="O920" i="35"/>
  <c r="O909" i="35"/>
  <c r="O901" i="35"/>
  <c r="Q901" i="35" s="1"/>
  <c r="O759" i="35"/>
  <c r="J709" i="35"/>
  <c r="J755" i="35"/>
  <c r="P755" i="35" s="1"/>
  <c r="O755" i="35"/>
  <c r="Q755" i="35" s="1"/>
  <c r="O713" i="35"/>
  <c r="Q713" i="35" s="1"/>
  <c r="O709" i="35"/>
  <c r="Q709" i="35" s="1"/>
  <c r="J537" i="35"/>
  <c r="P537" i="35" s="1"/>
  <c r="J533" i="35"/>
  <c r="P533" i="35" s="1"/>
  <c r="O507" i="35"/>
  <c r="Q507" i="35" s="1"/>
  <c r="O457" i="35"/>
  <c r="Q457" i="35" s="1"/>
  <c r="O1012" i="35"/>
  <c r="O1008" i="35"/>
  <c r="J993" i="35"/>
  <c r="P993" i="35" s="1"/>
  <c r="J982" i="35"/>
  <c r="J965" i="35"/>
  <c r="O957" i="35"/>
  <c r="J956" i="35"/>
  <c r="J930" i="35"/>
  <c r="O917" i="35"/>
  <c r="J890" i="35"/>
  <c r="O890" i="35"/>
  <c r="O794" i="35"/>
  <c r="Q794" i="35" s="1"/>
  <c r="J791" i="35"/>
  <c r="P791" i="35" s="1"/>
  <c r="O719" i="35"/>
  <c r="Q719" i="35" s="1"/>
  <c r="O714" i="35"/>
  <c r="J691" i="35"/>
  <c r="P691" i="35" s="1"/>
  <c r="O691" i="35"/>
  <c r="Q691" i="35" s="1"/>
  <c r="J642" i="35"/>
  <c r="O642" i="35"/>
  <c r="Q642" i="35" s="1"/>
  <c r="J862" i="35"/>
  <c r="O862" i="35"/>
  <c r="O999" i="35"/>
  <c r="J881" i="35"/>
  <c r="P881" i="35" s="1"/>
  <c r="J831" i="35"/>
  <c r="O795" i="35"/>
  <c r="Q795" i="35" s="1"/>
  <c r="O706" i="35"/>
  <c r="Q706" i="35" s="1"/>
  <c r="J693" i="35"/>
  <c r="P693" i="35" s="1"/>
  <c r="J799" i="35"/>
  <c r="J1006" i="35"/>
  <c r="O983" i="35"/>
  <c r="Q983" i="35" s="1"/>
  <c r="O978" i="35"/>
  <c r="Q978" i="35" s="1"/>
  <c r="J952" i="35"/>
  <c r="J927" i="35"/>
  <c r="O925" i="35"/>
  <c r="Q925" i="35" s="1"/>
  <c r="J906" i="35"/>
  <c r="O900" i="35"/>
  <c r="O894" i="35"/>
  <c r="O888" i="35"/>
  <c r="O886" i="35"/>
  <c r="O883" i="35"/>
  <c r="J865" i="35"/>
  <c r="O855" i="35"/>
  <c r="Q855" i="35" s="1"/>
  <c r="O850" i="35"/>
  <c r="Q850" i="35" s="1"/>
  <c r="O842" i="35"/>
  <c r="Q842" i="35" s="1"/>
  <c r="J835" i="35"/>
  <c r="O819" i="35"/>
  <c r="Q819" i="35" s="1"/>
  <c r="J776" i="35"/>
  <c r="P776" i="35" s="1"/>
  <c r="O776" i="35"/>
  <c r="Q776" i="35" s="1"/>
  <c r="J698" i="35"/>
  <c r="P698" i="35" s="1"/>
  <c r="O1013" i="35"/>
  <c r="O846" i="35"/>
  <c r="Q846" i="35" s="1"/>
  <c r="O704" i="35"/>
  <c r="Q704" i="35" s="1"/>
  <c r="O1005" i="35"/>
  <c r="J1013" i="35"/>
  <c r="J1009" i="35"/>
  <c r="O993" i="35"/>
  <c r="J986" i="35"/>
  <c r="P986" i="35" s="1"/>
  <c r="J981" i="35"/>
  <c r="J973" i="35"/>
  <c r="O965" i="35"/>
  <c r="J964" i="35"/>
  <c r="P964" i="35" s="1"/>
  <c r="J954" i="35"/>
  <c r="J941" i="35"/>
  <c r="O938" i="35"/>
  <c r="J920" i="35"/>
  <c r="O918" i="35"/>
  <c r="Q918" i="35" s="1"/>
  <c r="J909" i="35"/>
  <c r="O906" i="35"/>
  <c r="O891" i="35"/>
  <c r="O878" i="35"/>
  <c r="Q878" i="35" s="1"/>
  <c r="J869" i="35"/>
  <c r="P869" i="35" s="1"/>
  <c r="J846" i="35"/>
  <c r="P846" i="35" s="1"/>
  <c r="J817" i="35"/>
  <c r="P817" i="35" s="1"/>
  <c r="J813" i="35"/>
  <c r="J811" i="35"/>
  <c r="P811" i="35" s="1"/>
  <c r="O811" i="35"/>
  <c r="O810" i="35"/>
  <c r="J810" i="35"/>
  <c r="P810" i="35" s="1"/>
  <c r="J809" i="35"/>
  <c r="P809" i="35" s="1"/>
  <c r="J704" i="35"/>
  <c r="O684" i="35"/>
  <c r="Q684" i="35" s="1"/>
  <c r="O986" i="35"/>
  <c r="O1003" i="35"/>
  <c r="O997" i="35"/>
  <c r="J967" i="35"/>
  <c r="J949" i="35"/>
  <c r="P949" i="35" s="1"/>
  <c r="J946" i="35"/>
  <c r="O944" i="35"/>
  <c r="O927" i="35"/>
  <c r="J914" i="35"/>
  <c r="O912" i="35"/>
  <c r="J897" i="35"/>
  <c r="P897" i="35" s="1"/>
  <c r="O892" i="35"/>
  <c r="O710" i="35"/>
  <c r="J669" i="35"/>
  <c r="P669" i="35" s="1"/>
  <c r="J895" i="35"/>
  <c r="O866" i="35"/>
  <c r="O847" i="35"/>
  <c r="J841" i="35"/>
  <c r="P841" i="35" s="1"/>
  <c r="J786" i="35"/>
  <c r="P786" i="35" s="1"/>
  <c r="J780" i="35"/>
  <c r="J764" i="35"/>
  <c r="J759" i="35"/>
  <c r="J713" i="35"/>
  <c r="P713" i="35" s="1"/>
  <c r="J697" i="35"/>
  <c r="O638" i="35"/>
  <c r="Q638" i="35" s="1"/>
  <c r="O613" i="35"/>
  <c r="Q613" i="35" s="1"/>
  <c r="O896" i="35"/>
  <c r="O895" i="35"/>
  <c r="O858" i="35"/>
  <c r="Q858" i="35" s="1"/>
  <c r="O854" i="35"/>
  <c r="Q854" i="35" s="1"/>
  <c r="J839" i="35"/>
  <c r="O831" i="35"/>
  <c r="Q831" i="35" s="1"/>
  <c r="J815" i="35"/>
  <c r="O807" i="35"/>
  <c r="Q807" i="35" s="1"/>
  <c r="J803" i="35"/>
  <c r="J795" i="35"/>
  <c r="J785" i="35"/>
  <c r="P785" i="35" s="1"/>
  <c r="O781" i="35"/>
  <c r="Q781" i="35" s="1"/>
  <c r="J763" i="35"/>
  <c r="J752" i="35"/>
  <c r="P752" i="35" s="1"/>
  <c r="J739" i="35"/>
  <c r="O736" i="35"/>
  <c r="Q736" i="35" s="1"/>
  <c r="J734" i="35"/>
  <c r="P734" i="35" s="1"/>
  <c r="J728" i="35"/>
  <c r="P728" i="35" s="1"/>
  <c r="J708" i="35"/>
  <c r="J653" i="35"/>
  <c r="P653" i="35" s="1"/>
  <c r="J597" i="35"/>
  <c r="J502" i="35"/>
  <c r="J322" i="35"/>
  <c r="P322" i="35" s="1"/>
  <c r="J879" i="35"/>
  <c r="P879" i="35" s="1"/>
  <c r="O868" i="35"/>
  <c r="Q868" i="35" s="1"/>
  <c r="J859" i="35"/>
  <c r="P859" i="35" s="1"/>
  <c r="O778" i="35"/>
  <c r="J768" i="35"/>
  <c r="J715" i="35"/>
  <c r="P715" i="35" s="1"/>
  <c r="O669" i="35"/>
  <c r="Q669" i="35" s="1"/>
  <c r="J529" i="35"/>
  <c r="P529" i="35" s="1"/>
  <c r="J495" i="35"/>
  <c r="P495" i="35" s="1"/>
  <c r="O682" i="35"/>
  <c r="Q682" i="35" s="1"/>
  <c r="J675" i="35"/>
  <c r="P675" i="35" s="1"/>
  <c r="J573" i="35"/>
  <c r="J524" i="35"/>
  <c r="J887" i="35"/>
  <c r="O879" i="35"/>
  <c r="J866" i="35"/>
  <c r="O859" i="35"/>
  <c r="J855" i="35"/>
  <c r="P855" i="35" s="1"/>
  <c r="J847" i="35"/>
  <c r="O844" i="35"/>
  <c r="Q844" i="35" s="1"/>
  <c r="O839" i="35"/>
  <c r="O815" i="35"/>
  <c r="O799" i="35"/>
  <c r="Q799" i="35" s="1"/>
  <c r="J794" i="35"/>
  <c r="O791" i="35"/>
  <c r="Q791" i="35" s="1"/>
  <c r="J766" i="35"/>
  <c r="P766" i="35" s="1"/>
  <c r="O763" i="35"/>
  <c r="O752" i="35"/>
  <c r="Q752" i="35" s="1"/>
  <c r="O739" i="35"/>
  <c r="Q739" i="35" s="1"/>
  <c r="O728" i="35"/>
  <c r="Q728" i="35" s="1"/>
  <c r="J714" i="35"/>
  <c r="P714" i="35" s="1"/>
  <c r="J710" i="35"/>
  <c r="O708" i="35"/>
  <c r="Q708" i="35" s="1"/>
  <c r="J706" i="35"/>
  <c r="P706" i="35" s="1"/>
  <c r="O703" i="35"/>
  <c r="Q703" i="35" s="1"/>
  <c r="J699" i="35"/>
  <c r="P699" i="35" s="1"/>
  <c r="O679" i="35"/>
  <c r="Q679" i="35" s="1"/>
  <c r="O674" i="35"/>
  <c r="J615" i="35"/>
  <c r="P615" i="35" s="1"/>
  <c r="O597" i="35"/>
  <c r="O418" i="35"/>
  <c r="Q418" i="35" s="1"/>
  <c r="J842" i="35"/>
  <c r="P842" i="35" s="1"/>
  <c r="J789" i="35"/>
  <c r="J787" i="35"/>
  <c r="P787" i="35" s="1"/>
  <c r="J771" i="35"/>
  <c r="O768" i="35"/>
  <c r="J760" i="35"/>
  <c r="J748" i="35"/>
  <c r="J743" i="35"/>
  <c r="J719" i="35"/>
  <c r="O715" i="35"/>
  <c r="Q715" i="35" s="1"/>
  <c r="O695" i="35"/>
  <c r="Q695" i="35" s="1"/>
  <c r="O665" i="35"/>
  <c r="Q665" i="35" s="1"/>
  <c r="O615" i="35"/>
  <c r="Q615" i="35" s="1"/>
  <c r="J605" i="35"/>
  <c r="O592" i="35"/>
  <c r="Q592" i="35" s="1"/>
  <c r="J589" i="35"/>
  <c r="P589" i="35" s="1"/>
  <c r="J518" i="35"/>
  <c r="P518" i="35" s="1"/>
  <c r="O661" i="35"/>
  <c r="O634" i="35"/>
  <c r="O603" i="35"/>
  <c r="O598" i="35"/>
  <c r="O590" i="35"/>
  <c r="Q590" i="35" s="1"/>
  <c r="O574" i="35"/>
  <c r="J563" i="35"/>
  <c r="P563" i="35" s="1"/>
  <c r="J470" i="35"/>
  <c r="O410" i="35"/>
  <c r="Q410" i="35" s="1"/>
  <c r="J400" i="35"/>
  <c r="P400" i="35" s="1"/>
  <c r="J307" i="35"/>
  <c r="O241" i="35"/>
  <c r="Q241" i="35" s="1"/>
  <c r="J687" i="35"/>
  <c r="P687" i="35" s="1"/>
  <c r="O666" i="35"/>
  <c r="J665" i="35"/>
  <c r="O655" i="35"/>
  <c r="O650" i="35"/>
  <c r="J626" i="35"/>
  <c r="P626" i="35" s="1"/>
  <c r="J613" i="35"/>
  <c r="O609" i="35"/>
  <c r="J599" i="35"/>
  <c r="J591" i="35"/>
  <c r="J582" i="35"/>
  <c r="J561" i="35"/>
  <c r="O520" i="35"/>
  <c r="J512" i="35"/>
  <c r="P512" i="35" s="1"/>
  <c r="O508" i="35"/>
  <c r="Q508" i="35" s="1"/>
  <c r="O504" i="35"/>
  <c r="J496" i="35"/>
  <c r="O441" i="35"/>
  <c r="Q441" i="35" s="1"/>
  <c r="J390" i="35"/>
  <c r="O390" i="35"/>
  <c r="J371" i="35"/>
  <c r="O367" i="35"/>
  <c r="Q367" i="35" s="1"/>
  <c r="J674" i="35"/>
  <c r="O671" i="35"/>
  <c r="J663" i="35"/>
  <c r="P663" i="35" s="1"/>
  <c r="J657" i="35"/>
  <c r="O653" i="35"/>
  <c r="J608" i="35"/>
  <c r="O563" i="35"/>
  <c r="Q563" i="35" s="1"/>
  <c r="J550" i="35"/>
  <c r="P550" i="35" s="1"/>
  <c r="J540" i="35"/>
  <c r="P540" i="35" s="1"/>
  <c r="O524" i="35"/>
  <c r="J511" i="35"/>
  <c r="P511" i="35" s="1"/>
  <c r="J462" i="35"/>
  <c r="P462" i="35" s="1"/>
  <c r="J345" i="35"/>
  <c r="P345" i="35" s="1"/>
  <c r="O305" i="35"/>
  <c r="Q305" i="35" s="1"/>
  <c r="O228" i="35"/>
  <c r="O169" i="35"/>
  <c r="J169" i="35"/>
  <c r="J55" i="35"/>
  <c r="P55" i="35" s="1"/>
  <c r="O529" i="35"/>
  <c r="Q529" i="35" s="1"/>
  <c r="O518" i="35"/>
  <c r="Q518" i="35" s="1"/>
  <c r="O502" i="35"/>
  <c r="Q502" i="35" s="1"/>
  <c r="O489" i="35"/>
  <c r="Q489" i="35" s="1"/>
  <c r="O484" i="35"/>
  <c r="Q484" i="35" s="1"/>
  <c r="J478" i="35"/>
  <c r="J476" i="35"/>
  <c r="J406" i="35"/>
  <c r="O292" i="35"/>
  <c r="J292" i="35"/>
  <c r="J641" i="35"/>
  <c r="O631" i="35"/>
  <c r="Q631" i="35" s="1"/>
  <c r="J621" i="35"/>
  <c r="P621" i="35" s="1"/>
  <c r="J603" i="35"/>
  <c r="P603" i="35" s="1"/>
  <c r="J598" i="35"/>
  <c r="P598" i="35" s="1"/>
  <c r="J590" i="35"/>
  <c r="O566" i="35"/>
  <c r="Q566" i="35" s="1"/>
  <c r="O528" i="35"/>
  <c r="J508" i="35"/>
  <c r="P508" i="35" s="1"/>
  <c r="J471" i="35"/>
  <c r="O427" i="35"/>
  <c r="J289" i="35"/>
  <c r="J285" i="35"/>
  <c r="J692" i="35"/>
  <c r="P692" i="35" s="1"/>
  <c r="J682" i="35"/>
  <c r="P682" i="35" s="1"/>
  <c r="J673" i="35"/>
  <c r="P673" i="35" s="1"/>
  <c r="O663" i="35"/>
  <c r="Q663" i="35" s="1"/>
  <c r="J655" i="35"/>
  <c r="J640" i="35"/>
  <c r="J639" i="35"/>
  <c r="P639" i="35" s="1"/>
  <c r="J616" i="35"/>
  <c r="P616" i="35" s="1"/>
  <c r="O587" i="35"/>
  <c r="J558" i="35"/>
  <c r="J549" i="35"/>
  <c r="J548" i="35"/>
  <c r="O536" i="35"/>
  <c r="J530" i="35"/>
  <c r="P530" i="35" s="1"/>
  <c r="O516" i="35"/>
  <c r="J510" i="35"/>
  <c r="O500" i="35"/>
  <c r="Q500" i="35" s="1"/>
  <c r="O430" i="35"/>
  <c r="Q430" i="35" s="1"/>
  <c r="O419" i="35"/>
  <c r="O414" i="35"/>
  <c r="J410" i="35"/>
  <c r="O386" i="35"/>
  <c r="O313" i="35"/>
  <c r="J542" i="35"/>
  <c r="P542" i="35" s="1"/>
  <c r="J526" i="35"/>
  <c r="J520" i="35"/>
  <c r="J504" i="35"/>
  <c r="O494" i="35"/>
  <c r="Q494" i="35" s="1"/>
  <c r="O477" i="35"/>
  <c r="J465" i="35"/>
  <c r="P465" i="35" s="1"/>
  <c r="J453" i="35"/>
  <c r="O422" i="35"/>
  <c r="O375" i="35"/>
  <c r="Q375" i="35" s="1"/>
  <c r="J261" i="35"/>
  <c r="J196" i="35"/>
  <c r="J386" i="35"/>
  <c r="P386" i="35" s="1"/>
  <c r="J375" i="35"/>
  <c r="J367" i="35"/>
  <c r="P367" i="35" s="1"/>
  <c r="J337" i="35"/>
  <c r="P337" i="35" s="1"/>
  <c r="J313" i="35"/>
  <c r="J305" i="35"/>
  <c r="P305" i="35" s="1"/>
  <c r="O277" i="35"/>
  <c r="Q277" i="35" s="1"/>
  <c r="J272" i="35"/>
  <c r="P272" i="35" s="1"/>
  <c r="O254" i="35"/>
  <c r="Q254" i="35" s="1"/>
  <c r="O242" i="35"/>
  <c r="Q242" i="35" s="1"/>
  <c r="O231" i="35"/>
  <c r="Q231" i="35" s="1"/>
  <c r="J220" i="35"/>
  <c r="J185" i="35"/>
  <c r="O184" i="35"/>
  <c r="Q184" i="35" s="1"/>
  <c r="J179" i="35"/>
  <c r="P179" i="35" s="1"/>
  <c r="J121" i="35"/>
  <c r="J83" i="35"/>
  <c r="P83" i="35" s="1"/>
  <c r="J23" i="35"/>
  <c r="J407" i="35"/>
  <c r="O379" i="35"/>
  <c r="O368" i="35"/>
  <c r="J357" i="35"/>
  <c r="O352" i="35"/>
  <c r="O333" i="35"/>
  <c r="O309" i="35"/>
  <c r="Q309" i="35" s="1"/>
  <c r="O301" i="35"/>
  <c r="Q301" i="35" s="1"/>
  <c r="J291" i="35"/>
  <c r="P291" i="35" s="1"/>
  <c r="O272" i="35"/>
  <c r="Q272" i="35" s="1"/>
  <c r="O262" i="35"/>
  <c r="J256" i="35"/>
  <c r="O246" i="35"/>
  <c r="Q246" i="35" s="1"/>
  <c r="J181" i="35"/>
  <c r="J418" i="35"/>
  <c r="P418" i="35" s="1"/>
  <c r="J399" i="35"/>
  <c r="J374" i="35"/>
  <c r="J370" i="35"/>
  <c r="P370" i="35" s="1"/>
  <c r="J366" i="35"/>
  <c r="O359" i="35"/>
  <c r="O355" i="35"/>
  <c r="J346" i="35"/>
  <c r="J338" i="35"/>
  <c r="P338" i="35" s="1"/>
  <c r="J306" i="35"/>
  <c r="P306" i="35" s="1"/>
  <c r="O285" i="35"/>
  <c r="J278" i="35"/>
  <c r="P278" i="35" s="1"/>
  <c r="J267" i="35"/>
  <c r="P267" i="35" s="1"/>
  <c r="O261" i="35"/>
  <c r="J259" i="35"/>
  <c r="O244" i="35"/>
  <c r="Q244" i="35" s="1"/>
  <c r="J216" i="35"/>
  <c r="O190" i="35"/>
  <c r="O181" i="35"/>
  <c r="O23" i="35"/>
  <c r="Q23" i="35" s="1"/>
  <c r="O443" i="35"/>
  <c r="J425" i="35"/>
  <c r="P425" i="35" s="1"/>
  <c r="J424" i="35"/>
  <c r="P424" i="35" s="1"/>
  <c r="O407" i="35"/>
  <c r="J391" i="35"/>
  <c r="P391" i="35" s="1"/>
  <c r="J376" i="35"/>
  <c r="O371" i="35"/>
  <c r="J368" i="35"/>
  <c r="P368" i="35" s="1"/>
  <c r="O357" i="35"/>
  <c r="J324" i="35"/>
  <c r="J321" i="35"/>
  <c r="J314" i="35"/>
  <c r="O291" i="35"/>
  <c r="Q291" i="35" s="1"/>
  <c r="J277" i="35"/>
  <c r="J263" i="35"/>
  <c r="J251" i="35"/>
  <c r="P251" i="35" s="1"/>
  <c r="J235" i="35"/>
  <c r="P235" i="35" s="1"/>
  <c r="J224" i="35"/>
  <c r="J69" i="35"/>
  <c r="P69" i="35" s="1"/>
  <c r="O69" i="35"/>
  <c r="Q69" i="35" s="1"/>
  <c r="J35" i="35"/>
  <c r="P35" i="35" s="1"/>
  <c r="J21" i="35"/>
  <c r="J329" i="35"/>
  <c r="P329" i="35" s="1"/>
  <c r="J294" i="35"/>
  <c r="J283" i="35"/>
  <c r="J275" i="35"/>
  <c r="J262" i="35"/>
  <c r="J163" i="35"/>
  <c r="O163" i="35"/>
  <c r="Q163" i="35" s="1"/>
  <c r="O399" i="35"/>
  <c r="J320" i="35"/>
  <c r="J234" i="35"/>
  <c r="P234" i="35" s="1"/>
  <c r="J223" i="35"/>
  <c r="P223" i="35" s="1"/>
  <c r="O223" i="35"/>
  <c r="Q223" i="35" s="1"/>
  <c r="O395" i="35"/>
  <c r="Q395" i="35" s="1"/>
  <c r="O391" i="35"/>
  <c r="J355" i="35"/>
  <c r="P355" i="35" s="1"/>
  <c r="O353" i="35"/>
  <c r="Q353" i="35" s="1"/>
  <c r="J352" i="35"/>
  <c r="O306" i="35"/>
  <c r="Q306" i="35" s="1"/>
  <c r="O251" i="35"/>
  <c r="Q251" i="35" s="1"/>
  <c r="O239" i="35"/>
  <c r="Q239" i="35" s="1"/>
  <c r="J212" i="35"/>
  <c r="O72" i="35"/>
  <c r="Q72" i="35" s="1"/>
  <c r="O234" i="35"/>
  <c r="Q234" i="35" s="1"/>
  <c r="J191" i="35"/>
  <c r="J166" i="35"/>
  <c r="O153" i="35"/>
  <c r="Q153" i="35" s="1"/>
  <c r="O146" i="35"/>
  <c r="J139" i="35"/>
  <c r="P139" i="35" s="1"/>
  <c r="O132" i="35"/>
  <c r="Q132" i="35" s="1"/>
  <c r="J113" i="35"/>
  <c r="O103" i="35"/>
  <c r="O97" i="35"/>
  <c r="J75" i="35"/>
  <c r="J48" i="35"/>
  <c r="J44" i="35"/>
  <c r="P44" i="35" s="1"/>
  <c r="O36" i="35"/>
  <c r="J29" i="35"/>
  <c r="J16" i="35"/>
  <c r="J149" i="35"/>
  <c r="P149" i="35" s="1"/>
  <c r="J172" i="35"/>
  <c r="O159" i="35"/>
  <c r="O140" i="35"/>
  <c r="O95" i="35"/>
  <c r="O90" i="35"/>
  <c r="Q90" i="35" s="1"/>
  <c r="J43" i="35"/>
  <c r="P43" i="35" s="1"/>
  <c r="O20" i="35"/>
  <c r="J227" i="35"/>
  <c r="P227" i="35" s="1"/>
  <c r="O195" i="35"/>
  <c r="Q195" i="35" s="1"/>
  <c r="O191" i="35"/>
  <c r="J190" i="35"/>
  <c r="O179" i="35"/>
  <c r="O173" i="35"/>
  <c r="J165" i="35"/>
  <c r="O119" i="35"/>
  <c r="J118" i="35"/>
  <c r="P118" i="35" s="1"/>
  <c r="J116" i="35"/>
  <c r="J115" i="35"/>
  <c r="O113" i="35"/>
  <c r="O106" i="35"/>
  <c r="Q106" i="35" s="1"/>
  <c r="J96" i="35"/>
  <c r="P96" i="35" s="1"/>
  <c r="J84" i="35"/>
  <c r="P84" i="35" s="1"/>
  <c r="O80" i="35"/>
  <c r="Q80" i="35" s="1"/>
  <c r="O68" i="35"/>
  <c r="Q68" i="35" s="1"/>
  <c r="J66" i="35"/>
  <c r="P66" i="35" s="1"/>
  <c r="J52" i="35"/>
  <c r="P52" i="35" s="1"/>
  <c r="O47" i="35"/>
  <c r="Q47" i="35" s="1"/>
  <c r="O29" i="35"/>
  <c r="O177" i="35"/>
  <c r="O166" i="35"/>
  <c r="O158" i="35"/>
  <c r="O151" i="35"/>
  <c r="O144" i="35"/>
  <c r="J142" i="35"/>
  <c r="O134" i="35"/>
  <c r="Q134" i="35" s="1"/>
  <c r="O130" i="35"/>
  <c r="Q130" i="35" s="1"/>
  <c r="O129" i="35"/>
  <c r="Q129" i="35" s="1"/>
  <c r="J122" i="35"/>
  <c r="J111" i="35"/>
  <c r="O99" i="35"/>
  <c r="Q99" i="35" s="1"/>
  <c r="O79" i="35"/>
  <c r="J78" i="35"/>
  <c r="P78" i="35" s="1"/>
  <c r="O44" i="35"/>
  <c r="Q44" i="35" s="1"/>
  <c r="J155" i="35"/>
  <c r="O148" i="35"/>
  <c r="J36" i="35"/>
  <c r="O215" i="35"/>
  <c r="Q215" i="35" s="1"/>
  <c r="O207" i="35"/>
  <c r="Q207" i="35" s="1"/>
  <c r="O205" i="35"/>
  <c r="O199" i="35"/>
  <c r="Q199" i="35" s="1"/>
  <c r="O187" i="35"/>
  <c r="Q187" i="35" s="1"/>
  <c r="J174" i="35"/>
  <c r="O171" i="35"/>
  <c r="Q171" i="35" s="1"/>
  <c r="O141" i="35"/>
  <c r="O111" i="35"/>
  <c r="O46" i="35"/>
  <c r="Q46" i="35" s="1"/>
  <c r="J45" i="35"/>
  <c r="O37" i="35"/>
  <c r="Q37" i="35" s="1"/>
  <c r="O28" i="35"/>
  <c r="Q28" i="35" s="1"/>
  <c r="W15" i="35"/>
  <c r="W16" i="35"/>
  <c r="W14" i="35"/>
  <c r="W19" i="35"/>
  <c r="J985" i="35"/>
  <c r="O963" i="35"/>
  <c r="J963" i="35"/>
  <c r="W17" i="35"/>
  <c r="W18" i="35"/>
  <c r="J1001" i="35"/>
  <c r="O1000" i="35"/>
  <c r="J991" i="35"/>
  <c r="O988" i="35"/>
  <c r="Q988" i="35" s="1"/>
  <c r="O985" i="35"/>
  <c r="J983" i="35"/>
  <c r="P983" i="35" s="1"/>
  <c r="O979" i="35"/>
  <c r="J979" i="35"/>
  <c r="O961" i="35"/>
  <c r="Q961" i="35" s="1"/>
  <c r="O945" i="35"/>
  <c r="Q945" i="35" s="1"/>
  <c r="J945" i="35"/>
  <c r="P945" i="35" s="1"/>
  <c r="O913" i="35"/>
  <c r="Q913" i="35" s="1"/>
  <c r="J913" i="35"/>
  <c r="J898" i="35"/>
  <c r="J977" i="35"/>
  <c r="J953" i="35"/>
  <c r="J919" i="35"/>
  <c r="J836" i="35"/>
  <c r="O995" i="35"/>
  <c r="J995" i="35"/>
  <c r="J975" i="35"/>
  <c r="O971" i="35"/>
  <c r="J971" i="35"/>
  <c r="J969" i="35"/>
  <c r="P969" i="35" s="1"/>
  <c r="O960" i="35"/>
  <c r="Q960" i="35" s="1"/>
  <c r="O937" i="35"/>
  <c r="Q937" i="35" s="1"/>
  <c r="J937" i="35"/>
  <c r="O905" i="35"/>
  <c r="Q905" i="35" s="1"/>
  <c r="J905" i="35"/>
  <c r="J904" i="35"/>
  <c r="P904" i="35" s="1"/>
  <c r="O904" i="35"/>
  <c r="Q904" i="35" s="1"/>
  <c r="J882" i="35"/>
  <c r="O836" i="35"/>
  <c r="Q836" i="35" s="1"/>
  <c r="J820" i="35"/>
  <c r="O820" i="35"/>
  <c r="Q820" i="35" s="1"/>
  <c r="O976" i="35"/>
  <c r="Q976" i="35" s="1"/>
  <c r="J1007" i="35"/>
  <c r="P1007" i="35" s="1"/>
  <c r="O992" i="35"/>
  <c r="J976" i="35"/>
  <c r="P976" i="35" s="1"/>
  <c r="O975" i="35"/>
  <c r="O969" i="35"/>
  <c r="Q969" i="35" s="1"/>
  <c r="O953" i="35"/>
  <c r="Q953" i="35" s="1"/>
  <c r="J943" i="35"/>
  <c r="P943" i="35" s="1"/>
  <c r="J911" i="35"/>
  <c r="P911" i="35" s="1"/>
  <c r="O898" i="35"/>
  <c r="O782" i="35"/>
  <c r="J782" i="35"/>
  <c r="P782" i="35" s="1"/>
  <c r="O1004" i="35"/>
  <c r="Q1004" i="35" s="1"/>
  <c r="O1011" i="35"/>
  <c r="Q1011" i="35" s="1"/>
  <c r="O1009" i="35"/>
  <c r="J1004" i="35"/>
  <c r="P1004" i="35" s="1"/>
  <c r="O984" i="35"/>
  <c r="Q984" i="35" s="1"/>
  <c r="J959" i="35"/>
  <c r="O955" i="35"/>
  <c r="Q955" i="35" s="1"/>
  <c r="J955" i="35"/>
  <c r="P955" i="35" s="1"/>
  <c r="J951" i="35"/>
  <c r="O929" i="35"/>
  <c r="J929" i="35"/>
  <c r="O816" i="35"/>
  <c r="J816" i="35"/>
  <c r="O805" i="35"/>
  <c r="J805" i="35"/>
  <c r="O921" i="35"/>
  <c r="Q921" i="35" s="1"/>
  <c r="J921" i="35"/>
  <c r="J961" i="35"/>
  <c r="J1011" i="35"/>
  <c r="J1003" i="35"/>
  <c r="J1000" i="35"/>
  <c r="P1000" i="35" s="1"/>
  <c r="J999" i="35"/>
  <c r="O996" i="35"/>
  <c r="Q996" i="35" s="1"/>
  <c r="O987" i="35"/>
  <c r="J987" i="35"/>
  <c r="O968" i="35"/>
  <c r="Q968" i="35" s="1"/>
  <c r="J935" i="35"/>
  <c r="O928" i="35"/>
  <c r="Q928" i="35" s="1"/>
  <c r="O882" i="35"/>
  <c r="Q882" i="35" s="1"/>
  <c r="O845" i="35"/>
  <c r="J845" i="35"/>
  <c r="O833" i="35"/>
  <c r="Q833" i="35" s="1"/>
  <c r="J833" i="35"/>
  <c r="P833" i="35" s="1"/>
  <c r="O893" i="35"/>
  <c r="Q893" i="35" s="1"/>
  <c r="J888" i="35"/>
  <c r="P888" i="35" s="1"/>
  <c r="O877" i="35"/>
  <c r="O873" i="35"/>
  <c r="Q873" i="35" s="1"/>
  <c r="O864" i="35"/>
  <c r="J864" i="35"/>
  <c r="J814" i="35"/>
  <c r="P814" i="35" s="1"/>
  <c r="O788" i="35"/>
  <c r="J788" i="35"/>
  <c r="J940" i="35"/>
  <c r="P940" i="35" s="1"/>
  <c r="J932" i="35"/>
  <c r="P932" i="35" s="1"/>
  <c r="J924" i="35"/>
  <c r="P924" i="35" s="1"/>
  <c r="J916" i="35"/>
  <c r="J908" i="35"/>
  <c r="J901" i="35"/>
  <c r="P901" i="35" s="1"/>
  <c r="J885" i="35"/>
  <c r="P885" i="35" s="1"/>
  <c r="O861" i="35"/>
  <c r="J853" i="35"/>
  <c r="J852" i="35"/>
  <c r="O849" i="35"/>
  <c r="Q849" i="35" s="1"/>
  <c r="O840" i="35"/>
  <c r="J840" i="35"/>
  <c r="O829" i="35"/>
  <c r="O814" i="35"/>
  <c r="J812" i="35"/>
  <c r="P812" i="35" s="1"/>
  <c r="O808" i="35"/>
  <c r="Q808" i="35" s="1"/>
  <c r="J808" i="35"/>
  <c r="J790" i="35"/>
  <c r="P790" i="35" s="1"/>
  <c r="O742" i="35"/>
  <c r="J742" i="35"/>
  <c r="P742" i="35" s="1"/>
  <c r="O980" i="35"/>
  <c r="Q980" i="35" s="1"/>
  <c r="O972" i="35"/>
  <c r="Q972" i="35" s="1"/>
  <c r="O964" i="35"/>
  <c r="Q964" i="35" s="1"/>
  <c r="O956" i="35"/>
  <c r="Q956" i="35" s="1"/>
  <c r="O948" i="35"/>
  <c r="J947" i="35"/>
  <c r="P947" i="35" s="1"/>
  <c r="O940" i="35"/>
  <c r="Q940" i="35" s="1"/>
  <c r="J939" i="35"/>
  <c r="P939" i="35" s="1"/>
  <c r="O932" i="35"/>
  <c r="Q932" i="35" s="1"/>
  <c r="J931" i="35"/>
  <c r="P931" i="35" s="1"/>
  <c r="O924" i="35"/>
  <c r="J923" i="35"/>
  <c r="P923" i="35" s="1"/>
  <c r="O916" i="35"/>
  <c r="J915" i="35"/>
  <c r="P915" i="35" s="1"/>
  <c r="O908" i="35"/>
  <c r="Q908" i="35" s="1"/>
  <c r="J907" i="35"/>
  <c r="J900" i="35"/>
  <c r="P900" i="35" s="1"/>
  <c r="O889" i="35"/>
  <c r="Q889" i="35" s="1"/>
  <c r="J884" i="35"/>
  <c r="J838" i="35"/>
  <c r="P838" i="35" s="1"/>
  <c r="O837" i="35"/>
  <c r="O812" i="35"/>
  <c r="Q812" i="35" s="1"/>
  <c r="J806" i="35"/>
  <c r="O797" i="35"/>
  <c r="O774" i="35"/>
  <c r="J774" i="35"/>
  <c r="O947" i="35"/>
  <c r="Q947" i="35" s="1"/>
  <c r="O939" i="35"/>
  <c r="Q939" i="35" s="1"/>
  <c r="O931" i="35"/>
  <c r="O923" i="35"/>
  <c r="Q923" i="35" s="1"/>
  <c r="O915" i="35"/>
  <c r="O907" i="35"/>
  <c r="J902" i="35"/>
  <c r="P902" i="35" s="1"/>
  <c r="J886" i="35"/>
  <c r="J868" i="35"/>
  <c r="P868" i="35" s="1"/>
  <c r="O865" i="35"/>
  <c r="Q865" i="35" s="1"/>
  <c r="O856" i="35"/>
  <c r="Q856" i="35" s="1"/>
  <c r="J856" i="35"/>
  <c r="P856" i="35" s="1"/>
  <c r="O832" i="35"/>
  <c r="Q832" i="35" s="1"/>
  <c r="J832" i="35"/>
  <c r="O821" i="35"/>
  <c r="O806" i="35"/>
  <c r="J804" i="35"/>
  <c r="O800" i="35"/>
  <c r="Q800" i="35" s="1"/>
  <c r="J800" i="35"/>
  <c r="P800" i="35" s="1"/>
  <c r="J777" i="35"/>
  <c r="P777" i="35" s="1"/>
  <c r="J896" i="35"/>
  <c r="J880" i="35"/>
  <c r="O853" i="35"/>
  <c r="Q853" i="35" s="1"/>
  <c r="J844" i="35"/>
  <c r="P844" i="35" s="1"/>
  <c r="O841" i="35"/>
  <c r="J830" i="35"/>
  <c r="P830" i="35" s="1"/>
  <c r="O784" i="35"/>
  <c r="Q784" i="35" s="1"/>
  <c r="J784" i="35"/>
  <c r="O773" i="35"/>
  <c r="J773" i="35"/>
  <c r="O726" i="35"/>
  <c r="J726" i="35"/>
  <c r="O701" i="35"/>
  <c r="J701" i="35"/>
  <c r="O624" i="35"/>
  <c r="Q624" i="35" s="1"/>
  <c r="J624" i="35"/>
  <c r="P624" i="35" s="1"/>
  <c r="O872" i="35"/>
  <c r="Q872" i="35" s="1"/>
  <c r="J872" i="35"/>
  <c r="J828" i="35"/>
  <c r="P828" i="35" s="1"/>
  <c r="O824" i="35"/>
  <c r="J824" i="35"/>
  <c r="O813" i="35"/>
  <c r="J798" i="35"/>
  <c r="O789" i="35"/>
  <c r="O783" i="35"/>
  <c r="Q783" i="35" s="1"/>
  <c r="J783" i="35"/>
  <c r="P783" i="35" s="1"/>
  <c r="J779" i="35"/>
  <c r="P779" i="35" s="1"/>
  <c r="J630" i="35"/>
  <c r="O630" i="35"/>
  <c r="Q630" i="35" s="1"/>
  <c r="O897" i="35"/>
  <c r="Q897" i="35" s="1"/>
  <c r="J892" i="35"/>
  <c r="O881" i="35"/>
  <c r="Q881" i="35" s="1"/>
  <c r="J876" i="35"/>
  <c r="J873" i="35"/>
  <c r="J870" i="35"/>
  <c r="P870" i="35" s="1"/>
  <c r="O869" i="35"/>
  <c r="Q869" i="35" s="1"/>
  <c r="J861" i="35"/>
  <c r="J860" i="35"/>
  <c r="O857" i="35"/>
  <c r="Q857" i="35" s="1"/>
  <c r="O848" i="35"/>
  <c r="Q848" i="35" s="1"/>
  <c r="J848" i="35"/>
  <c r="J829" i="35"/>
  <c r="O828" i="35"/>
  <c r="Q828" i="35" s="1"/>
  <c r="J822" i="35"/>
  <c r="P822" i="35" s="1"/>
  <c r="J796" i="35"/>
  <c r="P796" i="35" s="1"/>
  <c r="O792" i="35"/>
  <c r="Q792" i="35" s="1"/>
  <c r="J792" i="35"/>
  <c r="P792" i="35" s="1"/>
  <c r="O758" i="35"/>
  <c r="Q758" i="35" s="1"/>
  <c r="J758" i="35"/>
  <c r="P758" i="35" s="1"/>
  <c r="O825" i="35"/>
  <c r="Q825" i="35" s="1"/>
  <c r="O817" i="35"/>
  <c r="Q817" i="35" s="1"/>
  <c r="O809" i="35"/>
  <c r="Q809" i="35" s="1"/>
  <c r="O801" i="35"/>
  <c r="O793" i="35"/>
  <c r="Q793" i="35" s="1"/>
  <c r="O785" i="35"/>
  <c r="Q785" i="35" s="1"/>
  <c r="O769" i="35"/>
  <c r="Q769" i="35" s="1"/>
  <c r="J769" i="35"/>
  <c r="O762" i="35"/>
  <c r="Q762" i="35" s="1"/>
  <c r="J762" i="35"/>
  <c r="P762" i="35" s="1"/>
  <c r="O753" i="35"/>
  <c r="J753" i="35"/>
  <c r="O746" i="35"/>
  <c r="Q746" i="35" s="1"/>
  <c r="J746" i="35"/>
  <c r="P746" i="35" s="1"/>
  <c r="O737" i="35"/>
  <c r="Q737" i="35" s="1"/>
  <c r="J737" i="35"/>
  <c r="P737" i="35" s="1"/>
  <c r="O730" i="35"/>
  <c r="J730" i="35"/>
  <c r="O721" i="35"/>
  <c r="J721" i="35"/>
  <c r="J700" i="35"/>
  <c r="O700" i="35"/>
  <c r="Q700" i="35" s="1"/>
  <c r="J686" i="35"/>
  <c r="P686" i="35" s="1"/>
  <c r="O686" i="35"/>
  <c r="O667" i="35"/>
  <c r="Q667" i="35" s="1"/>
  <c r="J667" i="35"/>
  <c r="P667" i="35" s="1"/>
  <c r="J781" i="35"/>
  <c r="O696" i="35"/>
  <c r="Q696" i="35" s="1"/>
  <c r="J696" i="35"/>
  <c r="O659" i="35"/>
  <c r="J659" i="35"/>
  <c r="J636" i="35"/>
  <c r="P636" i="35" s="1"/>
  <c r="O632" i="35"/>
  <c r="Q632" i="35" s="1"/>
  <c r="J632" i="35"/>
  <c r="P632" i="35" s="1"/>
  <c r="J628" i="35"/>
  <c r="P628" i="35" s="1"/>
  <c r="O628" i="35"/>
  <c r="Q628" i="35" s="1"/>
  <c r="J622" i="35"/>
  <c r="P622" i="35" s="1"/>
  <c r="O622" i="35"/>
  <c r="Q622" i="35" s="1"/>
  <c r="J778" i="35"/>
  <c r="P778" i="35" s="1"/>
  <c r="O766" i="35"/>
  <c r="Q766" i="35" s="1"/>
  <c r="O750" i="35"/>
  <c r="Q750" i="35" s="1"/>
  <c r="O734" i="35"/>
  <c r="Q734" i="35" s="1"/>
  <c r="O718" i="35"/>
  <c r="O487" i="35"/>
  <c r="J487" i="35"/>
  <c r="O770" i="35"/>
  <c r="Q770" i="35" s="1"/>
  <c r="O761" i="35"/>
  <c r="Q761" i="35" s="1"/>
  <c r="J761" i="35"/>
  <c r="P761" i="35" s="1"/>
  <c r="O754" i="35"/>
  <c r="Q754" i="35" s="1"/>
  <c r="J754" i="35"/>
  <c r="P754" i="35" s="1"/>
  <c r="O745" i="35"/>
  <c r="J745" i="35"/>
  <c r="O738" i="35"/>
  <c r="Q738" i="35" s="1"/>
  <c r="J738" i="35"/>
  <c r="P738" i="35" s="1"/>
  <c r="O729" i="35"/>
  <c r="Q729" i="35" s="1"/>
  <c r="J729" i="35"/>
  <c r="P729" i="35" s="1"/>
  <c r="O722" i="35"/>
  <c r="Q722" i="35" s="1"/>
  <c r="J722" i="35"/>
  <c r="P722" i="35" s="1"/>
  <c r="J720" i="35"/>
  <c r="O707" i="35"/>
  <c r="Q707" i="35" s="1"/>
  <c r="O636" i="35"/>
  <c r="Q636" i="35" s="1"/>
  <c r="J594" i="35"/>
  <c r="O594" i="35"/>
  <c r="Q594" i="35" s="1"/>
  <c r="O688" i="35"/>
  <c r="Q688" i="35" s="1"/>
  <c r="J688" i="35"/>
  <c r="P688" i="35" s="1"/>
  <c r="O617" i="35"/>
  <c r="Q617" i="35" s="1"/>
  <c r="J617" i="35"/>
  <c r="P617" i="35" s="1"/>
  <c r="J765" i="35"/>
  <c r="J757" i="35"/>
  <c r="J749" i="35"/>
  <c r="J741" i="35"/>
  <c r="J733" i="35"/>
  <c r="J725" i="35"/>
  <c r="P725" i="35" s="1"/>
  <c r="J717" i="35"/>
  <c r="O705" i="35"/>
  <c r="O697" i="35"/>
  <c r="J684" i="35"/>
  <c r="O680" i="35"/>
  <c r="J678" i="35"/>
  <c r="P678" i="35" s="1"/>
  <c r="O651" i="35"/>
  <c r="J619" i="35"/>
  <c r="P619" i="35" s="1"/>
  <c r="O619" i="35"/>
  <c r="Q619" i="35" s="1"/>
  <c r="J600" i="35"/>
  <c r="P600" i="35" s="1"/>
  <c r="O765" i="35"/>
  <c r="O757" i="35"/>
  <c r="Q757" i="35" s="1"/>
  <c r="O749" i="35"/>
  <c r="O741" i="35"/>
  <c r="O733" i="35"/>
  <c r="J703" i="35"/>
  <c r="P703" i="35" s="1"/>
  <c r="O692" i="35"/>
  <c r="Q692" i="35" s="1"/>
  <c r="J676" i="35"/>
  <c r="O672" i="35"/>
  <c r="Q672" i="35" s="1"/>
  <c r="J670" i="35"/>
  <c r="P670" i="35" s="1"/>
  <c r="O643" i="35"/>
  <c r="Q643" i="35" s="1"/>
  <c r="J544" i="35"/>
  <c r="O544" i="35"/>
  <c r="O543" i="35"/>
  <c r="Q543" i="35" s="1"/>
  <c r="J543" i="35"/>
  <c r="P543" i="35" s="1"/>
  <c r="J668" i="35"/>
  <c r="P668" i="35" s="1"/>
  <c r="O664" i="35"/>
  <c r="J662" i="35"/>
  <c r="P662" i="35" s="1"/>
  <c r="O635" i="35"/>
  <c r="O621" i="35"/>
  <c r="Q621" i="35" s="1"/>
  <c r="J560" i="35"/>
  <c r="P560" i="35" s="1"/>
  <c r="O560" i="35"/>
  <c r="Q560" i="35" s="1"/>
  <c r="O559" i="35"/>
  <c r="Q559" i="35" s="1"/>
  <c r="J559" i="35"/>
  <c r="J552" i="35"/>
  <c r="O552" i="35"/>
  <c r="O551" i="35"/>
  <c r="Q551" i="35" s="1"/>
  <c r="J551" i="35"/>
  <c r="P551" i="35" s="1"/>
  <c r="O712" i="35"/>
  <c r="Q712" i="35" s="1"/>
  <c r="J711" i="35"/>
  <c r="P711" i="35" s="1"/>
  <c r="O699" i="35"/>
  <c r="Q699" i="35" s="1"/>
  <c r="O694" i="35"/>
  <c r="O693" i="35"/>
  <c r="O685" i="35"/>
  <c r="Q685" i="35" s="1"/>
  <c r="O668" i="35"/>
  <c r="Q668" i="35" s="1"/>
  <c r="O662" i="35"/>
  <c r="Q662" i="35" s="1"/>
  <c r="J660" i="35"/>
  <c r="J658" i="35"/>
  <c r="O656" i="35"/>
  <c r="Q656" i="35" s="1"/>
  <c r="J654" i="35"/>
  <c r="O627" i="35"/>
  <c r="O596" i="35"/>
  <c r="J576" i="35"/>
  <c r="P576" i="35" s="1"/>
  <c r="O576" i="35"/>
  <c r="Q576" i="35" s="1"/>
  <c r="O575" i="35"/>
  <c r="J575" i="35"/>
  <c r="P575" i="35" s="1"/>
  <c r="J568" i="35"/>
  <c r="P568" i="35" s="1"/>
  <c r="O568" i="35"/>
  <c r="Q568" i="35" s="1"/>
  <c r="O567" i="35"/>
  <c r="J567" i="35"/>
  <c r="O498" i="35"/>
  <c r="Q498" i="35" s="1"/>
  <c r="J498" i="35"/>
  <c r="P498" i="35" s="1"/>
  <c r="O683" i="35"/>
  <c r="Q683" i="35" s="1"/>
  <c r="O677" i="35"/>
  <c r="Q677" i="35" s="1"/>
  <c r="O660" i="35"/>
  <c r="O654" i="35"/>
  <c r="J652" i="35"/>
  <c r="J650" i="35"/>
  <c r="O648" i="35"/>
  <c r="J646" i="35"/>
  <c r="P646" i="35" s="1"/>
  <c r="J618" i="35"/>
  <c r="J584" i="35"/>
  <c r="P584" i="35" s="1"/>
  <c r="O584" i="35"/>
  <c r="Q584" i="35" s="1"/>
  <c r="O583" i="35"/>
  <c r="J583" i="35"/>
  <c r="O535" i="35"/>
  <c r="Q535" i="35" s="1"/>
  <c r="J535" i="35"/>
  <c r="O675" i="35"/>
  <c r="Q675" i="35" s="1"/>
  <c r="J644" i="35"/>
  <c r="O640" i="35"/>
  <c r="Q640" i="35" s="1"/>
  <c r="J638" i="35"/>
  <c r="O620" i="35"/>
  <c r="Q620" i="35" s="1"/>
  <c r="J620" i="35"/>
  <c r="P620" i="35" s="1"/>
  <c r="O612" i="35"/>
  <c r="J610" i="35"/>
  <c r="P610" i="35" s="1"/>
  <c r="O610" i="35"/>
  <c r="Q610" i="35" s="1"/>
  <c r="O607" i="35"/>
  <c r="J607" i="35"/>
  <c r="J602" i="35"/>
  <c r="P602" i="35" s="1"/>
  <c r="O601" i="35"/>
  <c r="J601" i="35"/>
  <c r="J523" i="35"/>
  <c r="P523" i="35" s="1"/>
  <c r="O523" i="35"/>
  <c r="Q523" i="35" s="1"/>
  <c r="O522" i="35"/>
  <c r="Q522" i="35" s="1"/>
  <c r="J522" i="35"/>
  <c r="P522" i="35" s="1"/>
  <c r="O506" i="35"/>
  <c r="O467" i="35"/>
  <c r="J467" i="35"/>
  <c r="O591" i="35"/>
  <c r="O585" i="35"/>
  <c r="Q585" i="35" s="1"/>
  <c r="O578" i="35"/>
  <c r="Q578" i="35" s="1"/>
  <c r="J578" i="35"/>
  <c r="P578" i="35" s="1"/>
  <c r="O569" i="35"/>
  <c r="Q569" i="35" s="1"/>
  <c r="O562" i="35"/>
  <c r="Q562" i="35" s="1"/>
  <c r="J562" i="35"/>
  <c r="P562" i="35" s="1"/>
  <c r="O553" i="35"/>
  <c r="Q553" i="35" s="1"/>
  <c r="O546" i="35"/>
  <c r="Q546" i="35" s="1"/>
  <c r="J546" i="35"/>
  <c r="P546" i="35" s="1"/>
  <c r="O537" i="35"/>
  <c r="Q537" i="35" s="1"/>
  <c r="J525" i="35"/>
  <c r="P525" i="35" s="1"/>
  <c r="O491" i="35"/>
  <c r="Q491" i="35" s="1"/>
  <c r="J491" i="35"/>
  <c r="O479" i="35"/>
  <c r="J479" i="35"/>
  <c r="O475" i="35"/>
  <c r="J475" i="35"/>
  <c r="O474" i="35"/>
  <c r="J474" i="35"/>
  <c r="P474" i="35" s="1"/>
  <c r="O611" i="35"/>
  <c r="Q611" i="35" s="1"/>
  <c r="J611" i="35"/>
  <c r="P611" i="35" s="1"/>
  <c r="O604" i="35"/>
  <c r="Q604" i="35" s="1"/>
  <c r="O514" i="35"/>
  <c r="Q514" i="35" s="1"/>
  <c r="J514" i="35"/>
  <c r="O482" i="35"/>
  <c r="Q482" i="35" s="1"/>
  <c r="J482" i="35"/>
  <c r="J592" i="35"/>
  <c r="P592" i="35" s="1"/>
  <c r="O588" i="35"/>
  <c r="J586" i="35"/>
  <c r="P586" i="35" s="1"/>
  <c r="O577" i="35"/>
  <c r="O570" i="35"/>
  <c r="J570" i="35"/>
  <c r="O561" i="35"/>
  <c r="Q561" i="35" s="1"/>
  <c r="O554" i="35"/>
  <c r="J554" i="35"/>
  <c r="P554" i="35" s="1"/>
  <c r="O545" i="35"/>
  <c r="Q545" i="35" s="1"/>
  <c r="O538" i="35"/>
  <c r="Q538" i="35" s="1"/>
  <c r="J538" i="35"/>
  <c r="P538" i="35" s="1"/>
  <c r="J506" i="35"/>
  <c r="J531" i="35"/>
  <c r="O463" i="35"/>
  <c r="Q463" i="35" s="1"/>
  <c r="O458" i="35"/>
  <c r="J458" i="35"/>
  <c r="J441" i="35"/>
  <c r="J427" i="35"/>
  <c r="O421" i="35"/>
  <c r="J421" i="35"/>
  <c r="J349" i="35"/>
  <c r="P349" i="35" s="1"/>
  <c r="O349" i="35"/>
  <c r="Q349" i="35" s="1"/>
  <c r="O580" i="35"/>
  <c r="O572" i="35"/>
  <c r="Q572" i="35" s="1"/>
  <c r="O564" i="35"/>
  <c r="Q564" i="35" s="1"/>
  <c r="O556" i="35"/>
  <c r="O548" i="35"/>
  <c r="Q548" i="35" s="1"/>
  <c r="O540" i="35"/>
  <c r="Q540" i="35" s="1"/>
  <c r="O533" i="35"/>
  <c r="Q533" i="35" s="1"/>
  <c r="J481" i="35"/>
  <c r="P481" i="35" s="1"/>
  <c r="J457" i="35"/>
  <c r="P457" i="35" s="1"/>
  <c r="J417" i="35"/>
  <c r="P417" i="35" s="1"/>
  <c r="O417" i="35"/>
  <c r="Q417" i="35" s="1"/>
  <c r="O326" i="35"/>
  <c r="J326" i="35"/>
  <c r="P326" i="35" s="1"/>
  <c r="O222" i="35"/>
  <c r="Q222" i="35" s="1"/>
  <c r="J222" i="35"/>
  <c r="P222" i="35" s="1"/>
  <c r="J521" i="35"/>
  <c r="P521" i="35" s="1"/>
  <c r="O519" i="35"/>
  <c r="Q519" i="35" s="1"/>
  <c r="J517" i="35"/>
  <c r="P517" i="35" s="1"/>
  <c r="O495" i="35"/>
  <c r="O490" i="35"/>
  <c r="Q490" i="35" s="1"/>
  <c r="J490" i="35"/>
  <c r="P490" i="35" s="1"/>
  <c r="O483" i="35"/>
  <c r="J483" i="35"/>
  <c r="O445" i="35"/>
  <c r="Q445" i="35" s="1"/>
  <c r="J445" i="35"/>
  <c r="P445" i="35" s="1"/>
  <c r="O436" i="35"/>
  <c r="Q436" i="35" s="1"/>
  <c r="J436" i="35"/>
  <c r="P436" i="35" s="1"/>
  <c r="O388" i="35"/>
  <c r="Q388" i="35" s="1"/>
  <c r="J388" i="35"/>
  <c r="P388" i="35" s="1"/>
  <c r="O365" i="35"/>
  <c r="Q365" i="35" s="1"/>
  <c r="J365" i="35"/>
  <c r="J347" i="35"/>
  <c r="O347" i="35"/>
  <c r="O530" i="35"/>
  <c r="Q530" i="35" s="1"/>
  <c r="O527" i="35"/>
  <c r="J515" i="35"/>
  <c r="P515" i="35" s="1"/>
  <c r="O511" i="35"/>
  <c r="Q511" i="35" s="1"/>
  <c r="J509" i="35"/>
  <c r="O471" i="35"/>
  <c r="Q471" i="35" s="1"/>
  <c r="O466" i="35"/>
  <c r="Q466" i="35" s="1"/>
  <c r="J466" i="35"/>
  <c r="P466" i="35" s="1"/>
  <c r="O459" i="35"/>
  <c r="Q459" i="35" s="1"/>
  <c r="J459" i="35"/>
  <c r="O456" i="35"/>
  <c r="J456" i="35"/>
  <c r="O455" i="35"/>
  <c r="Q455" i="35" s="1"/>
  <c r="J455" i="35"/>
  <c r="P455" i="35" s="1"/>
  <c r="O397" i="35"/>
  <c r="J397" i="35"/>
  <c r="O393" i="35"/>
  <c r="J393" i="35"/>
  <c r="J536" i="35"/>
  <c r="P536" i="35" s="1"/>
  <c r="J534" i="35"/>
  <c r="P534" i="35" s="1"/>
  <c r="J528" i="35"/>
  <c r="O515" i="35"/>
  <c r="Q515" i="35" s="1"/>
  <c r="O509" i="35"/>
  <c r="J507" i="35"/>
  <c r="P507" i="35" s="1"/>
  <c r="J505" i="35"/>
  <c r="O503" i="35"/>
  <c r="Q503" i="35" s="1"/>
  <c r="J501" i="35"/>
  <c r="P501" i="35" s="1"/>
  <c r="O499" i="35"/>
  <c r="Q499" i="35" s="1"/>
  <c r="J499" i="35"/>
  <c r="P499" i="35" s="1"/>
  <c r="J473" i="35"/>
  <c r="J463" i="35"/>
  <c r="J419" i="35"/>
  <c r="O396" i="35"/>
  <c r="J396" i="35"/>
  <c r="O364" i="35"/>
  <c r="J364" i="35"/>
  <c r="P364" i="35" s="1"/>
  <c r="J435" i="35"/>
  <c r="O420" i="35"/>
  <c r="J420" i="35"/>
  <c r="P420" i="35" s="1"/>
  <c r="O413" i="35"/>
  <c r="Q413" i="35" s="1"/>
  <c r="J413" i="35"/>
  <c r="P413" i="35" s="1"/>
  <c r="J411" i="35"/>
  <c r="P411" i="35" s="1"/>
  <c r="O409" i="35"/>
  <c r="Q409" i="35" s="1"/>
  <c r="O380" i="35"/>
  <c r="Q380" i="35" s="1"/>
  <c r="J380" i="35"/>
  <c r="O360" i="35"/>
  <c r="J360" i="35"/>
  <c r="P360" i="35" s="1"/>
  <c r="O350" i="35"/>
  <c r="Q350" i="35" s="1"/>
  <c r="J350" i="35"/>
  <c r="P350" i="35" s="1"/>
  <c r="J286" i="35"/>
  <c r="O286" i="35"/>
  <c r="Q286" i="35" s="1"/>
  <c r="O257" i="35"/>
  <c r="Q257" i="35" s="1"/>
  <c r="J257" i="35"/>
  <c r="P257" i="35" s="1"/>
  <c r="J493" i="35"/>
  <c r="J485" i="35"/>
  <c r="J477" i="35"/>
  <c r="J469" i="35"/>
  <c r="P469" i="35" s="1"/>
  <c r="J461" i="35"/>
  <c r="J440" i="35"/>
  <c r="O428" i="35"/>
  <c r="Q428" i="35" s="1"/>
  <c r="J428" i="35"/>
  <c r="P428" i="35" s="1"/>
  <c r="O405" i="35"/>
  <c r="J405" i="35"/>
  <c r="J403" i="35"/>
  <c r="O401" i="35"/>
  <c r="Q401" i="35" s="1"/>
  <c r="O372" i="35"/>
  <c r="J372" i="35"/>
  <c r="O362" i="35"/>
  <c r="J362" i="35"/>
  <c r="O310" i="35"/>
  <c r="Q310" i="35" s="1"/>
  <c r="J310" i="35"/>
  <c r="P310" i="35" s="1"/>
  <c r="J447" i="35"/>
  <c r="J443" i="35"/>
  <c r="O429" i="35"/>
  <c r="Q429" i="35" s="1"/>
  <c r="J429" i="35"/>
  <c r="P429" i="35" s="1"/>
  <c r="O389" i="35"/>
  <c r="J389" i="35"/>
  <c r="J387" i="35"/>
  <c r="P387" i="35" s="1"/>
  <c r="O385" i="35"/>
  <c r="Q385" i="35" s="1"/>
  <c r="J359" i="35"/>
  <c r="O440" i="35"/>
  <c r="Q440" i="35" s="1"/>
  <c r="O437" i="35"/>
  <c r="Q437" i="35" s="1"/>
  <c r="O412" i="35"/>
  <c r="Q412" i="35" s="1"/>
  <c r="J412" i="35"/>
  <c r="P412" i="35" s="1"/>
  <c r="O381" i="35"/>
  <c r="Q381" i="35" s="1"/>
  <c r="J381" i="35"/>
  <c r="P381" i="35" s="1"/>
  <c r="J379" i="35"/>
  <c r="O377" i="35"/>
  <c r="O342" i="35"/>
  <c r="J342" i="35"/>
  <c r="O452" i="35"/>
  <c r="Q452" i="35" s="1"/>
  <c r="J451" i="35"/>
  <c r="P451" i="35" s="1"/>
  <c r="O444" i="35"/>
  <c r="J444" i="35"/>
  <c r="P444" i="35" s="1"/>
  <c r="O404" i="35"/>
  <c r="J404" i="35"/>
  <c r="O373" i="35"/>
  <c r="Q373" i="35" s="1"/>
  <c r="J373" i="35"/>
  <c r="P373" i="35" s="1"/>
  <c r="O369" i="35"/>
  <c r="Q369" i="35" s="1"/>
  <c r="J363" i="35"/>
  <c r="P363" i="35" s="1"/>
  <c r="J361" i="35"/>
  <c r="J358" i="35"/>
  <c r="O358" i="35"/>
  <c r="Q358" i="35" s="1"/>
  <c r="J333" i="35"/>
  <c r="P333" i="35" s="1"/>
  <c r="J317" i="35"/>
  <c r="P317" i="35" s="1"/>
  <c r="J301" i="35"/>
  <c r="P301" i="35" s="1"/>
  <c r="O279" i="35"/>
  <c r="Q279" i="35" s="1"/>
  <c r="J279" i="35"/>
  <c r="P279" i="35" s="1"/>
  <c r="J439" i="35"/>
  <c r="O432" i="35"/>
  <c r="O424" i="35"/>
  <c r="Q424" i="35" s="1"/>
  <c r="O416" i="35"/>
  <c r="O408" i="35"/>
  <c r="Q408" i="35" s="1"/>
  <c r="O400" i="35"/>
  <c r="Q400" i="35" s="1"/>
  <c r="O392" i="35"/>
  <c r="Q392" i="35" s="1"/>
  <c r="O384" i="35"/>
  <c r="Q384" i="35" s="1"/>
  <c r="O376" i="35"/>
  <c r="O343" i="35"/>
  <c r="J343" i="35"/>
  <c r="P343" i="35" s="1"/>
  <c r="O331" i="35"/>
  <c r="O327" i="35"/>
  <c r="Q327" i="35" s="1"/>
  <c r="J327" i="35"/>
  <c r="O315" i="35"/>
  <c r="Q315" i="35" s="1"/>
  <c r="O311" i="35"/>
  <c r="Q311" i="35" s="1"/>
  <c r="J311" i="35"/>
  <c r="O299" i="35"/>
  <c r="Q299" i="35" s="1"/>
  <c r="O296" i="35"/>
  <c r="O281" i="35"/>
  <c r="Q281" i="35" s="1"/>
  <c r="J281" i="35"/>
  <c r="P281" i="35" s="1"/>
  <c r="J271" i="35"/>
  <c r="P271" i="35" s="1"/>
  <c r="O271" i="35"/>
  <c r="Q271" i="35" s="1"/>
  <c r="O260" i="35"/>
  <c r="J260" i="35"/>
  <c r="O206" i="35"/>
  <c r="Q206" i="35" s="1"/>
  <c r="J206" i="35"/>
  <c r="O334" i="35"/>
  <c r="Q334" i="35" s="1"/>
  <c r="J334" i="35"/>
  <c r="P334" i="35" s="1"/>
  <c r="O318" i="35"/>
  <c r="Q318" i="35" s="1"/>
  <c r="J318" i="35"/>
  <c r="P318" i="35" s="1"/>
  <c r="O302" i="35"/>
  <c r="Q302" i="35" s="1"/>
  <c r="J302" i="35"/>
  <c r="O295" i="35"/>
  <c r="Q295" i="35" s="1"/>
  <c r="J295" i="35"/>
  <c r="P295" i="35" s="1"/>
  <c r="O276" i="35"/>
  <c r="O351" i="35"/>
  <c r="Q351" i="35" s="1"/>
  <c r="J351" i="35"/>
  <c r="P351" i="35" s="1"/>
  <c r="J341" i="35"/>
  <c r="P341" i="35" s="1"/>
  <c r="J325" i="35"/>
  <c r="J309" i="35"/>
  <c r="O297" i="35"/>
  <c r="J297" i="35"/>
  <c r="O283" i="35"/>
  <c r="Q283" i="35" s="1"/>
  <c r="O354" i="35"/>
  <c r="Q354" i="35" s="1"/>
  <c r="O339" i="35"/>
  <c r="O335" i="35"/>
  <c r="Q335" i="35" s="1"/>
  <c r="J335" i="35"/>
  <c r="P335" i="35" s="1"/>
  <c r="O319" i="35"/>
  <c r="J319" i="35"/>
  <c r="O303" i="35"/>
  <c r="Q303" i="35" s="1"/>
  <c r="J303" i="35"/>
  <c r="O275" i="35"/>
  <c r="O268" i="35"/>
  <c r="Q268" i="35" s="1"/>
  <c r="J268" i="35"/>
  <c r="P268" i="35" s="1"/>
  <c r="O265" i="35"/>
  <c r="J265" i="35"/>
  <c r="O346" i="35"/>
  <c r="O338" i="35"/>
  <c r="Q338" i="35" s="1"/>
  <c r="O330" i="35"/>
  <c r="Q330" i="35" s="1"/>
  <c r="O322" i="35"/>
  <c r="Q322" i="35" s="1"/>
  <c r="O314" i="35"/>
  <c r="Q314" i="35" s="1"/>
  <c r="J298" i="35"/>
  <c r="P298" i="35" s="1"/>
  <c r="J282" i="35"/>
  <c r="P282" i="35" s="1"/>
  <c r="J266" i="35"/>
  <c r="P266" i="35" s="1"/>
  <c r="J258" i="35"/>
  <c r="P258" i="35" s="1"/>
  <c r="O249" i="35"/>
  <c r="O336" i="35"/>
  <c r="O328" i="35"/>
  <c r="Q328" i="35" s="1"/>
  <c r="O320" i="35"/>
  <c r="O312" i="35"/>
  <c r="O304" i="35"/>
  <c r="Q304" i="35" s="1"/>
  <c r="J288" i="35"/>
  <c r="O258" i="35"/>
  <c r="Q258" i="35" s="1"/>
  <c r="O253" i="35"/>
  <c r="J253" i="35"/>
  <c r="O245" i="35"/>
  <c r="Q245" i="35" s="1"/>
  <c r="J245" i="35"/>
  <c r="O230" i="35"/>
  <c r="Q230" i="35" s="1"/>
  <c r="J230" i="35"/>
  <c r="P230" i="35" s="1"/>
  <c r="O214" i="35"/>
  <c r="J214" i="35"/>
  <c r="O289" i="35"/>
  <c r="Q289" i="35" s="1"/>
  <c r="O273" i="35"/>
  <c r="J255" i="35"/>
  <c r="O248" i="35"/>
  <c r="J248" i="35"/>
  <c r="J290" i="35"/>
  <c r="J274" i="35"/>
  <c r="O259" i="35"/>
  <c r="Q259" i="35" s="1"/>
  <c r="O240" i="35"/>
  <c r="Q240" i="35" s="1"/>
  <c r="O237" i="35"/>
  <c r="J228" i="35"/>
  <c r="O221" i="35"/>
  <c r="Q221" i="35" s="1"/>
  <c r="O219" i="35"/>
  <c r="O213" i="35"/>
  <c r="O211" i="35"/>
  <c r="J247" i="35"/>
  <c r="P247" i="35" s="1"/>
  <c r="J233" i="35"/>
  <c r="P233" i="35" s="1"/>
  <c r="J231" i="35"/>
  <c r="J254" i="35"/>
  <c r="P254" i="35" s="1"/>
  <c r="J252" i="35"/>
  <c r="P252" i="35" s="1"/>
  <c r="J244" i="35"/>
  <c r="P244" i="35" s="1"/>
  <c r="J241" i="35"/>
  <c r="P241" i="35" s="1"/>
  <c r="O233" i="35"/>
  <c r="Q233" i="35" s="1"/>
  <c r="O229" i="35"/>
  <c r="Q229" i="35" s="1"/>
  <c r="J229" i="35"/>
  <c r="P229" i="35" s="1"/>
  <c r="O198" i="35"/>
  <c r="J198" i="35"/>
  <c r="P198" i="35" s="1"/>
  <c r="O197" i="35"/>
  <c r="J197" i="35"/>
  <c r="O183" i="35"/>
  <c r="Q183" i="35" s="1"/>
  <c r="J183" i="35"/>
  <c r="P183" i="35" s="1"/>
  <c r="J240" i="35"/>
  <c r="P240" i="35" s="1"/>
  <c r="J237" i="35"/>
  <c r="J225" i="35"/>
  <c r="P225" i="35" s="1"/>
  <c r="O203" i="35"/>
  <c r="Q203" i="35" s="1"/>
  <c r="O175" i="35"/>
  <c r="J154" i="35"/>
  <c r="P154" i="35" s="1"/>
  <c r="J217" i="35"/>
  <c r="J209" i="35"/>
  <c r="J201" i="35"/>
  <c r="O194" i="35"/>
  <c r="O193" i="35"/>
  <c r="Q193" i="35" s="1"/>
  <c r="O188" i="35"/>
  <c r="Q188" i="35" s="1"/>
  <c r="O167" i="35"/>
  <c r="Q167" i="35" s="1"/>
  <c r="J186" i="35"/>
  <c r="O157" i="35"/>
  <c r="Q157" i="35" s="1"/>
  <c r="J157" i="35"/>
  <c r="O232" i="35"/>
  <c r="Q232" i="35" s="1"/>
  <c r="O224" i="35"/>
  <c r="O216" i="35"/>
  <c r="Q216" i="35" s="1"/>
  <c r="O208" i="35"/>
  <c r="Q208" i="35" s="1"/>
  <c r="O200" i="35"/>
  <c r="Q200" i="35" s="1"/>
  <c r="J195" i="35"/>
  <c r="O186" i="35"/>
  <c r="J184" i="35"/>
  <c r="P184" i="35" s="1"/>
  <c r="O180" i="35"/>
  <c r="J178" i="35"/>
  <c r="P178" i="35" s="1"/>
  <c r="J162" i="35"/>
  <c r="P162" i="35" s="1"/>
  <c r="O154" i="35"/>
  <c r="Q154" i="35" s="1"/>
  <c r="J176" i="35"/>
  <c r="P176" i="35" s="1"/>
  <c r="O172" i="35"/>
  <c r="J170" i="35"/>
  <c r="P170" i="35" s="1"/>
  <c r="J152" i="35"/>
  <c r="P152" i="35" s="1"/>
  <c r="J221" i="35"/>
  <c r="P221" i="35" s="1"/>
  <c r="J213" i="35"/>
  <c r="P213" i="35" s="1"/>
  <c r="J205" i="35"/>
  <c r="O196" i="35"/>
  <c r="Q196" i="35" s="1"/>
  <c r="O176" i="35"/>
  <c r="Q176" i="35" s="1"/>
  <c r="J175" i="35"/>
  <c r="O170" i="35"/>
  <c r="Q170" i="35" s="1"/>
  <c r="J168" i="35"/>
  <c r="J193" i="35"/>
  <c r="P193" i="35" s="1"/>
  <c r="J188" i="35"/>
  <c r="P188" i="35" s="1"/>
  <c r="O185" i="35"/>
  <c r="O168" i="35"/>
  <c r="Q168" i="35" s="1"/>
  <c r="J167" i="35"/>
  <c r="P167" i="35" s="1"/>
  <c r="O164" i="35"/>
  <c r="Q164" i="35" s="1"/>
  <c r="O137" i="35"/>
  <c r="Q137" i="35" s="1"/>
  <c r="J91" i="35"/>
  <c r="P91" i="35" s="1"/>
  <c r="J164" i="35"/>
  <c r="P164" i="35" s="1"/>
  <c r="J148" i="35"/>
  <c r="J132" i="35"/>
  <c r="P132" i="35" s="1"/>
  <c r="J124" i="35"/>
  <c r="O101" i="35"/>
  <c r="J101" i="35"/>
  <c r="O89" i="35"/>
  <c r="Q89" i="35" s="1"/>
  <c r="J89" i="35"/>
  <c r="J57" i="35"/>
  <c r="O57" i="35"/>
  <c r="Q57" i="35" s="1"/>
  <c r="J160" i="35"/>
  <c r="P160" i="35" s="1"/>
  <c r="O149" i="35"/>
  <c r="Q149" i="35" s="1"/>
  <c r="J144" i="35"/>
  <c r="J126" i="35"/>
  <c r="P126" i="35" s="1"/>
  <c r="O124" i="35"/>
  <c r="Q124" i="35" s="1"/>
  <c r="O120" i="35"/>
  <c r="Q120" i="35" s="1"/>
  <c r="J120" i="35"/>
  <c r="P120" i="35" s="1"/>
  <c r="J105" i="35"/>
  <c r="P105" i="35" s="1"/>
  <c r="J146" i="35"/>
  <c r="J141" i="35"/>
  <c r="P141" i="35" s="1"/>
  <c r="O117" i="35"/>
  <c r="J117" i="35"/>
  <c r="O161" i="35"/>
  <c r="J156" i="35"/>
  <c r="O145" i="35"/>
  <c r="J140" i="35"/>
  <c r="P140" i="35" s="1"/>
  <c r="J136" i="35"/>
  <c r="O136" i="35"/>
  <c r="O133" i="35"/>
  <c r="J128" i="35"/>
  <c r="P128" i="35" s="1"/>
  <c r="O128" i="35"/>
  <c r="O125" i="35"/>
  <c r="J70" i="35"/>
  <c r="P70" i="35" s="1"/>
  <c r="O70" i="35"/>
  <c r="O108" i="35"/>
  <c r="Q108" i="35" s="1"/>
  <c r="J108" i="35"/>
  <c r="P108" i="35" s="1"/>
  <c r="O116" i="35"/>
  <c r="O112" i="35"/>
  <c r="Q112" i="35" s="1"/>
  <c r="O109" i="35"/>
  <c r="Q109" i="35" s="1"/>
  <c r="O100" i="35"/>
  <c r="Q100" i="35" s="1"/>
  <c r="J100" i="35"/>
  <c r="P100" i="35" s="1"/>
  <c r="O77" i="35"/>
  <c r="Q77" i="35" s="1"/>
  <c r="J73" i="35"/>
  <c r="P73" i="35" s="1"/>
  <c r="O73" i="35"/>
  <c r="Q73" i="35" s="1"/>
  <c r="J107" i="35"/>
  <c r="O104" i="35"/>
  <c r="Q104" i="35" s="1"/>
  <c r="J65" i="35"/>
  <c r="O65" i="35"/>
  <c r="Q65" i="35" s="1"/>
  <c r="O56" i="35"/>
  <c r="J33" i="35"/>
  <c r="O33" i="35"/>
  <c r="J32" i="35"/>
  <c r="O32" i="35"/>
  <c r="Q32" i="35" s="1"/>
  <c r="J99" i="35"/>
  <c r="P99" i="35" s="1"/>
  <c r="O92" i="35"/>
  <c r="J92" i="35"/>
  <c r="J81" i="35"/>
  <c r="O81" i="35"/>
  <c r="O63" i="35"/>
  <c r="Q63" i="35" s="1"/>
  <c r="J63" i="35"/>
  <c r="J41" i="35"/>
  <c r="O41" i="35"/>
  <c r="Q41" i="35" s="1"/>
  <c r="J38" i="35"/>
  <c r="P38" i="35" s="1"/>
  <c r="O38" i="35"/>
  <c r="O54" i="35"/>
  <c r="J54" i="35"/>
  <c r="O121" i="35"/>
  <c r="O93" i="35"/>
  <c r="Q93" i="35" s="1"/>
  <c r="J93" i="35"/>
  <c r="P93" i="35" s="1"/>
  <c r="O39" i="35"/>
  <c r="Q39" i="35" s="1"/>
  <c r="J39" i="35"/>
  <c r="P39" i="35" s="1"/>
  <c r="J103" i="35"/>
  <c r="P103" i="35" s="1"/>
  <c r="O96" i="35"/>
  <c r="O88" i="35"/>
  <c r="Q88" i="35" s="1"/>
  <c r="O74" i="35"/>
  <c r="Q74" i="35" s="1"/>
  <c r="J74" i="35"/>
  <c r="P74" i="35" s="1"/>
  <c r="O71" i="35"/>
  <c r="J71" i="35"/>
  <c r="O67" i="35"/>
  <c r="Q67" i="35" s="1"/>
  <c r="O59" i="35"/>
  <c r="Q59" i="35" s="1"/>
  <c r="J59" i="35"/>
  <c r="P59" i="35" s="1"/>
  <c r="J40" i="35"/>
  <c r="O82" i="35"/>
  <c r="O35" i="35"/>
  <c r="Q35" i="35" s="1"/>
  <c r="O31" i="35"/>
  <c r="Q31" i="35" s="1"/>
  <c r="J31" i="35"/>
  <c r="P31" i="35" s="1"/>
  <c r="O85" i="35"/>
  <c r="Q85" i="35" s="1"/>
  <c r="O83" i="35"/>
  <c r="O75" i="35"/>
  <c r="Q75" i="35" s="1"/>
  <c r="J62" i="35"/>
  <c r="O58" i="35"/>
  <c r="J85" i="35"/>
  <c r="J79" i="35"/>
  <c r="P79" i="35" s="1"/>
  <c r="J72" i="35"/>
  <c r="P72" i="35" s="1"/>
  <c r="O62" i="35"/>
  <c r="Q62" i="35" s="1"/>
  <c r="O55" i="35"/>
  <c r="Q55" i="35" s="1"/>
  <c r="O34" i="35"/>
  <c r="Q34" i="35" s="1"/>
  <c r="J34" i="35"/>
  <c r="P34" i="35" s="1"/>
  <c r="O66" i="35"/>
  <c r="Q66" i="35" s="1"/>
  <c r="J64" i="35"/>
  <c r="P64" i="35" s="1"/>
  <c r="O43" i="35"/>
  <c r="Q43" i="35" s="1"/>
  <c r="O42" i="35"/>
  <c r="J42" i="35"/>
  <c r="J30" i="35"/>
  <c r="O50" i="35"/>
  <c r="J49" i="35"/>
  <c r="P49" i="35" s="1"/>
  <c r="O18" i="35"/>
  <c r="Q18" i="35" s="1"/>
  <c r="J17" i="35"/>
  <c r="O26" i="35"/>
  <c r="J25" i="35"/>
  <c r="P25" i="35" s="1"/>
  <c r="J50" i="35"/>
  <c r="P50" i="35" s="1"/>
  <c r="J18" i="35"/>
  <c r="O16" i="35"/>
  <c r="E17" i="35"/>
  <c r="E16" i="35"/>
  <c r="J14" i="35"/>
  <c r="E14" i="35"/>
  <c r="O14" i="35"/>
  <c r="E15" i="35"/>
  <c r="O15" i="35"/>
  <c r="Q826" i="35" l="1"/>
  <c r="Q1012" i="35"/>
  <c r="Q447" i="35"/>
  <c r="P1005" i="35"/>
  <c r="Q949" i="35"/>
  <c r="P968" i="35"/>
  <c r="P961" i="35"/>
  <c r="P958" i="35"/>
  <c r="Q608" i="35"/>
  <c r="P633" i="35"/>
  <c r="P65" i="35"/>
  <c r="Q22" i="35"/>
  <c r="P22" i="35"/>
  <c r="Q581" i="35"/>
  <c r="P1012" i="35"/>
  <c r="P893" i="35"/>
  <c r="P989" i="35"/>
  <c r="Q1005" i="35"/>
  <c r="P581" i="35"/>
  <c r="P899" i="35"/>
  <c r="P41" i="35"/>
  <c r="P905" i="35"/>
  <c r="P328" i="35"/>
  <c r="P984" i="35"/>
  <c r="Q911" i="35"/>
  <c r="P972" i="35"/>
  <c r="P447" i="35"/>
  <c r="P535" i="35"/>
  <c r="P594" i="35"/>
  <c r="P937" i="35"/>
  <c r="P991" i="35"/>
  <c r="P739" i="35"/>
  <c r="P642" i="35"/>
  <c r="P442" i="35"/>
  <c r="P500" i="35"/>
  <c r="P297" i="35"/>
  <c r="P567" i="35"/>
  <c r="P684" i="35"/>
  <c r="P820" i="35"/>
  <c r="P259" i="35"/>
  <c r="P383" i="35"/>
  <c r="P645" i="35"/>
  <c r="P134" i="35"/>
  <c r="P239" i="35"/>
  <c r="P704" i="35"/>
  <c r="P365" i="35"/>
  <c r="P302" i="35"/>
  <c r="P311" i="35"/>
  <c r="P283" i="35"/>
  <c r="P476" i="35"/>
  <c r="P307" i="35"/>
  <c r="P771" i="35"/>
  <c r="P867" i="35"/>
  <c r="P249" i="35"/>
  <c r="P638" i="35"/>
  <c r="P717" i="35"/>
  <c r="P971" i="35"/>
  <c r="P190" i="35"/>
  <c r="P680" i="35"/>
  <c r="P18" i="35"/>
  <c r="P195" i="35"/>
  <c r="P491" i="35"/>
  <c r="P832" i="35"/>
  <c r="P75" i="35"/>
  <c r="P352" i="35"/>
  <c r="P640" i="35"/>
  <c r="P461" i="35"/>
  <c r="P959" i="35"/>
  <c r="P471" i="35"/>
  <c r="P561" i="35"/>
  <c r="P799" i="35"/>
  <c r="P269" i="35"/>
  <c r="P556" i="35"/>
  <c r="Q341" i="35"/>
  <c r="Q435" i="35"/>
  <c r="Q115" i="35"/>
  <c r="P477" i="35"/>
  <c r="P419" i="35"/>
  <c r="Q347" i="35"/>
  <c r="Q580" i="35"/>
  <c r="Q554" i="35"/>
  <c r="P482" i="35"/>
  <c r="Q648" i="35"/>
  <c r="P892" i="35"/>
  <c r="Q948" i="35"/>
  <c r="P808" i="35"/>
  <c r="Q391" i="35"/>
  <c r="P196" i="35"/>
  <c r="Q419" i="35"/>
  <c r="Q666" i="35"/>
  <c r="Q597" i="35"/>
  <c r="P710" i="35"/>
  <c r="Q847" i="35"/>
  <c r="Q986" i="35"/>
  <c r="P143" i="35"/>
  <c r="P723" i="35"/>
  <c r="Q361" i="35"/>
  <c r="P201" i="35"/>
  <c r="Q297" i="35"/>
  <c r="P358" i="35"/>
  <c r="Q360" i="35"/>
  <c r="Q420" i="35"/>
  <c r="P473" i="35"/>
  <c r="P531" i="35"/>
  <c r="Q567" i="35"/>
  <c r="Q627" i="35"/>
  <c r="P721" i="35"/>
  <c r="P884" i="35"/>
  <c r="P831" i="35"/>
  <c r="P30" i="35"/>
  <c r="P92" i="35"/>
  <c r="P274" i="35"/>
  <c r="P265" i="35"/>
  <c r="P361" i="35"/>
  <c r="P389" i="35"/>
  <c r="P479" i="35"/>
  <c r="P467" i="35"/>
  <c r="Q721" i="35"/>
  <c r="P886" i="35"/>
  <c r="P987" i="35"/>
  <c r="Q975" i="35"/>
  <c r="P882" i="35"/>
  <c r="P155" i="35"/>
  <c r="Q95" i="35"/>
  <c r="P313" i="35"/>
  <c r="P759" i="35"/>
  <c r="Q714" i="35"/>
  <c r="Q759" i="35"/>
  <c r="P807" i="35"/>
  <c r="Q92" i="35"/>
  <c r="Q186" i="35"/>
  <c r="Q213" i="35"/>
  <c r="Q265" i="35"/>
  <c r="P325" i="35"/>
  <c r="Q389" i="35"/>
  <c r="P456" i="35"/>
  <c r="Q479" i="35"/>
  <c r="Q467" i="35"/>
  <c r="Q774" i="35"/>
  <c r="Q987" i="35"/>
  <c r="P977" i="35"/>
  <c r="P220" i="35"/>
  <c r="Q313" i="35"/>
  <c r="Q516" i="35"/>
  <c r="P289" i="35"/>
  <c r="P573" i="35"/>
  <c r="Q778" i="35"/>
  <c r="P708" i="35"/>
  <c r="Q710" i="35"/>
  <c r="Q888" i="35"/>
  <c r="Q473" i="35"/>
  <c r="P385" i="35"/>
  <c r="P101" i="35"/>
  <c r="Q172" i="35"/>
  <c r="P186" i="35"/>
  <c r="Q456" i="35"/>
  <c r="P873" i="35"/>
  <c r="P840" i="35"/>
  <c r="P864" i="35"/>
  <c r="P805" i="35"/>
  <c r="P963" i="35"/>
  <c r="Q191" i="35"/>
  <c r="P320" i="35"/>
  <c r="Q371" i="35"/>
  <c r="Q386" i="35"/>
  <c r="P371" i="35"/>
  <c r="P795" i="35"/>
  <c r="Q24" i="35"/>
  <c r="P42" i="35"/>
  <c r="P71" i="35"/>
  <c r="Q26" i="35"/>
  <c r="Q71" i="35"/>
  <c r="Q116" i="35"/>
  <c r="Q101" i="35"/>
  <c r="Q197" i="35"/>
  <c r="P245" i="35"/>
  <c r="Q320" i="35"/>
  <c r="P644" i="35"/>
  <c r="P618" i="35"/>
  <c r="Q733" i="35"/>
  <c r="Q686" i="35"/>
  <c r="Q840" i="35"/>
  <c r="Q864" i="35"/>
  <c r="Q805" i="35"/>
  <c r="P975" i="35"/>
  <c r="P913" i="35"/>
  <c r="Q963" i="35"/>
  <c r="P116" i="35"/>
  <c r="P191" i="35"/>
  <c r="P277" i="35"/>
  <c r="Q477" i="35"/>
  <c r="Q143" i="35"/>
  <c r="Q687" i="35"/>
  <c r="P973" i="35"/>
  <c r="Q941" i="35"/>
  <c r="P147" i="35"/>
  <c r="P448" i="35"/>
  <c r="P732" i="35"/>
  <c r="P818" i="35"/>
  <c r="P585" i="35"/>
  <c r="P77" i="35"/>
  <c r="Q517" i="35"/>
  <c r="P1002" i="35"/>
  <c r="P460" i="35"/>
  <c r="Q732" i="35"/>
  <c r="P871" i="35"/>
  <c r="Q644" i="35"/>
  <c r="Q689" i="35"/>
  <c r="P826" i="35"/>
  <c r="P597" i="35"/>
  <c r="Q944" i="35"/>
  <c r="Q625" i="35"/>
  <c r="Q623" i="35"/>
  <c r="P941" i="35"/>
  <c r="Q886" i="35"/>
  <c r="P956" i="35"/>
  <c r="Q723" i="35"/>
  <c r="P106" i="35"/>
  <c r="Q616" i="35"/>
  <c r="Q1002" i="35"/>
  <c r="Q442" i="35"/>
  <c r="Q957" i="35"/>
  <c r="P238" i="35"/>
  <c r="P344" i="35"/>
  <c r="Q618" i="35"/>
  <c r="Q510" i="35"/>
  <c r="P750" i="35"/>
  <c r="P614" i="35"/>
  <c r="P242" i="35"/>
  <c r="P677" i="35"/>
  <c r="P850" i="35"/>
  <c r="Q126" i="35"/>
  <c r="Q852" i="35"/>
  <c r="Q896" i="35"/>
  <c r="Q997" i="35"/>
  <c r="Q965" i="35"/>
  <c r="P862" i="35"/>
  <c r="P982" i="35"/>
  <c r="P802" i="35"/>
  <c r="P110" i="35"/>
  <c r="P202" i="35"/>
  <c r="P378" i="35"/>
  <c r="Q492" i="35"/>
  <c r="Q982" i="35"/>
  <c r="Q637" i="35"/>
  <c r="Q202" i="35"/>
  <c r="Q378" i="35"/>
  <c r="Q681" i="35"/>
  <c r="P681" i="35"/>
  <c r="P637" i="35"/>
  <c r="Q910" i="35"/>
  <c r="Q110" i="35"/>
  <c r="P299" i="35"/>
  <c r="P679" i="35"/>
  <c r="Q117" i="35"/>
  <c r="Q248" i="35"/>
  <c r="P731" i="35"/>
  <c r="Q834" i="35"/>
  <c r="Q526" i="35"/>
  <c r="Q823" i="35"/>
  <c r="Q325" i="35"/>
  <c r="P68" i="35"/>
  <c r="Q317" i="35"/>
  <c r="P960" i="35"/>
  <c r="Q53" i="35"/>
  <c r="Q114" i="35"/>
  <c r="Q58" i="35"/>
  <c r="Q82" i="35"/>
  <c r="Q121" i="35"/>
  <c r="Q33" i="35"/>
  <c r="Q198" i="35"/>
  <c r="P404" i="35"/>
  <c r="Q474" i="35"/>
  <c r="Q635" i="35"/>
  <c r="Q749" i="35"/>
  <c r="P749" i="35"/>
  <c r="Q20" i="35"/>
  <c r="P163" i="35"/>
  <c r="Q407" i="35"/>
  <c r="P121" i="35"/>
  <c r="P657" i="35"/>
  <c r="P446" i="35"/>
  <c r="P821" i="35"/>
  <c r="P484" i="35"/>
  <c r="P936" i="35"/>
  <c r="P918" i="35"/>
  <c r="R918" i="35" s="1"/>
  <c r="S918" i="35" s="1"/>
  <c r="P934" i="35"/>
  <c r="Q30" i="35"/>
  <c r="P26" i="35"/>
  <c r="Q555" i="35"/>
  <c r="Q165" i="35"/>
  <c r="Q579" i="35"/>
  <c r="P58" i="35"/>
  <c r="Q308" i="35"/>
  <c r="Q875" i="35"/>
  <c r="Q280" i="35"/>
  <c r="Q141" i="35"/>
  <c r="P165" i="35"/>
  <c r="Q404" i="35"/>
  <c r="P929" i="35"/>
  <c r="P29" i="35"/>
  <c r="P319" i="35"/>
  <c r="Q405" i="35"/>
  <c r="P570" i="35"/>
  <c r="Q591" i="35"/>
  <c r="Q664" i="35"/>
  <c r="Q929" i="35"/>
  <c r="P224" i="35"/>
  <c r="Q261" i="35"/>
  <c r="P406" i="35"/>
  <c r="Q609" i="35"/>
  <c r="P895" i="35"/>
  <c r="Q938" i="35"/>
  <c r="Q155" i="35"/>
  <c r="Q460" i="35"/>
  <c r="Q470" i="35"/>
  <c r="P825" i="35"/>
  <c r="P572" i="35"/>
  <c r="Q731" i="35"/>
  <c r="P875" i="35"/>
  <c r="Q970" i="35"/>
  <c r="Q998" i="35"/>
  <c r="Q962" i="35"/>
  <c r="Q678" i="35"/>
  <c r="Q290" i="35"/>
  <c r="Q210" i="35"/>
  <c r="P596" i="35"/>
  <c r="Q595" i="35"/>
  <c r="P401" i="35"/>
  <c r="Q226" i="35"/>
  <c r="P579" i="35"/>
  <c r="P609" i="35"/>
  <c r="Q217" i="35"/>
  <c r="P379" i="35"/>
  <c r="P405" i="35"/>
  <c r="Q596" i="35"/>
  <c r="Q552" i="35"/>
  <c r="Q319" i="35"/>
  <c r="Q376" i="35"/>
  <c r="P362" i="35"/>
  <c r="Q483" i="35"/>
  <c r="Q570" i="35"/>
  <c r="Q583" i="35"/>
  <c r="Q824" i="35"/>
  <c r="P726" i="35"/>
  <c r="P979" i="35"/>
  <c r="P174" i="35"/>
  <c r="Q29" i="35"/>
  <c r="Q422" i="35"/>
  <c r="P285" i="35"/>
  <c r="P169" i="35"/>
  <c r="P946" i="35"/>
  <c r="P226" i="35"/>
  <c r="Q593" i="35"/>
  <c r="P494" i="35"/>
  <c r="P574" i="35"/>
  <c r="Q220" i="35"/>
  <c r="Q294" i="35"/>
  <c r="Q284" i="35"/>
  <c r="P666" i="35"/>
  <c r="P891" i="35"/>
  <c r="Q851" i="35"/>
  <c r="Q589" i="35"/>
  <c r="P284" i="35"/>
  <c r="Q657" i="35"/>
  <c r="Q446" i="35"/>
  <c r="Q40" i="35"/>
  <c r="Q118" i="35"/>
  <c r="P712" i="35"/>
  <c r="Q296" i="35"/>
  <c r="Q161" i="35"/>
  <c r="P217" i="35"/>
  <c r="Q577" i="35"/>
  <c r="Q660" i="35"/>
  <c r="P730" i="35"/>
  <c r="Q726" i="35"/>
  <c r="Q821" i="35"/>
  <c r="Q829" i="35"/>
  <c r="Q979" i="35"/>
  <c r="P294" i="35"/>
  <c r="Q169" i="35"/>
  <c r="Q634" i="35"/>
  <c r="P236" i="35"/>
  <c r="Q871" i="35"/>
  <c r="P580" i="35"/>
  <c r="Q780" i="35"/>
  <c r="P962" i="35"/>
  <c r="P878" i="35"/>
  <c r="P308" i="35"/>
  <c r="P740" i="35"/>
  <c r="Q531" i="35"/>
  <c r="Q835" i="35"/>
  <c r="P296" i="35"/>
  <c r="Q934" i="35"/>
  <c r="P851" i="35"/>
  <c r="P664" i="35"/>
  <c r="P627" i="35"/>
  <c r="Q300" i="35"/>
  <c r="Q646" i="35"/>
  <c r="Q573" i="35"/>
  <c r="P751" i="35"/>
  <c r="Q481" i="35"/>
  <c r="P290" i="35"/>
  <c r="Q260" i="35"/>
  <c r="Q362" i="35"/>
  <c r="P117" i="35"/>
  <c r="P175" i="35"/>
  <c r="P248" i="35"/>
  <c r="Q312" i="35"/>
  <c r="P440" i="35"/>
  <c r="P607" i="35"/>
  <c r="Q730" i="35"/>
  <c r="P829" i="35"/>
  <c r="P845" i="35"/>
  <c r="P898" i="35"/>
  <c r="P115" i="35"/>
  <c r="Q159" i="35"/>
  <c r="Q285" i="35"/>
  <c r="P374" i="35"/>
  <c r="P407" i="35"/>
  <c r="P847" i="35"/>
  <c r="Q895" i="35"/>
  <c r="P780" i="35"/>
  <c r="Q892" i="35"/>
  <c r="Q891" i="35"/>
  <c r="P835" i="35"/>
  <c r="Q862" i="35"/>
  <c r="P965" i="35"/>
  <c r="P246" i="35"/>
  <c r="P395" i="35"/>
  <c r="P402" i="35"/>
  <c r="P727" i="35"/>
  <c r="P683" i="35"/>
  <c r="Q513" i="35"/>
  <c r="P593" i="35"/>
  <c r="Q818" i="35"/>
  <c r="Q884" i="35"/>
  <c r="P532" i="35"/>
  <c r="Q497" i="35"/>
  <c r="Q532" i="35"/>
  <c r="P60" i="35"/>
  <c r="Q802" i="35"/>
  <c r="Q323" i="35"/>
  <c r="Q274" i="35"/>
  <c r="P97" i="35"/>
  <c r="P95" i="35"/>
  <c r="Q402" i="35"/>
  <c r="P211" i="35"/>
  <c r="P595" i="35"/>
  <c r="P354" i="35"/>
  <c r="Q790" i="35"/>
  <c r="P516" i="35"/>
  <c r="P107" i="35"/>
  <c r="Q175" i="35"/>
  <c r="Q527" i="35"/>
  <c r="Q495" i="35"/>
  <c r="Q607" i="35"/>
  <c r="P660" i="35"/>
  <c r="P876" i="35"/>
  <c r="Q915" i="35"/>
  <c r="Q845" i="35"/>
  <c r="P999" i="35"/>
  <c r="Q898" i="35"/>
  <c r="Q97" i="35"/>
  <c r="P376" i="35"/>
  <c r="P470" i="35"/>
  <c r="Q811" i="35"/>
  <c r="Q227" i="35"/>
  <c r="P513" i="35"/>
  <c r="Q936" i="35"/>
  <c r="Q406" i="35"/>
  <c r="Q324" i="35"/>
  <c r="Q547" i="35"/>
  <c r="Q19" i="35"/>
  <c r="Q160" i="35"/>
  <c r="Q275" i="35"/>
  <c r="Q256" i="35"/>
  <c r="Q177" i="35"/>
  <c r="Q145" i="35"/>
  <c r="Q64" i="35"/>
  <c r="Q786" i="35"/>
  <c r="Q182" i="35"/>
  <c r="Q943" i="35"/>
  <c r="Q352" i="35"/>
  <c r="Q140" i="35"/>
  <c r="P48" i="35"/>
  <c r="Q379" i="35"/>
  <c r="P453" i="35"/>
  <c r="P478" i="35"/>
  <c r="P764" i="35"/>
  <c r="P954" i="35"/>
  <c r="P1013" i="35"/>
  <c r="Q999" i="35"/>
  <c r="P130" i="35"/>
  <c r="Q263" i="35"/>
  <c r="P724" i="35"/>
  <c r="P177" i="35"/>
  <c r="Q764" i="35"/>
  <c r="Q935" i="35"/>
  <c r="P304" i="35"/>
  <c r="P635" i="35"/>
  <c r="Q967" i="35"/>
  <c r="P801" i="35"/>
  <c r="Q751" i="35"/>
  <c r="Q21" i="35"/>
  <c r="Q506" i="35"/>
  <c r="Q326" i="35"/>
  <c r="Q356" i="35"/>
  <c r="P849" i="35"/>
  <c r="Q919" i="35"/>
  <c r="P67" i="35"/>
  <c r="Q426" i="35"/>
  <c r="Q690" i="35"/>
  <c r="Q209" i="35"/>
  <c r="Q288" i="35"/>
  <c r="Q565" i="35"/>
  <c r="P880" i="35"/>
  <c r="Q797" i="35"/>
  <c r="P908" i="35"/>
  <c r="Q992" i="35"/>
  <c r="P142" i="35"/>
  <c r="P263" i="35"/>
  <c r="Q520" i="35"/>
  <c r="Q650" i="35"/>
  <c r="P967" i="35"/>
  <c r="P1006" i="35"/>
  <c r="Q478" i="35"/>
  <c r="Q27" i="35"/>
  <c r="Q374" i="35"/>
  <c r="P27" i="35"/>
  <c r="Q876" i="35"/>
  <c r="Q930" i="35"/>
  <c r="P957" i="35"/>
  <c r="P933" i="35"/>
  <c r="Q767" i="35"/>
  <c r="P689" i="35"/>
  <c r="Q421" i="35"/>
  <c r="Q179" i="35"/>
  <c r="Q243" i="35"/>
  <c r="Q931" i="35"/>
  <c r="Q49" i="35"/>
  <c r="Q841" i="35"/>
  <c r="Q680" i="35"/>
  <c r="Q79" i="35"/>
  <c r="P21" i="35"/>
  <c r="P655" i="35"/>
  <c r="Q655" i="35"/>
  <c r="Q142" i="35"/>
  <c r="P408" i="35"/>
  <c r="P541" i="35"/>
  <c r="P46" i="35"/>
  <c r="P24" i="35"/>
  <c r="Q670" i="35"/>
  <c r="P926" i="35"/>
  <c r="Q902" i="35"/>
  <c r="Q541" i="35"/>
  <c r="Q558" i="35"/>
  <c r="P104" i="35"/>
  <c r="Q574" i="35"/>
  <c r="Q924" i="35"/>
  <c r="Q653" i="35"/>
  <c r="Q377" i="35"/>
  <c r="Q416" i="35"/>
  <c r="Q724" i="35"/>
  <c r="Q493" i="35"/>
  <c r="Q224" i="35"/>
  <c r="P591" i="35"/>
  <c r="P866" i="35"/>
  <c r="P914" i="35"/>
  <c r="Q1013" i="35"/>
  <c r="Q954" i="35"/>
  <c r="Q107" i="35"/>
  <c r="P173" i="35"/>
  <c r="Q550" i="35"/>
  <c r="Q914" i="35"/>
  <c r="Q212" i="35"/>
  <c r="P883" i="35"/>
  <c r="Q147" i="35"/>
  <c r="Q444" i="35"/>
  <c r="Q238" i="35"/>
  <c r="Q70" i="35"/>
  <c r="Q814" i="35"/>
  <c r="Q343" i="35"/>
  <c r="P650" i="35"/>
  <c r="P935" i="35"/>
  <c r="Q1000" i="35"/>
  <c r="P212" i="35"/>
  <c r="Q355" i="35"/>
  <c r="P520" i="35"/>
  <c r="P558" i="35"/>
  <c r="Q879" i="35"/>
  <c r="P697" i="35"/>
  <c r="Q866" i="35"/>
  <c r="Q102" i="35"/>
  <c r="P189" i="35"/>
  <c r="P82" i="35"/>
  <c r="P736" i="35"/>
  <c r="Q946" i="35"/>
  <c r="Q270" i="35"/>
  <c r="Q711" i="35"/>
  <c r="P925" i="35"/>
  <c r="P577" i="35"/>
  <c r="Q926" i="35"/>
  <c r="Q81" i="35"/>
  <c r="Q697" i="35"/>
  <c r="Q801" i="35"/>
  <c r="P861" i="35"/>
  <c r="P804" i="35"/>
  <c r="Q861" i="35"/>
  <c r="Q173" i="35"/>
  <c r="P275" i="35"/>
  <c r="P256" i="35"/>
  <c r="Q598" i="35"/>
  <c r="Q993" i="35"/>
  <c r="Q883" i="35"/>
  <c r="P930" i="35"/>
  <c r="Q453" i="35"/>
  <c r="P208" i="35"/>
  <c r="P356" i="35"/>
  <c r="Q189" i="35"/>
  <c r="P384" i="35"/>
  <c r="P797" i="35"/>
  <c r="Q333" i="35"/>
  <c r="Q54" i="35"/>
  <c r="Q693" i="35"/>
  <c r="P944" i="35"/>
  <c r="Q461" i="35"/>
  <c r="Q307" i="35"/>
  <c r="Q249" i="35"/>
  <c r="Q96" i="35"/>
  <c r="Q192" i="35"/>
  <c r="Q128" i="35"/>
  <c r="Q364" i="35"/>
  <c r="Q181" i="35"/>
  <c r="Q810" i="35"/>
  <c r="Q909" i="35"/>
  <c r="Q150" i="35"/>
  <c r="Q874" i="35"/>
  <c r="Q133" i="35"/>
  <c r="Q339" i="35"/>
  <c r="P327" i="35"/>
  <c r="P85" i="35"/>
  <c r="P63" i="35"/>
  <c r="P32" i="35"/>
  <c r="Q136" i="35"/>
  <c r="P124" i="35"/>
  <c r="P228" i="35"/>
  <c r="P255" i="35"/>
  <c r="Q219" i="35"/>
  <c r="P427" i="35"/>
  <c r="P658" i="35"/>
  <c r="P907" i="35"/>
  <c r="Q971" i="35"/>
  <c r="P789" i="35"/>
  <c r="P312" i="35"/>
  <c r="P348" i="35"/>
  <c r="Q480" i="35"/>
  <c r="P144" i="35"/>
  <c r="P136" i="35"/>
  <c r="Q556" i="35"/>
  <c r="Q211" i="35"/>
  <c r="Q42" i="35"/>
  <c r="P243" i="35"/>
  <c r="P372" i="35"/>
  <c r="P872" i="35"/>
  <c r="Q907" i="35"/>
  <c r="Q661" i="35"/>
  <c r="Q763" i="35"/>
  <c r="P133" i="35"/>
  <c r="P28" i="35"/>
  <c r="Q185" i="35"/>
  <c r="P205" i="35"/>
  <c r="Q293" i="35"/>
  <c r="P509" i="35"/>
  <c r="Q38" i="35"/>
  <c r="Q125" i="35"/>
  <c r="P156" i="35"/>
  <c r="P89" i="35"/>
  <c r="P168" i="35"/>
  <c r="P157" i="35"/>
  <c r="P209" i="35"/>
  <c r="Q214" i="35"/>
  <c r="P288" i="35"/>
  <c r="P260" i="35"/>
  <c r="P146" i="35"/>
  <c r="Q113" i="35"/>
  <c r="P197" i="35"/>
  <c r="P773" i="35"/>
  <c r="Q782" i="35"/>
  <c r="P166" i="35"/>
  <c r="Q427" i="35"/>
  <c r="Q228" i="35"/>
  <c r="Q744" i="35"/>
  <c r="P219" i="35"/>
  <c r="P843" i="35"/>
  <c r="P661" i="35"/>
  <c r="P716" i="35"/>
  <c r="Q894" i="35"/>
  <c r="P76" i="35"/>
  <c r="Q138" i="35"/>
  <c r="Q83" i="35"/>
  <c r="P309" i="35"/>
  <c r="Q629" i="35"/>
  <c r="P966" i="35"/>
  <c r="P342" i="35"/>
  <c r="Q372" i="35"/>
  <c r="P286" i="35"/>
  <c r="P396" i="35"/>
  <c r="P393" i="35"/>
  <c r="P459" i="35"/>
  <c r="P441" i="35"/>
  <c r="Q588" i="35"/>
  <c r="Q575" i="35"/>
  <c r="Q544" i="35"/>
  <c r="Q651" i="35"/>
  <c r="P733" i="35"/>
  <c r="P769" i="35"/>
  <c r="P848" i="35"/>
  <c r="Q773" i="35"/>
  <c r="P896" i="35"/>
  <c r="P806" i="35"/>
  <c r="Q742" i="35"/>
  <c r="P916" i="35"/>
  <c r="Q985" i="35"/>
  <c r="P45" i="35"/>
  <c r="Q205" i="35"/>
  <c r="Q144" i="35"/>
  <c r="P172" i="35"/>
  <c r="Q399" i="35"/>
  <c r="Q190" i="35"/>
  <c r="P399" i="35"/>
  <c r="P23" i="35"/>
  <c r="P375" i="35"/>
  <c r="P410" i="35"/>
  <c r="Q536" i="35"/>
  <c r="P608" i="35"/>
  <c r="Q390" i="35"/>
  <c r="P719" i="35"/>
  <c r="P803" i="35"/>
  <c r="Q906" i="35"/>
  <c r="Q900" i="35"/>
  <c r="Q920" i="35"/>
  <c r="Q366" i="35"/>
  <c r="Q45" i="35"/>
  <c r="P422" i="35"/>
  <c r="P151" i="35"/>
  <c r="P647" i="35"/>
  <c r="P702" i="35"/>
  <c r="Q539" i="35"/>
  <c r="P98" i="35"/>
  <c r="P718" i="35"/>
  <c r="Q486" i="35"/>
  <c r="P86" i="35"/>
  <c r="P159" i="35"/>
  <c r="P377" i="35"/>
  <c r="P1008" i="35"/>
  <c r="P998" i="35"/>
  <c r="P300" i="35"/>
  <c r="P694" i="35"/>
  <c r="P138" i="35"/>
  <c r="P612" i="35"/>
  <c r="Q403" i="35"/>
  <c r="Q843" i="35"/>
  <c r="Q1010" i="35"/>
  <c r="Q337" i="35"/>
  <c r="P369" i="35"/>
  <c r="Q614" i="35"/>
  <c r="P137" i="35"/>
  <c r="P339" i="35"/>
  <c r="Q204" i="35"/>
  <c r="P974" i="35"/>
  <c r="Q342" i="35"/>
  <c r="P443" i="35"/>
  <c r="Q396" i="35"/>
  <c r="P505" i="35"/>
  <c r="Q393" i="35"/>
  <c r="P458" i="35"/>
  <c r="P544" i="35"/>
  <c r="Q741" i="35"/>
  <c r="P741" i="35"/>
  <c r="P659" i="35"/>
  <c r="Q789" i="35"/>
  <c r="P784" i="35"/>
  <c r="P816" i="35"/>
  <c r="P995" i="35"/>
  <c r="P985" i="35"/>
  <c r="Q151" i="35"/>
  <c r="Q103" i="35"/>
  <c r="P216" i="35"/>
  <c r="Q414" i="35"/>
  <c r="P548" i="35"/>
  <c r="P641" i="35"/>
  <c r="P390" i="35"/>
  <c r="P582" i="35"/>
  <c r="P665" i="35"/>
  <c r="P743" i="35"/>
  <c r="Q859" i="35"/>
  <c r="Q912" i="35"/>
  <c r="Q1003" i="35"/>
  <c r="P909" i="35"/>
  <c r="P906" i="35"/>
  <c r="Q890" i="35"/>
  <c r="P316" i="35"/>
  <c r="Q76" i="35"/>
  <c r="Q549" i="35"/>
  <c r="P649" i="35"/>
  <c r="P775" i="35"/>
  <c r="P894" i="35"/>
  <c r="P651" i="35"/>
  <c r="Q340" i="35"/>
  <c r="P910" i="35"/>
  <c r="P917" i="35"/>
  <c r="P486" i="35"/>
  <c r="P194" i="35"/>
  <c r="Q582" i="35"/>
  <c r="P588" i="35"/>
  <c r="P182" i="35"/>
  <c r="Q370" i="35"/>
  <c r="P353" i="35"/>
  <c r="P1010" i="35"/>
  <c r="P192" i="35"/>
  <c r="Q344" i="35"/>
  <c r="P56" i="35"/>
  <c r="Q702" i="35"/>
  <c r="P150" i="35"/>
  <c r="P416" i="35"/>
  <c r="P992" i="35"/>
  <c r="Q777" i="35"/>
  <c r="P557" i="35"/>
  <c r="P705" i="35"/>
  <c r="Q658" i="35"/>
  <c r="P994" i="35"/>
  <c r="Q676" i="35"/>
  <c r="Q273" i="35"/>
  <c r="P303" i="35"/>
  <c r="Q331" i="35"/>
  <c r="P359" i="35"/>
  <c r="P403" i="35"/>
  <c r="P397" i="35"/>
  <c r="Q458" i="35"/>
  <c r="Q659" i="35"/>
  <c r="P798" i="35"/>
  <c r="Q837" i="35"/>
  <c r="Q916" i="35"/>
  <c r="P852" i="35"/>
  <c r="Q877" i="35"/>
  <c r="P1003" i="35"/>
  <c r="Q816" i="35"/>
  <c r="Q995" i="35"/>
  <c r="Q111" i="35"/>
  <c r="P111" i="35"/>
  <c r="Q158" i="35"/>
  <c r="Q119" i="35"/>
  <c r="P113" i="35"/>
  <c r="P314" i="35"/>
  <c r="P346" i="35"/>
  <c r="P181" i="35"/>
  <c r="P504" i="35"/>
  <c r="P549" i="35"/>
  <c r="Q528" i="35"/>
  <c r="P292" i="35"/>
  <c r="P748" i="35"/>
  <c r="P794" i="35"/>
  <c r="P815" i="35"/>
  <c r="P813" i="35"/>
  <c r="P981" i="35"/>
  <c r="P890" i="35"/>
  <c r="Q1008" i="35"/>
  <c r="Q282" i="35"/>
  <c r="Q438" i="35"/>
  <c r="P180" i="35"/>
  <c r="P772" i="35"/>
  <c r="P735" i="35"/>
  <c r="P656" i="35"/>
  <c r="P912" i="35"/>
  <c r="Q485" i="35"/>
  <c r="Q1001" i="35"/>
  <c r="Q606" i="35"/>
  <c r="P672" i="35"/>
  <c r="P109" i="35"/>
  <c r="Q156" i="35"/>
  <c r="Q803" i="35"/>
  <c r="Q25" i="35"/>
  <c r="Q950" i="35"/>
  <c r="P199" i="35"/>
  <c r="Q316" i="35"/>
  <c r="Q880" i="35"/>
  <c r="Q94" i="35"/>
  <c r="Q716" i="35"/>
  <c r="P231" i="35"/>
  <c r="P253" i="35"/>
  <c r="P62" i="35"/>
  <c r="P40" i="35"/>
  <c r="P54" i="35"/>
  <c r="P33" i="35"/>
  <c r="P148" i="35"/>
  <c r="Q194" i="35"/>
  <c r="P237" i="35"/>
  <c r="Q253" i="35"/>
  <c r="P206" i="35"/>
  <c r="P485" i="35"/>
  <c r="P463" i="35"/>
  <c r="Q509" i="35"/>
  <c r="Q397" i="35"/>
  <c r="P347" i="35"/>
  <c r="P475" i="35"/>
  <c r="Q612" i="35"/>
  <c r="P757" i="35"/>
  <c r="P487" i="35"/>
  <c r="P696" i="35"/>
  <c r="P700" i="35"/>
  <c r="P860" i="35"/>
  <c r="Q813" i="35"/>
  <c r="P701" i="35"/>
  <c r="P853" i="35"/>
  <c r="P1011" i="35"/>
  <c r="Q1009" i="35"/>
  <c r="P836" i="35"/>
  <c r="P36" i="35"/>
  <c r="P122" i="35"/>
  <c r="Q166" i="35"/>
  <c r="P262" i="35"/>
  <c r="P321" i="35"/>
  <c r="P261" i="35"/>
  <c r="Q292" i="35"/>
  <c r="P496" i="35"/>
  <c r="P599" i="35"/>
  <c r="P605" i="35"/>
  <c r="P760" i="35"/>
  <c r="P502" i="35"/>
  <c r="Q927" i="35"/>
  <c r="P920" i="35"/>
  <c r="P865" i="35"/>
  <c r="P927" i="35"/>
  <c r="Q917" i="35"/>
  <c r="Q131" i="35"/>
  <c r="P158" i="35"/>
  <c r="P452" i="35"/>
  <c r="P464" i="35"/>
  <c r="P565" i="35"/>
  <c r="Q534" i="35"/>
  <c r="P793" i="35"/>
  <c r="P685" i="35"/>
  <c r="P527" i="35"/>
  <c r="P942" i="35"/>
  <c r="P928" i="35"/>
  <c r="P87" i="35"/>
  <c r="Q321" i="35"/>
  <c r="Q652" i="35"/>
  <c r="Q496" i="35"/>
  <c r="P232" i="35"/>
  <c r="P606" i="35"/>
  <c r="P125" i="35"/>
  <c r="Q557" i="35"/>
  <c r="Q743" i="35"/>
  <c r="P331" i="35"/>
  <c r="P547" i="35"/>
  <c r="Q599" i="35"/>
  <c r="P980" i="35"/>
  <c r="Q600" i="35"/>
  <c r="P114" i="35"/>
  <c r="Q838" i="35"/>
  <c r="P426" i="35"/>
  <c r="Q476" i="35"/>
  <c r="Q278" i="35"/>
  <c r="Q740" i="35"/>
  <c r="Q237" i="35"/>
  <c r="Q336" i="35"/>
  <c r="Q276" i="35"/>
  <c r="Q50" i="35"/>
  <c r="P81" i="35"/>
  <c r="Q56" i="35"/>
  <c r="P57" i="35"/>
  <c r="Q180" i="35"/>
  <c r="P214" i="35"/>
  <c r="Q346" i="35"/>
  <c r="Q432" i="35"/>
  <c r="P493" i="35"/>
  <c r="P483" i="35"/>
  <c r="P514" i="35"/>
  <c r="Q475" i="35"/>
  <c r="P601" i="35"/>
  <c r="P583" i="35"/>
  <c r="P652" i="35"/>
  <c r="P552" i="35"/>
  <c r="Q765" i="35"/>
  <c r="P765" i="35"/>
  <c r="P745" i="35"/>
  <c r="Q487" i="35"/>
  <c r="P753" i="35"/>
  <c r="P824" i="35"/>
  <c r="Q701" i="35"/>
  <c r="P788" i="35"/>
  <c r="P919" i="35"/>
  <c r="P1001" i="35"/>
  <c r="Q148" i="35"/>
  <c r="Q36" i="35"/>
  <c r="P324" i="35"/>
  <c r="Q359" i="35"/>
  <c r="P357" i="35"/>
  <c r="P526" i="35"/>
  <c r="Q587" i="35"/>
  <c r="P590" i="35"/>
  <c r="Q524" i="35"/>
  <c r="Q671" i="35"/>
  <c r="Q504" i="35"/>
  <c r="Q768" i="35"/>
  <c r="Q674" i="35"/>
  <c r="Q815" i="35"/>
  <c r="P887" i="35"/>
  <c r="P763" i="35"/>
  <c r="P839" i="35"/>
  <c r="P952" i="35"/>
  <c r="P709" i="35"/>
  <c r="Q981" i="35"/>
  <c r="Q78" i="35"/>
  <c r="P119" i="35"/>
  <c r="P204" i="35"/>
  <c r="P80" i="35"/>
  <c r="P566" i="35"/>
  <c r="P264" i="35"/>
  <c r="Q827" i="35"/>
  <c r="P553" i="35"/>
  <c r="P492" i="35"/>
  <c r="P744" i="35"/>
  <c r="P539" i="35"/>
  <c r="Q605" i="35"/>
  <c r="Q626" i="35"/>
  <c r="P276" i="35"/>
  <c r="P432" i="35"/>
  <c r="Q641" i="35"/>
  <c r="P414" i="35"/>
  <c r="Q748" i="35"/>
  <c r="Q747" i="35"/>
  <c r="P587" i="35"/>
  <c r="P438" i="35"/>
  <c r="P690" i="35"/>
  <c r="P392" i="35"/>
  <c r="P874" i="35"/>
  <c r="P336" i="35"/>
  <c r="P629" i="35"/>
  <c r="P439" i="35"/>
  <c r="P380" i="35"/>
  <c r="P435" i="35"/>
  <c r="P528" i="35"/>
  <c r="P421" i="35"/>
  <c r="P506" i="35"/>
  <c r="Q601" i="35"/>
  <c r="Q654" i="35"/>
  <c r="P654" i="35"/>
  <c r="Q694" i="35"/>
  <c r="P559" i="35"/>
  <c r="P676" i="35"/>
  <c r="Q705" i="35"/>
  <c r="P720" i="35"/>
  <c r="Q745" i="35"/>
  <c r="Q718" i="35"/>
  <c r="P781" i="35"/>
  <c r="Q753" i="35"/>
  <c r="P630" i="35"/>
  <c r="Q806" i="35"/>
  <c r="P774" i="35"/>
  <c r="Q788" i="35"/>
  <c r="P921" i="35"/>
  <c r="P951" i="35"/>
  <c r="P953" i="35"/>
  <c r="Q146" i="35"/>
  <c r="Q357" i="35"/>
  <c r="Q443" i="35"/>
  <c r="P366" i="35"/>
  <c r="Q262" i="35"/>
  <c r="Q368" i="35"/>
  <c r="P185" i="35"/>
  <c r="P510" i="35"/>
  <c r="P674" i="35"/>
  <c r="P613" i="35"/>
  <c r="Q603" i="35"/>
  <c r="Q839" i="35"/>
  <c r="P524" i="35"/>
  <c r="P768" i="35"/>
  <c r="P1009" i="35"/>
  <c r="P112" i="35"/>
  <c r="P323" i="35"/>
  <c r="P480" i="35"/>
  <c r="P571" i="35"/>
  <c r="P837" i="35"/>
  <c r="P634" i="35"/>
  <c r="Q860" i="35"/>
  <c r="Q772" i="35"/>
  <c r="Q974" i="35"/>
  <c r="Q394" i="35"/>
  <c r="P997" i="35"/>
  <c r="P102" i="35"/>
  <c r="P207" i="35"/>
  <c r="Q775" i="35"/>
  <c r="P978" i="35"/>
  <c r="Q952" i="35"/>
  <c r="Q735" i="35"/>
  <c r="P827" i="35"/>
  <c r="P472" i="35"/>
  <c r="P950" i="35"/>
  <c r="P756" i="35"/>
  <c r="P858" i="35"/>
  <c r="Q15" i="35"/>
  <c r="Q14" i="35"/>
  <c r="Q16" i="35"/>
  <c r="Q17" i="35"/>
  <c r="P15" i="35"/>
  <c r="P14" i="35"/>
  <c r="P16" i="35"/>
  <c r="P17" i="35"/>
  <c r="R984" i="35"/>
  <c r="S984" i="35" s="1"/>
  <c r="R431" i="35"/>
  <c r="S431" i="35" s="1"/>
  <c r="X19" i="35"/>
  <c r="C17" i="28" s="1"/>
  <c r="R713" i="35"/>
  <c r="S713" i="35" s="1"/>
  <c r="R989" i="35"/>
  <c r="S989" i="35" s="1"/>
  <c r="R857" i="35"/>
  <c r="S857" i="35" s="1"/>
  <c r="R516" i="35" l="1"/>
  <c r="S516" i="35" s="1"/>
  <c r="R609" i="35"/>
  <c r="S609" i="35" s="1"/>
  <c r="R294" i="35"/>
  <c r="S294" i="35" s="1"/>
  <c r="R748" i="35"/>
  <c r="S748" i="35" s="1"/>
  <c r="R453" i="35"/>
  <c r="S453" i="35" s="1"/>
  <c r="R716" i="35"/>
  <c r="S716" i="35" s="1"/>
  <c r="R997" i="35"/>
  <c r="S997" i="35" s="1"/>
  <c r="R115" i="35"/>
  <c r="S115" i="35" s="1"/>
  <c r="R204" i="35"/>
  <c r="S204" i="35" s="1"/>
  <c r="R27" i="35"/>
  <c r="S27" i="35" s="1"/>
  <c r="R847" i="35"/>
  <c r="S847" i="35" s="1"/>
  <c r="R768" i="35"/>
  <c r="S768" i="35" s="1"/>
  <c r="R209" i="35"/>
  <c r="S209" i="35" s="1"/>
  <c r="R547" i="35"/>
  <c r="S547" i="35" s="1"/>
  <c r="R460" i="35"/>
  <c r="S460" i="35" s="1"/>
  <c r="R835" i="35"/>
  <c r="S835" i="35" s="1"/>
  <c r="R974" i="35"/>
  <c r="S974" i="35" s="1"/>
  <c r="R217" i="35"/>
  <c r="S217" i="35" s="1"/>
  <c r="R392" i="35"/>
  <c r="S392" i="35" s="1"/>
  <c r="R505" i="35"/>
  <c r="S505" i="35" s="1"/>
  <c r="R629" i="35"/>
  <c r="S629" i="35" s="1"/>
  <c r="R639" i="35"/>
  <c r="S639" i="35" s="1"/>
  <c r="R994" i="35"/>
  <c r="S994" i="35" s="1"/>
  <c r="R934" i="35"/>
  <c r="S934" i="35" s="1"/>
  <c r="R950" i="35"/>
  <c r="S950" i="35" s="1"/>
  <c r="R880" i="35"/>
  <c r="S880" i="35" s="1"/>
  <c r="R336" i="35"/>
  <c r="S336" i="35" s="1"/>
  <c r="R536" i="35"/>
  <c r="S536" i="35" s="1"/>
  <c r="R426" i="35"/>
  <c r="S426" i="35" s="1"/>
  <c r="R843" i="35"/>
  <c r="S843" i="35" s="1"/>
  <c r="R658" i="35"/>
  <c r="S658" i="35" s="1"/>
  <c r="R581" i="35"/>
  <c r="S581" i="35" s="1"/>
  <c r="R858" i="35"/>
  <c r="S858" i="35" s="1"/>
  <c r="R756" i="35"/>
  <c r="S756" i="35" s="1"/>
  <c r="R138" i="35"/>
  <c r="S138" i="35" s="1"/>
  <c r="R94" i="35"/>
  <c r="S94" i="35" s="1"/>
  <c r="R932" i="35"/>
  <c r="S932" i="35" s="1"/>
  <c r="R687" i="35"/>
  <c r="S687" i="35" s="1"/>
  <c r="R926" i="35"/>
  <c r="S926" i="35" s="1"/>
  <c r="R341" i="35"/>
  <c r="S341" i="35" s="1"/>
  <c r="R492" i="35"/>
  <c r="S492" i="35" s="1"/>
  <c r="R368" i="35"/>
  <c r="S368" i="35" s="1"/>
  <c r="R476" i="35"/>
  <c r="S476" i="35" s="1"/>
  <c r="R740" i="35"/>
  <c r="S740" i="35" s="1"/>
  <c r="R76" i="35"/>
  <c r="S76" i="35" s="1"/>
  <c r="R125" i="35"/>
  <c r="S125" i="35" s="1"/>
  <c r="R182" i="35"/>
  <c r="S182" i="35" s="1"/>
  <c r="R972" i="35"/>
  <c r="S972" i="35" s="1"/>
  <c r="R744" i="35"/>
  <c r="S744" i="35" s="1"/>
  <c r="R661" i="35"/>
  <c r="S661" i="35" s="1"/>
  <c r="R793" i="35"/>
  <c r="S793" i="35" s="1"/>
  <c r="R85" i="35"/>
  <c r="S85" i="35" s="1"/>
  <c r="R481" i="35"/>
  <c r="S481" i="35" s="1"/>
  <c r="R304" i="35"/>
  <c r="S304" i="35" s="1"/>
  <c r="R147" i="35"/>
  <c r="S147" i="35" s="1"/>
  <c r="R690" i="35"/>
  <c r="S690" i="35" s="1"/>
  <c r="R448" i="35"/>
  <c r="S448" i="35" s="1"/>
  <c r="R940" i="35"/>
  <c r="S940" i="35" s="1"/>
  <c r="R993" i="35"/>
  <c r="S993" i="35" s="1"/>
  <c r="R823" i="35"/>
  <c r="S823" i="35" s="1"/>
  <c r="R986" i="35"/>
  <c r="S986" i="35" s="1"/>
  <c r="R603" i="35"/>
  <c r="S603" i="35" s="1"/>
  <c r="R705" i="35"/>
  <c r="S705" i="35" s="1"/>
  <c r="R763" i="35"/>
  <c r="S763" i="35" s="1"/>
  <c r="R590" i="35"/>
  <c r="S590" i="35" s="1"/>
  <c r="R446" i="35"/>
  <c r="S446" i="35" s="1"/>
  <c r="R122" i="35"/>
  <c r="S122" i="35" s="1"/>
  <c r="R255" i="35"/>
  <c r="S255" i="35" s="1"/>
  <c r="R981" i="35"/>
  <c r="S981" i="35" s="1"/>
  <c r="R142" i="35"/>
  <c r="S142" i="35" s="1"/>
  <c r="R356" i="35"/>
  <c r="S356" i="35" s="1"/>
  <c r="R689" i="35"/>
  <c r="S689" i="35" s="1"/>
  <c r="R111" i="35"/>
  <c r="S111" i="35" s="1"/>
  <c r="R924" i="35"/>
  <c r="S924" i="35" s="1"/>
  <c r="R895" i="35"/>
  <c r="S895" i="35" s="1"/>
  <c r="R316" i="35"/>
  <c r="S316" i="35" s="1"/>
  <c r="R300" i="35"/>
  <c r="S300" i="35" s="1"/>
  <c r="R312" i="35"/>
  <c r="S312" i="35" s="1"/>
  <c r="R437" i="35"/>
  <c r="S437" i="35" s="1"/>
  <c r="R161" i="35"/>
  <c r="S161" i="35" s="1"/>
  <c r="R462" i="35"/>
  <c r="S462" i="35" s="1"/>
  <c r="R899" i="35"/>
  <c r="S899" i="35" s="1"/>
  <c r="R275" i="35"/>
  <c r="S275" i="35" s="1"/>
  <c r="R202" i="35"/>
  <c r="S202" i="35" s="1"/>
  <c r="R786" i="35"/>
  <c r="S786" i="35" s="1"/>
  <c r="R328" i="35"/>
  <c r="S328" i="35" s="1"/>
  <c r="R825" i="35"/>
  <c r="S825" i="35" s="1"/>
  <c r="R826" i="35"/>
  <c r="S826" i="35" s="1"/>
  <c r="R949" i="35"/>
  <c r="S949" i="35" s="1"/>
  <c r="R797" i="35"/>
  <c r="S797" i="35" s="1"/>
  <c r="R472" i="35"/>
  <c r="S472" i="35" s="1"/>
  <c r="R320" i="35"/>
  <c r="S320" i="35" s="1"/>
  <c r="R48" i="35"/>
  <c r="S48" i="35" s="1"/>
  <c r="R685" i="35"/>
  <c r="S685" i="35" s="1"/>
  <c r="R767" i="35"/>
  <c r="S767" i="35" s="1"/>
  <c r="R859" i="35"/>
  <c r="S859" i="35" s="1"/>
  <c r="R137" i="35"/>
  <c r="S137" i="35" s="1"/>
  <c r="R727" i="35"/>
  <c r="S727" i="35" s="1"/>
  <c r="R173" i="35"/>
  <c r="S173" i="35" s="1"/>
  <c r="R557" i="35"/>
  <c r="S557" i="35" s="1"/>
  <c r="R879" i="35"/>
  <c r="S879" i="35" s="1"/>
  <c r="R655" i="35"/>
  <c r="S655" i="35" s="1"/>
  <c r="R406" i="35"/>
  <c r="S406" i="35" s="1"/>
  <c r="R26" i="35"/>
  <c r="S26" i="35" s="1"/>
  <c r="R252" i="35"/>
  <c r="S252" i="35" s="1"/>
  <c r="R283" i="35"/>
  <c r="S283" i="35" s="1"/>
  <c r="R650" i="35"/>
  <c r="S650" i="35" s="1"/>
  <c r="R444" i="35"/>
  <c r="S444" i="35" s="1"/>
  <c r="R962" i="35"/>
  <c r="S962" i="35" s="1"/>
  <c r="R764" i="35"/>
  <c r="S764" i="35" s="1"/>
  <c r="R549" i="35"/>
  <c r="S549" i="35" s="1"/>
  <c r="R577" i="35"/>
  <c r="S577" i="35" s="1"/>
  <c r="R110" i="35"/>
  <c r="S110" i="35" s="1"/>
  <c r="R681" i="35"/>
  <c r="S681" i="35" s="1"/>
  <c r="R827" i="35"/>
  <c r="S827" i="35" s="1"/>
  <c r="R598" i="35"/>
  <c r="S598" i="35" s="1"/>
  <c r="R677" i="35"/>
  <c r="S677" i="35" s="1"/>
  <c r="R970" i="35"/>
  <c r="S970" i="35" s="1"/>
  <c r="R376" i="35"/>
  <c r="S376" i="35" s="1"/>
  <c r="R599" i="35"/>
  <c r="S599" i="35" s="1"/>
  <c r="R391" i="35"/>
  <c r="S391" i="35" s="1"/>
  <c r="R500" i="35"/>
  <c r="S500" i="35" s="1"/>
  <c r="R545" i="35"/>
  <c r="S545" i="35" s="1"/>
  <c r="R45" i="35"/>
  <c r="S45" i="35" s="1"/>
  <c r="R61" i="35"/>
  <c r="S61" i="35" s="1"/>
  <c r="R293" i="35"/>
  <c r="S293" i="35" s="1"/>
  <c r="R106" i="35"/>
  <c r="S106" i="35" s="1"/>
  <c r="R60" i="35"/>
  <c r="S60" i="35" s="1"/>
  <c r="R166" i="35"/>
  <c r="S166" i="35" s="1"/>
  <c r="R579" i="35"/>
  <c r="S579" i="35" s="1"/>
  <c r="R208" i="35"/>
  <c r="S208" i="35" s="1"/>
  <c r="R369" i="35"/>
  <c r="S369" i="35" s="1"/>
  <c r="R366" i="35"/>
  <c r="S366" i="35" s="1"/>
  <c r="R982" i="35"/>
  <c r="S982" i="35" s="1"/>
  <c r="R407" i="35"/>
  <c r="S407" i="35" s="1"/>
  <c r="R585" i="35"/>
  <c r="S585" i="35" s="1"/>
  <c r="R84" i="35"/>
  <c r="S84" i="35" s="1"/>
  <c r="R378" i="35"/>
  <c r="S378" i="35" s="1"/>
  <c r="R903" i="35"/>
  <c r="S903" i="35" s="1"/>
  <c r="R751" i="35"/>
  <c r="S751" i="35" s="1"/>
  <c r="R165" i="35"/>
  <c r="S165" i="35" s="1"/>
  <c r="R403" i="35"/>
  <c r="S403" i="35" s="1"/>
  <c r="R916" i="35"/>
  <c r="S916" i="35" s="1"/>
  <c r="R872" i="35"/>
  <c r="S872" i="35" s="1"/>
  <c r="R711" i="35"/>
  <c r="S711" i="35" s="1"/>
  <c r="R1011" i="35"/>
  <c r="S1011" i="35" s="1"/>
  <c r="R273" i="35"/>
  <c r="S273" i="35" s="1"/>
  <c r="R189" i="35"/>
  <c r="S189" i="35" s="1"/>
  <c r="R114" i="35"/>
  <c r="S114" i="35" s="1"/>
  <c r="R357" i="35"/>
  <c r="S357" i="35" s="1"/>
  <c r="R732" i="35"/>
  <c r="S732" i="35" s="1"/>
  <c r="R735" i="35"/>
  <c r="S735" i="35" s="1"/>
  <c r="R118" i="35"/>
  <c r="S118" i="35" s="1"/>
  <c r="R254" i="35"/>
  <c r="S254" i="35" s="1"/>
  <c r="R875" i="35"/>
  <c r="S875" i="35" s="1"/>
  <c r="R480" i="35"/>
  <c r="S480" i="35" s="1"/>
  <c r="R344" i="35"/>
  <c r="S344" i="35" s="1"/>
  <c r="R801" i="35"/>
  <c r="S801" i="35" s="1"/>
  <c r="R526" i="35"/>
  <c r="S526" i="35" s="1"/>
  <c r="R724" i="35"/>
  <c r="S724" i="35" s="1"/>
  <c r="R851" i="35"/>
  <c r="S851" i="35" s="1"/>
  <c r="R828" i="35"/>
  <c r="S828" i="35" s="1"/>
  <c r="R958" i="35"/>
  <c r="S958" i="35" s="1"/>
  <c r="R478" i="35"/>
  <c r="S478" i="35" s="1"/>
  <c r="R633" i="35"/>
  <c r="S633" i="35" s="1"/>
  <c r="R871" i="35"/>
  <c r="S871" i="35" s="1"/>
  <c r="R651" i="35"/>
  <c r="S651" i="35" s="1"/>
  <c r="R496" i="35"/>
  <c r="S496" i="35" s="1"/>
  <c r="R747" i="35"/>
  <c r="S747" i="35" s="1"/>
  <c r="R787" i="35"/>
  <c r="S787" i="35" s="1"/>
  <c r="R155" i="35"/>
  <c r="S155" i="35" s="1"/>
  <c r="R321" i="35"/>
  <c r="S321" i="35" s="1"/>
  <c r="R150" i="35"/>
  <c r="S150" i="35" s="1"/>
  <c r="R925" i="35"/>
  <c r="S925" i="35" s="1"/>
  <c r="R980" i="35"/>
  <c r="S980" i="35" s="1"/>
  <c r="R1010" i="35"/>
  <c r="S1010" i="35" s="1"/>
  <c r="R329" i="35"/>
  <c r="S329" i="35" s="1"/>
  <c r="R22" i="35"/>
  <c r="S22" i="35" s="1"/>
  <c r="R51" i="35"/>
  <c r="S51" i="35" s="1"/>
  <c r="R582" i="35"/>
  <c r="S582" i="35" s="1"/>
  <c r="R203" i="35"/>
  <c r="S203" i="35" s="1"/>
  <c r="R277" i="35"/>
  <c r="S277" i="35" s="1"/>
  <c r="R497" i="35"/>
  <c r="S497" i="35" s="1"/>
  <c r="R134" i="35"/>
  <c r="S134" i="35" s="1"/>
  <c r="R201" i="35"/>
  <c r="S201" i="35" s="1"/>
  <c r="R19" i="35"/>
  <c r="S19" i="35" s="1"/>
  <c r="R17" i="35"/>
  <c r="S17" i="35" s="1"/>
  <c r="R775" i="35"/>
  <c r="S775" i="35" s="1"/>
  <c r="R922" i="35"/>
  <c r="S922" i="35" s="1"/>
  <c r="R712" i="35"/>
  <c r="S712" i="35" s="1"/>
  <c r="R68" i="35"/>
  <c r="S68" i="35" s="1"/>
  <c r="R416" i="35"/>
  <c r="S416" i="35" s="1"/>
  <c r="R623" i="35"/>
  <c r="S623" i="35" s="1"/>
  <c r="R469" i="35"/>
  <c r="S469" i="35" s="1"/>
  <c r="R749" i="35"/>
  <c r="S749" i="35" s="1"/>
  <c r="R803" i="35"/>
  <c r="S803" i="35" s="1"/>
  <c r="R978" i="35"/>
  <c r="S978" i="35" s="1"/>
  <c r="R852" i="35"/>
  <c r="S852" i="35" s="1"/>
  <c r="R760" i="35"/>
  <c r="S760" i="35" s="1"/>
  <c r="R37" i="35"/>
  <c r="S37" i="35" s="1"/>
  <c r="R354" i="35"/>
  <c r="S354" i="35" s="1"/>
  <c r="R694" i="35"/>
  <c r="S694" i="35" s="1"/>
  <c r="R558" i="35"/>
  <c r="S558" i="35" s="1"/>
  <c r="R587" i="35"/>
  <c r="S587" i="35" s="1"/>
  <c r="R177" i="35"/>
  <c r="S177" i="35" s="1"/>
  <c r="R326" i="35"/>
  <c r="S326" i="35" s="1"/>
  <c r="R88" i="35"/>
  <c r="S88" i="35" s="1"/>
  <c r="R53" i="35"/>
  <c r="S53" i="35" s="1"/>
  <c r="R232" i="35"/>
  <c r="S232" i="35" s="1"/>
  <c r="R90" i="35"/>
  <c r="S90" i="35" s="1"/>
  <c r="R415" i="35"/>
  <c r="S415" i="35" s="1"/>
  <c r="R345" i="35"/>
  <c r="S345" i="35" s="1"/>
  <c r="R398" i="35"/>
  <c r="S398" i="35" s="1"/>
  <c r="R456" i="35"/>
  <c r="S456" i="35" s="1"/>
  <c r="R606" i="35"/>
  <c r="S606" i="35" s="1"/>
  <c r="R532" i="35"/>
  <c r="S532" i="35" s="1"/>
  <c r="R490" i="35"/>
  <c r="S490" i="35" s="1"/>
  <c r="R819" i="35"/>
  <c r="S819" i="35" s="1"/>
  <c r="R790" i="35"/>
  <c r="S790" i="35" s="1"/>
  <c r="R308" i="35"/>
  <c r="S308" i="35" s="1"/>
  <c r="R659" i="35"/>
  <c r="S659" i="35" s="1"/>
  <c r="R212" i="35"/>
  <c r="S212" i="35" s="1"/>
  <c r="R44" i="35"/>
  <c r="S44" i="35" s="1"/>
  <c r="R430" i="35"/>
  <c r="S430" i="35" s="1"/>
  <c r="R992" i="35"/>
  <c r="S992" i="35" s="1"/>
  <c r="R449" i="35"/>
  <c r="S449" i="35" s="1"/>
  <c r="R451" i="35"/>
  <c r="S451" i="35" s="1"/>
  <c r="R637" i="35"/>
  <c r="S637" i="35" s="1"/>
  <c r="R614" i="35"/>
  <c r="S614" i="35" s="1"/>
  <c r="R933" i="35"/>
  <c r="S933" i="35" s="1"/>
  <c r="R957" i="35"/>
  <c r="S957" i="35" s="1"/>
  <c r="R647" i="35"/>
  <c r="S647" i="35" s="1"/>
  <c r="R284" i="35"/>
  <c r="S284" i="35" s="1"/>
  <c r="R616" i="35"/>
  <c r="S616" i="35" s="1"/>
  <c r="R1002" i="35"/>
  <c r="S1002" i="35" s="1"/>
  <c r="R146" i="35"/>
  <c r="S146" i="35" s="1"/>
  <c r="R891" i="35"/>
  <c r="S891" i="35" s="1"/>
  <c r="R281" i="35"/>
  <c r="S281" i="35" s="1"/>
  <c r="R521" i="35"/>
  <c r="S521" i="35" s="1"/>
  <c r="R702" i="35"/>
  <c r="S702" i="35" s="1"/>
  <c r="R388" i="35"/>
  <c r="S388" i="35" s="1"/>
  <c r="R973" i="35"/>
  <c r="S973" i="35" s="1"/>
  <c r="R174" i="35"/>
  <c r="S174" i="35" s="1"/>
  <c r="R1009" i="35"/>
  <c r="S1009" i="35" s="1"/>
  <c r="R838" i="35"/>
  <c r="S838" i="35" s="1"/>
  <c r="R95" i="35"/>
  <c r="S95" i="35" s="1"/>
  <c r="R866" i="35"/>
  <c r="S866" i="35" s="1"/>
  <c r="R608" i="35"/>
  <c r="S608" i="35" s="1"/>
  <c r="R671" i="35"/>
  <c r="S671" i="35" s="1"/>
  <c r="R555" i="35"/>
  <c r="S555" i="35" s="1"/>
  <c r="R771" i="35"/>
  <c r="S771" i="35" s="1"/>
  <c r="R943" i="35"/>
  <c r="S943" i="35" s="1"/>
  <c r="R569" i="35"/>
  <c r="S569" i="35" s="1"/>
  <c r="R210" i="35"/>
  <c r="S210" i="35" s="1"/>
  <c r="R226" i="35"/>
  <c r="S226" i="35" s="1"/>
  <c r="R104" i="35"/>
  <c r="S104" i="35" s="1"/>
  <c r="R382" i="35"/>
  <c r="S382" i="35" s="1"/>
  <c r="R991" i="35"/>
  <c r="S991" i="35" s="1"/>
  <c r="R510" i="35"/>
  <c r="S510" i="35" s="1"/>
  <c r="R139" i="35"/>
  <c r="S139" i="35" s="1"/>
  <c r="R837" i="35"/>
  <c r="S837" i="35" s="1"/>
  <c r="R87" i="35"/>
  <c r="S87" i="35" s="1"/>
  <c r="R325" i="35"/>
  <c r="S325" i="35" s="1"/>
  <c r="R434" i="35"/>
  <c r="S434" i="35" s="1"/>
  <c r="R1001" i="35"/>
  <c r="S1001" i="35" s="1"/>
  <c r="R160" i="35"/>
  <c r="S160" i="35" s="1"/>
  <c r="R542" i="35"/>
  <c r="S542" i="35" s="1"/>
  <c r="R310" i="35"/>
  <c r="S310" i="35" s="1"/>
  <c r="R893" i="35"/>
  <c r="S893" i="35" s="1"/>
  <c r="R239" i="35"/>
  <c r="S239" i="35" s="1"/>
  <c r="R752" i="35"/>
  <c r="S752" i="35" s="1"/>
  <c r="R432" i="35"/>
  <c r="S432" i="35" s="1"/>
  <c r="R874" i="35"/>
  <c r="S874" i="35" s="1"/>
  <c r="R102" i="35"/>
  <c r="S102" i="35" s="1"/>
  <c r="R489" i="35"/>
  <c r="S489" i="35" s="1"/>
  <c r="R625" i="35"/>
  <c r="S625" i="35" s="1"/>
  <c r="R384" i="35"/>
  <c r="S384" i="35" s="1"/>
  <c r="R948" i="35"/>
  <c r="S948" i="35" s="1"/>
  <c r="R129" i="35"/>
  <c r="S129" i="35" s="1"/>
  <c r="R645" i="35"/>
  <c r="S645" i="35" s="1"/>
  <c r="R731" i="35"/>
  <c r="S731" i="35" s="1"/>
  <c r="R442" i="35"/>
  <c r="S442" i="35" s="1"/>
  <c r="R224" i="35"/>
  <c r="S224" i="35" s="1"/>
  <c r="R370" i="35"/>
  <c r="S370" i="35" s="1"/>
  <c r="R191" i="35"/>
  <c r="S191" i="35" s="1"/>
  <c r="R383" i="35"/>
  <c r="S383" i="35" s="1"/>
  <c r="R802" i="35"/>
  <c r="S802" i="35" s="1"/>
  <c r="R16" i="35"/>
  <c r="S16" i="35" s="1"/>
  <c r="R79" i="35"/>
  <c r="S79" i="35" s="1"/>
  <c r="R1006" i="35"/>
  <c r="S1006" i="35" s="1"/>
  <c r="R553" i="35"/>
  <c r="S553" i="35" s="1"/>
  <c r="R402" i="35"/>
  <c r="S402" i="35" s="1"/>
  <c r="R914" i="35"/>
  <c r="S914" i="35" s="1"/>
  <c r="R269" i="35"/>
  <c r="S269" i="35" s="1"/>
  <c r="R291" i="35"/>
  <c r="S291" i="35" s="1"/>
  <c r="R539" i="35"/>
  <c r="S539" i="35" s="1"/>
  <c r="R348" i="35"/>
  <c r="S348" i="35" s="1"/>
  <c r="R288" i="35"/>
  <c r="S288" i="35" s="1"/>
  <c r="R96" i="35"/>
  <c r="S96" i="35" s="1"/>
  <c r="R571" i="35"/>
  <c r="S571" i="35" s="1"/>
  <c r="R461" i="35"/>
  <c r="S461" i="35" s="1"/>
  <c r="R339" i="35"/>
  <c r="S339" i="35" s="1"/>
  <c r="R964" i="35"/>
  <c r="S964" i="35" s="1"/>
  <c r="R595" i="35"/>
  <c r="S595" i="35" s="1"/>
  <c r="R894" i="35"/>
  <c r="S894" i="35" s="1"/>
  <c r="R648" i="35"/>
  <c r="S648" i="35" s="1"/>
  <c r="R493" i="35"/>
  <c r="S493" i="35" s="1"/>
  <c r="R822" i="35"/>
  <c r="S822" i="35" s="1"/>
  <c r="R331" i="35"/>
  <c r="S331" i="35" s="1"/>
  <c r="R238" i="35"/>
  <c r="S238" i="35" s="1"/>
  <c r="R965" i="35"/>
  <c r="S965" i="35" s="1"/>
  <c r="R930" i="35"/>
  <c r="S930" i="35" s="1"/>
  <c r="R387" i="35"/>
  <c r="S387" i="35" s="1"/>
  <c r="R519" i="35"/>
  <c r="S519" i="35" s="1"/>
  <c r="R342" i="35"/>
  <c r="S342" i="35" s="1"/>
  <c r="R454" i="35"/>
  <c r="S454" i="35" s="1"/>
  <c r="R935" i="35"/>
  <c r="S935" i="35" s="1"/>
  <c r="R1008" i="35"/>
  <c r="S1008" i="35" s="1"/>
  <c r="R438" i="35"/>
  <c r="S438" i="35" s="1"/>
  <c r="R541" i="35"/>
  <c r="S541" i="35" s="1"/>
  <c r="R941" i="35"/>
  <c r="S941" i="35" s="1"/>
  <c r="R593" i="35"/>
  <c r="S593" i="35" s="1"/>
  <c r="R641" i="35"/>
  <c r="S641" i="35" s="1"/>
  <c r="R113" i="35"/>
  <c r="S113" i="35" s="1"/>
  <c r="R46" i="35"/>
  <c r="S46" i="35" s="1"/>
  <c r="R780" i="35"/>
  <c r="S780" i="35" s="1"/>
  <c r="R589" i="35"/>
  <c r="S589" i="35" s="1"/>
  <c r="R657" i="35"/>
  <c r="S657" i="35" s="1"/>
  <c r="R626" i="35"/>
  <c r="S626" i="35" s="1"/>
  <c r="R119" i="35"/>
  <c r="S119" i="35" s="1"/>
  <c r="R550" i="35"/>
  <c r="S550" i="35" s="1"/>
  <c r="R652" i="35"/>
  <c r="S652" i="35" s="1"/>
  <c r="R270" i="35"/>
  <c r="S270" i="35" s="1"/>
  <c r="R324" i="35"/>
  <c r="S324" i="35" s="1"/>
  <c r="R938" i="35"/>
  <c r="S938" i="35" s="1"/>
  <c r="R912" i="35"/>
  <c r="S912" i="35" s="1"/>
  <c r="R883" i="35"/>
  <c r="S883" i="35" s="1"/>
  <c r="R917" i="35"/>
  <c r="S917" i="35" s="1"/>
  <c r="R909" i="35"/>
  <c r="S909" i="35" s="1"/>
  <c r="R528" i="35"/>
  <c r="S528" i="35" s="1"/>
  <c r="R834" i="35"/>
  <c r="S834" i="35" s="1"/>
  <c r="R574" i="35"/>
  <c r="S574" i="35" s="1"/>
  <c r="R707" i="35"/>
  <c r="S707" i="35" s="1"/>
  <c r="R695" i="35"/>
  <c r="S695" i="35" s="1"/>
  <c r="R954" i="35"/>
  <c r="S954" i="35" s="1"/>
  <c r="R49" i="35"/>
  <c r="S49" i="35" s="1"/>
  <c r="R332" i="35"/>
  <c r="S332" i="35" s="1"/>
  <c r="R807" i="35"/>
  <c r="S807" i="35" s="1"/>
  <c r="R956" i="35"/>
  <c r="S956" i="35" s="1"/>
  <c r="R207" i="35"/>
  <c r="S207" i="35" s="1"/>
  <c r="R504" i="35"/>
  <c r="S504" i="35" s="1"/>
  <c r="R236" i="35"/>
  <c r="S236" i="35" s="1"/>
  <c r="R180" i="35"/>
  <c r="S180" i="35" s="1"/>
  <c r="R506" i="35"/>
  <c r="S506" i="35" s="1"/>
  <c r="R908" i="35"/>
  <c r="S908" i="35" s="1"/>
  <c r="R263" i="35"/>
  <c r="S263" i="35" s="1"/>
  <c r="R25" i="35"/>
  <c r="S25" i="35" s="1"/>
  <c r="R420" i="35"/>
  <c r="S420" i="35" s="1"/>
  <c r="R1012" i="35"/>
  <c r="S1012" i="35" s="1"/>
  <c r="R818" i="35"/>
  <c r="S818" i="35" s="1"/>
  <c r="R130" i="35"/>
  <c r="S130" i="35" s="1"/>
  <c r="R484" i="35"/>
  <c r="S484" i="35" s="1"/>
  <c r="R998" i="35"/>
  <c r="S998" i="35" s="1"/>
  <c r="R572" i="35"/>
  <c r="S572" i="35" s="1"/>
  <c r="R47" i="35"/>
  <c r="S47" i="35" s="1"/>
  <c r="R1013" i="35"/>
  <c r="S1013" i="35" s="1"/>
  <c r="R78" i="35"/>
  <c r="S78" i="35" s="1"/>
  <c r="R983" i="35"/>
  <c r="S983" i="35" s="1"/>
  <c r="R337" i="35"/>
  <c r="S337" i="35" s="1"/>
  <c r="R148" i="35"/>
  <c r="S148" i="35" s="1"/>
  <c r="R247" i="35"/>
  <c r="S247" i="35" s="1"/>
  <c r="R158" i="35"/>
  <c r="S158" i="35" s="1"/>
  <c r="R276" i="35"/>
  <c r="S276" i="35" s="1"/>
  <c r="R352" i="35"/>
  <c r="S352" i="35" s="1"/>
  <c r="R743" i="35"/>
  <c r="S743" i="35" s="1"/>
  <c r="R58" i="35"/>
  <c r="S58" i="35" s="1"/>
  <c r="R488" i="35"/>
  <c r="S488" i="35" s="1"/>
  <c r="R29" i="35"/>
  <c r="S29" i="35" s="1"/>
  <c r="R884" i="35"/>
  <c r="S884" i="35" s="1"/>
  <c r="R346" i="35"/>
  <c r="S346" i="35" s="1"/>
  <c r="R791" i="35"/>
  <c r="S791" i="35" s="1"/>
  <c r="R374" i="35"/>
  <c r="S374" i="35" s="1"/>
  <c r="R423" i="35"/>
  <c r="S423" i="35" s="1"/>
  <c r="R250" i="35"/>
  <c r="S250" i="35" s="1"/>
  <c r="R24" i="35"/>
  <c r="S24" i="35" s="1"/>
  <c r="R218" i="35"/>
  <c r="S218" i="35" s="1"/>
  <c r="R728" i="35"/>
  <c r="S728" i="35" s="1"/>
  <c r="R854" i="35"/>
  <c r="S854" i="35" s="1"/>
  <c r="R468" i="35"/>
  <c r="S468" i="35" s="1"/>
  <c r="R131" i="35"/>
  <c r="S131" i="35" s="1"/>
  <c r="R733" i="35"/>
  <c r="S733" i="35" s="1"/>
  <c r="R534" i="35"/>
  <c r="S534" i="35" s="1"/>
  <c r="R580" i="35"/>
  <c r="S580" i="35" s="1"/>
  <c r="R725" i="35"/>
  <c r="S725" i="35" s="1"/>
  <c r="R450" i="35"/>
  <c r="S450" i="35" s="1"/>
  <c r="R867" i="35"/>
  <c r="S867" i="35" s="1"/>
  <c r="R1004" i="35"/>
  <c r="S1004" i="35" s="1"/>
  <c r="R470" i="35"/>
  <c r="S470" i="35" s="1"/>
  <c r="R220" i="35"/>
  <c r="S220" i="35" s="1"/>
  <c r="R192" i="35"/>
  <c r="S192" i="35" s="1"/>
  <c r="R127" i="35"/>
  <c r="S127" i="35" s="1"/>
  <c r="R486" i="35"/>
  <c r="S486" i="35" s="1"/>
  <c r="R942" i="35"/>
  <c r="S942" i="35" s="1"/>
  <c r="R394" i="35"/>
  <c r="S394" i="35" s="1"/>
  <c r="R988" i="35"/>
  <c r="S988" i="35" s="1"/>
  <c r="R772" i="35"/>
  <c r="S772" i="35" s="1"/>
  <c r="R665" i="35"/>
  <c r="S665" i="35" s="1"/>
  <c r="R967" i="35"/>
  <c r="S967" i="35" s="1"/>
  <c r="R145" i="35"/>
  <c r="S145" i="35" s="1"/>
  <c r="R673" i="35"/>
  <c r="S673" i="35" s="1"/>
  <c r="R411" i="35"/>
  <c r="S411" i="35" s="1"/>
  <c r="R153" i="35"/>
  <c r="S153" i="35" s="1"/>
  <c r="R649" i="35"/>
  <c r="S649" i="35" s="1"/>
  <c r="R216" i="35"/>
  <c r="S216" i="35" s="1"/>
  <c r="R842" i="35"/>
  <c r="S842" i="35" s="1"/>
  <c r="R831" i="35"/>
  <c r="S831" i="35" s="1"/>
  <c r="R518" i="35"/>
  <c r="S518" i="35" s="1"/>
  <c r="R123" i="35"/>
  <c r="S123" i="35" s="1"/>
  <c r="R919" i="35"/>
  <c r="S919" i="35" s="1"/>
  <c r="R280" i="35"/>
  <c r="S280" i="35" s="1"/>
  <c r="R465" i="35"/>
  <c r="S465" i="35" s="1"/>
  <c r="R715" i="35"/>
  <c r="S715" i="35" s="1"/>
  <c r="R194" i="35"/>
  <c r="S194" i="35" s="1"/>
  <c r="R877" i="35"/>
  <c r="S877" i="35" s="1"/>
  <c r="R340" i="35"/>
  <c r="S340" i="35" s="1"/>
  <c r="R936" i="35"/>
  <c r="S936" i="35" s="1"/>
  <c r="R889" i="35"/>
  <c r="S889" i="35" s="1"/>
  <c r="R631" i="35"/>
  <c r="S631" i="35" s="1"/>
  <c r="R267" i="35"/>
  <c r="S267" i="35" s="1"/>
  <c r="R776" i="35"/>
  <c r="S776" i="35" s="1"/>
  <c r="R133" i="35"/>
  <c r="S133" i="35" s="1"/>
  <c r="R92" i="35"/>
  <c r="S92" i="35" s="1"/>
  <c r="R717" i="35"/>
  <c r="S717" i="35" s="1"/>
  <c r="R355" i="35"/>
  <c r="S355" i="35" s="1"/>
  <c r="R817" i="35"/>
  <c r="S817" i="35" s="1"/>
  <c r="R720" i="35"/>
  <c r="S720" i="35" s="1"/>
  <c r="R330" i="35"/>
  <c r="S330" i="35" s="1"/>
  <c r="R425" i="35"/>
  <c r="S425" i="35" s="1"/>
  <c r="R151" i="35"/>
  <c r="S151" i="35" s="1"/>
  <c r="R200" i="35"/>
  <c r="S200" i="35" s="1"/>
  <c r="R452" i="35"/>
  <c r="S452" i="35" s="1"/>
  <c r="R887" i="35"/>
  <c r="S887" i="35" s="1"/>
  <c r="R876" i="35"/>
  <c r="S876" i="35" s="1"/>
  <c r="R314" i="35"/>
  <c r="S314" i="35" s="1"/>
  <c r="R82" i="35"/>
  <c r="S82" i="35" s="1"/>
  <c r="R897" i="35"/>
  <c r="S897" i="35" s="1"/>
  <c r="R757" i="35"/>
  <c r="S757" i="35" s="1"/>
  <c r="R795" i="35"/>
  <c r="S795" i="35" s="1"/>
  <c r="R537" i="35"/>
  <c r="S537" i="35" s="1"/>
  <c r="R408" i="35"/>
  <c r="S408" i="35" s="1"/>
  <c r="R869" i="35"/>
  <c r="S869" i="35" s="1"/>
  <c r="R683" i="35"/>
  <c r="S683" i="35" s="1"/>
  <c r="R494" i="35"/>
  <c r="S494" i="35" s="1"/>
  <c r="R433" i="35"/>
  <c r="S433" i="35" s="1"/>
  <c r="R785" i="35"/>
  <c r="S785" i="35" s="1"/>
  <c r="R1005" i="35"/>
  <c r="S1005" i="35" s="1"/>
  <c r="R566" i="35"/>
  <c r="S566" i="35" s="1"/>
  <c r="R855" i="35"/>
  <c r="S855" i="35" s="1"/>
  <c r="R592" i="35"/>
  <c r="S592" i="35" s="1"/>
  <c r="R264" i="35"/>
  <c r="S264" i="35" s="1"/>
  <c r="R143" i="35"/>
  <c r="S143" i="35" s="1"/>
  <c r="R72" i="35"/>
  <c r="S72" i="35" s="1"/>
  <c r="R86" i="35"/>
  <c r="S86" i="35" s="1"/>
  <c r="R361" i="35"/>
  <c r="S361" i="35" s="1"/>
  <c r="R512" i="35"/>
  <c r="S512" i="35" s="1"/>
  <c r="R946" i="35"/>
  <c r="S946" i="35" s="1"/>
  <c r="R242" i="35"/>
  <c r="S242" i="35" s="1"/>
  <c r="R178" i="35"/>
  <c r="S178" i="35" s="1"/>
  <c r="R473" i="35"/>
  <c r="S473" i="35" s="1"/>
  <c r="R563" i="35"/>
  <c r="S563" i="35" s="1"/>
  <c r="R770" i="35"/>
  <c r="S770" i="35" s="1"/>
  <c r="R910" i="35"/>
  <c r="S910" i="35" s="1"/>
  <c r="R863" i="35"/>
  <c r="S863" i="35" s="1"/>
  <c r="R739" i="35"/>
  <c r="S739" i="35" s="1"/>
  <c r="R508" i="35"/>
  <c r="S508" i="35" s="1"/>
  <c r="R171" i="35"/>
  <c r="S171" i="35" s="1"/>
  <c r="R447" i="35"/>
  <c r="S447" i="35" s="1"/>
  <c r="R135" i="35"/>
  <c r="S135" i="35" s="1"/>
  <c r="R634" i="35"/>
  <c r="S634" i="35" s="1"/>
  <c r="R64" i="35"/>
  <c r="S64" i="35" s="1"/>
  <c r="R377" i="35"/>
  <c r="S377" i="35" s="1"/>
  <c r="R80" i="35"/>
  <c r="S80" i="35" s="1"/>
  <c r="R928" i="35"/>
  <c r="S928" i="35" s="1"/>
  <c r="R225" i="35"/>
  <c r="S225" i="35" s="1"/>
  <c r="R132" i="35"/>
  <c r="S132" i="35" s="1"/>
  <c r="R821" i="35"/>
  <c r="S821" i="35" s="1"/>
  <c r="R736" i="35"/>
  <c r="S736" i="35" s="1"/>
  <c r="R674" i="35"/>
  <c r="S674" i="35" s="1"/>
  <c r="R307" i="35"/>
  <c r="S307" i="35" s="1"/>
  <c r="R600" i="35"/>
  <c r="S600" i="35" s="1"/>
  <c r="R520" i="35"/>
  <c r="S520" i="35" s="1"/>
  <c r="R672" i="35"/>
  <c r="S672" i="35" s="1"/>
  <c r="R159" i="35"/>
  <c r="S159" i="35" s="1"/>
  <c r="R28" i="35"/>
  <c r="S28" i="35" s="1"/>
  <c r="R906" i="35"/>
  <c r="S906" i="35" s="1"/>
  <c r="R565" i="35"/>
  <c r="S565" i="35" s="1"/>
  <c r="R195" i="35"/>
  <c r="S195" i="35" s="1"/>
  <c r="R422" i="35"/>
  <c r="S422" i="35" s="1"/>
  <c r="R527" i="35"/>
  <c r="S527" i="35" s="1"/>
  <c r="R666" i="35"/>
  <c r="S666" i="35" s="1"/>
  <c r="R604" i="35"/>
  <c r="S604" i="35" s="1"/>
  <c r="R52" i="35"/>
  <c r="S52" i="35" s="1"/>
  <c r="R464" i="35"/>
  <c r="S464" i="35" s="1"/>
  <c r="R588" i="35"/>
  <c r="S588" i="35" s="1"/>
  <c r="R77" i="35"/>
  <c r="S77" i="35" s="1"/>
  <c r="R679" i="35"/>
  <c r="S679" i="35" s="1"/>
  <c r="R302" i="35"/>
  <c r="S302" i="35" s="1"/>
  <c r="R98" i="35"/>
  <c r="S98" i="35" s="1"/>
  <c r="R990" i="35"/>
  <c r="S990" i="35" s="1"/>
  <c r="R966" i="35"/>
  <c r="S966" i="35" s="1"/>
  <c r="R107" i="35"/>
  <c r="S107" i="35" s="1"/>
  <c r="R723" i="35"/>
  <c r="S723" i="35" s="1"/>
  <c r="R243" i="35"/>
  <c r="S243" i="35" s="1"/>
  <c r="R664" i="35"/>
  <c r="S664" i="35" s="1"/>
  <c r="R401" i="35"/>
  <c r="S401" i="35" s="1"/>
  <c r="R1007" i="35"/>
  <c r="S1007" i="35" s="1"/>
  <c r="R395" i="35"/>
  <c r="S395" i="35" s="1"/>
  <c r="R215" i="35"/>
  <c r="S215" i="35" s="1"/>
  <c r="R30" i="35"/>
  <c r="S30" i="35" s="1"/>
  <c r="R246" i="35"/>
  <c r="S246" i="35" s="1"/>
  <c r="R703" i="35"/>
  <c r="S703" i="35" s="1"/>
  <c r="R379" i="35"/>
  <c r="S379" i="35" s="1"/>
  <c r="R427" i="35"/>
  <c r="S427" i="35" s="1"/>
  <c r="R400" i="35"/>
  <c r="S400" i="35" s="1"/>
  <c r="R846" i="35"/>
  <c r="S846" i="35" s="1"/>
  <c r="R317" i="35"/>
  <c r="S317" i="35" s="1"/>
  <c r="R881" i="35"/>
  <c r="S881" i="35" s="1"/>
  <c r="R627" i="35"/>
  <c r="S627" i="35" s="1"/>
  <c r="R259" i="35"/>
  <c r="S259" i="35" s="1"/>
  <c r="R789" i="35"/>
  <c r="S789" i="35" s="1"/>
  <c r="R765" i="35"/>
  <c r="S765" i="35" s="1"/>
  <c r="R920" i="35"/>
  <c r="S920" i="35" s="1"/>
  <c r="R309" i="35"/>
  <c r="S309" i="35" s="1"/>
  <c r="R20" i="35"/>
  <c r="S20" i="35" s="1"/>
  <c r="R169" i="35"/>
  <c r="S169" i="35" s="1"/>
  <c r="R185" i="35"/>
  <c r="S185" i="35" s="1"/>
  <c r="R862" i="35"/>
  <c r="S862" i="35" s="1"/>
  <c r="R36" i="35"/>
  <c r="S36" i="35" s="1"/>
  <c r="R443" i="35"/>
  <c r="S443" i="35" s="1"/>
  <c r="R69" i="35"/>
  <c r="S69" i="35" s="1"/>
  <c r="R399" i="35"/>
  <c r="S399" i="35" s="1"/>
  <c r="R815" i="35"/>
  <c r="S815" i="35" s="1"/>
  <c r="R999" i="35"/>
  <c r="S999" i="35" s="1"/>
  <c r="R121" i="35"/>
  <c r="S121" i="35" s="1"/>
  <c r="R708" i="35"/>
  <c r="S708" i="35" s="1"/>
  <c r="R234" i="35"/>
  <c r="S234" i="35" s="1"/>
  <c r="R187" i="35"/>
  <c r="S187" i="35" s="1"/>
  <c r="R375" i="35"/>
  <c r="S375" i="35" s="1"/>
  <c r="R50" i="35"/>
  <c r="S50" i="35" s="1"/>
  <c r="R561" i="35"/>
  <c r="S561" i="35" s="1"/>
  <c r="R511" i="35"/>
  <c r="S511" i="35" s="1"/>
  <c r="R103" i="35"/>
  <c r="S103" i="35" s="1"/>
  <c r="R256" i="35"/>
  <c r="S256" i="35" s="1"/>
  <c r="R533" i="35"/>
  <c r="S533" i="35" s="1"/>
  <c r="R21" i="35"/>
  <c r="S21" i="35" s="1"/>
  <c r="R149" i="35"/>
  <c r="S149" i="35" s="1"/>
  <c r="R719" i="35"/>
  <c r="S719" i="35" s="1"/>
  <c r="R424" i="35"/>
  <c r="S424" i="35" s="1"/>
  <c r="R878" i="35"/>
  <c r="S878" i="35" s="1"/>
  <c r="R228" i="35"/>
  <c r="S228" i="35" s="1"/>
  <c r="R109" i="35"/>
  <c r="S109" i="35" s="1"/>
  <c r="R704" i="35"/>
  <c r="S704" i="35" s="1"/>
  <c r="R231" i="35"/>
  <c r="S231" i="35" s="1"/>
  <c r="R813" i="35"/>
  <c r="S813" i="35" s="1"/>
  <c r="R809" i="35"/>
  <c r="S809" i="35" s="1"/>
  <c r="R367" i="35"/>
  <c r="S367" i="35" s="1"/>
  <c r="R23" i="35"/>
  <c r="S23" i="35" s="1"/>
  <c r="R439" i="35"/>
  <c r="S439" i="35" s="1"/>
  <c r="R524" i="35"/>
  <c r="S524" i="35" s="1"/>
  <c r="R306" i="35"/>
  <c r="S306" i="35" s="1"/>
  <c r="R199" i="35"/>
  <c r="S199" i="35" s="1"/>
  <c r="R890" i="35"/>
  <c r="S890" i="35" s="1"/>
  <c r="R811" i="35"/>
  <c r="S811" i="35" s="1"/>
  <c r="R244" i="35"/>
  <c r="S244" i="35" s="1"/>
  <c r="R605" i="35"/>
  <c r="S605" i="35" s="1"/>
  <c r="R794" i="35"/>
  <c r="S794" i="35" s="1"/>
  <c r="R163" i="35"/>
  <c r="S163" i="35" s="1"/>
  <c r="R669" i="35"/>
  <c r="S669" i="35" s="1"/>
  <c r="R223" i="35"/>
  <c r="S223" i="35" s="1"/>
  <c r="R35" i="35"/>
  <c r="S35" i="35" s="1"/>
  <c r="R759" i="35"/>
  <c r="S759" i="35" s="1"/>
  <c r="R313" i="35"/>
  <c r="S313" i="35" s="1"/>
  <c r="R750" i="35"/>
  <c r="S750" i="35" s="1"/>
  <c r="R896" i="35"/>
  <c r="S896" i="35" s="1"/>
  <c r="R675" i="35"/>
  <c r="S675" i="35" s="1"/>
  <c r="R597" i="35"/>
  <c r="S597" i="35" s="1"/>
  <c r="R296" i="35"/>
  <c r="S296" i="35" s="1"/>
  <c r="R338" i="35"/>
  <c r="S338" i="35" s="1"/>
  <c r="R529" i="35"/>
  <c r="S529" i="35" s="1"/>
  <c r="R706" i="35"/>
  <c r="S706" i="35" s="1"/>
  <c r="R390" i="35"/>
  <c r="S390" i="35" s="1"/>
  <c r="R613" i="35"/>
  <c r="S613" i="35" s="1"/>
  <c r="R814" i="35"/>
  <c r="S814" i="35" s="1"/>
  <c r="R642" i="35"/>
  <c r="S642" i="35" s="1"/>
  <c r="R179" i="35"/>
  <c r="S179" i="35" s="1"/>
  <c r="R410" i="35"/>
  <c r="S410" i="35" s="1"/>
  <c r="R305" i="35"/>
  <c r="S305" i="35" s="1"/>
  <c r="R190" i="35"/>
  <c r="S190" i="35" s="1"/>
  <c r="R292" i="35"/>
  <c r="S292" i="35" s="1"/>
  <c r="R83" i="35"/>
  <c r="S83" i="35" s="1"/>
  <c r="R386" i="35"/>
  <c r="S386" i="35" s="1"/>
  <c r="R262" i="35"/>
  <c r="S262" i="35" s="1"/>
  <c r="R112" i="35"/>
  <c r="S112" i="35" s="1"/>
  <c r="R289" i="35"/>
  <c r="S289" i="35" s="1"/>
  <c r="R251" i="35"/>
  <c r="S251" i="35" s="1"/>
  <c r="R612" i="35"/>
  <c r="S612" i="35" s="1"/>
  <c r="R591" i="35"/>
  <c r="S591" i="35" s="1"/>
  <c r="R952" i="35"/>
  <c r="S952" i="35" s="1"/>
  <c r="R615" i="35"/>
  <c r="S615" i="35" s="1"/>
  <c r="R927" i="35"/>
  <c r="S927" i="35" s="1"/>
  <c r="R513" i="35"/>
  <c r="S513" i="35" s="1"/>
  <c r="R691" i="35"/>
  <c r="S691" i="35" s="1"/>
  <c r="R799" i="35"/>
  <c r="S799" i="35" s="1"/>
  <c r="R353" i="35"/>
  <c r="S353" i="35" s="1"/>
  <c r="R573" i="35"/>
  <c r="S573" i="35" s="1"/>
  <c r="R297" i="35"/>
  <c r="S297" i="35" s="1"/>
  <c r="R272" i="35"/>
  <c r="S272" i="35" s="1"/>
  <c r="R75" i="35"/>
  <c r="S75" i="35" s="1"/>
  <c r="R184" i="35"/>
  <c r="S184" i="35" s="1"/>
  <c r="R698" i="35"/>
  <c r="S698" i="35" s="1"/>
  <c r="R43" i="35"/>
  <c r="S43" i="35" s="1"/>
  <c r="R414" i="35"/>
  <c r="S414" i="35" s="1"/>
  <c r="R714" i="35"/>
  <c r="S714" i="35" s="1"/>
  <c r="R116" i="35"/>
  <c r="S116" i="35" s="1"/>
  <c r="R864" i="35"/>
  <c r="S864" i="35" s="1"/>
  <c r="R697" i="35"/>
  <c r="S697" i="35" s="1"/>
  <c r="R249" i="35"/>
  <c r="S249" i="35" s="1"/>
  <c r="R404" i="35"/>
  <c r="S404" i="35" s="1"/>
  <c r="R1000" i="35"/>
  <c r="S1000" i="35" s="1"/>
  <c r="R97" i="35"/>
  <c r="S97" i="35" s="1"/>
  <c r="R663" i="35"/>
  <c r="S663" i="35" s="1"/>
  <c r="R839" i="35"/>
  <c r="S839" i="35" s="1"/>
  <c r="R913" i="35"/>
  <c r="S913" i="35" s="1"/>
  <c r="R261" i="35"/>
  <c r="S261" i="35" s="1"/>
  <c r="R709" i="35"/>
  <c r="S709" i="35" s="1"/>
  <c r="R495" i="35"/>
  <c r="S495" i="35" s="1"/>
  <c r="R285" i="35"/>
  <c r="S285" i="35" s="1"/>
  <c r="R193" i="35"/>
  <c r="S193" i="35" s="1"/>
  <c r="R682" i="35"/>
  <c r="S682" i="35" s="1"/>
  <c r="R322" i="35"/>
  <c r="S322" i="35" s="1"/>
  <c r="R181" i="35"/>
  <c r="S181" i="35" s="1"/>
  <c r="R418" i="35"/>
  <c r="S418" i="35" s="1"/>
  <c r="R188" i="35"/>
  <c r="S188" i="35" s="1"/>
  <c r="R621" i="35"/>
  <c r="S621" i="35" s="1"/>
  <c r="R18" i="35"/>
  <c r="S18" i="35" s="1"/>
  <c r="R829" i="35"/>
  <c r="S829" i="35" s="1"/>
  <c r="R371" i="35"/>
  <c r="S371" i="35" s="1"/>
  <c r="R788" i="35"/>
  <c r="S788" i="35" s="1"/>
  <c r="R710" i="35"/>
  <c r="S710" i="35" s="1"/>
  <c r="R502" i="35"/>
  <c r="S502" i="35" s="1"/>
  <c r="R755" i="35"/>
  <c r="S755" i="35" s="1"/>
  <c r="R205" i="35"/>
  <c r="S205" i="35" s="1"/>
  <c r="R66" i="35"/>
  <c r="S66" i="35" s="1"/>
  <c r="R656" i="35"/>
  <c r="S656" i="35" s="1"/>
  <c r="R507" i="35"/>
  <c r="S507" i="35" s="1"/>
  <c r="R888" i="35"/>
  <c r="S888" i="35" s="1"/>
  <c r="R850" i="35"/>
  <c r="S850" i="35" s="1"/>
  <c r="R540" i="35"/>
  <c r="S540" i="35" s="1"/>
  <c r="R99" i="35"/>
  <c r="S99" i="35" s="1"/>
  <c r="R959" i="35"/>
  <c r="S959" i="35" s="1"/>
  <c r="R41" i="35"/>
  <c r="S41" i="35" s="1"/>
  <c r="R653" i="35"/>
  <c r="S653" i="35" s="1"/>
  <c r="R323" i="35"/>
  <c r="S323" i="35" s="1"/>
  <c r="R693" i="35"/>
  <c r="S693" i="35" s="1"/>
  <c r="R810" i="35"/>
  <c r="S810" i="35" s="1"/>
  <c r="R278" i="35"/>
  <c r="S278" i="35" s="1"/>
  <c r="R692" i="35"/>
  <c r="S692" i="35" s="1"/>
  <c r="R944" i="35"/>
  <c r="S944" i="35" s="1"/>
  <c r="R240" i="35"/>
  <c r="S240" i="35" s="1"/>
  <c r="R359" i="35"/>
  <c r="S359" i="35" s="1"/>
  <c r="R849" i="35"/>
  <c r="S849" i="35" s="1"/>
  <c r="R741" i="35"/>
  <c r="S741" i="35" s="1"/>
  <c r="R59" i="35"/>
  <c r="S59" i="35" s="1"/>
  <c r="R734" i="35"/>
  <c r="S734" i="35" s="1"/>
  <c r="R596" i="35"/>
  <c r="S596" i="35" s="1"/>
  <c r="R457" i="35"/>
  <c r="S457" i="35" s="1"/>
  <c r="R441" i="35"/>
  <c r="S441" i="35" s="1"/>
  <c r="R696" i="35"/>
  <c r="S696" i="35" s="1"/>
  <c r="R196" i="35"/>
  <c r="S196" i="35" s="1"/>
  <c r="R474" i="35"/>
  <c r="S474" i="35" s="1"/>
  <c r="R503" i="35"/>
  <c r="S503" i="35" s="1"/>
  <c r="R144" i="35"/>
  <c r="S144" i="35" s="1"/>
  <c r="R219" i="35"/>
  <c r="S219" i="35" s="1"/>
  <c r="R766" i="35"/>
  <c r="S766" i="35" s="1"/>
  <c r="R175" i="35"/>
  <c r="S175" i="35" s="1"/>
  <c r="R227" i="35"/>
  <c r="S227" i="35" s="1"/>
  <c r="R773" i="35"/>
  <c r="S773" i="35" s="1"/>
  <c r="R466" i="35"/>
  <c r="S466" i="35" s="1"/>
  <c r="R15" i="35"/>
  <c r="S15" i="35" s="1"/>
  <c r="R471" i="35"/>
  <c r="S471" i="35" s="1"/>
  <c r="R14" i="35"/>
  <c r="S14" i="35" s="1"/>
  <c r="R769" i="35"/>
  <c r="S769" i="35" s="1"/>
  <c r="R350" i="35"/>
  <c r="S350" i="35" s="1"/>
  <c r="R120" i="35"/>
  <c r="S120" i="35" s="1"/>
  <c r="R782" i="35"/>
  <c r="S782" i="35" s="1"/>
  <c r="R167" i="35"/>
  <c r="S167" i="35" s="1"/>
  <c r="R56" i="35"/>
  <c r="S56" i="35" s="1"/>
  <c r="R413" i="35"/>
  <c r="S413" i="35" s="1"/>
  <c r="R333" i="35"/>
  <c r="S333" i="35" s="1"/>
  <c r="R753" i="35"/>
  <c r="S753" i="35" s="1"/>
  <c r="R222" i="35"/>
  <c r="S222" i="35" s="1"/>
  <c r="R268" i="35"/>
  <c r="S268" i="35" s="1"/>
  <c r="R607" i="35"/>
  <c r="S607" i="35" s="1"/>
  <c r="R221" i="35"/>
  <c r="S221" i="35" s="1"/>
  <c r="R923" i="35"/>
  <c r="S923" i="35" s="1"/>
  <c r="R905" i="35"/>
  <c r="S905" i="35" s="1"/>
  <c r="R477" i="35"/>
  <c r="S477" i="35" s="1"/>
  <c r="R257" i="35"/>
  <c r="S257" i="35" s="1"/>
  <c r="R211" i="35"/>
  <c r="S211" i="35" s="1"/>
  <c r="R583" i="35"/>
  <c r="S583" i="35" s="1"/>
  <c r="R70" i="35"/>
  <c r="S70" i="35" s="1"/>
  <c r="R73" i="35"/>
  <c r="S73" i="35" s="1"/>
  <c r="R836" i="35"/>
  <c r="S836" i="35" s="1"/>
  <c r="R315" i="35"/>
  <c r="S315" i="35" s="1"/>
  <c r="R796" i="35"/>
  <c r="S796" i="35" s="1"/>
  <c r="R995" i="35"/>
  <c r="S995" i="35" s="1"/>
  <c r="R783" i="35"/>
  <c r="S783" i="35" s="1"/>
  <c r="R840" i="35"/>
  <c r="S840" i="35" s="1"/>
  <c r="R436" i="35"/>
  <c r="S436" i="35" s="1"/>
  <c r="R904" i="35"/>
  <c r="S904" i="35" s="1"/>
  <c r="R945" i="35"/>
  <c r="S945" i="35" s="1"/>
  <c r="R233" i="35"/>
  <c r="S233" i="35" s="1"/>
  <c r="R833" i="35"/>
  <c r="S833" i="35" s="1"/>
  <c r="R298" i="35"/>
  <c r="S298" i="35" s="1"/>
  <c r="R475" i="35"/>
  <c r="S475" i="35" s="1"/>
  <c r="R157" i="35"/>
  <c r="S157" i="35" s="1"/>
  <c r="R868" i="35"/>
  <c r="S868" i="35" s="1"/>
  <c r="R730" i="35"/>
  <c r="S730" i="35" s="1"/>
  <c r="R54" i="35"/>
  <c r="S54" i="35" s="1"/>
  <c r="R63" i="35"/>
  <c r="S63" i="35" s="1"/>
  <c r="R915" i="35"/>
  <c r="S915" i="35" s="1"/>
  <c r="R636" i="35"/>
  <c r="S636" i="35" s="1"/>
  <c r="R206" i="35"/>
  <c r="S206" i="35" s="1"/>
  <c r="R841" i="35"/>
  <c r="S841" i="35" s="1"/>
  <c r="R575" i="35"/>
  <c r="S575" i="35" s="1"/>
  <c r="R417" i="35"/>
  <c r="S417" i="35" s="1"/>
  <c r="R873" i="35"/>
  <c r="S873" i="35" s="1"/>
  <c r="R601" i="35"/>
  <c r="S601" i="35" s="1"/>
  <c r="R274" i="35"/>
  <c r="S274" i="35" s="1"/>
  <c r="R491" i="35"/>
  <c r="S491" i="35" s="1"/>
  <c r="R295" i="35"/>
  <c r="S295" i="35" s="1"/>
  <c r="R777" i="35"/>
  <c r="S777" i="35" s="1"/>
  <c r="R746" i="35"/>
  <c r="S746" i="35" s="1"/>
  <c r="R779" i="35"/>
  <c r="S779" i="35" s="1"/>
  <c r="R108" i="35"/>
  <c r="S108" i="35" s="1"/>
  <c r="R853" i="35"/>
  <c r="S853" i="35" s="1"/>
  <c r="R409" i="35"/>
  <c r="S409" i="35" s="1"/>
  <c r="R758" i="35"/>
  <c r="S758" i="35" s="1"/>
  <c r="R816" i="35"/>
  <c r="S816" i="35" s="1"/>
  <c r="R668" i="35"/>
  <c r="S668" i="35" s="1"/>
  <c r="R824" i="35"/>
  <c r="S824" i="35" s="1"/>
  <c r="R245" i="35"/>
  <c r="S245" i="35" s="1"/>
  <c r="R101" i="35"/>
  <c r="S101" i="35" s="1"/>
  <c r="R548" i="35"/>
  <c r="S548" i="35" s="1"/>
  <c r="R784" i="35"/>
  <c r="S784" i="35" s="1"/>
  <c r="R901" i="35"/>
  <c r="S901" i="35" s="1"/>
  <c r="R39" i="35"/>
  <c r="S39" i="35" s="1"/>
  <c r="R667" i="35"/>
  <c r="S667" i="35" s="1"/>
  <c r="R551" i="35"/>
  <c r="S551" i="35" s="1"/>
  <c r="R93" i="35"/>
  <c r="S93" i="35" s="1"/>
  <c r="R568" i="35"/>
  <c r="S568" i="35" s="1"/>
  <c r="R586" i="35"/>
  <c r="S586" i="35" s="1"/>
  <c r="R885" i="35"/>
  <c r="S885" i="35" s="1"/>
  <c r="R530" i="35"/>
  <c r="S530" i="35" s="1"/>
  <c r="R680" i="35"/>
  <c r="S680" i="35" s="1"/>
  <c r="R951" i="35"/>
  <c r="S951" i="35" s="1"/>
  <c r="R618" i="35"/>
  <c r="S618" i="35" s="1"/>
  <c r="R630" i="35"/>
  <c r="S630" i="35" s="1"/>
  <c r="R525" i="35"/>
  <c r="S525" i="35" s="1"/>
  <c r="R172" i="35"/>
  <c r="S172" i="35" s="1"/>
  <c r="R1003" i="35"/>
  <c r="S1003" i="35" s="1"/>
  <c r="R638" i="35"/>
  <c r="S638" i="35" s="1"/>
  <c r="R349" i="35"/>
  <c r="S349" i="35" s="1"/>
  <c r="R397" i="35"/>
  <c r="S397" i="35" s="1"/>
  <c r="R628" i="35"/>
  <c r="S628" i="35" s="1"/>
  <c r="R898" i="35"/>
  <c r="S898" i="35" s="1"/>
  <c r="R318" i="35"/>
  <c r="S318" i="35" s="1"/>
  <c r="R140" i="35"/>
  <c r="S140" i="35" s="1"/>
  <c r="R701" i="35"/>
  <c r="S701" i="35" s="1"/>
  <c r="R676" i="35"/>
  <c r="S676" i="35" s="1"/>
  <c r="R412" i="35"/>
  <c r="S412" i="35" s="1"/>
  <c r="R963" i="35"/>
  <c r="S963" i="35" s="1"/>
  <c r="R258" i="35"/>
  <c r="S258" i="35" s="1"/>
  <c r="R985" i="35"/>
  <c r="S985" i="35" s="1"/>
  <c r="R482" i="35"/>
  <c r="S482" i="35" s="1"/>
  <c r="R343" i="35"/>
  <c r="S343" i="35" s="1"/>
  <c r="R445" i="35"/>
  <c r="S445" i="35" s="1"/>
  <c r="R358" i="35"/>
  <c r="S358" i="35" s="1"/>
  <c r="R105" i="35"/>
  <c r="S105" i="35" s="1"/>
  <c r="R686" i="35"/>
  <c r="S686" i="35" s="1"/>
  <c r="R405" i="35"/>
  <c r="S405" i="35" s="1"/>
  <c r="R311" i="35"/>
  <c r="S311" i="35" s="1"/>
  <c r="R91" i="35"/>
  <c r="S91" i="35" s="1"/>
  <c r="R552" i="35"/>
  <c r="S552" i="35" s="1"/>
  <c r="R515" i="35"/>
  <c r="S515" i="35" s="1"/>
  <c r="R458" i="35"/>
  <c r="S458" i="35" s="1"/>
  <c r="R960" i="35"/>
  <c r="S960" i="35" s="1"/>
  <c r="R266" i="35"/>
  <c r="S266" i="35" s="1"/>
  <c r="R265" i="35"/>
  <c r="S265" i="35" s="1"/>
  <c r="R976" i="35"/>
  <c r="S976" i="35" s="1"/>
  <c r="R684" i="35"/>
  <c r="S684" i="35" s="1"/>
  <c r="R429" i="35"/>
  <c r="S429" i="35" s="1"/>
  <c r="R31" i="35"/>
  <c r="S31" i="35" s="1"/>
  <c r="R617" i="35"/>
  <c r="S617" i="35" s="1"/>
  <c r="R559" i="35"/>
  <c r="S559" i="35" s="1"/>
  <c r="R499" i="35"/>
  <c r="S499" i="35" s="1"/>
  <c r="R979" i="35"/>
  <c r="S979" i="35" s="1"/>
  <c r="R975" i="35"/>
  <c r="S975" i="35" s="1"/>
  <c r="R584" i="35"/>
  <c r="S584" i="35" s="1"/>
  <c r="R419" i="35"/>
  <c r="S419" i="35" s="1"/>
  <c r="R969" i="35"/>
  <c r="S969" i="35" s="1"/>
  <c r="R726" i="35"/>
  <c r="S726" i="35" s="1"/>
  <c r="R154" i="35"/>
  <c r="S154" i="35" s="1"/>
  <c r="R961" i="35"/>
  <c r="S961" i="35" s="1"/>
  <c r="R483" i="35"/>
  <c r="S483" i="35" s="1"/>
  <c r="R303" i="35"/>
  <c r="S303" i="35" s="1"/>
  <c r="R806" i="35"/>
  <c r="S806" i="35" s="1"/>
  <c r="R882" i="35"/>
  <c r="S882" i="35" s="1"/>
  <c r="R544" i="35"/>
  <c r="S544" i="35" s="1"/>
  <c r="R389" i="35"/>
  <c r="S389" i="35" s="1"/>
  <c r="R688" i="35"/>
  <c r="S688" i="35" s="1"/>
  <c r="R176" i="35"/>
  <c r="S176" i="35" s="1"/>
  <c r="R762" i="35"/>
  <c r="S762" i="35" s="1"/>
  <c r="R718" i="35"/>
  <c r="S718" i="35" s="1"/>
  <c r="R381" i="35"/>
  <c r="S381" i="35" s="1"/>
  <c r="R271" i="35"/>
  <c r="S271" i="35" s="1"/>
  <c r="R467" i="35"/>
  <c r="S467" i="35" s="1"/>
  <c r="R141" i="35"/>
  <c r="S141" i="35" s="1"/>
  <c r="R911" i="35"/>
  <c r="S911" i="35" s="1"/>
  <c r="R560" i="35"/>
  <c r="S560" i="35" s="1"/>
  <c r="R594" i="35"/>
  <c r="S594" i="35" s="1"/>
  <c r="R968" i="35"/>
  <c r="S968" i="35" s="1"/>
  <c r="R643" i="35"/>
  <c r="S643" i="35" s="1"/>
  <c r="R327" i="35"/>
  <c r="S327" i="35" s="1"/>
  <c r="R543" i="35"/>
  <c r="S543" i="35" s="1"/>
  <c r="R531" i="35"/>
  <c r="S531" i="35" s="1"/>
  <c r="R670" i="35"/>
  <c r="S670" i="35" s="1"/>
  <c r="R286" i="35"/>
  <c r="S286" i="35" s="1"/>
  <c r="R380" i="35"/>
  <c r="S380" i="35" s="1"/>
  <c r="R248" i="35"/>
  <c r="S248" i="35" s="1"/>
  <c r="R567" i="35"/>
  <c r="S567" i="35" s="1"/>
  <c r="R74" i="35"/>
  <c r="S74" i="35" s="1"/>
  <c r="R554" i="35"/>
  <c r="S554" i="35" s="1"/>
  <c r="R805" i="35"/>
  <c r="S805" i="35" s="1"/>
  <c r="R126" i="35"/>
  <c r="S126" i="35" s="1"/>
  <c r="R848" i="35"/>
  <c r="S848" i="35" s="1"/>
  <c r="R485" i="35"/>
  <c r="S485" i="35" s="1"/>
  <c r="R820" i="35"/>
  <c r="S820" i="35" s="1"/>
  <c r="R800" i="35"/>
  <c r="S800" i="35" s="1"/>
  <c r="R955" i="35"/>
  <c r="S955" i="35" s="1"/>
  <c r="R721" i="35"/>
  <c r="S721" i="35" s="1"/>
  <c r="R624" i="35"/>
  <c r="S624" i="35" s="1"/>
  <c r="R700" i="35"/>
  <c r="S700" i="35" s="1"/>
  <c r="R455" i="35"/>
  <c r="S455" i="35" s="1"/>
  <c r="R535" i="35"/>
  <c r="S535" i="35" s="1"/>
  <c r="R364" i="35"/>
  <c r="S364" i="35" s="1"/>
  <c r="R299" i="35"/>
  <c r="S299" i="35" s="1"/>
  <c r="R937" i="35"/>
  <c r="S937" i="35" s="1"/>
  <c r="R619" i="35"/>
  <c r="S619" i="35" s="1"/>
  <c r="R646" i="35"/>
  <c r="S646" i="35" s="1"/>
  <c r="R287" i="35"/>
  <c r="S287" i="35" s="1"/>
  <c r="R570" i="35"/>
  <c r="S570" i="35" s="1"/>
  <c r="R640" i="35"/>
  <c r="S640" i="35" s="1"/>
  <c r="R509" i="35"/>
  <c r="S509" i="35" s="1"/>
  <c r="R152" i="35"/>
  <c r="S152" i="35" s="1"/>
  <c r="R865" i="35"/>
  <c r="S865" i="35" s="1"/>
  <c r="R117" i="35"/>
  <c r="S117" i="35" s="1"/>
  <c r="R977" i="35"/>
  <c r="S977" i="35" s="1"/>
  <c r="R523" i="35"/>
  <c r="S523" i="35" s="1"/>
  <c r="R501" i="35"/>
  <c r="S501" i="35" s="1"/>
  <c r="R260" i="35"/>
  <c r="S260" i="35" s="1"/>
  <c r="R396" i="35"/>
  <c r="S396" i="35" s="1"/>
  <c r="R459" i="35"/>
  <c r="S459" i="35" s="1"/>
  <c r="R62" i="35"/>
  <c r="S62" i="35" s="1"/>
  <c r="R253" i="35"/>
  <c r="S253" i="35" s="1"/>
  <c r="R421" i="35"/>
  <c r="S421" i="35" s="1"/>
  <c r="R186" i="35"/>
  <c r="S186" i="35" s="1"/>
  <c r="R611" i="35"/>
  <c r="S611" i="35" s="1"/>
  <c r="R237" i="35"/>
  <c r="S237" i="35" s="1"/>
  <c r="R774" i="35"/>
  <c r="S774" i="35" s="1"/>
  <c r="R860" i="35"/>
  <c r="S860" i="35" s="1"/>
  <c r="R40" i="35"/>
  <c r="S40" i="35" s="1"/>
  <c r="R907" i="35"/>
  <c r="S907" i="35" s="1"/>
  <c r="R832" i="35"/>
  <c r="S832" i="35" s="1"/>
  <c r="R33" i="35"/>
  <c r="S33" i="35" s="1"/>
  <c r="R562" i="35"/>
  <c r="S562" i="35" s="1"/>
  <c r="R124" i="35"/>
  <c r="S124" i="35" s="1"/>
  <c r="R729" i="35"/>
  <c r="S729" i="35" s="1"/>
  <c r="R487" i="35"/>
  <c r="S487" i="35" s="1"/>
  <c r="R602" i="35"/>
  <c r="S602" i="35" s="1"/>
  <c r="R89" i="35"/>
  <c r="S89" i="35" s="1"/>
  <c r="R230" i="35"/>
  <c r="S230" i="35" s="1"/>
  <c r="R162" i="35"/>
  <c r="S162" i="35" s="1"/>
  <c r="R902" i="35"/>
  <c r="S902" i="35" s="1"/>
  <c r="R156" i="35"/>
  <c r="S156" i="35" s="1"/>
  <c r="R428" i="35"/>
  <c r="S428" i="35" s="1"/>
  <c r="R279" i="35"/>
  <c r="S279" i="35" s="1"/>
  <c r="R564" i="35"/>
  <c r="S564" i="35" s="1"/>
  <c r="R197" i="35"/>
  <c r="S197" i="35" s="1"/>
  <c r="R373" i="35"/>
  <c r="S373" i="35" s="1"/>
  <c r="R939" i="35"/>
  <c r="S939" i="35" s="1"/>
  <c r="R804" i="35"/>
  <c r="S804" i="35" s="1"/>
  <c r="R856" i="35"/>
  <c r="S856" i="35" s="1"/>
  <c r="R71" i="35"/>
  <c r="S71" i="35" s="1"/>
  <c r="R170" i="35"/>
  <c r="S170" i="35" s="1"/>
  <c r="R845" i="35"/>
  <c r="S845" i="35" s="1"/>
  <c r="R55" i="35"/>
  <c r="S55" i="35" s="1"/>
  <c r="R678" i="35"/>
  <c r="S678" i="35" s="1"/>
  <c r="R610" i="35"/>
  <c r="S610" i="35" s="1"/>
  <c r="R576" i="35"/>
  <c r="S576" i="35" s="1"/>
  <c r="R498" i="35"/>
  <c r="S498" i="35" s="1"/>
  <c r="R235" i="35"/>
  <c r="S235" i="35" s="1"/>
  <c r="R870" i="35"/>
  <c r="S870" i="35" s="1"/>
  <c r="R38" i="35"/>
  <c r="S38" i="35" s="1"/>
  <c r="R479" i="35"/>
  <c r="S479" i="35" s="1"/>
  <c r="R517" i="35"/>
  <c r="S517" i="35" s="1"/>
  <c r="R67" i="35"/>
  <c r="S67" i="35" s="1"/>
  <c r="R463" i="35"/>
  <c r="S463" i="35" s="1"/>
  <c r="R440" i="35"/>
  <c r="S440" i="35" s="1"/>
  <c r="R546" i="35"/>
  <c r="S546" i="35" s="1"/>
  <c r="R644" i="35"/>
  <c r="S644" i="35" s="1"/>
  <c r="R754" i="35"/>
  <c r="S754" i="35" s="1"/>
  <c r="R522" i="35"/>
  <c r="S522" i="35" s="1"/>
  <c r="R556" i="35"/>
  <c r="S556" i="35" s="1"/>
  <c r="R722" i="35"/>
  <c r="S722" i="35" s="1"/>
  <c r="R365" i="35"/>
  <c r="S365" i="35" s="1"/>
  <c r="R900" i="35"/>
  <c r="S900" i="35" s="1"/>
  <c r="R971" i="35"/>
  <c r="S971" i="35" s="1"/>
  <c r="R393" i="35"/>
  <c r="S393" i="35" s="1"/>
  <c r="R892" i="35"/>
  <c r="S892" i="35" s="1"/>
  <c r="R81" i="35"/>
  <c r="S81" i="35" s="1"/>
  <c r="R335" i="35"/>
  <c r="S335" i="35" s="1"/>
  <c r="R319" i="35"/>
  <c r="S319" i="35" s="1"/>
  <c r="R347" i="35"/>
  <c r="S347" i="35" s="1"/>
  <c r="R65" i="35"/>
  <c r="S65" i="35" s="1"/>
  <c r="R100" i="35"/>
  <c r="S100" i="35" s="1"/>
  <c r="R538" i="35"/>
  <c r="S538" i="35" s="1"/>
  <c r="R654" i="35"/>
  <c r="S654" i="35" s="1"/>
  <c r="R738" i="35"/>
  <c r="S738" i="35" s="1"/>
  <c r="R360" i="35"/>
  <c r="S360" i="35" s="1"/>
  <c r="R282" i="35"/>
  <c r="S282" i="35" s="1"/>
  <c r="R987" i="35"/>
  <c r="S987" i="35" s="1"/>
  <c r="R660" i="35"/>
  <c r="S660" i="35" s="1"/>
  <c r="R34" i="35"/>
  <c r="S34" i="35" s="1"/>
  <c r="R812" i="35"/>
  <c r="S812" i="35" s="1"/>
  <c r="R761" i="35"/>
  <c r="S761" i="35" s="1"/>
  <c r="R385" i="35"/>
  <c r="S385" i="35" s="1"/>
  <c r="R363" i="35"/>
  <c r="S363" i="35" s="1"/>
  <c r="R808" i="35"/>
  <c r="S808" i="35" s="1"/>
  <c r="R745" i="35"/>
  <c r="S745" i="35" s="1"/>
  <c r="R742" i="35"/>
  <c r="S742" i="35" s="1"/>
  <c r="R921" i="35"/>
  <c r="S921" i="35" s="1"/>
  <c r="R241" i="35"/>
  <c r="S241" i="35" s="1"/>
  <c r="R632" i="35"/>
  <c r="S632" i="35" s="1"/>
  <c r="R42" i="35"/>
  <c r="S42" i="35" s="1"/>
  <c r="R32" i="35"/>
  <c r="S32" i="35" s="1"/>
  <c r="R578" i="35"/>
  <c r="S578" i="35" s="1"/>
  <c r="R947" i="35"/>
  <c r="S947" i="35" s="1"/>
  <c r="R861" i="35"/>
  <c r="S861" i="35" s="1"/>
  <c r="R699" i="35"/>
  <c r="S699" i="35" s="1"/>
  <c r="R514" i="35"/>
  <c r="S514" i="35" s="1"/>
  <c r="R372" i="35"/>
  <c r="S372" i="35" s="1"/>
  <c r="R844" i="35"/>
  <c r="S844" i="35" s="1"/>
  <c r="R198" i="35"/>
  <c r="S198" i="35" s="1"/>
  <c r="R301" i="35"/>
  <c r="S301" i="35" s="1"/>
  <c r="R931" i="35"/>
  <c r="S931" i="35" s="1"/>
  <c r="R635" i="35"/>
  <c r="S635" i="35" s="1"/>
  <c r="R996" i="35"/>
  <c r="S996" i="35" s="1"/>
  <c r="R57" i="35"/>
  <c r="S57" i="35" s="1"/>
  <c r="R164" i="35"/>
  <c r="S164" i="35" s="1"/>
  <c r="R737" i="35"/>
  <c r="S737" i="35" s="1"/>
  <c r="R622" i="35"/>
  <c r="S622" i="35" s="1"/>
  <c r="R362" i="35"/>
  <c r="S362" i="35" s="1"/>
  <c r="R334" i="35"/>
  <c r="S334" i="35" s="1"/>
  <c r="R953" i="35"/>
  <c r="S953" i="35" s="1"/>
  <c r="R830" i="35"/>
  <c r="S830" i="35" s="1"/>
  <c r="R620" i="35"/>
  <c r="S620" i="35" s="1"/>
  <c r="R792" i="35"/>
  <c r="S792" i="35" s="1"/>
  <c r="R662" i="35"/>
  <c r="S662" i="35" s="1"/>
  <c r="R929" i="35"/>
  <c r="S929" i="35" s="1"/>
  <c r="R128" i="35"/>
  <c r="S128" i="35" s="1"/>
  <c r="R168" i="35"/>
  <c r="S168" i="35" s="1"/>
  <c r="R214" i="35"/>
  <c r="S214" i="35" s="1"/>
  <c r="R778" i="35"/>
  <c r="S778" i="35" s="1"/>
  <c r="R290" i="35"/>
  <c r="S290" i="35" s="1"/>
  <c r="R213" i="35"/>
  <c r="S213" i="35" s="1"/>
  <c r="R798" i="35"/>
  <c r="S798" i="35" s="1"/>
  <c r="R435" i="35"/>
  <c r="S435" i="35" s="1"/>
  <c r="R229" i="35"/>
  <c r="S229" i="35" s="1"/>
  <c r="R136" i="35"/>
  <c r="S136" i="35" s="1"/>
  <c r="R351" i="35"/>
  <c r="S351" i="35" s="1"/>
  <c r="R781" i="35"/>
  <c r="S781" i="35" s="1"/>
  <c r="R886" i="35"/>
  <c r="S886" i="35" s="1"/>
  <c r="R183" i="35"/>
  <c r="S183" i="35" s="1"/>
  <c r="S1014" i="35" l="1"/>
  <c r="V18" i="35" s="1"/>
  <c r="X18" i="35" s="1"/>
  <c r="C16" i="28" s="1"/>
  <c r="V15" i="35" l="1"/>
  <c r="X15" i="35" s="1"/>
  <c r="C13" i="28" s="1"/>
  <c r="V17" i="35"/>
  <c r="X17" i="35" s="1"/>
  <c r="C15" i="28" s="1"/>
  <c r="V14" i="35"/>
  <c r="X14" i="35" s="1"/>
  <c r="V20" i="35"/>
  <c r="X20" i="35" s="1"/>
  <c r="V16" i="35"/>
  <c r="X16" i="35" s="1"/>
  <c r="C14" i="28" s="1"/>
  <c r="C18" i="22" l="1"/>
  <c r="D18" i="22" s="1"/>
  <c r="C18" i="28"/>
  <c r="D18" i="28" s="1"/>
  <c r="C19" i="22"/>
  <c r="D19" i="22" s="1"/>
  <c r="D17" i="28"/>
  <c r="D16" i="28"/>
  <c r="D13" i="28"/>
  <c r="D14" i="28"/>
  <c r="D15" i="28"/>
</calcChain>
</file>

<file path=xl/sharedStrings.xml><?xml version="1.0" encoding="utf-8"?>
<sst xmlns="http://schemas.openxmlformats.org/spreadsheetml/2006/main" count="10185" uniqueCount="433">
  <si>
    <t>California Air Resources Board</t>
  </si>
  <si>
    <t>Benefits Calculator Tool</t>
  </si>
  <si>
    <t>Energy Corps</t>
  </si>
  <si>
    <t xml:space="preserve">California Climate Investments </t>
  </si>
  <si>
    <t>GGRFProgram@arb.ca.gov</t>
  </si>
  <si>
    <t>www.arb.ca.gov/cci-resources</t>
  </si>
  <si>
    <t>ABOUT:</t>
  </si>
  <si>
    <t>www.arb.ca.gov/cci-cobenefits</t>
  </si>
  <si>
    <t>More information:</t>
  </si>
  <si>
    <t>· Questions on this Benefits Calculator Tool should be sent to:</t>
  </si>
  <si>
    <t>· Questions pertaining to the Energy Corps should be sent to:</t>
  </si>
  <si>
    <t>energycorps@ccc.ca.gov</t>
  </si>
  <si>
    <t xml:space="preserve">· For more information on California Climate Investments, see: </t>
  </si>
  <si>
    <t>www.caclimateinvestments.ca.gov</t>
  </si>
  <si>
    <t>Note to Users</t>
  </si>
  <si>
    <r>
      <rPr>
        <sz val="12"/>
        <color theme="1"/>
        <rFont val="Avenir LT Std 55 Roman"/>
        <family val="2"/>
      </rPr>
      <t xml:space="preserve">A step-by-step </t>
    </r>
    <r>
      <rPr>
        <b/>
        <sz val="12"/>
        <color theme="1"/>
        <rFont val="Avenir LT Std 55 Roman"/>
        <family val="2"/>
      </rPr>
      <t>user guide</t>
    </r>
    <r>
      <rPr>
        <sz val="12"/>
        <color theme="1"/>
        <rFont val="Avenir LT Std 55 Roman"/>
        <family val="2"/>
      </rPr>
      <t xml:space="preserve">, including a </t>
    </r>
    <r>
      <rPr>
        <b/>
        <sz val="12"/>
        <color theme="1"/>
        <rFont val="Avenir LT Std 55 Roman"/>
        <family val="2"/>
      </rPr>
      <t>project example</t>
    </r>
    <r>
      <rPr>
        <sz val="12"/>
        <color theme="1"/>
        <rFont val="Avenir LT Std 55 Roman"/>
        <family val="2"/>
      </rPr>
      <t>, for this Benefits Calculator Tool is available at:</t>
    </r>
  </si>
  <si>
    <t>Users must enter the applicable information in the table below before proceeding to the inputs tabs.</t>
  </si>
  <si>
    <t>Project Name</t>
  </si>
  <si>
    <t>City</t>
  </si>
  <si>
    <t>Building Climate Zone</t>
  </si>
  <si>
    <t>Contact Name</t>
  </si>
  <si>
    <t>Contact Phone Number</t>
  </si>
  <si>
    <t>Contact Email</t>
  </si>
  <si>
    <t>Date Calculator Completed</t>
  </si>
  <si>
    <t>Energy Corps GGRF Funds ($)</t>
  </si>
  <si>
    <t>Key for Color-coded Fields</t>
  </si>
  <si>
    <t>Green</t>
  </si>
  <si>
    <t>Required input field</t>
  </si>
  <si>
    <t>Grey</t>
  </si>
  <si>
    <t>Output field / not modifiable</t>
  </si>
  <si>
    <t>Yellow</t>
  </si>
  <si>
    <t>Helpful hints / important tips</t>
  </si>
  <si>
    <t xml:space="preserve">Project Name </t>
  </si>
  <si>
    <t>Pre-Retrofit Measures</t>
  </si>
  <si>
    <t>Post-Retrofit Measures</t>
  </si>
  <si>
    <t>Building Type</t>
  </si>
  <si>
    <t>Fixture Type</t>
  </si>
  <si>
    <t>Fixture Specifications</t>
  </si>
  <si>
    <t>Quantity</t>
  </si>
  <si>
    <t>Number of Bulbs</t>
  </si>
  <si>
    <t>Control Type</t>
  </si>
  <si>
    <t>School</t>
  </si>
  <si>
    <t>Fluorescent T12</t>
  </si>
  <si>
    <t>24" 4-lamp</t>
  </si>
  <si>
    <t>LED</t>
  </si>
  <si>
    <t>10 Watt</t>
  </si>
  <si>
    <t>Occupancy Sensor</t>
  </si>
  <si>
    <t>48" 4-lamp</t>
  </si>
  <si>
    <t>Third-party Tools</t>
  </si>
  <si>
    <t>This Benefits Calculator Tool requires data inputs obtained from the following third-party tool:</t>
  </si>
  <si>
    <t>National Renewable Energy Laboratory PVWatts® Calculator</t>
  </si>
  <si>
    <t>Required for projects including grid-connected solar photovoltaic systems</t>
  </si>
  <si>
    <t>Solar Photovoltaic Electricity Generation</t>
  </si>
  <si>
    <t>Annual Electricity Generation (kWh/year)</t>
  </si>
  <si>
    <t>Project Information</t>
  </si>
  <si>
    <t>GHG Summary</t>
  </si>
  <si>
    <t>Co-benefits and Key Variables</t>
  </si>
  <si>
    <t>Per Energy Corps GGRF Funds</t>
  </si>
  <si>
    <r>
      <t>NO</t>
    </r>
    <r>
      <rPr>
        <vertAlign val="subscript"/>
        <sz val="12"/>
        <rFont val="Avenir LT Std 55 Roman"/>
        <family val="2"/>
      </rPr>
      <t>x</t>
    </r>
    <r>
      <rPr>
        <sz val="12"/>
        <rFont val="Avenir LT Std 55 Roman"/>
        <family val="2"/>
      </rPr>
      <t xml:space="preserve"> Emission Reductions (lbs)</t>
    </r>
  </si>
  <si>
    <t>ROG Emission Reductions (lbs)</t>
  </si>
  <si>
    <r>
      <t>PM</t>
    </r>
    <r>
      <rPr>
        <vertAlign val="subscript"/>
        <sz val="12"/>
        <rFont val="Avenir LT Std 55 Roman"/>
        <family val="2"/>
      </rPr>
      <t>2.5</t>
    </r>
    <r>
      <rPr>
        <sz val="12"/>
        <rFont val="Avenir LT Std 55 Roman"/>
        <family val="2"/>
      </rPr>
      <t xml:space="preserve"> Emission Reductions (lbs)</t>
    </r>
  </si>
  <si>
    <t>Energy and Fuel Cost Savings ($)</t>
  </si>
  <si>
    <t>Renewable Energy Generation (kWh)</t>
  </si>
  <si>
    <t>Fossil Fuel Energy Use Reductions (kWh)</t>
  </si>
  <si>
    <t>Project Info Inputs</t>
  </si>
  <si>
    <t>Project name identifying specific project</t>
  </si>
  <si>
    <t>Location (city name)</t>
  </si>
  <si>
    <t>Name of contact person completing this calculator tool</t>
  </si>
  <si>
    <t>Phone number for contact person</t>
  </si>
  <si>
    <t>Email for contact person</t>
  </si>
  <si>
    <t>Today's date</t>
  </si>
  <si>
    <t>Retrofit Inputs</t>
  </si>
  <si>
    <t>Use of building where retrofits occur</t>
  </si>
  <si>
    <t>Lamp category</t>
  </si>
  <si>
    <t>Lamp characteristics (e.g., Watts, size, number of lamps)</t>
  </si>
  <si>
    <t>Number of lighting fixtures to be replaced or installed</t>
  </si>
  <si>
    <t>Solar PV Inputs</t>
  </si>
  <si>
    <t>Annual Electricity Generation</t>
  </si>
  <si>
    <t>Annual solar PV electricity production estimated using PVWatts Calculator, in kWh per year</t>
  </si>
  <si>
    <t>Total Electricity Generation</t>
  </si>
  <si>
    <t>Estimated solar PV electricity production over the project life, 30 years, in kWh</t>
  </si>
  <si>
    <t>Energy Corps GHG Emission Reductions</t>
  </si>
  <si>
    <r>
      <t>Total GHG emission reductions from the project attributable to Energy Corps GGRF funding, in MTCO</t>
    </r>
    <r>
      <rPr>
        <vertAlign val="subscript"/>
        <sz val="12"/>
        <color theme="1"/>
        <rFont val="Avenir LT Std 55 Roman"/>
        <family val="2"/>
      </rPr>
      <t>2</t>
    </r>
    <r>
      <rPr>
        <sz val="12"/>
        <color theme="1"/>
        <rFont val="Avenir LT Std 55 Roman"/>
        <family val="2"/>
      </rPr>
      <t>e</t>
    </r>
  </si>
  <si>
    <t>Total GHG Emission Reductions</t>
  </si>
  <si>
    <r>
      <t>Total GHG emission reductions from the project, in MTCO</t>
    </r>
    <r>
      <rPr>
        <vertAlign val="subscript"/>
        <sz val="12"/>
        <color theme="1"/>
        <rFont val="Avenir LT Std 55 Roman"/>
        <family val="2"/>
      </rPr>
      <t>2</t>
    </r>
    <r>
      <rPr>
        <sz val="12"/>
        <color theme="1"/>
        <rFont val="Avenir LT Std 55 Roman"/>
        <family val="2"/>
      </rPr>
      <t>e</t>
    </r>
  </si>
  <si>
    <t>Total GHG Emission Reductions per Energy Corps GGRF Funds</t>
  </si>
  <si>
    <r>
      <t>Total GHG emission reductions per Energy Corps GGRF funding, in MTCO</t>
    </r>
    <r>
      <rPr>
        <vertAlign val="subscript"/>
        <sz val="12"/>
        <color theme="1"/>
        <rFont val="Avenir LT Std 55 Roman"/>
        <family val="2"/>
      </rPr>
      <t>2</t>
    </r>
    <r>
      <rPr>
        <sz val="12"/>
        <color theme="1"/>
        <rFont val="Avenir LT Std 55 Roman"/>
        <family val="2"/>
      </rPr>
      <t>e/$</t>
    </r>
  </si>
  <si>
    <t xml:space="preserve">Total GHG Emission Reductions per Total GGRF Funds </t>
  </si>
  <si>
    <r>
      <t>Total GHG emission reductions per total GGRF funding requested, in MTCO</t>
    </r>
    <r>
      <rPr>
        <vertAlign val="subscript"/>
        <sz val="12"/>
        <rFont val="Avenir LT Std 55 Roman"/>
        <family val="2"/>
      </rPr>
      <t>2</t>
    </r>
    <r>
      <rPr>
        <sz val="12"/>
        <rFont val="Avenir LT Std 55 Roman"/>
        <family val="2"/>
      </rPr>
      <t xml:space="preserve">e/$.  This may be the same as the GHG emission reductions per Energy Corps funding </t>
    </r>
    <r>
      <rPr>
        <i/>
        <sz val="12"/>
        <rFont val="Avenir LT Std 55 Roman"/>
        <family val="2"/>
      </rPr>
      <t>unless</t>
    </r>
    <r>
      <rPr>
        <sz val="12"/>
        <rFont val="Avenir LT Std 55 Roman"/>
        <family val="2"/>
      </rPr>
      <t xml:space="preserve"> the same project will seek or has sought funding from other GGRF programs, in which case applicants must provide details.</t>
    </r>
  </si>
  <si>
    <t>Co-benefits Summary</t>
  </si>
  <si>
    <r>
      <t>NO</t>
    </r>
    <r>
      <rPr>
        <vertAlign val="subscript"/>
        <sz val="12"/>
        <rFont val="Avenir LT Std 55 Roman"/>
        <family val="2"/>
      </rPr>
      <t>x</t>
    </r>
    <r>
      <rPr>
        <sz val="12"/>
        <rFont val="Avenir LT Std 55 Roman"/>
        <family val="2"/>
      </rPr>
      <t xml:space="preserve"> Emission Reductions</t>
    </r>
  </si>
  <si>
    <r>
      <t>Total offsite NO</t>
    </r>
    <r>
      <rPr>
        <vertAlign val="subscript"/>
        <sz val="12"/>
        <rFont val="Avenir LT Std 55 Roman"/>
        <family val="2"/>
      </rPr>
      <t>x</t>
    </r>
    <r>
      <rPr>
        <sz val="12"/>
        <rFont val="Avenir LT Std 55 Roman"/>
        <family val="2"/>
      </rPr>
      <t xml:space="preserve"> emission reductions from the project, in lbs</t>
    </r>
  </si>
  <si>
    <t>ROG Emission Reductions</t>
  </si>
  <si>
    <t>Total offsite ROG emission reductions from the project, in lbs</t>
  </si>
  <si>
    <r>
      <t>PM</t>
    </r>
    <r>
      <rPr>
        <vertAlign val="subscript"/>
        <sz val="12"/>
        <rFont val="Avenir LT Std 55 Roman"/>
        <family val="2"/>
      </rPr>
      <t>2.5</t>
    </r>
    <r>
      <rPr>
        <sz val="12"/>
        <rFont val="Avenir LT Std 55 Roman"/>
        <family val="2"/>
      </rPr>
      <t xml:space="preserve"> Emission Reductions</t>
    </r>
  </si>
  <si>
    <r>
      <t>Total offsite PM</t>
    </r>
    <r>
      <rPr>
        <vertAlign val="subscript"/>
        <sz val="12"/>
        <rFont val="Avenir LT Std 55 Roman"/>
        <family val="2"/>
      </rPr>
      <t>2.5</t>
    </r>
    <r>
      <rPr>
        <sz val="12"/>
        <rFont val="Avenir LT Std 55 Roman"/>
        <family val="2"/>
      </rPr>
      <t xml:space="preserve"> emission reductions from the project, in lbs</t>
    </r>
  </si>
  <si>
    <t>Energy and Fuel Cost Savings</t>
  </si>
  <si>
    <t>Estimated change in overall cost of energy, in $</t>
  </si>
  <si>
    <t>Renewable Energy Generation</t>
  </si>
  <si>
    <t>Estimated solar PV electrcitity production, in kWh</t>
  </si>
  <si>
    <t>Fossil Fuel Energy Use Reductions</t>
  </si>
  <si>
    <t>Estimated change in overall consumption of fossil fuel-based energy, in kWh</t>
  </si>
  <si>
    <t>Documentation for All Projects</t>
  </si>
  <si>
    <t>Completed?</t>
  </si>
  <si>
    <t>Contact information for the person who can answer project specific questions from staff reviewers on the quantification calculations</t>
  </si>
  <si>
    <t>Project description, including excerpts or specific references to the location in the main Energy Corps application of the project information necessary to complete the applicable portions of this Benefits Calculator Tool.</t>
  </si>
  <si>
    <r>
      <t>Populated Energy Corps</t>
    </r>
    <r>
      <rPr>
        <sz val="12"/>
        <color rgb="FFFF0000"/>
        <rFont val="Avenir LT Std 55 Roman"/>
        <family val="2"/>
      </rPr>
      <t xml:space="preserve"> </t>
    </r>
    <r>
      <rPr>
        <sz val="12"/>
        <color rgb="FF000000"/>
        <rFont val="Avenir LT Std 55 Roman"/>
        <family val="2"/>
      </rPr>
      <t>Benefits Calculator Tool (this file) (</t>
    </r>
    <r>
      <rPr>
        <sz val="12"/>
        <rFont val="Avenir LT Std 55 Roman"/>
        <family val="2"/>
      </rPr>
      <t>in .xls</t>
    </r>
    <r>
      <rPr>
        <sz val="12"/>
        <color rgb="FF000000"/>
        <rFont val="Avenir LT Std 55 Roman"/>
        <family val="2"/>
      </rPr>
      <t>) with worksheets applicable to the project populated (ensure that all fields in the GHG Summary and Co-benefits Summary tabs are populated)</t>
    </r>
  </si>
  <si>
    <t>Any other information as necessary and appropriate to substantiate Energy Corps Benefits Calculator Tool inputs</t>
  </si>
  <si>
    <t>Documentation for Energy Efficiency Retrofits</t>
  </si>
  <si>
    <t>Documentation of the number and type of lighting fixtures and controls to be replaced and installed and of the project building type, if applicable</t>
  </si>
  <si>
    <t>Documentation for Solar PV Systems</t>
  </si>
  <si>
    <t>Electronic copy of PVWatts results spreadsheet for proposed solar PV system, if applicable</t>
  </si>
  <si>
    <t>Documentation of the proposed number of solar PV panels and Watts per panel, if applicable</t>
  </si>
  <si>
    <t>Equation 4</t>
  </si>
  <si>
    <t>Equation 5</t>
  </si>
  <si>
    <t>Total</t>
  </si>
  <si>
    <t>Equation 1</t>
  </si>
  <si>
    <t>Equation 2</t>
  </si>
  <si>
    <t>Equation 3</t>
  </si>
  <si>
    <r>
      <t>GHG Emission Reductions (MTCO</t>
    </r>
    <r>
      <rPr>
        <vertAlign val="subscript"/>
        <sz val="12"/>
        <color theme="1"/>
        <rFont val="Avenir LT Std 55 Roman"/>
        <family val="2"/>
      </rPr>
      <t>2</t>
    </r>
    <r>
      <rPr>
        <sz val="12"/>
        <color theme="1"/>
        <rFont val="Avenir LT Std 55 Roman"/>
        <family val="2"/>
      </rPr>
      <t>e)</t>
    </r>
  </si>
  <si>
    <t>Building</t>
  </si>
  <si>
    <t>Lighting Hours</t>
  </si>
  <si>
    <t>HVAC Effect</t>
  </si>
  <si>
    <t>Measure</t>
  </si>
  <si>
    <t>Watts</t>
  </si>
  <si>
    <t>Control Savings Factor</t>
  </si>
  <si>
    <t>NA</t>
  </si>
  <si>
    <t>Total kWh Savings</t>
  </si>
  <si>
    <r>
      <t>California Grid Electricity Emission Factors</t>
    </r>
    <r>
      <rPr>
        <vertAlign val="superscript"/>
        <sz val="12"/>
        <color theme="1"/>
        <rFont val="Avenir LT Std 55 Roman"/>
        <family val="2"/>
      </rPr>
      <t>1</t>
    </r>
  </si>
  <si>
    <r>
      <t>GHG (MTCO</t>
    </r>
    <r>
      <rPr>
        <vertAlign val="subscript"/>
        <sz val="12"/>
        <color theme="1"/>
        <rFont val="Avenir LT Std 55 Roman"/>
        <family val="2"/>
      </rPr>
      <t>2</t>
    </r>
    <r>
      <rPr>
        <sz val="12"/>
        <color theme="1"/>
        <rFont val="Avenir LT Std 55 Roman"/>
        <family val="2"/>
      </rPr>
      <t>e/kWh)</t>
    </r>
  </si>
  <si>
    <t>Climate Zone</t>
  </si>
  <si>
    <t>Office</t>
  </si>
  <si>
    <t>University</t>
  </si>
  <si>
    <t>ROG (lbs/kWh)</t>
  </si>
  <si>
    <t>NOx (lbs/kWh)</t>
  </si>
  <si>
    <t>PM2.5 (lbs/kWh)</t>
  </si>
  <si>
    <r>
      <t>California Grid Electricity Price</t>
    </r>
    <r>
      <rPr>
        <vertAlign val="superscript"/>
        <sz val="12"/>
        <color theme="1"/>
        <rFont val="Avenir LT Std 55 Roman"/>
        <family val="2"/>
      </rPr>
      <t>2</t>
    </r>
  </si>
  <si>
    <t>Commercial ($/kWh)</t>
  </si>
  <si>
    <t>Daylight Sensor</t>
  </si>
  <si>
    <t>Occupancy and Daylight Sensor</t>
  </si>
  <si>
    <t>Manual Bi-level Switch</t>
  </si>
  <si>
    <t>Fixture Types</t>
  </si>
  <si>
    <t>CFL Electronic Ballast</t>
  </si>
  <si>
    <t>CFLelectronic</t>
  </si>
  <si>
    <t>CFL Magnetic Ballast</t>
  </si>
  <si>
    <t>CFLmagnetic</t>
  </si>
  <si>
    <t>CFL Screw Base</t>
  </si>
  <si>
    <t>CFLscrew</t>
  </si>
  <si>
    <t>Fluorescent T5</t>
  </si>
  <si>
    <t>FluorescentT5</t>
  </si>
  <si>
    <t>Fluorescent T8</t>
  </si>
  <si>
    <t>FluorescentT8</t>
  </si>
  <si>
    <t>FluorescentT12</t>
  </si>
  <si>
    <t>Halogen</t>
  </si>
  <si>
    <t>High-pressure Sodium</t>
  </si>
  <si>
    <t>HPS</t>
  </si>
  <si>
    <t>Incandescent</t>
  </si>
  <si>
    <t>Metal Halide Electronic Ballast</t>
  </si>
  <si>
    <t>MHelectronic</t>
  </si>
  <si>
    <t>Metal Halide Magnetic Ballast</t>
  </si>
  <si>
    <t>MHmagnetic</t>
  </si>
  <si>
    <r>
      <t>1</t>
    </r>
    <r>
      <rPr>
        <sz val="12"/>
        <rFont val="Avenir LT Std 55 Roman"/>
        <family val="2"/>
      </rPr>
      <t xml:space="preserve">Electricity emission factors are from CARB's Emission Factor Database, available at:  </t>
    </r>
  </si>
  <si>
    <r>
      <t>2</t>
    </r>
    <r>
      <rPr>
        <sz val="12"/>
        <rFont val="Avenir LT Std 55 Roman"/>
        <family val="2"/>
      </rPr>
      <t xml:space="preserve">Electricity price is from CARB's Energy and Fuel Cost Savings Co-benefit Assessment Methodology, available at:  </t>
    </r>
  </si>
  <si>
    <t xml:space="preserve">https://www.cmua.org/energy-efficiency-technical-reference-manual </t>
  </si>
  <si>
    <t>Measure Lookup</t>
  </si>
  <si>
    <r>
      <t>Watts</t>
    </r>
    <r>
      <rPr>
        <vertAlign val="superscript"/>
        <sz val="12"/>
        <color theme="1"/>
        <rFont val="Avenir LT Std 55 Roman"/>
        <family val="2"/>
      </rPr>
      <t>1</t>
    </r>
  </si>
  <si>
    <t>13 Watt quad 2-lamp</t>
  </si>
  <si>
    <t>18 Watt pin base</t>
  </si>
  <si>
    <t>18 Watt quad</t>
  </si>
  <si>
    <t>18 Watt quad 2-lamp</t>
  </si>
  <si>
    <t>26 Watt quad</t>
  </si>
  <si>
    <t>26 Watt quad 2-lamp</t>
  </si>
  <si>
    <t>26 Watt quad 6-lamp</t>
  </si>
  <si>
    <t>50 Watt twin</t>
  </si>
  <si>
    <t>55 Watt twin</t>
  </si>
  <si>
    <t>57 Watt triple</t>
  </si>
  <si>
    <t>10 Watt quad</t>
  </si>
  <si>
    <t>13 Watt</t>
  </si>
  <si>
    <t>13 Watt quad 3-lamp</t>
  </si>
  <si>
    <t>15 Watt quad</t>
  </si>
  <si>
    <t>17 Watt quad</t>
  </si>
  <si>
    <t>17 Watt quad 2-lamp</t>
  </si>
  <si>
    <t>20 Watt quad</t>
  </si>
  <si>
    <t>20 Watt quad 2-lamp</t>
  </si>
  <si>
    <t>22 Watt quad</t>
  </si>
  <si>
    <t>22 Watt quad 2-lamp</t>
  </si>
  <si>
    <t>22 Watt quad 3-lamp</t>
  </si>
  <si>
    <t>26 Watt quad 3-lamp</t>
  </si>
  <si>
    <t>5 Watt</t>
  </si>
  <si>
    <t>7 Watt</t>
  </si>
  <si>
    <t>9 Watt</t>
  </si>
  <si>
    <t>11 Watt</t>
  </si>
  <si>
    <t>15 Watt</t>
  </si>
  <si>
    <t>17 Watt</t>
  </si>
  <si>
    <t>18 Watt</t>
  </si>
  <si>
    <t>20 Watt</t>
  </si>
  <si>
    <t>23 Watt</t>
  </si>
  <si>
    <t>30 Watt</t>
  </si>
  <si>
    <t>32 Watt</t>
  </si>
  <si>
    <t>42 Watt</t>
  </si>
  <si>
    <t>53 Watt</t>
  </si>
  <si>
    <t>18" (T8 equivalent)</t>
  </si>
  <si>
    <t>18"</t>
  </si>
  <si>
    <t>18" 2-lamp (T8 equivalent)</t>
  </si>
  <si>
    <t>18" 2-lamp</t>
  </si>
  <si>
    <t>24" (T8 equivalent)</t>
  </si>
  <si>
    <t>24"</t>
  </si>
  <si>
    <t>24" 2-lamp (T8 equivalent)</t>
  </si>
  <si>
    <t>24" 2-lamp</t>
  </si>
  <si>
    <t>24" 3-lamp (T8 equivalent)</t>
  </si>
  <si>
    <t>24" 3-lamp</t>
  </si>
  <si>
    <t>24" 4-lamp (T8 equivalent)</t>
  </si>
  <si>
    <t>36" 2-lamp (T8 equivalent)</t>
  </si>
  <si>
    <t>36" 2-lamp</t>
  </si>
  <si>
    <t>48" (T8 equivalent)</t>
  </si>
  <si>
    <t>48"</t>
  </si>
  <si>
    <t>48" 2-lamp (T8 equivalent)</t>
  </si>
  <si>
    <t>48" 2-lamp</t>
  </si>
  <si>
    <t>48" 3-lamp (T8 equivalent)</t>
  </si>
  <si>
    <t>48" 3-lamp</t>
  </si>
  <si>
    <t>48" 4-lamp (T8 equivalent)</t>
  </si>
  <si>
    <t>48" 6-lamp (T8 equivalent)</t>
  </si>
  <si>
    <t>48" 6-lamp</t>
  </si>
  <si>
    <t>60" (T8 equivalent)</t>
  </si>
  <si>
    <t>60"</t>
  </si>
  <si>
    <t>60" high output (T8 equivalent)</t>
  </si>
  <si>
    <t>60" high output</t>
  </si>
  <si>
    <t>60" 2-lamp (T8 equivalent)</t>
  </si>
  <si>
    <t>60" 2-lamp</t>
  </si>
  <si>
    <t>60" high output 2-lamp (T8 equivalent)</t>
  </si>
  <si>
    <t>60" high output 2-lamp</t>
  </si>
  <si>
    <t>60" 4-lamp (T8 equivalent)</t>
  </si>
  <si>
    <t>60" 4-lamp</t>
  </si>
  <si>
    <t>96" (T8 equivalent)</t>
  </si>
  <si>
    <t>96"</t>
  </si>
  <si>
    <t>96" high output (T8 equivalent)</t>
  </si>
  <si>
    <t>96" high output</t>
  </si>
  <si>
    <t>96" 2-lamp (T8 equivalent)</t>
  </si>
  <si>
    <t>96" 2-lamp</t>
  </si>
  <si>
    <t>96" high output 2-lamp (T8 equivalent)</t>
  </si>
  <si>
    <t>96" high output 2-lamp</t>
  </si>
  <si>
    <t>96" 4-lamp (T8 equivalent)</t>
  </si>
  <si>
    <t>96" 4-lamp</t>
  </si>
  <si>
    <t>46"</t>
  </si>
  <si>
    <t>46" 2-lamp</t>
  </si>
  <si>
    <t>46" 3-lamp</t>
  </si>
  <si>
    <t>46" 4-lamp</t>
  </si>
  <si>
    <t>46" 6-lamp</t>
  </si>
  <si>
    <t>46" 8-lamp</t>
  </si>
  <si>
    <t>46" high output</t>
  </si>
  <si>
    <t>46" high output 2-lamp</t>
  </si>
  <si>
    <t xml:space="preserve">46" 54 Watt 2-lamp  </t>
  </si>
  <si>
    <t xml:space="preserve">46" 54 Watt high output 3-lamp  </t>
  </si>
  <si>
    <t xml:space="preserve">46" 54 Watt high output 4-lamp  </t>
  </si>
  <si>
    <t xml:space="preserve">46" 54 Watt high output 6-lamp  </t>
  </si>
  <si>
    <t xml:space="preserve">46" 54 Watt high output 8-lamp  </t>
  </si>
  <si>
    <t>58" 80 Watt high output</t>
  </si>
  <si>
    <t>58" 35 Watt</t>
  </si>
  <si>
    <t>58" 35 Watt 2-lamp</t>
  </si>
  <si>
    <t>58" 35 Watt 3-lamp</t>
  </si>
  <si>
    <t>58" 35 Watt 4-lamp</t>
  </si>
  <si>
    <t>58" 35 Watt 6-lamp</t>
  </si>
  <si>
    <t>58" 35 Watt 8-lamp</t>
  </si>
  <si>
    <t>60" 2-lamp very high output</t>
  </si>
  <si>
    <t>48" 32 Watt high pressure</t>
  </si>
  <si>
    <t>48" 32 Watt high pressure 2-lamp</t>
  </si>
  <si>
    <t>48" 32 Watt high pressure 3-lamp</t>
  </si>
  <si>
    <t>48" 32 Watt high pressure 4-lamp</t>
  </si>
  <si>
    <t>48" 32 Watt high pressure 6-lamp</t>
  </si>
  <si>
    <t>48" 28 Watt high pressure 2-lamp</t>
  </si>
  <si>
    <t>48" 28 Watt high pressure 3-lamp</t>
  </si>
  <si>
    <t>48" 28 Watt high pressure 4-lamp</t>
  </si>
  <si>
    <t>48" 25 Watt high pressure</t>
  </si>
  <si>
    <t>48" 25 Watt high pressure 2-lamp</t>
  </si>
  <si>
    <t>48" 25 Watt high pressure 3-lamp</t>
  </si>
  <si>
    <t>48" 25 Watt high pressure 4-lamp</t>
  </si>
  <si>
    <t>29 Watt</t>
  </si>
  <si>
    <t>43 Watt</t>
  </si>
  <si>
    <t>72 Watt</t>
  </si>
  <si>
    <t>20 Watt MR16</t>
  </si>
  <si>
    <t>30 Watt MR16</t>
  </si>
  <si>
    <t>50 Watt MR16</t>
  </si>
  <si>
    <t>35 Watt</t>
  </si>
  <si>
    <t>50 Watt</t>
  </si>
  <si>
    <t>70 Watt</t>
  </si>
  <si>
    <t>100 Watt</t>
  </si>
  <si>
    <t>150 Watt</t>
  </si>
  <si>
    <t>200 Watt</t>
  </si>
  <si>
    <t>250 Watt</t>
  </si>
  <si>
    <t>310 Watt</t>
  </si>
  <si>
    <t>360 Watt</t>
  </si>
  <si>
    <t>400 Watt</t>
  </si>
  <si>
    <t>750 Watt</t>
  </si>
  <si>
    <t>1000 Watt</t>
  </si>
  <si>
    <t>25 Watt</t>
  </si>
  <si>
    <t>45 Watt</t>
  </si>
  <si>
    <t>60 Watt</t>
  </si>
  <si>
    <t>65 Watt</t>
  </si>
  <si>
    <t>75 Watt</t>
  </si>
  <si>
    <t>300 Watt</t>
  </si>
  <si>
    <t>500 Watt</t>
  </si>
  <si>
    <t>600 Watt</t>
  </si>
  <si>
    <t>40 Watt Edison screw</t>
  </si>
  <si>
    <t>60 Watt Edison screw</t>
  </si>
  <si>
    <t>75 Watt Edison screw</t>
  </si>
  <si>
    <t>100 Watt Edison screw</t>
  </si>
  <si>
    <t>150 Watt Edison screw</t>
  </si>
  <si>
    <t>6 Watt</t>
  </si>
  <si>
    <t>8 Watt</t>
  </si>
  <si>
    <t>12 Watt</t>
  </si>
  <si>
    <t>14 Watt</t>
  </si>
  <si>
    <t>16 Watt</t>
  </si>
  <si>
    <t>19 Watt</t>
  </si>
  <si>
    <t>22 Watt</t>
  </si>
  <si>
    <t>24 Watt</t>
  </si>
  <si>
    <t>26 Watt</t>
  </si>
  <si>
    <t>28 Watt</t>
  </si>
  <si>
    <t>34 Watt</t>
  </si>
  <si>
    <t>36 Watt</t>
  </si>
  <si>
    <t>38 Watt</t>
  </si>
  <si>
    <t>40 Watt</t>
  </si>
  <si>
    <t>44 Watt</t>
  </si>
  <si>
    <t>46 Watt</t>
  </si>
  <si>
    <t>48 Watt</t>
  </si>
  <si>
    <t>39 Watt</t>
  </si>
  <si>
    <t>175 Watt</t>
  </si>
  <si>
    <t>320 Watt</t>
  </si>
  <si>
    <t>350 Watt</t>
  </si>
  <si>
    <t>1500 Watt</t>
  </si>
  <si>
    <r>
      <t xml:space="preserve">1 </t>
    </r>
    <r>
      <rPr>
        <sz val="12"/>
        <color theme="1"/>
        <rFont val="Avenir LT Std 55 Roman"/>
        <family val="2"/>
      </rPr>
      <t xml:space="preserve">Watts per measure are from the California Municipal Utilities Association's Savings Estimation Technical Reference Manual, available at: </t>
    </r>
  </si>
  <si>
    <r>
      <t>A step-by-step</t>
    </r>
    <r>
      <rPr>
        <b/>
        <sz val="12"/>
        <rFont val="Avenir LT Std 55 Roman"/>
        <family val="2"/>
      </rPr>
      <t xml:space="preserve"> user guide</t>
    </r>
    <r>
      <rPr>
        <sz val="12"/>
        <rFont val="Avenir LT Std 55 Roman"/>
        <family val="2"/>
      </rPr>
      <t xml:space="preserve">, including a </t>
    </r>
    <r>
      <rPr>
        <b/>
        <sz val="12"/>
        <rFont val="Avenir LT Std 55 Roman"/>
        <family val="2"/>
      </rPr>
      <t>project example</t>
    </r>
    <r>
      <rPr>
        <sz val="12"/>
        <rFont val="Avenir LT Std 55 Roman"/>
        <family val="2"/>
      </rPr>
      <t>, for this Benefits Calculator Tool is available at:</t>
    </r>
  </si>
  <si>
    <t>Is the project partially funded by any other California Climate Investments programs?</t>
  </si>
  <si>
    <t>Yes</t>
  </si>
  <si>
    <t>No</t>
  </si>
  <si>
    <t>Other GGRF Leveraged Funds ($)</t>
  </si>
  <si>
    <t>Total GGRF Funds ($)</t>
  </si>
  <si>
    <t>Per Total GGRF Funds</t>
  </si>
  <si>
    <r>
      <t>GHG Emission Reductions per GGRF Funds (MTCO</t>
    </r>
    <r>
      <rPr>
        <vertAlign val="subscript"/>
        <sz val="12"/>
        <color theme="1"/>
        <rFont val="Avenir LT Std 55 Roman"/>
        <family val="2"/>
      </rPr>
      <t>2</t>
    </r>
    <r>
      <rPr>
        <sz val="12"/>
        <color theme="1"/>
        <rFont val="Avenir LT Std 55 Roman"/>
        <family val="2"/>
      </rPr>
      <t>e/$)</t>
    </r>
  </si>
  <si>
    <r>
      <t>Baseline Annual 
Energy Savings</t>
    </r>
    <r>
      <rPr>
        <b/>
        <vertAlign val="superscript"/>
        <sz val="12"/>
        <rFont val="Avenir LT Std 55 Roman"/>
        <family val="2"/>
      </rPr>
      <t>1</t>
    </r>
    <r>
      <rPr>
        <b/>
        <sz val="12"/>
        <rFont val="Avenir LT Std 55 Roman"/>
        <family val="2"/>
      </rPr>
      <t xml:space="preserve"> 
(kWh/yr)</t>
    </r>
  </si>
  <si>
    <r>
      <t>Project Annual 
Energy Savings</t>
    </r>
    <r>
      <rPr>
        <b/>
        <vertAlign val="superscript"/>
        <sz val="12"/>
        <rFont val="Avenir LT Std 55 Roman"/>
        <family val="2"/>
      </rPr>
      <t>1</t>
    </r>
    <r>
      <rPr>
        <b/>
        <sz val="12"/>
        <rFont val="Avenir LT Std 55 Roman"/>
        <family val="2"/>
      </rPr>
      <t xml:space="preserve"> 
(kWh/yr)</t>
    </r>
  </si>
  <si>
    <r>
      <t>Annual Energy Savings</t>
    </r>
    <r>
      <rPr>
        <b/>
        <vertAlign val="superscript"/>
        <sz val="12"/>
        <rFont val="Avenir LT Std 55 Roman"/>
        <family val="2"/>
      </rPr>
      <t>1</t>
    </r>
    <r>
      <rPr>
        <b/>
        <sz val="12"/>
        <rFont val="Avenir LT Std 55 Roman"/>
        <family val="2"/>
      </rPr>
      <t xml:space="preserve">
(kWh/yr)</t>
    </r>
  </si>
  <si>
    <r>
      <t>Total Energy Savings</t>
    </r>
    <r>
      <rPr>
        <b/>
        <vertAlign val="superscript"/>
        <sz val="12"/>
        <rFont val="Avenir LT Std 55 Roman"/>
        <family val="2"/>
      </rPr>
      <t>1</t>
    </r>
    <r>
      <rPr>
        <b/>
        <sz val="12"/>
        <rFont val="Avenir LT Std 55 Roman"/>
        <family val="2"/>
      </rPr>
      <t xml:space="preserve"> 
(kWh)</t>
    </r>
  </si>
  <si>
    <r>
      <t>Retrofit</t>
    </r>
    <r>
      <rPr>
        <b/>
        <vertAlign val="superscript"/>
        <sz val="12"/>
        <rFont val="Avenir LT Std 55 Roman"/>
        <family val="2"/>
      </rPr>
      <t>1</t>
    </r>
  </si>
  <si>
    <r>
      <t>Solar</t>
    </r>
    <r>
      <rPr>
        <b/>
        <vertAlign val="superscript"/>
        <sz val="12"/>
        <rFont val="Avenir LT Std 55 Roman"/>
        <family val="2"/>
      </rPr>
      <t>1</t>
    </r>
  </si>
  <si>
    <t>California Air Resources Board (2023). Draft Energy Corps Quantification Methodology. Available at:</t>
  </si>
  <si>
    <r>
      <rPr>
        <vertAlign val="superscript"/>
        <sz val="12"/>
        <rFont val="Avenir LT Std 55 Roman"/>
        <family val="2"/>
      </rPr>
      <t>1</t>
    </r>
    <r>
      <rPr>
        <sz val="12"/>
        <rFont val="Avenir LT Std 55 Roman"/>
        <family val="2"/>
      </rPr>
      <t>See Draft Energy Corps Quantification Methodology for referenced equations</t>
    </r>
  </si>
  <si>
    <t>Please refer to the user guide for instructions on using PV Watts for this calculator tool.</t>
  </si>
  <si>
    <t>Available at:</t>
  </si>
  <si>
    <t>pvwatts.nrel.gov</t>
  </si>
  <si>
    <r>
      <rPr>
        <vertAlign val="superscript"/>
        <sz val="12"/>
        <rFont val="Avenir LT Std 55 Roman"/>
        <family val="2"/>
      </rPr>
      <t>1</t>
    </r>
    <r>
      <rPr>
        <sz val="12"/>
        <rFont val="Avenir LT Std 55 Roman"/>
        <family val="2"/>
      </rPr>
      <t>See Equation 5 of the Energy Corps Quantification Methodology</t>
    </r>
  </si>
  <si>
    <t>Pre-retrofit Measures</t>
  </si>
  <si>
    <t>Post-retrofit Measures</t>
  </si>
  <si>
    <t>Old lighting fixture and control combinations replaced</t>
  </si>
  <si>
    <t>Efficient lighting fixture and control combinations installed</t>
  </si>
  <si>
    <t>Hospital</t>
  </si>
  <si>
    <t>Warehouse</t>
  </si>
  <si>
    <t>Public Assembly</t>
  </si>
  <si>
    <r>
      <t>Public</t>
    </r>
    <r>
      <rPr>
        <sz val="12"/>
        <color theme="0"/>
        <rFont val="Avenir LT Std 55 Roman"/>
        <family val="2"/>
      </rPr>
      <t>_</t>
    </r>
    <r>
      <rPr>
        <sz val="12"/>
        <color theme="1"/>
        <rFont val="Avenir LT Std 55 Roman"/>
        <family val="2"/>
      </rPr>
      <t>Assembly</t>
    </r>
  </si>
  <si>
    <t>None</t>
  </si>
  <si>
    <t>Dropdown Options 
(Public Assembly)</t>
  </si>
  <si>
    <t>Dropdown Options 
(Hospital)</t>
  </si>
  <si>
    <t>Dropdown Options 
(University)</t>
  </si>
  <si>
    <t>Dropdown Options 
(Office)</t>
  </si>
  <si>
    <t>Dropdown Options 
(School)</t>
  </si>
  <si>
    <t>Dropdown Options 
(Yes/No)</t>
  </si>
  <si>
    <t>Dropdown Options 
(Warehouse)</t>
  </si>
  <si>
    <t>Lighting control category (Dropdown Option: Select 'Building Type' to allow entry)</t>
  </si>
  <si>
    <r>
      <rPr>
        <sz val="12"/>
        <rFont val="Avenir LT Std 55 Roman"/>
        <family val="2"/>
      </rPr>
      <t xml:space="preserve">See California Energy Commission’s Building Climate Zones map, available at:  </t>
    </r>
    <r>
      <rPr>
        <u/>
        <sz val="12"/>
        <color theme="10"/>
        <rFont val="Avenir LT Std 55 Roman"/>
        <family val="2"/>
      </rPr>
      <t>https://www.energy.ca.gov/programs-and-topics/programs/building-energy-efficiency-standards/climate-zone-tool-maps-and</t>
    </r>
  </si>
  <si>
    <t>If the project received any additional funding from the Greenhouse Gas Emission Reduction Fund (GGRF) through another California Climate Investments Program other than the Training and Workforce Development Program (Energy Corps), use the dropdown option to enter "Yes."  Otherwise, select "No."</t>
  </si>
  <si>
    <t>This data field should only be filled out if the project had additional funding from another California Climate Investments program.  Please leave blank if the answer to the preceding question is "No."  Otherwise, enter the amount of additional funding recieved from all other California Climate Investments programs for this project.</t>
  </si>
  <si>
    <t>This field automatically calculates the amount of GGRF funding for the project.</t>
  </si>
  <si>
    <t>Amount of GGRF funding paid by CCC Energy Corps for corpsmember work.</t>
  </si>
  <si>
    <t>https://www.caetrm.com/measure/SWLG009/04/supporting-data/</t>
  </si>
  <si>
    <t>California Public Utilities Commission (CPUC). 2022. "2023-IE-development-COM-2022-02-09.xlsx." Available at:</t>
  </si>
  <si>
    <r>
      <t>Occupancy and Daylight Sensor</t>
    </r>
    <r>
      <rPr>
        <b/>
        <vertAlign val="superscript"/>
        <sz val="12"/>
        <rFont val="Avenir LT Std 55 Roman"/>
        <family val="2"/>
      </rPr>
      <t>3</t>
    </r>
  </si>
  <si>
    <r>
      <t>Manual Bi-level Switch</t>
    </r>
    <r>
      <rPr>
        <b/>
        <vertAlign val="superscript"/>
        <sz val="12"/>
        <rFont val="Avenir LT Std 55 Roman"/>
        <family val="2"/>
      </rPr>
      <t>3</t>
    </r>
  </si>
  <si>
    <t>Category</t>
  </si>
  <si>
    <t>Screw-in Lighting</t>
  </si>
  <si>
    <t>Hard-wired Lighting Fixture</t>
  </si>
  <si>
    <t>Lighting Type</t>
  </si>
  <si>
    <r>
      <t>Total Electricity Generation (kWh)</t>
    </r>
    <r>
      <rPr>
        <vertAlign val="superscript"/>
        <sz val="12"/>
        <rFont val="Avenir LT Std 55 Roman"/>
        <family val="2"/>
      </rPr>
      <t>1</t>
    </r>
  </si>
  <si>
    <t>Fossil Fuel Energy Use Reductions (therms)</t>
  </si>
  <si>
    <r>
      <t>3</t>
    </r>
    <r>
      <rPr>
        <sz val="12"/>
        <rFont val="Avenir LT Std 55 Roman"/>
        <family val="2"/>
      </rPr>
      <t>Lighting Operating Hours and HVAC interactive effects are from the DEER 2023 Supporting Data "Interactive Effects - Commercial"</t>
    </r>
  </si>
  <si>
    <r>
      <t>4</t>
    </r>
    <r>
      <rPr>
        <sz val="12"/>
        <rFont val="Avenir LT Std 55 Roman"/>
        <family val="2"/>
      </rPr>
      <t>Control savings factors are from the California Municipal Utilities Association's Savings Estimation Technical Reference Manual, available at:</t>
    </r>
  </si>
  <si>
    <t>LED Tube</t>
  </si>
  <si>
    <t>LED Kit</t>
  </si>
  <si>
    <t>80 Watt</t>
  </si>
  <si>
    <r>
      <t>HVAC Interactive Energy Effects (Hard-Wired Lighting Fixtures)</t>
    </r>
    <r>
      <rPr>
        <b/>
        <i/>
        <vertAlign val="superscript"/>
        <sz val="12"/>
        <color theme="1"/>
        <rFont val="Avenir LT Std 55 Roman"/>
        <family val="2"/>
      </rPr>
      <t>3</t>
    </r>
  </si>
  <si>
    <r>
      <t>HVAC Interactive Energy Effects (Screw-in Lighting)</t>
    </r>
    <r>
      <rPr>
        <b/>
        <i/>
        <vertAlign val="superscript"/>
        <sz val="12"/>
        <color theme="1"/>
        <rFont val="Avenir LT Std 55 Roman"/>
        <family val="2"/>
      </rPr>
      <t>3</t>
    </r>
  </si>
  <si>
    <t>For the California Conservation Corps (CCC) Energy Corps, CARB staff developed this Energy Corps Benefits Calculator Tool to estimate the net greenhouse gas (GHG) benefit and selected co-benefits of each proposed project type.  This  Benefits Calculator Tool and supporting resources are available at:</t>
  </si>
  <si>
    <t>This Benefits Calculator Tool estimates net GHG benefit and air pollutant emission co-benefits using methods described in the supporting Energy Corps Quantification Methodology.  Other co-benefits estimated in this and other benefits calculator tools use methods described in CARB's Co-benefit Assessment Methodologies.  All CARB Co-benefit Assessment Methodologies are available at:</t>
  </si>
  <si>
    <t>http://www.arb.ca.gov/cc/capandtrade/auctionproceeds/ccc_energycorps_finaluserguide_060123.pdf</t>
  </si>
  <si>
    <t>Input</t>
  </si>
  <si>
    <t>Required?</t>
  </si>
  <si>
    <t>Required</t>
  </si>
  <si>
    <t>Definition</t>
  </si>
  <si>
    <t>Building Type Required?</t>
  </si>
  <si>
    <t>Pre-retrofit Fixture Type Required?</t>
  </si>
  <si>
    <t>Pre-retrofit Fixture Specifications Required?</t>
  </si>
  <si>
    <t>Pre-retrofit Quantity Required?</t>
  </si>
  <si>
    <t>Pre-retrofit Control Type Required?</t>
  </si>
  <si>
    <t>Post-retrofit Fixture Type Required?</t>
  </si>
  <si>
    <t>Post-retrofit Fixture Specifications Required?</t>
  </si>
  <si>
    <t>Post-retrofit Quantity Required?</t>
  </si>
  <si>
    <t>Post-retrofit Control Type Required?</t>
  </si>
  <si>
    <t>Fixture Type2</t>
  </si>
  <si>
    <t>Fixture Specifications3</t>
  </si>
  <si>
    <t>Quantity4</t>
  </si>
  <si>
    <t>Number of Bulbs5</t>
  </si>
  <si>
    <t>Control Type6</t>
  </si>
  <si>
    <t>Number</t>
  </si>
  <si>
    <t>Requirement</t>
  </si>
  <si>
    <t>Pre-retrofit Measure</t>
  </si>
  <si>
    <t>Pre-retrofit Watts</t>
  </si>
  <si>
    <t>Pre-retrofit Quantity</t>
  </si>
  <si>
    <t>Pre-retrofit Control Type</t>
  </si>
  <si>
    <t>Pre-retrofit Control Savings Factor</t>
  </si>
  <si>
    <t>Post-retrofit Measure</t>
  </si>
  <si>
    <t>Post-retrofit Watts</t>
  </si>
  <si>
    <t>Post-retrofit Quantity</t>
  </si>
  <si>
    <t>Post-retrofit Control Type</t>
  </si>
  <si>
    <t>Post-retrofit Control Savings Factor</t>
  </si>
  <si>
    <t>Summary</t>
  </si>
  <si>
    <r>
      <t>GHG Emission Reductions (MTCO</t>
    </r>
    <r>
      <rPr>
        <vertAlign val="subscript"/>
        <sz val="12"/>
        <rFont val="Avenir LT Std 55 Roman"/>
        <family val="2"/>
      </rPr>
      <t>2</t>
    </r>
    <r>
      <rPr>
        <sz val="12"/>
        <rFont val="Avenir LT Std 55 Roman"/>
        <family val="2"/>
      </rPr>
      <t>e)</t>
    </r>
  </si>
  <si>
    <t>Value</t>
  </si>
  <si>
    <r>
      <t>California Grid Electricity Emission Factors</t>
    </r>
    <r>
      <rPr>
        <vertAlign val="superscript"/>
        <sz val="12"/>
        <rFont val="Avenir LT Std 55 Roman"/>
        <family val="2"/>
      </rPr>
      <t>1</t>
    </r>
  </si>
  <si>
    <r>
      <t>California Grid Electricity Price</t>
    </r>
    <r>
      <rPr>
        <vertAlign val="superscript"/>
        <sz val="12"/>
        <rFont val="Avenir LT Std 55 Roman"/>
        <family val="2"/>
      </rPr>
      <t>2</t>
    </r>
  </si>
  <si>
    <r>
      <t>Lighting Operating Hours</t>
    </r>
    <r>
      <rPr>
        <b/>
        <vertAlign val="superscript"/>
        <sz val="12"/>
        <rFont val="Avenir LT Std 55 Roman"/>
        <family val="2"/>
      </rPr>
      <t>3</t>
    </r>
  </si>
  <si>
    <r>
      <t>Occupancy Sensor</t>
    </r>
    <r>
      <rPr>
        <b/>
        <vertAlign val="superscript"/>
        <sz val="12"/>
        <rFont val="Avenir LT Std 55 Roman"/>
        <family val="2"/>
      </rPr>
      <t>4</t>
    </r>
  </si>
  <si>
    <r>
      <t>Daylight Sensor</t>
    </r>
    <r>
      <rPr>
        <b/>
        <vertAlign val="superscript"/>
        <sz val="12"/>
        <rFont val="Avenir LT Std 55 Roman"/>
        <family val="2"/>
      </rPr>
      <t>4</t>
    </r>
  </si>
  <si>
    <t xml:space="preserve"> Lighting Operating Hours and Control Savings Factors</t>
  </si>
  <si>
    <t>Fixture Type Code</t>
  </si>
  <si>
    <r>
      <t>Watts</t>
    </r>
    <r>
      <rPr>
        <vertAlign val="superscript"/>
        <sz val="12"/>
        <rFont val="Avenir LT Std 55 Roman"/>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</si>
</sst>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0.000000"/>
    <numFmt numFmtId="165" formatCode="0.0000000"/>
    <numFmt numFmtId="166" formatCode="&quot;$&quot;#,##0"/>
    <numFmt numFmtId="167" formatCode="#,##0.000"/>
  </numFmts>
  <fonts count="53">
    <font>
      <sz val="11"/>
      <color theme="1"/>
      <name val="Calibri"/>
      <family val="2"/>
      <scheme val="minor"/>
    </font>
    <font>
      <sz val="12"/>
      <color theme="1"/>
      <name val="Avenir LT Std 55 Roman"/>
      <family val="2"/>
    </font>
    <font>
      <sz val="12"/>
      <color theme="1"/>
      <name val="Avenir LT Std 55 Roman"/>
      <family val="2"/>
    </font>
    <font>
      <sz val="11"/>
      <color theme="1"/>
      <name val="Calibri"/>
      <family val="2"/>
      <scheme val="minor"/>
    </font>
    <font>
      <sz val="10"/>
      <name val="Arial"/>
      <family val="2"/>
    </font>
    <font>
      <u/>
      <sz val="11"/>
      <color theme="10"/>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9"/>
      <name val="Geneva"/>
    </font>
    <font>
      <b/>
      <sz val="16"/>
      <color theme="1"/>
      <name val="Avenir LT Std 55 Roman"/>
      <family val="2"/>
    </font>
    <font>
      <sz val="11"/>
      <color theme="1"/>
      <name val="Avenir LT Std 55 Roman"/>
      <family val="2"/>
    </font>
    <font>
      <b/>
      <sz val="16"/>
      <name val="Avenir LT Std 55 Roman"/>
      <family val="2"/>
    </font>
    <font>
      <b/>
      <sz val="12"/>
      <color theme="1"/>
      <name val="Avenir LT Std 55 Roman"/>
      <family val="2"/>
    </font>
    <font>
      <sz val="12"/>
      <name val="Avenir LT Std 55 Roman"/>
      <family val="2"/>
    </font>
    <font>
      <u/>
      <sz val="12"/>
      <color theme="10"/>
      <name val="Avenir LT Std 55 Roman"/>
      <family val="2"/>
    </font>
    <font>
      <sz val="12"/>
      <color rgb="FFFF0000"/>
      <name val="Avenir LT Std 55 Roman"/>
      <family val="2"/>
    </font>
    <font>
      <u/>
      <sz val="11"/>
      <color theme="10"/>
      <name val="Avenir LT Std 55 Roman"/>
      <family val="2"/>
    </font>
    <font>
      <b/>
      <sz val="12"/>
      <name val="Avenir LT Std 55 Roman"/>
      <family val="2"/>
    </font>
    <font>
      <b/>
      <sz val="14"/>
      <color theme="1"/>
      <name val="Avenir LT Std 55 Roman"/>
      <family val="2"/>
    </font>
    <font>
      <vertAlign val="subscript"/>
      <sz val="12"/>
      <color theme="1"/>
      <name val="Avenir LT Std 55 Roman"/>
      <family val="2"/>
    </font>
    <font>
      <vertAlign val="subscript"/>
      <sz val="12"/>
      <name val="Avenir LT Std 55 Roman"/>
      <family val="2"/>
    </font>
    <font>
      <i/>
      <sz val="12"/>
      <name val="Avenir LT Std 55 Roman"/>
      <family val="2"/>
    </font>
    <font>
      <sz val="14"/>
      <color theme="1"/>
      <name val="Avenir LT Std 55 Roman"/>
      <family val="2"/>
    </font>
    <font>
      <b/>
      <sz val="14"/>
      <name val="Avenir LT Std 55 Roman"/>
      <family val="2"/>
    </font>
    <font>
      <b/>
      <sz val="12"/>
      <color rgb="FF000000"/>
      <name val="Avenir LT Std 55 Roman"/>
      <family val="2"/>
    </font>
    <font>
      <sz val="12"/>
      <color rgb="FF000000"/>
      <name val="Avenir LT Std 55 Roman"/>
      <family val="2"/>
    </font>
    <font>
      <vertAlign val="superscript"/>
      <sz val="12"/>
      <color theme="1"/>
      <name val="Avenir LT Std 55 Roman"/>
      <family val="2"/>
    </font>
    <font>
      <vertAlign val="superscript"/>
      <sz val="12"/>
      <name val="Avenir LT Std 55 Roman"/>
      <family val="2"/>
    </font>
    <font>
      <sz val="12"/>
      <color theme="10"/>
      <name val="Avenir LT Std 55 Roman"/>
      <family val="2"/>
    </font>
    <font>
      <b/>
      <u/>
      <sz val="12"/>
      <color rgb="FF0000FF"/>
      <name val="Avenir LT Std 55 Roman"/>
      <family val="2"/>
    </font>
    <font>
      <b/>
      <sz val="14"/>
      <color rgb="FFC00000"/>
      <name val="Avenir LT Std 55 Roman"/>
      <family val="2"/>
    </font>
    <font>
      <b/>
      <sz val="12"/>
      <color rgb="FFC00000"/>
      <name val="Avenir LT Std 55 Roman"/>
      <family val="2"/>
    </font>
    <font>
      <u/>
      <sz val="12"/>
      <color rgb="FF0563C1"/>
      <name val="Avenir LT Std 55 Roman"/>
      <family val="2"/>
    </font>
    <font>
      <b/>
      <vertAlign val="superscript"/>
      <sz val="12"/>
      <name val="Avenir LT Std 55 Roman"/>
      <family val="2"/>
    </font>
    <font>
      <sz val="12"/>
      <color theme="0"/>
      <name val="Avenir LT Std 55 Roman"/>
      <family val="2"/>
    </font>
    <font>
      <b/>
      <i/>
      <vertAlign val="superscript"/>
      <sz val="12"/>
      <color theme="1"/>
      <name val="Avenir LT Std 55 Roman"/>
      <family val="2"/>
    </font>
    <font>
      <b/>
      <sz val="12"/>
      <color theme="0"/>
      <name val="Avenir LT Std 55 Roman"/>
      <family val="2"/>
    </font>
    <font>
      <b/>
      <sz val="11"/>
      <name val="Avenir LT Std 55 Roman"/>
      <family val="2"/>
    </font>
    <font>
      <sz val="11"/>
      <name val="Avenir LT Std 55 Roman"/>
      <family val="2"/>
    </font>
  </fonts>
  <fills count="4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9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55">
    <xf numFmtId="0" fontId="0" fillId="0" borderId="0"/>
    <xf numFmtId="43" fontId="4" fillId="0" borderId="0" applyFont="0" applyFill="0" applyBorder="0" applyAlignment="0" applyProtection="0"/>
    <xf numFmtId="0" fontId="3" fillId="0" borderId="0"/>
    <xf numFmtId="0" fontId="5"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4" fillId="0" borderId="0"/>
    <xf numFmtId="0" fontId="7" fillId="0" borderId="30" applyNumberFormat="0" applyFill="0" applyAlignment="0" applyProtection="0"/>
    <xf numFmtId="0" fontId="8" fillId="0" borderId="31" applyNumberFormat="0" applyFill="0" applyAlignment="0" applyProtection="0"/>
    <xf numFmtId="0" fontId="9" fillId="0" borderId="32"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33" applyNumberFormat="0" applyAlignment="0" applyProtection="0"/>
    <xf numFmtId="0" fontId="14" fillId="9" borderId="34" applyNumberFormat="0" applyAlignment="0" applyProtection="0"/>
    <xf numFmtId="0" fontId="15" fillId="9" borderId="33" applyNumberFormat="0" applyAlignment="0" applyProtection="0"/>
    <xf numFmtId="0" fontId="16" fillId="0" borderId="35" applyNumberFormat="0" applyFill="0" applyAlignment="0" applyProtection="0"/>
    <xf numFmtId="0" fontId="17" fillId="10" borderId="36" applyNumberFormat="0" applyAlignment="0" applyProtection="0"/>
    <xf numFmtId="0" fontId="6" fillId="0" borderId="0" applyNumberFormat="0" applyFill="0" applyBorder="0" applyAlignment="0" applyProtection="0"/>
    <xf numFmtId="0" fontId="3" fillId="11" borderId="37" applyNumberFormat="0" applyFont="0" applyAlignment="0" applyProtection="0"/>
    <xf numFmtId="0" fontId="18" fillId="0" borderId="0" applyNumberFormat="0" applyFill="0" applyBorder="0" applyAlignment="0" applyProtection="0"/>
    <xf numFmtId="0" fontId="19" fillId="0" borderId="38" applyNumberFormat="0" applyFill="0" applyAlignment="0" applyProtection="0"/>
    <xf numFmtId="0" fontId="20"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0" fillId="35" borderId="0" applyNumberFormat="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0" fontId="4" fillId="0" borderId="0"/>
    <xf numFmtId="0" fontId="22" fillId="0" borderId="0"/>
    <xf numFmtId="0" fontId="3" fillId="0" borderId="0"/>
    <xf numFmtId="43" fontId="3" fillId="0" borderId="0" applyFont="0" applyFill="0" applyBorder="0" applyAlignment="0" applyProtection="0"/>
  </cellStyleXfs>
  <cellXfs count="440">
    <xf numFmtId="0" fontId="0" fillId="0" borderId="0" xfId="0"/>
    <xf numFmtId="0" fontId="24" fillId="0" borderId="0" xfId="0" applyFont="1"/>
    <xf numFmtId="0" fontId="26" fillId="0" borderId="0" xfId="0" applyFont="1"/>
    <xf numFmtId="0" fontId="27" fillId="0" borderId="0" xfId="0" applyFont="1" applyAlignment="1">
      <alignment vertical="top" wrapText="1"/>
    </xf>
    <xf numFmtId="0" fontId="28" fillId="0" borderId="0" xfId="3" applyFont="1" applyFill="1" applyBorder="1" applyAlignment="1">
      <alignment vertical="top" wrapText="1"/>
    </xf>
    <xf numFmtId="0" fontId="27" fillId="0" borderId="0" xfId="0" applyFont="1"/>
    <xf numFmtId="1" fontId="27" fillId="0" borderId="0" xfId="0" applyNumberFormat="1" applyFont="1"/>
    <xf numFmtId="0" fontId="24" fillId="0" borderId="0" xfId="0" applyFont="1" applyAlignment="1">
      <alignment horizontal="left" vertical="center"/>
    </xf>
    <xf numFmtId="0" fontId="31" fillId="4" borderId="22"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27" fillId="0" borderId="0" xfId="0" applyFont="1" applyAlignment="1">
      <alignment horizontal="left"/>
    </xf>
    <xf numFmtId="0" fontId="24" fillId="0" borderId="0" xfId="0" applyFont="1" applyAlignment="1">
      <alignment vertical="center"/>
    </xf>
    <xf numFmtId="0" fontId="26" fillId="0" borderId="0" xfId="0" applyFont="1" applyAlignment="1">
      <alignment horizontal="right" vertical="center"/>
    </xf>
    <xf numFmtId="0" fontId="27" fillId="0" borderId="0" xfId="0" applyFont="1" applyAlignment="1">
      <alignment vertical="center"/>
    </xf>
    <xf numFmtId="1" fontId="27" fillId="0" borderId="0" xfId="0" applyNumberFormat="1" applyFont="1" applyAlignment="1">
      <alignment vertical="center"/>
    </xf>
    <xf numFmtId="0" fontId="28" fillId="0" borderId="0" xfId="3" applyFont="1" applyFill="1" applyBorder="1" applyAlignment="1">
      <alignment vertical="center" wrapText="1"/>
    </xf>
    <xf numFmtId="0" fontId="26" fillId="0" borderId="0" xfId="0" applyFont="1" applyAlignment="1">
      <alignment vertical="center"/>
    </xf>
    <xf numFmtId="0" fontId="27" fillId="0" borderId="0" xfId="0" applyFont="1" applyAlignment="1">
      <alignment horizontal="left" vertical="center"/>
    </xf>
    <xf numFmtId="0" fontId="2" fillId="0" borderId="0" xfId="0" applyFont="1" applyAlignment="1">
      <alignment vertical="center"/>
    </xf>
    <xf numFmtId="0" fontId="26" fillId="0" borderId="0" xfId="0" applyFont="1" applyAlignment="1">
      <alignment vertical="top"/>
    </xf>
    <xf numFmtId="0" fontId="31" fillId="4" borderId="25" xfId="0" applyFont="1" applyFill="1" applyBorder="1" applyAlignment="1">
      <alignment horizontal="center" vertical="center"/>
    </xf>
    <xf numFmtId="0" fontId="31" fillId="4" borderId="24"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8" xfId="0" applyFont="1" applyFill="1" applyBorder="1" applyAlignment="1">
      <alignment horizontal="center" vertical="center"/>
    </xf>
    <xf numFmtId="3" fontId="27" fillId="2" borderId="12" xfId="0" applyNumberFormat="1" applyFont="1" applyFill="1" applyBorder="1" applyAlignment="1">
      <alignment horizontal="center" vertical="center"/>
    </xf>
    <xf numFmtId="0" fontId="26" fillId="4" borderId="39" xfId="0" applyFont="1" applyFill="1" applyBorder="1" applyAlignment="1">
      <alignment vertical="center"/>
    </xf>
    <xf numFmtId="0" fontId="23"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9" fontId="27" fillId="0" borderId="0" xfId="50" applyFont="1" applyBorder="1" applyAlignment="1">
      <alignment horizontal="center" vertical="center"/>
    </xf>
    <xf numFmtId="0" fontId="31" fillId="0" borderId="1" xfId="51" applyFont="1" applyBorder="1" applyAlignment="1">
      <alignment horizontal="center" vertical="center" wrapText="1"/>
    </xf>
    <xf numFmtId="0" fontId="31" fillId="0" borderId="13" xfId="51" applyFont="1" applyBorder="1" applyAlignment="1">
      <alignment horizontal="center" vertical="center" wrapText="1"/>
    </xf>
    <xf numFmtId="0" fontId="31" fillId="0" borderId="0" xfId="51" applyFont="1" applyAlignment="1">
      <alignment horizontal="center" vertical="center" wrapText="1"/>
    </xf>
    <xf numFmtId="9" fontId="27" fillId="0" borderId="0" xfId="50" applyFont="1" applyFill="1" applyBorder="1" applyAlignment="1">
      <alignment horizontal="right" vertical="center"/>
    </xf>
    <xf numFmtId="3" fontId="27" fillId="0" borderId="0" xfId="0" applyNumberFormat="1" applyFont="1" applyAlignment="1">
      <alignment horizontal="center" vertical="center"/>
    </xf>
    <xf numFmtId="0" fontId="27" fillId="0" borderId="0" xfId="50" applyNumberFormat="1" applyFont="1" applyBorder="1" applyAlignment="1">
      <alignment horizontal="center" vertical="center"/>
    </xf>
    <xf numFmtId="9" fontId="27" fillId="0" borderId="0" xfId="50" applyFont="1" applyFill="1" applyBorder="1" applyAlignment="1">
      <alignment horizontal="center" vertical="center"/>
    </xf>
    <xf numFmtId="0" fontId="41" fillId="0" borderId="0" xfId="3" applyFont="1" applyFill="1" applyBorder="1" applyAlignment="1">
      <alignment horizontal="left" vertical="center"/>
    </xf>
    <xf numFmtId="0" fontId="28" fillId="0" borderId="0" xfId="3" applyFont="1" applyAlignment="1">
      <alignment vertical="center"/>
    </xf>
    <xf numFmtId="0" fontId="26" fillId="4" borderId="9" xfId="0" applyFont="1" applyFill="1" applyBorder="1" applyAlignment="1">
      <alignment horizontal="center" wrapText="1"/>
    </xf>
    <xf numFmtId="0" fontId="26" fillId="4" borderId="10" xfId="0" applyFont="1" applyFill="1" applyBorder="1" applyAlignment="1">
      <alignment horizontal="center" wrapText="1"/>
    </xf>
    <xf numFmtId="0" fontId="26" fillId="4" borderId="11" xfId="0" applyFont="1" applyFill="1" applyBorder="1" applyAlignment="1">
      <alignment horizontal="center" wrapText="1"/>
    </xf>
    <xf numFmtId="0" fontId="24" fillId="0" borderId="0" xfId="0" applyFont="1" applyAlignment="1">
      <alignment wrapText="1"/>
    </xf>
    <xf numFmtId="0" fontId="40" fillId="0" borderId="0" xfId="0" applyFont="1"/>
    <xf numFmtId="0" fontId="28" fillId="0" borderId="0" xfId="3" applyFont="1" applyFill="1" applyBorder="1"/>
    <xf numFmtId="0" fontId="42" fillId="0" borderId="0" xfId="3" applyFont="1" applyFill="1" applyBorder="1" applyAlignment="1">
      <alignment vertical="center" wrapText="1"/>
    </xf>
    <xf numFmtId="0" fontId="27" fillId="0" borderId="0" xfId="0" applyFont="1" applyAlignment="1">
      <alignment vertical="center" wrapText="1"/>
    </xf>
    <xf numFmtId="0" fontId="29" fillId="0" borderId="0" xfId="0" applyFont="1" applyAlignment="1">
      <alignment vertical="center"/>
    </xf>
    <xf numFmtId="0" fontId="31" fillId="0" borderId="0" xfId="0" applyFont="1" applyAlignment="1">
      <alignment vertical="center" wrapText="1"/>
    </xf>
    <xf numFmtId="0" fontId="29" fillId="0" borderId="0" xfId="0" applyFont="1" applyAlignment="1">
      <alignment vertical="center" wrapText="1"/>
    </xf>
    <xf numFmtId="0" fontId="30" fillId="0" borderId="0" xfId="3" applyFont="1" applyFill="1" applyBorder="1" applyAlignment="1" applyProtection="1">
      <alignment vertical="center"/>
    </xf>
    <xf numFmtId="0" fontId="27" fillId="0" borderId="0" xfId="3" applyFont="1" applyFill="1" applyBorder="1" applyAlignment="1" applyProtection="1">
      <alignment horizontal="left" vertical="center" wrapText="1"/>
      <protection locked="0"/>
    </xf>
    <xf numFmtId="0" fontId="26" fillId="4" borderId="22" xfId="0" applyFont="1" applyFill="1" applyBorder="1" applyAlignment="1">
      <alignment vertical="center"/>
    </xf>
    <xf numFmtId="0" fontId="27" fillId="3" borderId="9" xfId="0" applyFont="1" applyFill="1" applyBorder="1" applyAlignment="1">
      <alignment vertical="center" wrapText="1"/>
    </xf>
    <xf numFmtId="0" fontId="27" fillId="2" borderId="12" xfId="0" applyFont="1" applyFill="1" applyBorder="1" applyAlignment="1">
      <alignment vertical="center" wrapText="1"/>
    </xf>
    <xf numFmtId="0" fontId="23" fillId="0" borderId="0" xfId="0" applyFont="1" applyAlignment="1">
      <alignment vertical="center"/>
    </xf>
    <xf numFmtId="0" fontId="32" fillId="0" borderId="0" xfId="0" applyFont="1" applyAlignment="1">
      <alignment vertical="center"/>
    </xf>
    <xf numFmtId="0" fontId="24" fillId="0" borderId="0" xfId="0" applyFont="1" applyAlignment="1">
      <alignment horizontal="center" vertical="center"/>
    </xf>
    <xf numFmtId="0" fontId="27" fillId="2" borderId="13" xfId="0" applyFont="1" applyFill="1" applyBorder="1" applyAlignment="1">
      <alignment horizontal="left" vertical="center"/>
    </xf>
    <xf numFmtId="0" fontId="27" fillId="2" borderId="16"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32" fillId="0" borderId="0" xfId="0" applyFont="1" applyAlignment="1">
      <alignment horizontal="center" vertical="center"/>
    </xf>
    <xf numFmtId="0" fontId="25" fillId="0" borderId="0" xfId="0" applyFont="1" applyAlignment="1">
      <alignment vertical="center"/>
    </xf>
    <xf numFmtId="0" fontId="26" fillId="4" borderId="20" xfId="0" applyFont="1" applyFill="1" applyBorder="1" applyAlignment="1">
      <alignment horizontal="centerContinuous" vertical="center"/>
    </xf>
    <xf numFmtId="0" fontId="26" fillId="4" borderId="42" xfId="0" applyFont="1" applyFill="1" applyBorder="1" applyAlignment="1">
      <alignment horizontal="centerContinuous" vertical="center"/>
    </xf>
    <xf numFmtId="0" fontId="26" fillId="4" borderId="21" xfId="0" applyFont="1" applyFill="1" applyBorder="1" applyAlignment="1">
      <alignment horizontal="centerContinuous" vertical="center"/>
    </xf>
    <xf numFmtId="0" fontId="26" fillId="4" borderId="2" xfId="0" applyFont="1" applyFill="1" applyBorder="1" applyAlignment="1">
      <alignment horizontal="centerContinuous" vertical="center"/>
    </xf>
    <xf numFmtId="0" fontId="26" fillId="4" borderId="4" xfId="0" applyFont="1" applyFill="1" applyBorder="1" applyAlignment="1">
      <alignment horizontal="centerContinuous" vertical="center"/>
    </xf>
    <xf numFmtId="0" fontId="27" fillId="2" borderId="11" xfId="3"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0" borderId="0" xfId="3" applyFont="1" applyFill="1" applyBorder="1" applyAlignment="1" applyProtection="1">
      <alignment horizontal="centerContinuous" vertical="center" wrapText="1"/>
    </xf>
    <xf numFmtId="0" fontId="27" fillId="0" borderId="0" xfId="3" applyFont="1" applyFill="1" applyBorder="1" applyAlignment="1" applyProtection="1">
      <alignment vertical="center"/>
    </xf>
    <xf numFmtId="0" fontId="36" fillId="0" borderId="0" xfId="0" applyFont="1"/>
    <xf numFmtId="0" fontId="37" fillId="0" borderId="0" xfId="0" applyFont="1" applyAlignment="1">
      <alignment vertical="center"/>
    </xf>
    <xf numFmtId="0" fontId="32" fillId="0" borderId="0" xfId="0" applyFont="1" applyAlignment="1">
      <alignment vertical="top"/>
    </xf>
    <xf numFmtId="0" fontId="28" fillId="0" borderId="0" xfId="3" applyFont="1" applyFill="1" applyBorder="1" applyAlignment="1" applyProtection="1">
      <alignment horizontal="centerContinuous" vertical="center" wrapText="1"/>
      <protection locked="0"/>
    </xf>
    <xf numFmtId="0" fontId="42" fillId="2" borderId="25" xfId="3" applyFont="1" applyFill="1" applyBorder="1" applyAlignment="1">
      <alignment horizontal="centerContinuous" vertical="center" wrapText="1"/>
    </xf>
    <xf numFmtId="3" fontId="27" fillId="2" borderId="60" xfId="0" applyNumberFormat="1" applyFont="1" applyFill="1" applyBorder="1" applyAlignment="1">
      <alignment horizontal="center" vertical="center"/>
    </xf>
    <xf numFmtId="0" fontId="26" fillId="4" borderId="57" xfId="0" applyFont="1" applyFill="1" applyBorder="1" applyAlignment="1">
      <alignment horizontal="center" vertical="center"/>
    </xf>
    <xf numFmtId="0" fontId="32" fillId="36" borderId="0" xfId="0" applyFont="1" applyFill="1" applyAlignment="1">
      <alignment horizontal="center" vertical="center"/>
    </xf>
    <xf numFmtId="0" fontId="24" fillId="36" borderId="0" xfId="0" applyFont="1" applyFill="1"/>
    <xf numFmtId="0" fontId="44" fillId="36" borderId="0" xfId="0" applyFont="1" applyFill="1" applyAlignment="1">
      <alignment horizontal="center" vertical="center"/>
    </xf>
    <xf numFmtId="0" fontId="1" fillId="36" borderId="0" xfId="0" applyFont="1" applyFill="1"/>
    <xf numFmtId="0" fontId="26" fillId="36" borderId="0" xfId="0" applyFont="1" applyFill="1"/>
    <xf numFmtId="0" fontId="28" fillId="36" borderId="65" xfId="3" applyFont="1" applyFill="1" applyBorder="1"/>
    <xf numFmtId="0" fontId="1" fillId="36" borderId="65" xfId="0" applyFont="1" applyFill="1" applyBorder="1"/>
    <xf numFmtId="0" fontId="1" fillId="36" borderId="65" xfId="0" applyFont="1" applyFill="1" applyBorder="1" applyAlignment="1">
      <alignment wrapText="1"/>
    </xf>
    <xf numFmtId="0" fontId="1" fillId="36" borderId="64" xfId="0" applyFont="1" applyFill="1" applyBorder="1" applyAlignment="1">
      <alignment vertical="top" wrapText="1"/>
    </xf>
    <xf numFmtId="0" fontId="26" fillId="36" borderId="65" xfId="0" applyFont="1" applyFill="1" applyBorder="1"/>
    <xf numFmtId="0" fontId="28" fillId="36" borderId="63" xfId="3" applyFont="1" applyFill="1" applyBorder="1" applyAlignment="1">
      <alignment horizontal="left" indent="4"/>
    </xf>
    <xf numFmtId="0" fontId="37" fillId="36" borderId="0" xfId="0" applyFont="1" applyFill="1" applyAlignment="1">
      <alignment horizontal="center" vertical="center"/>
    </xf>
    <xf numFmtId="0" fontId="46" fillId="36" borderId="65" xfId="3" applyFont="1" applyFill="1" applyBorder="1" applyAlignment="1">
      <alignment horizontal="left" indent="4"/>
    </xf>
    <xf numFmtId="0" fontId="31" fillId="0" borderId="0" xfId="8" applyFont="1" applyAlignment="1">
      <alignment horizontal="centerContinuous" vertical="center"/>
    </xf>
    <xf numFmtId="0" fontId="1" fillId="0" borderId="0" xfId="0" applyFont="1" applyAlignment="1">
      <alignment horizontal="centerContinuous"/>
    </xf>
    <xf numFmtId="0" fontId="27" fillId="0" borderId="0" xfId="8" applyFont="1" applyAlignment="1">
      <alignment vertical="center"/>
    </xf>
    <xf numFmtId="0" fontId="1" fillId="0" borderId="0" xfId="0" applyFont="1"/>
    <xf numFmtId="0" fontId="27" fillId="0" borderId="0" xfId="8" applyFont="1" applyAlignment="1">
      <alignment vertical="top"/>
    </xf>
    <xf numFmtId="0" fontId="1" fillId="3" borderId="40" xfId="0" applyFont="1" applyFill="1" applyBorder="1" applyAlignment="1" applyProtection="1">
      <alignment horizontal="center" vertical="center"/>
      <protection locked="0"/>
    </xf>
    <xf numFmtId="0" fontId="27" fillId="2" borderId="27" xfId="0" applyFont="1" applyFill="1" applyBorder="1" applyAlignment="1">
      <alignment horizontal="left" vertical="center"/>
    </xf>
    <xf numFmtId="0" fontId="28" fillId="2" borderId="27" xfId="3" applyFont="1" applyFill="1" applyBorder="1" applyAlignment="1">
      <alignment horizontal="left" vertical="center" wrapText="1"/>
    </xf>
    <xf numFmtId="0" fontId="1" fillId="0" borderId="0" xfId="0" applyFont="1" applyAlignment="1">
      <alignment vertical="center"/>
    </xf>
    <xf numFmtId="0" fontId="1" fillId="2" borderId="25" xfId="0" applyFont="1" applyFill="1" applyBorder="1" applyAlignment="1">
      <alignment horizontal="centerContinuous" vertical="center"/>
    </xf>
    <xf numFmtId="0" fontId="1" fillId="2" borderId="24" xfId="0" applyFont="1" applyFill="1" applyBorder="1" applyAlignment="1">
      <alignment horizontal="centerContinuous" vertical="center"/>
    </xf>
    <xf numFmtId="0" fontId="1" fillId="0" borderId="0" xfId="0" applyFont="1" applyAlignment="1">
      <alignment horizontal="center" vertical="center"/>
    </xf>
    <xf numFmtId="0" fontId="1" fillId="3" borderId="8" xfId="0" applyFont="1" applyFill="1" applyBorder="1" applyAlignment="1" applyProtection="1">
      <alignment horizontal="center" vertical="center"/>
      <protection locked="0"/>
    </xf>
    <xf numFmtId="0" fontId="1" fillId="0" borderId="0" xfId="0" applyFont="1" applyAlignment="1">
      <alignment vertical="center" wrapText="1"/>
    </xf>
    <xf numFmtId="0" fontId="1" fillId="2" borderId="25" xfId="0" applyFont="1" applyFill="1" applyBorder="1" applyAlignment="1">
      <alignment horizontal="centerContinuous"/>
    </xf>
    <xf numFmtId="0" fontId="1" fillId="2" borderId="24" xfId="0" applyFont="1" applyFill="1" applyBorder="1" applyAlignment="1">
      <alignment horizontal="centerContinuous"/>
    </xf>
    <xf numFmtId="0" fontId="1" fillId="0" borderId="0" xfId="0" applyFont="1" applyAlignment="1">
      <alignment vertical="top" wrapText="1"/>
    </xf>
    <xf numFmtId="0" fontId="1" fillId="2" borderId="11" xfId="0" applyFont="1" applyFill="1" applyBorder="1" applyAlignment="1">
      <alignment horizontal="left" vertical="center" wrapText="1"/>
    </xf>
    <xf numFmtId="0" fontId="1" fillId="2" borderId="13" xfId="53" applyFont="1" applyFill="1" applyBorder="1" applyAlignment="1">
      <alignment horizontal="left" vertical="center"/>
    </xf>
    <xf numFmtId="0" fontId="1" fillId="2" borderId="13" xfId="53" applyFont="1" applyFill="1" applyBorder="1" applyAlignment="1">
      <alignment horizontal="left" vertical="center" wrapText="1"/>
    </xf>
    <xf numFmtId="0" fontId="1" fillId="0" borderId="0" xfId="0" applyFont="1" applyAlignment="1">
      <alignment horizontal="left" vertical="top" wrapText="1"/>
    </xf>
    <xf numFmtId="0" fontId="1" fillId="2" borderId="26"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9" xfId="0" applyFont="1" applyFill="1" applyBorder="1" applyAlignment="1">
      <alignment horizontal="center" vertical="center"/>
    </xf>
    <xf numFmtId="1" fontId="1" fillId="2" borderId="19" xfId="0" quotePrefix="1" applyNumberFormat="1" applyFont="1" applyFill="1" applyBorder="1" applyAlignment="1">
      <alignment horizontal="center" vertical="center"/>
    </xf>
    <xf numFmtId="0" fontId="1" fillId="2" borderId="19" xfId="0" applyFont="1" applyFill="1" applyBorder="1" applyAlignment="1">
      <alignment horizontal="center" vertical="center"/>
    </xf>
    <xf numFmtId="0" fontId="1" fillId="2" borderId="48" xfId="0" applyFont="1" applyFill="1" applyBorder="1" applyAlignment="1">
      <alignment horizontal="center" vertical="center"/>
    </xf>
    <xf numFmtId="1" fontId="1" fillId="2" borderId="19" xfId="0" applyNumberFormat="1" applyFont="1" applyFill="1" applyBorder="1" applyAlignment="1">
      <alignment horizontal="center" vertical="center"/>
    </xf>
    <xf numFmtId="3" fontId="1" fillId="2" borderId="9" xfId="0" applyNumberFormat="1" applyFont="1" applyFill="1" applyBorder="1" applyAlignment="1">
      <alignment horizontal="center" vertical="center"/>
    </xf>
    <xf numFmtId="3" fontId="1" fillId="2" borderId="48" xfId="0" applyNumberFormat="1" applyFont="1" applyFill="1" applyBorder="1" applyAlignment="1">
      <alignment horizontal="center" vertical="center"/>
    </xf>
    <xf numFmtId="3" fontId="1" fillId="2" borderId="59"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3" fontId="1" fillId="2" borderId="12" xfId="0" applyNumberFormat="1" applyFont="1" applyFill="1" applyBorder="1" applyAlignment="1">
      <alignment horizontal="center" vertical="center"/>
    </xf>
    <xf numFmtId="3" fontId="1" fillId="2" borderId="60"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3" fontId="1" fillId="2" borderId="26" xfId="0" applyNumberFormat="1"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28"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1" xfId="0" applyFont="1" applyFill="1" applyBorder="1" applyAlignment="1">
      <alignment horizontal="center" vertical="center"/>
    </xf>
    <xf numFmtId="3" fontId="1" fillId="2" borderId="28" xfId="0" applyNumberFormat="1" applyFont="1" applyFill="1" applyBorder="1" applyAlignment="1">
      <alignment horizontal="center" vertical="center"/>
    </xf>
    <xf numFmtId="3" fontId="1" fillId="2" borderId="61" xfId="0" applyNumberFormat="1" applyFont="1" applyFill="1" applyBorder="1" applyAlignment="1">
      <alignment horizontal="center" vertical="center"/>
    </xf>
    <xf numFmtId="3" fontId="1" fillId="2" borderId="43" xfId="0" applyNumberFormat="1" applyFont="1" applyFill="1" applyBorder="1" applyAlignment="1">
      <alignment vertical="center"/>
    </xf>
    <xf numFmtId="164" fontId="1" fillId="0" borderId="0" xfId="0" applyNumberFormat="1" applyFont="1" applyAlignment="1">
      <alignment vertical="center"/>
    </xf>
    <xf numFmtId="0" fontId="1" fillId="0" borderId="0" xfId="0" applyFont="1" applyAlignment="1">
      <alignment wrapText="1"/>
    </xf>
    <xf numFmtId="0" fontId="45" fillId="0" borderId="0" xfId="3" applyFont="1" applyFill="1" applyBorder="1" applyAlignment="1" applyProtection="1">
      <alignment horizontal="centerContinuous" vertical="center" wrapText="1"/>
      <protection locked="0"/>
    </xf>
    <xf numFmtId="0" fontId="26" fillId="4" borderId="62" xfId="0" applyFont="1" applyFill="1" applyBorder="1" applyAlignment="1">
      <alignment horizontal="center" wrapText="1"/>
    </xf>
    <xf numFmtId="0" fontId="37" fillId="2" borderId="22" xfId="0" applyFont="1" applyFill="1" applyBorder="1" applyAlignment="1">
      <alignment horizontal="centerContinuous" vertical="center"/>
    </xf>
    <xf numFmtId="0" fontId="37" fillId="2" borderId="25" xfId="0" applyFont="1" applyFill="1" applyBorder="1" applyAlignment="1">
      <alignment horizontal="centerContinuous" vertical="center"/>
    </xf>
    <xf numFmtId="0" fontId="37" fillId="2" borderId="24" xfId="0" applyFont="1" applyFill="1" applyBorder="1" applyAlignment="1">
      <alignment horizontal="centerContinuous" vertical="center"/>
    </xf>
    <xf numFmtId="0" fontId="37" fillId="37" borderId="22" xfId="0" applyFont="1" applyFill="1" applyBorder="1" applyAlignment="1">
      <alignment horizontal="centerContinuous" vertical="center"/>
    </xf>
    <xf numFmtId="0" fontId="37" fillId="37" borderId="25" xfId="0" applyFont="1" applyFill="1" applyBorder="1" applyAlignment="1">
      <alignment horizontal="centerContinuous" vertical="center"/>
    </xf>
    <xf numFmtId="0" fontId="37" fillId="37" borderId="24" xfId="0" applyFont="1" applyFill="1" applyBorder="1" applyAlignment="1">
      <alignment horizontal="centerContinuous" vertical="center"/>
    </xf>
    <xf numFmtId="0" fontId="26" fillId="0" borderId="6" xfId="0" applyFont="1" applyBorder="1" applyAlignment="1">
      <alignment vertical="center"/>
    </xf>
    <xf numFmtId="0" fontId="1" fillId="2" borderId="22" xfId="0" applyFont="1" applyFill="1" applyBorder="1" applyAlignment="1">
      <alignment vertical="center"/>
    </xf>
    <xf numFmtId="166" fontId="26" fillId="2" borderId="11" xfId="0" applyNumberFormat="1" applyFont="1" applyFill="1" applyBorder="1" applyAlignment="1">
      <alignment horizontal="right" vertical="center"/>
    </xf>
    <xf numFmtId="0" fontId="31" fillId="0" borderId="0" xfId="0" applyFont="1" applyAlignment="1">
      <alignment vertical="center"/>
    </xf>
    <xf numFmtId="3" fontId="26" fillId="2" borderId="11" xfId="0" applyNumberFormat="1" applyFont="1" applyFill="1" applyBorder="1" applyAlignment="1">
      <alignment horizontal="right" vertical="center"/>
    </xf>
    <xf numFmtId="3" fontId="1" fillId="2" borderId="10" xfId="0" applyNumberFormat="1" applyFont="1" applyFill="1" applyBorder="1" applyAlignment="1">
      <alignment horizontal="right" vertical="center"/>
    </xf>
    <xf numFmtId="3" fontId="31" fillId="2" borderId="11" xfId="7" applyNumberFormat="1" applyFont="1" applyFill="1" applyBorder="1" applyAlignment="1" applyProtection="1">
      <alignment horizontal="right" vertical="center"/>
    </xf>
    <xf numFmtId="3" fontId="27" fillId="2" borderId="1" xfId="7" applyNumberFormat="1" applyFont="1" applyFill="1" applyBorder="1" applyAlignment="1" applyProtection="1">
      <alignment horizontal="right" vertical="center"/>
    </xf>
    <xf numFmtId="166" fontId="27" fillId="2" borderId="1" xfId="7" applyNumberFormat="1" applyFont="1" applyFill="1" applyBorder="1" applyAlignment="1" applyProtection="1">
      <alignment horizontal="right" vertical="center"/>
    </xf>
    <xf numFmtId="3" fontId="27" fillId="2" borderId="10" xfId="7" applyNumberFormat="1" applyFont="1" applyFill="1" applyBorder="1" applyAlignment="1" applyProtection="1">
      <alignment horizontal="right" vertical="center"/>
    </xf>
    <xf numFmtId="3" fontId="31" fillId="2" borderId="13" xfId="7" applyNumberFormat="1" applyFont="1" applyFill="1" applyBorder="1" applyAlignment="1" applyProtection="1">
      <alignment horizontal="right" vertical="center"/>
    </xf>
    <xf numFmtId="166" fontId="31" fillId="2" borderId="13" xfId="7" applyNumberFormat="1" applyFont="1" applyFill="1" applyBorder="1" applyAlignment="1" applyProtection="1">
      <alignment horizontal="right" vertical="center"/>
    </xf>
    <xf numFmtId="0" fontId="31" fillId="0" borderId="0" xfId="0" applyFont="1" applyAlignment="1">
      <alignment horizontal="center" vertical="center"/>
    </xf>
    <xf numFmtId="0" fontId="31" fillId="4" borderId="45"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57"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38" borderId="22" xfId="0" applyFont="1" applyFill="1" applyBorder="1" applyAlignment="1">
      <alignment horizontal="centerContinuous" vertical="center"/>
    </xf>
    <xf numFmtId="0" fontId="31" fillId="38" borderId="25" xfId="0" applyFont="1" applyFill="1" applyBorder="1" applyAlignment="1">
      <alignment horizontal="centerContinuous" vertical="center"/>
    </xf>
    <xf numFmtId="0" fontId="31" fillId="38" borderId="57" xfId="0" applyFont="1" applyFill="1" applyBorder="1" applyAlignment="1">
      <alignment vertical="center"/>
    </xf>
    <xf numFmtId="0" fontId="31" fillId="38" borderId="24" xfId="0" applyFont="1" applyFill="1" applyBorder="1" applyAlignment="1">
      <alignment vertical="center"/>
    </xf>
    <xf numFmtId="0" fontId="31" fillId="4" borderId="57" xfId="0" applyFont="1" applyFill="1" applyBorder="1" applyAlignment="1">
      <alignment horizontal="center" vertical="center"/>
    </xf>
    <xf numFmtId="3" fontId="27" fillId="2" borderId="62" xfId="0" applyNumberFormat="1" applyFont="1" applyFill="1" applyBorder="1" applyAlignment="1">
      <alignment horizontal="right" vertical="center"/>
    </xf>
    <xf numFmtId="3" fontId="27" fillId="2" borderId="21" xfId="0" applyNumberFormat="1" applyFont="1" applyFill="1" applyBorder="1" applyAlignment="1">
      <alignment horizontal="right" vertical="center"/>
    </xf>
    <xf numFmtId="3" fontId="27" fillId="2" borderId="60" xfId="0" applyNumberFormat="1" applyFont="1" applyFill="1" applyBorder="1" applyAlignment="1">
      <alignment horizontal="right" vertical="center"/>
    </xf>
    <xf numFmtId="3" fontId="27" fillId="2" borderId="41" xfId="0" applyNumberFormat="1" applyFont="1" applyFill="1" applyBorder="1" applyAlignment="1">
      <alignment horizontal="right" vertical="center"/>
    </xf>
    <xf numFmtId="3" fontId="27" fillId="2" borderId="59" xfId="0" applyNumberFormat="1" applyFont="1" applyFill="1" applyBorder="1" applyAlignment="1">
      <alignment horizontal="right" vertical="center"/>
    </xf>
    <xf numFmtId="3" fontId="27" fillId="2" borderId="55" xfId="0" applyNumberFormat="1" applyFont="1" applyFill="1" applyBorder="1" applyAlignment="1">
      <alignment horizontal="right" vertical="center"/>
    </xf>
    <xf numFmtId="0" fontId="37" fillId="38" borderId="22" xfId="0" applyFont="1" applyFill="1" applyBorder="1" applyAlignment="1">
      <alignment horizontal="centerContinuous" vertical="center"/>
    </xf>
    <xf numFmtId="0" fontId="32" fillId="38" borderId="25" xfId="0" applyFont="1" applyFill="1" applyBorder="1" applyAlignment="1">
      <alignment horizontal="centerContinuous" vertical="center"/>
    </xf>
    <xf numFmtId="0" fontId="32" fillId="38" borderId="24" xfId="0" applyFont="1" applyFill="1" applyBorder="1" applyAlignment="1">
      <alignment horizontal="centerContinuous" vertical="center"/>
    </xf>
    <xf numFmtId="0" fontId="37" fillId="38" borderId="25" xfId="0" applyFont="1" applyFill="1" applyBorder="1" applyAlignment="1">
      <alignment horizontal="centerContinuous" vertical="center"/>
    </xf>
    <xf numFmtId="0" fontId="37" fillId="38" borderId="24" xfId="0" applyFont="1" applyFill="1" applyBorder="1" applyAlignment="1">
      <alignment horizontal="centerContinuous" vertical="center"/>
    </xf>
    <xf numFmtId="0" fontId="31" fillId="0" borderId="0" xfId="3" applyFont="1" applyFill="1" applyBorder="1" applyAlignment="1">
      <alignment vertical="center"/>
    </xf>
    <xf numFmtId="0" fontId="27" fillId="0" borderId="0" xfId="3" applyFont="1" applyFill="1" applyBorder="1" applyAlignment="1">
      <alignment vertical="center"/>
    </xf>
    <xf numFmtId="0" fontId="28" fillId="0" borderId="0" xfId="3" applyFont="1" applyFill="1" applyBorder="1" applyAlignment="1">
      <alignment horizontal="left" vertical="center" wrapText="1"/>
    </xf>
    <xf numFmtId="0" fontId="31" fillId="0" borderId="0" xfId="3" applyFont="1" applyFill="1" applyBorder="1" applyAlignment="1">
      <alignment horizontal="left" vertical="center" indent="3"/>
    </xf>
    <xf numFmtId="0" fontId="27" fillId="0" borderId="0" xfId="3" applyFont="1" applyFill="1" applyBorder="1" applyAlignment="1">
      <alignment horizontal="left" vertical="center" indent="3"/>
    </xf>
    <xf numFmtId="0" fontId="27" fillId="0" borderId="0" xfId="3" applyFont="1" applyFill="1" applyBorder="1" applyAlignment="1">
      <alignment horizontal="left" vertical="center" wrapText="1" indent="7"/>
    </xf>
    <xf numFmtId="0" fontId="28" fillId="0" borderId="0" xfId="3" applyFont="1" applyFill="1" applyBorder="1" applyAlignment="1">
      <alignment horizontal="left" vertical="center" wrapText="1" indent="7"/>
    </xf>
    <xf numFmtId="2" fontId="1" fillId="2" borderId="8" xfId="50" applyNumberFormat="1" applyFont="1" applyFill="1" applyBorder="1" applyAlignment="1">
      <alignment horizontal="center" vertical="center"/>
    </xf>
    <xf numFmtId="4" fontId="27" fillId="0" borderId="0" xfId="0" applyNumberFormat="1" applyFont="1" applyAlignment="1">
      <alignment horizontal="center" vertical="center"/>
    </xf>
    <xf numFmtId="2" fontId="24" fillId="0" borderId="0" xfId="0" applyNumberFormat="1" applyFont="1" applyAlignment="1">
      <alignment vertical="center"/>
    </xf>
    <xf numFmtId="0" fontId="24" fillId="4" borderId="42" xfId="0" applyFont="1" applyFill="1" applyBorder="1" applyAlignment="1">
      <alignment horizontal="centerContinuous" vertical="center"/>
    </xf>
    <xf numFmtId="0" fontId="24" fillId="4" borderId="21" xfId="0" applyFont="1" applyFill="1" applyBorder="1" applyAlignment="1">
      <alignment horizontal="centerContinuous" vertical="center"/>
    </xf>
    <xf numFmtId="0" fontId="1" fillId="0" borderId="0" xfId="0" applyFont="1" applyAlignment="1">
      <alignment horizontal="left" vertical="center"/>
    </xf>
    <xf numFmtId="0" fontId="31" fillId="0" borderId="12" xfId="0" applyFont="1" applyBorder="1" applyAlignment="1">
      <alignment horizontal="left" vertical="center" wrapText="1"/>
    </xf>
    <xf numFmtId="0" fontId="1" fillId="2" borderId="22" xfId="0" applyFont="1" applyFill="1" applyBorder="1" applyAlignment="1">
      <alignment horizontal="left" vertical="center"/>
    </xf>
    <xf numFmtId="0" fontId="31" fillId="0" borderId="0" xfId="3" applyFont="1" applyFill="1" applyBorder="1" applyAlignment="1" applyProtection="1">
      <alignment vertical="center"/>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wrapText="1"/>
    </xf>
    <xf numFmtId="0" fontId="28" fillId="0" borderId="0" xfId="3" applyFont="1"/>
    <xf numFmtId="2" fontId="24" fillId="0" borderId="0" xfId="0" applyNumberFormat="1" applyFont="1" applyAlignment="1">
      <alignment horizontal="center" vertical="center"/>
    </xf>
    <xf numFmtId="2" fontId="27" fillId="0" borderId="0" xfId="0" applyNumberFormat="1" applyFont="1" applyAlignment="1">
      <alignment horizontal="center" vertical="center"/>
    </xf>
    <xf numFmtId="0" fontId="26" fillId="4" borderId="66" xfId="0" applyFont="1" applyFill="1" applyBorder="1" applyAlignment="1">
      <alignment horizontal="center" wrapText="1"/>
    </xf>
    <xf numFmtId="0" fontId="26" fillId="39" borderId="2" xfId="0" applyFont="1" applyFill="1" applyBorder="1" applyAlignment="1">
      <alignment horizontal="centerContinuous" vertical="center" wrapText="1"/>
    </xf>
    <xf numFmtId="0" fontId="24" fillId="39" borderId="3" xfId="0" applyFont="1" applyFill="1" applyBorder="1" applyAlignment="1">
      <alignment horizontal="centerContinuous" vertical="center"/>
    </xf>
    <xf numFmtId="0" fontId="24" fillId="39" borderId="4" xfId="0" applyFont="1" applyFill="1" applyBorder="1" applyAlignment="1">
      <alignment horizontal="centerContinuous" vertical="center"/>
    </xf>
    <xf numFmtId="0" fontId="43" fillId="39" borderId="5" xfId="3" applyFont="1" applyFill="1" applyBorder="1" applyAlignment="1">
      <alignment horizontal="centerContinuous" vertical="center" wrapText="1"/>
    </xf>
    <xf numFmtId="0" fontId="26" fillId="39" borderId="3" xfId="0" applyFont="1" applyFill="1" applyBorder="1" applyAlignment="1">
      <alignment horizontal="centerContinuous" vertical="center"/>
    </xf>
    <xf numFmtId="0" fontId="27" fillId="39" borderId="65" xfId="0" applyFont="1" applyFill="1" applyBorder="1" applyAlignment="1">
      <alignment horizontal="center" wrapText="1"/>
    </xf>
    <xf numFmtId="0" fontId="43" fillId="39" borderId="65" xfId="3" applyFont="1" applyFill="1" applyBorder="1" applyAlignment="1">
      <alignment horizontal="center" wrapText="1"/>
    </xf>
    <xf numFmtId="3" fontId="1" fillId="2" borderId="10" xfId="0" applyNumberFormat="1" applyFont="1" applyFill="1" applyBorder="1" applyAlignment="1">
      <alignment horizontal="center" vertical="center"/>
    </xf>
    <xf numFmtId="3" fontId="1" fillId="2" borderId="66"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1" fontId="1" fillId="2" borderId="10" xfId="0" quotePrefix="1" applyNumberFormat="1" applyFont="1" applyFill="1" applyBorder="1" applyAlignment="1">
      <alignment horizontal="center" vertical="center"/>
    </xf>
    <xf numFmtId="0" fontId="1" fillId="2" borderId="10" xfId="0" applyFont="1" applyFill="1" applyBorder="1" applyAlignment="1">
      <alignment horizontal="center" vertical="center"/>
    </xf>
    <xf numFmtId="2" fontId="1" fillId="2" borderId="66" xfId="50" applyNumberFormat="1" applyFont="1" applyFill="1" applyBorder="1" applyAlignment="1">
      <alignment horizontal="center" vertical="center"/>
    </xf>
    <xf numFmtId="1" fontId="1" fillId="2" borderId="10" xfId="0" applyNumberFormat="1" applyFont="1" applyFill="1" applyBorder="1" applyAlignment="1">
      <alignment horizontal="center" vertical="center"/>
    </xf>
    <xf numFmtId="0" fontId="1" fillId="2" borderId="66" xfId="0" applyFont="1" applyFill="1" applyBorder="1" applyAlignment="1">
      <alignment horizontal="center" vertical="center"/>
    </xf>
    <xf numFmtId="3" fontId="1" fillId="2" borderId="11" xfId="0" applyNumberFormat="1" applyFont="1" applyFill="1" applyBorder="1" applyAlignment="1">
      <alignment horizontal="center" vertical="center"/>
    </xf>
    <xf numFmtId="3" fontId="1" fillId="2" borderId="13" xfId="0" applyNumberFormat="1" applyFont="1" applyFill="1" applyBorder="1" applyAlignment="1">
      <alignment horizontal="center" vertical="center"/>
    </xf>
    <xf numFmtId="3" fontId="27" fillId="2" borderId="13" xfId="0" applyNumberFormat="1" applyFont="1" applyFill="1" applyBorder="1" applyAlignment="1">
      <alignment horizontal="center" vertical="center"/>
    </xf>
    <xf numFmtId="3" fontId="1" fillId="2" borderId="27" xfId="0" applyNumberFormat="1" applyFont="1" applyFill="1" applyBorder="1" applyAlignment="1">
      <alignment horizontal="center" vertical="center"/>
    </xf>
    <xf numFmtId="3" fontId="1" fillId="2" borderId="52" xfId="0" applyNumberFormat="1" applyFont="1" applyFill="1" applyBorder="1" applyAlignment="1">
      <alignment horizontal="center" vertical="center"/>
    </xf>
    <xf numFmtId="3" fontId="1" fillId="2" borderId="15" xfId="0" applyNumberFormat="1" applyFont="1" applyFill="1" applyBorder="1" applyAlignment="1">
      <alignment horizontal="center" vertical="center"/>
    </xf>
    <xf numFmtId="0" fontId="1" fillId="3" borderId="8" xfId="8" applyFont="1" applyFill="1" applyBorder="1" applyAlignment="1" applyProtection="1">
      <alignment horizontal="center" vertical="center"/>
      <protection locked="0"/>
    </xf>
    <xf numFmtId="0" fontId="1" fillId="3" borderId="51" xfId="8" applyFont="1" applyFill="1" applyBorder="1" applyAlignment="1" applyProtection="1">
      <alignment horizontal="center" vertical="center"/>
      <protection locked="0"/>
    </xf>
    <xf numFmtId="0" fontId="1" fillId="3" borderId="68" xfId="8" applyFont="1" applyFill="1" applyBorder="1" applyAlignment="1" applyProtection="1">
      <alignment horizontal="center" vertical="center"/>
      <protection locked="0"/>
    </xf>
    <xf numFmtId="14" fontId="1" fillId="3" borderId="8" xfId="8" applyNumberFormat="1" applyFont="1" applyFill="1" applyBorder="1" applyAlignment="1" applyProtection="1">
      <alignment horizontal="center" vertical="center"/>
      <protection locked="0"/>
    </xf>
    <xf numFmtId="166" fontId="1" fillId="3" borderId="67" xfId="7" applyNumberFormat="1" applyFont="1" applyFill="1" applyBorder="1" applyAlignment="1" applyProtection="1">
      <alignment horizontal="right" vertical="center"/>
      <protection locked="0"/>
    </xf>
    <xf numFmtId="166" fontId="1" fillId="3" borderId="8" xfId="7" applyNumberFormat="1" applyFont="1" applyFill="1" applyBorder="1" applyAlignment="1" applyProtection="1">
      <alignment horizontal="center" vertical="center"/>
      <protection locked="0"/>
    </xf>
    <xf numFmtId="0" fontId="31" fillId="36" borderId="0" xfId="3" applyFont="1" applyFill="1" applyBorder="1" applyAlignment="1" applyProtection="1">
      <alignment horizontal="center" vertical="center" wrapText="1"/>
      <protection locked="0"/>
    </xf>
    <xf numFmtId="0" fontId="27" fillId="36" borderId="8" xfId="8" applyFont="1" applyFill="1" applyBorder="1" applyAlignment="1">
      <alignment vertical="center"/>
    </xf>
    <xf numFmtId="0" fontId="27" fillId="36" borderId="51" xfId="8" applyFont="1" applyFill="1" applyBorder="1" applyAlignment="1">
      <alignment vertical="center"/>
    </xf>
    <xf numFmtId="0" fontId="27" fillId="36" borderId="8" xfId="8" applyFont="1" applyFill="1" applyBorder="1" applyAlignment="1">
      <alignment horizontal="left" vertical="center" wrapText="1"/>
    </xf>
    <xf numFmtId="0" fontId="31" fillId="36" borderId="0" xfId="0" applyFont="1" applyFill="1" applyAlignment="1">
      <alignment vertical="center"/>
    </xf>
    <xf numFmtId="0" fontId="31" fillId="36" borderId="0" xfId="0" applyFont="1" applyFill="1" applyAlignment="1">
      <alignment vertical="center" wrapText="1"/>
    </xf>
    <xf numFmtId="0" fontId="27" fillId="36" borderId="21" xfId="0" applyFont="1" applyFill="1" applyBorder="1" applyAlignment="1">
      <alignment vertical="center" wrapText="1"/>
    </xf>
    <xf numFmtId="0" fontId="27" fillId="36" borderId="41" xfId="0" applyFont="1" applyFill="1" applyBorder="1" applyAlignment="1">
      <alignment vertical="center" wrapText="1"/>
    </xf>
    <xf numFmtId="0" fontId="27" fillId="36" borderId="58" xfId="0" applyFont="1" applyFill="1" applyBorder="1" applyAlignment="1">
      <alignment vertical="center" wrapText="1"/>
    </xf>
    <xf numFmtId="0" fontId="27" fillId="39" borderId="28" xfId="0" applyFont="1" applyFill="1" applyBorder="1" applyAlignment="1">
      <alignment vertical="center" wrapText="1"/>
    </xf>
    <xf numFmtId="14" fontId="28" fillId="3" borderId="8" xfId="3" applyNumberFormat="1" applyFont="1" applyFill="1" applyBorder="1" applyAlignment="1" applyProtection="1">
      <alignment horizontal="center" vertical="center"/>
      <protection locked="0"/>
    </xf>
    <xf numFmtId="0" fontId="26" fillId="39" borderId="3" xfId="0" applyFont="1" applyFill="1" applyBorder="1" applyAlignment="1">
      <alignment horizontal="centerContinuous" vertical="center" wrapText="1"/>
    </xf>
    <xf numFmtId="0" fontId="43" fillId="39" borderId="6" xfId="3" applyFont="1" applyFill="1" applyBorder="1" applyAlignment="1">
      <alignment horizontal="centerContinuous" vertical="center" wrapText="1"/>
    </xf>
    <xf numFmtId="0" fontId="1" fillId="2" borderId="25" xfId="0" applyFont="1" applyFill="1" applyBorder="1" applyAlignment="1">
      <alignment vertical="center"/>
    </xf>
    <xf numFmtId="0" fontId="1" fillId="3" borderId="6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3" fontId="1" fillId="3" borderId="67" xfId="0" applyNumberFormat="1" applyFont="1" applyFill="1" applyBorder="1" applyAlignment="1" applyProtection="1">
      <alignment horizontal="center" vertical="center"/>
      <protection locked="0"/>
    </xf>
    <xf numFmtId="3" fontId="1" fillId="3" borderId="73" xfId="0" applyNumberFormat="1" applyFont="1" applyFill="1" applyBorder="1" applyAlignment="1" applyProtection="1">
      <alignment horizontal="center" vertical="center"/>
      <protection locked="0"/>
    </xf>
    <xf numFmtId="3" fontId="1" fillId="2" borderId="67" xfId="54" applyNumberFormat="1" applyFont="1" applyFill="1" applyBorder="1" applyAlignment="1" applyProtection="1">
      <alignment horizontal="center" vertical="center"/>
    </xf>
    <xf numFmtId="3" fontId="1" fillId="3" borderId="8" xfId="54" applyNumberFormat="1" applyFont="1" applyFill="1" applyBorder="1" applyAlignment="1" applyProtection="1">
      <alignment horizontal="center" vertical="center"/>
      <protection locked="0"/>
    </xf>
    <xf numFmtId="3" fontId="1" fillId="3" borderId="67" xfId="54" applyNumberFormat="1" applyFont="1" applyFill="1" applyBorder="1" applyAlignment="1" applyProtection="1">
      <alignment horizontal="center" vertical="center"/>
      <protection locked="0"/>
    </xf>
    <xf numFmtId="0" fontId="1" fillId="3" borderId="8" xfId="0" quotePrefix="1" applyFont="1" applyFill="1" applyBorder="1" applyAlignment="1" applyProtection="1">
      <alignment horizontal="center" vertical="center"/>
      <protection locked="0"/>
    </xf>
    <xf numFmtId="0" fontId="1" fillId="3" borderId="67" xfId="0" quotePrefix="1" applyFont="1" applyFill="1" applyBorder="1" applyAlignment="1" applyProtection="1">
      <alignment horizontal="center" vertical="center"/>
      <protection locked="0"/>
    </xf>
    <xf numFmtId="3" fontId="1" fillId="2" borderId="29" xfId="0" applyNumberFormat="1" applyFont="1" applyFill="1" applyBorder="1" applyAlignment="1">
      <alignment horizontal="center" vertical="center"/>
    </xf>
    <xf numFmtId="0" fontId="27" fillId="36" borderId="0" xfId="0" applyFont="1" applyFill="1" applyAlignment="1">
      <alignment vertical="center" wrapText="1"/>
    </xf>
    <xf numFmtId="0" fontId="31" fillId="36" borderId="19" xfId="0" applyFont="1" applyFill="1" applyBorder="1" applyAlignment="1">
      <alignment horizontal="center" vertical="center" wrapText="1"/>
    </xf>
    <xf numFmtId="0" fontId="31" fillId="0" borderId="20" xfId="0" applyFont="1" applyBorder="1" applyAlignment="1">
      <alignment horizontal="center" vertical="center"/>
    </xf>
    <xf numFmtId="0" fontId="50" fillId="0" borderId="17" xfId="0" applyFont="1" applyBorder="1" applyAlignment="1">
      <alignment horizontal="center" vertical="center"/>
    </xf>
    <xf numFmtId="0" fontId="31" fillId="0" borderId="66" xfId="0" applyFont="1" applyBorder="1" applyAlignment="1">
      <alignment horizontal="center" vertical="center"/>
    </xf>
    <xf numFmtId="0" fontId="50" fillId="0" borderId="21" xfId="0" applyFont="1" applyBorder="1" applyAlignment="1">
      <alignment horizontal="center" vertical="center"/>
    </xf>
    <xf numFmtId="0" fontId="31" fillId="36" borderId="26" xfId="0" applyFont="1" applyFill="1" applyBorder="1" applyAlignment="1">
      <alignment horizontal="center" vertical="center" wrapText="1"/>
    </xf>
    <xf numFmtId="0" fontId="31" fillId="36" borderId="27" xfId="0" applyFont="1" applyFill="1" applyBorder="1" applyAlignment="1">
      <alignment horizontal="center" vertical="center" wrapText="1"/>
    </xf>
    <xf numFmtId="0" fontId="1" fillId="3" borderId="41" xfId="0" applyFont="1" applyFill="1" applyBorder="1" applyAlignment="1" applyProtection="1">
      <alignment horizontal="center" vertical="center"/>
      <protection locked="0"/>
    </xf>
    <xf numFmtId="0" fontId="1" fillId="3" borderId="46" xfId="0" applyFont="1" applyFill="1" applyBorder="1" applyAlignment="1" applyProtection="1">
      <alignment horizontal="center" vertical="center"/>
      <protection locked="0"/>
    </xf>
    <xf numFmtId="0" fontId="1" fillId="3" borderId="44" xfId="0" applyFont="1" applyFill="1" applyBorder="1" applyAlignment="1" applyProtection="1">
      <alignment horizontal="center" vertical="center"/>
      <protection locked="0"/>
    </xf>
    <xf numFmtId="0" fontId="1" fillId="3" borderId="44" xfId="0" quotePrefix="1" applyFont="1" applyFill="1" applyBorder="1" applyAlignment="1" applyProtection="1">
      <alignment horizontal="center" vertical="center"/>
      <protection locked="0"/>
    </xf>
    <xf numFmtId="0" fontId="1" fillId="3" borderId="18" xfId="0" quotePrefix="1" applyFont="1" applyFill="1" applyBorder="1" applyAlignment="1" applyProtection="1">
      <alignment horizontal="center" vertical="center"/>
      <protection locked="0"/>
    </xf>
    <xf numFmtId="3" fontId="1" fillId="3" borderId="44" xfId="54" applyNumberFormat="1" applyFont="1" applyFill="1" applyBorder="1" applyAlignment="1" applyProtection="1">
      <alignment horizontal="center" vertical="center"/>
      <protection locked="0"/>
    </xf>
    <xf numFmtId="3" fontId="1" fillId="3" borderId="18" xfId="54" applyNumberFormat="1" applyFont="1" applyFill="1" applyBorder="1" applyAlignment="1" applyProtection="1">
      <alignment horizontal="center" vertical="center"/>
      <protection locked="0"/>
    </xf>
    <xf numFmtId="3" fontId="1" fillId="2" borderId="18" xfId="54" applyNumberFormat="1" applyFont="1" applyFill="1" applyBorder="1" applyAlignment="1" applyProtection="1">
      <alignment horizontal="center" vertical="center"/>
    </xf>
    <xf numFmtId="3" fontId="1" fillId="3" borderId="75" xfId="0" applyNumberFormat="1" applyFont="1" applyFill="1" applyBorder="1" applyAlignment="1" applyProtection="1">
      <alignment horizontal="center" vertical="center"/>
      <protection locked="0"/>
    </xf>
    <xf numFmtId="3" fontId="1" fillId="3" borderId="18" xfId="0" applyNumberFormat="1"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3" fontId="27" fillId="3" borderId="66" xfId="0" applyNumberFormat="1" applyFont="1" applyFill="1" applyBorder="1" applyAlignment="1" applyProtection="1">
      <alignment horizontal="right" vertical="center"/>
      <protection locked="0"/>
    </xf>
    <xf numFmtId="3" fontId="27" fillId="3" borderId="21" xfId="0" applyNumberFormat="1" applyFont="1" applyFill="1" applyBorder="1" applyAlignment="1" applyProtection="1">
      <alignment horizontal="right" vertical="center"/>
      <protection locked="0"/>
    </xf>
    <xf numFmtId="3" fontId="27" fillId="2" borderId="51" xfId="0" applyNumberFormat="1" applyFont="1" applyFill="1" applyBorder="1" applyAlignment="1">
      <alignment vertical="center"/>
    </xf>
    <xf numFmtId="3" fontId="27" fillId="2" borderId="58" xfId="0" applyNumberFormat="1" applyFont="1" applyFill="1" applyBorder="1" applyAlignment="1">
      <alignment vertical="center"/>
    </xf>
    <xf numFmtId="0" fontId="26" fillId="36" borderId="0" xfId="0" applyFont="1" applyFill="1" applyAlignment="1">
      <alignment vertical="center"/>
    </xf>
    <xf numFmtId="0" fontId="27" fillId="36" borderId="9" xfId="0" applyFont="1" applyFill="1" applyBorder="1" applyAlignment="1">
      <alignment vertical="center"/>
    </xf>
    <xf numFmtId="0" fontId="27" fillId="36" borderId="28" xfId="0" applyFont="1" applyFill="1" applyBorder="1" applyAlignment="1">
      <alignment vertical="center"/>
    </xf>
    <xf numFmtId="167" fontId="1" fillId="2" borderId="29" xfId="0" applyNumberFormat="1" applyFont="1" applyFill="1" applyBorder="1" applyAlignment="1">
      <alignment horizontal="right" vertical="center"/>
    </xf>
    <xf numFmtId="167" fontId="26" fillId="2" borderId="52" xfId="0" applyNumberFormat="1" applyFont="1" applyFill="1" applyBorder="1" applyAlignment="1">
      <alignment horizontal="right" vertical="center"/>
    </xf>
    <xf numFmtId="0" fontId="1" fillId="36" borderId="9" xfId="0" applyFont="1" applyFill="1" applyBorder="1" applyAlignment="1">
      <alignment vertical="center"/>
    </xf>
    <xf numFmtId="0" fontId="1" fillId="36" borderId="28" xfId="0" applyFont="1" applyFill="1" applyBorder="1" applyAlignment="1">
      <alignment vertical="center"/>
    </xf>
    <xf numFmtId="166" fontId="1" fillId="2" borderId="52" xfId="0" applyNumberFormat="1" applyFont="1" applyFill="1" applyBorder="1" applyAlignment="1">
      <alignment horizontal="right" vertical="center"/>
    </xf>
    <xf numFmtId="0" fontId="26" fillId="36" borderId="9" xfId="0" applyFont="1" applyFill="1" applyBorder="1" applyAlignment="1">
      <alignment vertical="center"/>
    </xf>
    <xf numFmtId="3" fontId="27" fillId="2" borderId="29" xfId="7" applyNumberFormat="1" applyFont="1" applyFill="1" applyBorder="1" applyAlignment="1" applyProtection="1">
      <alignment horizontal="right" vertical="center"/>
    </xf>
    <xf numFmtId="3" fontId="31" fillId="2" borderId="52" xfId="7" applyNumberFormat="1" applyFont="1" applyFill="1" applyBorder="1" applyAlignment="1" applyProtection="1">
      <alignment horizontal="right" vertical="center"/>
    </xf>
    <xf numFmtId="0" fontId="27" fillId="36" borderId="12" xfId="0" applyFont="1" applyFill="1" applyBorder="1" applyAlignment="1">
      <alignment vertical="center"/>
    </xf>
    <xf numFmtId="0" fontId="31" fillId="36" borderId="0" xfId="0" applyFont="1" applyFill="1" applyAlignment="1">
      <alignment horizontal="center" vertical="center"/>
    </xf>
    <xf numFmtId="0" fontId="27" fillId="2" borderId="29" xfId="0" applyFont="1" applyFill="1" applyBorder="1" applyAlignment="1">
      <alignment horizontal="left" vertical="center"/>
    </xf>
    <xf numFmtId="0" fontId="31" fillId="36" borderId="6" xfId="0" applyFont="1" applyFill="1" applyBorder="1" applyAlignment="1">
      <alignment vertical="center" wrapText="1"/>
    </xf>
    <xf numFmtId="0" fontId="27" fillId="36" borderId="26" xfId="0" applyFont="1" applyFill="1" applyBorder="1" applyAlignment="1">
      <alignment vertical="center"/>
    </xf>
    <xf numFmtId="0" fontId="27" fillId="36" borderId="50" xfId="8" applyFont="1" applyFill="1" applyBorder="1" applyAlignment="1">
      <alignment vertical="center"/>
    </xf>
    <xf numFmtId="0" fontId="27" fillId="36" borderId="1" xfId="0" applyFont="1" applyFill="1" applyBorder="1" applyAlignment="1">
      <alignment vertical="center" wrapText="1"/>
    </xf>
    <xf numFmtId="0" fontId="27" fillId="36" borderId="1" xfId="0" applyFont="1" applyFill="1" applyBorder="1" applyAlignment="1">
      <alignment vertical="center"/>
    </xf>
    <xf numFmtId="0" fontId="27" fillId="36" borderId="29" xfId="0" applyFont="1" applyFill="1" applyBorder="1" applyAlignment="1">
      <alignment vertical="center"/>
    </xf>
    <xf numFmtId="0" fontId="27" fillId="2" borderId="52" xfId="0" applyFont="1" applyFill="1" applyBorder="1" applyAlignment="1">
      <alignment horizontal="left" vertical="center"/>
    </xf>
    <xf numFmtId="0" fontId="1" fillId="36" borderId="40" xfId="53" applyFont="1" applyFill="1" applyBorder="1" applyAlignment="1">
      <alignment horizontal="left" vertical="center" wrapText="1"/>
    </xf>
    <xf numFmtId="0" fontId="1" fillId="36" borderId="40" xfId="53" applyFont="1" applyFill="1" applyBorder="1" applyAlignment="1">
      <alignment vertical="center" wrapText="1"/>
    </xf>
    <xf numFmtId="0" fontId="27" fillId="36" borderId="12" xfId="0" applyFont="1" applyFill="1" applyBorder="1" applyAlignment="1">
      <alignment vertical="center" wrapText="1"/>
    </xf>
    <xf numFmtId="0" fontId="27" fillId="36" borderId="28" xfId="0" applyFont="1" applyFill="1" applyBorder="1" applyAlignment="1">
      <alignment vertical="center" wrapText="1"/>
    </xf>
    <xf numFmtId="0" fontId="27" fillId="36" borderId="9" xfId="3" applyFont="1" applyFill="1" applyBorder="1" applyAlignment="1">
      <alignment vertical="center" wrapText="1"/>
    </xf>
    <xf numFmtId="0" fontId="27" fillId="36" borderId="14" xfId="0" applyFont="1" applyFill="1" applyBorder="1" applyAlignment="1">
      <alignment vertical="center" wrapText="1"/>
    </xf>
    <xf numFmtId="0" fontId="1" fillId="36" borderId="9" xfId="53" applyFont="1" applyFill="1" applyBorder="1" applyAlignment="1">
      <alignment vertical="center" wrapText="1"/>
    </xf>
    <xf numFmtId="0" fontId="1" fillId="36" borderId="46" xfId="53" applyFont="1" applyFill="1" applyBorder="1" applyAlignment="1">
      <alignment vertical="center" wrapText="1"/>
    </xf>
    <xf numFmtId="0" fontId="27" fillId="36" borderId="14" xfId="0" applyFont="1" applyFill="1" applyBorder="1" applyAlignment="1">
      <alignment vertical="center"/>
    </xf>
    <xf numFmtId="0" fontId="38" fillId="0" borderId="0" xfId="0" applyFont="1" applyAlignment="1">
      <alignment vertical="center"/>
    </xf>
    <xf numFmtId="0" fontId="38" fillId="0" borderId="0" xfId="0" applyFont="1" applyAlignment="1">
      <alignment horizontal="center" vertical="center" wrapText="1"/>
    </xf>
    <xf numFmtId="0" fontId="39" fillId="3" borderId="8" xfId="0" applyFont="1" applyFill="1" applyBorder="1" applyAlignment="1" applyProtection="1">
      <alignment horizontal="center" vertical="center" wrapText="1"/>
      <protection locked="0"/>
    </xf>
    <xf numFmtId="0" fontId="39" fillId="3" borderId="4" xfId="0" applyFont="1" applyFill="1" applyBorder="1" applyAlignment="1" applyProtection="1">
      <alignment horizontal="center" vertical="center" wrapText="1"/>
      <protection locked="0"/>
    </xf>
    <xf numFmtId="0" fontId="39" fillId="3" borderId="41" xfId="0" applyFont="1" applyFill="1" applyBorder="1" applyAlignment="1" applyProtection="1">
      <alignment horizontal="center" vertical="center" wrapText="1"/>
      <protection locked="0"/>
    </xf>
    <xf numFmtId="0" fontId="38" fillId="36" borderId="0" xfId="0" applyFont="1" applyFill="1" applyAlignment="1">
      <alignment vertical="center"/>
    </xf>
    <xf numFmtId="0" fontId="1" fillId="36" borderId="9" xfId="0" applyFont="1" applyFill="1" applyBorder="1" applyAlignment="1">
      <alignment horizontal="center" vertical="center" wrapText="1"/>
    </xf>
    <xf numFmtId="0" fontId="39" fillId="36" borderId="66" xfId="0" applyFont="1" applyFill="1" applyBorder="1" applyAlignment="1">
      <alignment vertical="center" wrapText="1"/>
    </xf>
    <xf numFmtId="0" fontId="1" fillId="36" borderId="12" xfId="0" applyFont="1" applyFill="1" applyBorder="1" applyAlignment="1">
      <alignment horizontal="center" vertical="center" wrapText="1"/>
    </xf>
    <xf numFmtId="0" fontId="39" fillId="36" borderId="8" xfId="0" applyFont="1" applyFill="1" applyBorder="1" applyAlignment="1">
      <alignment vertical="center" wrapText="1"/>
    </xf>
    <xf numFmtId="0" fontId="1" fillId="36" borderId="14" xfId="0" applyFont="1" applyFill="1" applyBorder="1" applyAlignment="1">
      <alignment horizontal="center" vertical="center" wrapText="1"/>
    </xf>
    <xf numFmtId="0" fontId="27" fillId="36" borderId="44" xfId="0" applyFont="1" applyFill="1" applyBorder="1" applyAlignment="1">
      <alignment vertical="center" wrapText="1"/>
    </xf>
    <xf numFmtId="0" fontId="38" fillId="36" borderId="0" xfId="0" applyFont="1" applyFill="1" applyAlignment="1">
      <alignment horizontal="center" vertical="center" wrapText="1"/>
    </xf>
    <xf numFmtId="0" fontId="39" fillId="3" borderId="77" xfId="0" applyFont="1" applyFill="1" applyBorder="1" applyAlignment="1" applyProtection="1">
      <alignment horizontal="center" vertical="center" wrapText="1"/>
      <protection locked="0"/>
    </xf>
    <xf numFmtId="0" fontId="39" fillId="3" borderId="77"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44" xfId="0" applyFont="1" applyFill="1" applyBorder="1" applyAlignment="1" applyProtection="1">
      <alignment horizontal="center" vertical="center" wrapText="1"/>
      <protection locked="0"/>
    </xf>
    <xf numFmtId="0" fontId="39" fillId="3" borderId="49" xfId="0" applyFont="1" applyFill="1" applyBorder="1" applyAlignment="1" applyProtection="1">
      <alignment horizontal="center" vertical="center" wrapText="1"/>
      <protection locked="0"/>
    </xf>
    <xf numFmtId="0" fontId="38" fillId="0" borderId="0" xfId="0" applyFont="1" applyAlignment="1">
      <alignment vertical="center" wrapText="1"/>
    </xf>
    <xf numFmtId="0" fontId="31" fillId="36" borderId="0" xfId="0" applyFont="1" applyFill="1" applyAlignment="1">
      <alignment horizontal="center" vertical="center" wrapText="1"/>
    </xf>
    <xf numFmtId="0" fontId="51" fillId="36" borderId="0" xfId="0" applyFont="1" applyFill="1"/>
    <xf numFmtId="0" fontId="1" fillId="36" borderId="44" xfId="0" applyFont="1" applyFill="1" applyBorder="1" applyAlignment="1">
      <alignment vertical="center" wrapText="1"/>
    </xf>
    <xf numFmtId="0" fontId="1" fillId="36" borderId="66" xfId="0" applyFont="1" applyFill="1" applyBorder="1" applyAlignment="1">
      <alignment vertical="center" wrapText="1"/>
    </xf>
    <xf numFmtId="0" fontId="39" fillId="3" borderId="66"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39" fillId="3" borderId="44" xfId="0" applyFont="1" applyFill="1" applyBorder="1" applyAlignment="1">
      <alignment horizontal="center" vertical="center" wrapText="1"/>
    </xf>
    <xf numFmtId="0" fontId="39" fillId="3" borderId="49" xfId="0" applyFont="1" applyFill="1" applyBorder="1" applyAlignment="1">
      <alignment horizontal="center" vertical="center" wrapText="1"/>
    </xf>
    <xf numFmtId="0" fontId="38" fillId="36" borderId="6" xfId="0" applyFont="1" applyFill="1" applyBorder="1" applyAlignment="1">
      <alignment vertical="center"/>
    </xf>
    <xf numFmtId="0" fontId="38" fillId="36" borderId="6" xfId="0" applyFont="1" applyFill="1" applyBorder="1" applyAlignment="1">
      <alignment vertical="center" wrapText="1"/>
    </xf>
    <xf numFmtId="0" fontId="1" fillId="36" borderId="78" xfId="0" applyFont="1" applyFill="1" applyBorder="1" applyAlignment="1">
      <alignment horizontal="center" vertical="center" wrapText="1"/>
    </xf>
    <xf numFmtId="0" fontId="39" fillId="36" borderId="77" xfId="0" applyFont="1" applyFill="1" applyBorder="1" applyAlignment="1">
      <alignment vertical="center" wrapText="1"/>
    </xf>
    <xf numFmtId="0" fontId="1" fillId="2" borderId="17"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6" xfId="0" applyFont="1" applyFill="1" applyBorder="1" applyAlignment="1">
      <alignment horizontal="center" vertical="center"/>
    </xf>
    <xf numFmtId="0" fontId="1" fillId="2" borderId="67" xfId="0" applyFont="1" applyFill="1" applyBorder="1" applyAlignment="1">
      <alignment horizontal="center" vertical="center"/>
    </xf>
    <xf numFmtId="3" fontId="1" fillId="2" borderId="69" xfId="0" applyNumberFormat="1" applyFont="1" applyFill="1" applyBorder="1" applyAlignment="1">
      <alignment horizontal="center" vertical="center"/>
    </xf>
    <xf numFmtId="3" fontId="1" fillId="2" borderId="73" xfId="0" applyNumberFormat="1" applyFont="1" applyFill="1" applyBorder="1" applyAlignment="1">
      <alignment horizontal="center" vertical="center"/>
    </xf>
    <xf numFmtId="3" fontId="27" fillId="2" borderId="73" xfId="0" applyNumberFormat="1" applyFont="1" applyFill="1" applyBorder="1" applyAlignment="1">
      <alignment horizontal="center" vertical="center"/>
    </xf>
    <xf numFmtId="3" fontId="1" fillId="2" borderId="74" xfId="0" applyNumberFormat="1" applyFont="1" applyFill="1" applyBorder="1" applyAlignment="1">
      <alignment horizontal="center" vertical="center"/>
    </xf>
    <xf numFmtId="3" fontId="1" fillId="2" borderId="72" xfId="0" applyNumberFormat="1" applyFont="1" applyFill="1" applyBorder="1" applyAlignment="1">
      <alignment horizontal="center" vertical="center"/>
    </xf>
    <xf numFmtId="4" fontId="1" fillId="2" borderId="51" xfId="0" applyNumberFormat="1" applyFont="1" applyFill="1" applyBorder="1" applyAlignment="1">
      <alignment horizontal="center" vertical="center"/>
    </xf>
    <xf numFmtId="1" fontId="1" fillId="2" borderId="54" xfId="0" quotePrefix="1" applyNumberFormat="1" applyFont="1" applyFill="1" applyBorder="1" applyAlignment="1">
      <alignment horizontal="center" vertical="center"/>
    </xf>
    <xf numFmtId="1" fontId="1" fillId="2" borderId="54" xfId="0" applyNumberFormat="1" applyFont="1" applyFill="1" applyBorder="1" applyAlignment="1">
      <alignment horizontal="center" vertical="center"/>
    </xf>
    <xf numFmtId="3" fontId="26" fillId="2" borderId="47" xfId="0" applyNumberFormat="1" applyFont="1" applyFill="1" applyBorder="1" applyAlignment="1">
      <alignment horizontal="right" vertical="center"/>
    </xf>
    <xf numFmtId="3" fontId="31" fillId="2" borderId="47" xfId="0" applyNumberFormat="1" applyFont="1" applyFill="1" applyBorder="1" applyAlignment="1">
      <alignment horizontal="right" vertical="center"/>
    </xf>
    <xf numFmtId="0" fontId="31" fillId="4" borderId="63" xfId="0" applyFont="1" applyFill="1" applyBorder="1" applyAlignment="1">
      <alignment horizontal="center" vertical="center"/>
    </xf>
    <xf numFmtId="0" fontId="31" fillId="4" borderId="6" xfId="0" applyFont="1" applyFill="1" applyBorder="1" applyAlignment="1">
      <alignment vertical="center"/>
    </xf>
    <xf numFmtId="0" fontId="27" fillId="36" borderId="69" xfId="0" applyFont="1" applyFill="1" applyBorder="1" applyAlignment="1">
      <alignment vertical="center"/>
    </xf>
    <xf numFmtId="0" fontId="27" fillId="36" borderId="73" xfId="0" applyFont="1" applyFill="1" applyBorder="1" applyAlignment="1">
      <alignment vertical="center"/>
    </xf>
    <xf numFmtId="0" fontId="27" fillId="36" borderId="74" xfId="0" applyFont="1" applyFill="1" applyBorder="1" applyAlignment="1">
      <alignment vertical="center"/>
    </xf>
    <xf numFmtId="3" fontId="27" fillId="2" borderId="65" xfId="0" applyNumberFormat="1" applyFont="1" applyFill="1" applyBorder="1" applyAlignment="1">
      <alignment horizontal="right" vertical="center"/>
    </xf>
    <xf numFmtId="3" fontId="31" fillId="2" borderId="50" xfId="0" applyNumberFormat="1" applyFont="1" applyFill="1" applyBorder="1" applyAlignment="1">
      <alignment vertical="center"/>
    </xf>
    <xf numFmtId="0" fontId="31" fillId="4" borderId="70"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1" fillId="4" borderId="63"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69" xfId="0" applyFont="1" applyFill="1" applyBorder="1" applyAlignment="1">
      <alignment horizontal="centerContinuous" vertical="center" wrapText="1"/>
    </xf>
    <xf numFmtId="0" fontId="31" fillId="4" borderId="69" xfId="0" applyFont="1" applyFill="1" applyBorder="1" applyAlignment="1">
      <alignment horizontal="centerContinuous" vertical="center"/>
    </xf>
    <xf numFmtId="0" fontId="1" fillId="36" borderId="67" xfId="0" applyFont="1" applyFill="1" applyBorder="1" applyAlignment="1">
      <alignment vertical="center"/>
    </xf>
    <xf numFmtId="165" fontId="27" fillId="36" borderId="8" xfId="0" applyNumberFormat="1" applyFont="1" applyFill="1" applyBorder="1" applyAlignment="1">
      <alignment vertical="center"/>
    </xf>
    <xf numFmtId="0" fontId="1" fillId="36" borderId="68" xfId="0" applyFont="1" applyFill="1" applyBorder="1" applyAlignment="1">
      <alignment vertical="center"/>
    </xf>
    <xf numFmtId="165" fontId="27" fillId="36" borderId="51" xfId="0" applyNumberFormat="1" applyFont="1" applyFill="1" applyBorder="1" applyAlignment="1">
      <alignment vertical="center"/>
    </xf>
    <xf numFmtId="0" fontId="31" fillId="36" borderId="42" xfId="0" applyFont="1" applyFill="1" applyBorder="1" applyAlignment="1">
      <alignment horizontal="centerContinuous" vertical="center"/>
    </xf>
    <xf numFmtId="0" fontId="31" fillId="36" borderId="0" xfId="0" applyFont="1" applyFill="1" applyAlignment="1">
      <alignment horizontal="centerContinuous" vertical="center"/>
    </xf>
    <xf numFmtId="0" fontId="27" fillId="36" borderId="68" xfId="0" applyFont="1" applyFill="1" applyBorder="1" applyAlignment="1">
      <alignment vertical="center"/>
    </xf>
    <xf numFmtId="0" fontId="27" fillId="36" borderId="51" xfId="0" applyFont="1" applyFill="1" applyBorder="1" applyAlignment="1">
      <alignment vertical="center"/>
    </xf>
    <xf numFmtId="0" fontId="31" fillId="36" borderId="71" xfId="0" applyFont="1" applyFill="1" applyBorder="1" applyAlignment="1">
      <alignment horizontal="left" vertical="center" wrapText="1"/>
    </xf>
    <xf numFmtId="0" fontId="31" fillId="36" borderId="19" xfId="51" applyFont="1" applyFill="1" applyBorder="1" applyAlignment="1">
      <alignment horizontal="center" vertical="center" wrapText="1"/>
    </xf>
    <xf numFmtId="0" fontId="31" fillId="36" borderId="48" xfId="51" applyFont="1" applyFill="1" applyBorder="1" applyAlignment="1">
      <alignment horizontal="center" vertical="center" wrapText="1"/>
    </xf>
    <xf numFmtId="3" fontId="27" fillId="36" borderId="1" xfId="0" applyNumberFormat="1" applyFont="1" applyFill="1" applyBorder="1" applyAlignment="1">
      <alignment horizontal="center" vertical="center"/>
    </xf>
    <xf numFmtId="9" fontId="27" fillId="36" borderId="1" xfId="50" applyFont="1" applyFill="1" applyBorder="1" applyAlignment="1">
      <alignment horizontal="center" vertical="center"/>
    </xf>
    <xf numFmtId="9" fontId="27" fillId="36" borderId="8" xfId="50" applyFont="1" applyFill="1" applyBorder="1" applyAlignment="1">
      <alignment horizontal="center" vertical="center"/>
    </xf>
    <xf numFmtId="0" fontId="27" fillId="36" borderId="67" xfId="0" applyFont="1" applyFill="1" applyBorder="1" applyAlignment="1">
      <alignment vertical="center"/>
    </xf>
    <xf numFmtId="3" fontId="27" fillId="36" borderId="29" xfId="0" applyNumberFormat="1" applyFont="1" applyFill="1" applyBorder="1" applyAlignment="1">
      <alignment horizontal="center" vertical="center"/>
    </xf>
    <xf numFmtId="9" fontId="27" fillId="36" borderId="29" xfId="50" applyFont="1" applyFill="1" applyBorder="1" applyAlignment="1">
      <alignment horizontal="center" vertical="center"/>
    </xf>
    <xf numFmtId="9" fontId="27" fillId="36" borderId="51" xfId="50" applyFont="1" applyFill="1" applyBorder="1" applyAlignment="1">
      <alignment horizontal="center" vertical="center"/>
    </xf>
    <xf numFmtId="0" fontId="31" fillId="36" borderId="1" xfId="0" applyFont="1" applyFill="1" applyBorder="1" applyAlignment="1">
      <alignment horizontal="center" vertical="center" wrapText="1"/>
    </xf>
    <xf numFmtId="0" fontId="31" fillId="36" borderId="1" xfId="51" applyFont="1" applyFill="1" applyBorder="1" applyAlignment="1">
      <alignment horizontal="center" vertical="center" wrapText="1"/>
    </xf>
    <xf numFmtId="0" fontId="1" fillId="36" borderId="67" xfId="0" applyFont="1" applyFill="1" applyBorder="1" applyAlignment="1">
      <alignment horizontal="left" vertical="center"/>
    </xf>
    <xf numFmtId="0" fontId="1" fillId="36" borderId="8" xfId="0" applyFont="1" applyFill="1" applyBorder="1" applyAlignment="1">
      <alignment horizontal="left" vertical="center"/>
    </xf>
    <xf numFmtId="0" fontId="1" fillId="36" borderId="8" xfId="0" applyFont="1" applyFill="1" applyBorder="1" applyAlignment="1">
      <alignment vertical="center"/>
    </xf>
    <xf numFmtId="0" fontId="27" fillId="36" borderId="67" xfId="51" applyFont="1" applyFill="1" applyBorder="1" applyAlignment="1">
      <alignment horizontal="left" vertical="center" wrapText="1"/>
    </xf>
    <xf numFmtId="0" fontId="1" fillId="36" borderId="68" xfId="0" applyFont="1" applyFill="1" applyBorder="1" applyAlignment="1">
      <alignment horizontal="left" vertical="center"/>
    </xf>
    <xf numFmtId="0" fontId="1" fillId="36" borderId="51" xfId="0" applyFont="1" applyFill="1" applyBorder="1" applyAlignment="1">
      <alignment horizontal="left"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79" xfId="0" applyFont="1" applyBorder="1" applyAlignment="1">
      <alignment horizontal="center" vertical="center"/>
    </xf>
    <xf numFmtId="2" fontId="27" fillId="36" borderId="1" xfId="0" applyNumberFormat="1" applyFont="1" applyFill="1" applyBorder="1" applyAlignment="1">
      <alignment horizontal="center" vertical="center"/>
    </xf>
    <xf numFmtId="2" fontId="27" fillId="36" borderId="29" xfId="0" applyNumberFormat="1" applyFont="1" applyFill="1" applyBorder="1" applyAlignment="1">
      <alignment horizontal="center" vertical="center"/>
    </xf>
    <xf numFmtId="0" fontId="31" fillId="36" borderId="71" xfId="0" applyFont="1" applyFill="1" applyBorder="1" applyAlignment="1">
      <alignment horizontal="center" vertical="center"/>
    </xf>
    <xf numFmtId="0" fontId="31" fillId="36" borderId="19" xfId="0" applyFont="1" applyFill="1" applyBorder="1" applyAlignment="1">
      <alignment horizontal="center" vertical="center"/>
    </xf>
    <xf numFmtId="0" fontId="31" fillId="36" borderId="48" xfId="0" applyFont="1" applyFill="1" applyBorder="1" applyAlignment="1">
      <alignment horizontal="center" vertical="center"/>
    </xf>
    <xf numFmtId="1" fontId="52" fillId="36" borderId="67" xfId="0" applyNumberFormat="1" applyFont="1" applyFill="1" applyBorder="1" applyAlignment="1">
      <alignment horizontal="center" vertical="center"/>
    </xf>
    <xf numFmtId="2" fontId="52" fillId="36" borderId="1" xfId="0" applyNumberFormat="1" applyFont="1" applyFill="1" applyBorder="1" applyAlignment="1">
      <alignment horizontal="center" vertical="center"/>
    </xf>
    <xf numFmtId="2" fontId="52" fillId="36" borderId="73" xfId="0" applyNumberFormat="1" applyFont="1" applyFill="1" applyBorder="1" applyAlignment="1">
      <alignment horizontal="center" vertical="center"/>
    </xf>
    <xf numFmtId="1" fontId="52" fillId="36" borderId="68" xfId="0" applyNumberFormat="1" applyFont="1" applyFill="1" applyBorder="1" applyAlignment="1">
      <alignment horizontal="center" vertical="center"/>
    </xf>
    <xf numFmtId="2" fontId="52" fillId="36" borderId="29" xfId="0" applyNumberFormat="1" applyFont="1" applyFill="1" applyBorder="1" applyAlignment="1">
      <alignment horizontal="center" vertical="center"/>
    </xf>
    <xf numFmtId="2" fontId="52" fillId="36" borderId="74" xfId="0" applyNumberFormat="1" applyFont="1" applyFill="1" applyBorder="1" applyAlignment="1">
      <alignment horizontal="center" vertical="center"/>
    </xf>
    <xf numFmtId="0" fontId="31" fillId="36" borderId="71" xfId="0" applyFont="1" applyFill="1" applyBorder="1" applyAlignment="1">
      <alignment horizontal="center" wrapText="1"/>
    </xf>
    <xf numFmtId="0" fontId="31" fillId="36" borderId="19" xfId="0" applyFont="1" applyFill="1" applyBorder="1" applyAlignment="1">
      <alignment horizontal="center" wrapText="1"/>
    </xf>
    <xf numFmtId="0" fontId="31" fillId="36" borderId="48" xfId="0" applyFont="1" applyFill="1" applyBorder="1" applyAlignment="1">
      <alignment horizontal="center" wrapText="1"/>
    </xf>
    <xf numFmtId="0" fontId="27" fillId="36" borderId="67" xfId="0" applyFont="1" applyFill="1" applyBorder="1" applyAlignment="1">
      <alignment horizontal="left"/>
    </xf>
    <xf numFmtId="0" fontId="27" fillId="36" borderId="1" xfId="0" applyFont="1" applyFill="1" applyBorder="1" applyAlignment="1">
      <alignment horizontal="left"/>
    </xf>
    <xf numFmtId="0" fontId="27" fillId="36" borderId="8" xfId="0" applyFont="1" applyFill="1" applyBorder="1" applyAlignment="1">
      <alignment horizontal="left"/>
    </xf>
    <xf numFmtId="0" fontId="27" fillId="36" borderId="8" xfId="0" applyFont="1" applyFill="1" applyBorder="1" applyAlignment="1">
      <alignment horizontal="right"/>
    </xf>
    <xf numFmtId="1" fontId="27" fillId="36" borderId="8" xfId="0" applyNumberFormat="1" applyFont="1" applyFill="1" applyBorder="1" applyAlignment="1">
      <alignment horizontal="right"/>
    </xf>
    <xf numFmtId="0" fontId="27" fillId="36" borderId="1" xfId="0" applyFont="1" applyFill="1" applyBorder="1"/>
    <xf numFmtId="0" fontId="27" fillId="36" borderId="18" xfId="0" applyFont="1" applyFill="1" applyBorder="1" applyAlignment="1">
      <alignment horizontal="left"/>
    </xf>
    <xf numFmtId="0" fontId="27" fillId="36" borderId="15" xfId="0" applyFont="1" applyFill="1" applyBorder="1" applyAlignment="1">
      <alignment horizontal="left"/>
    </xf>
    <xf numFmtId="0" fontId="27" fillId="36" borderId="44" xfId="0" applyFont="1" applyFill="1" applyBorder="1" applyAlignment="1">
      <alignment horizontal="right"/>
    </xf>
    <xf numFmtId="0" fontId="31" fillId="36" borderId="69" xfId="0" applyFont="1" applyFill="1" applyBorder="1" applyAlignment="1">
      <alignment horizontal="center" wrapText="1"/>
    </xf>
    <xf numFmtId="0" fontId="27" fillId="36" borderId="73" xfId="0" applyFont="1" applyFill="1" applyBorder="1" applyAlignment="1">
      <alignment horizontal="left"/>
    </xf>
    <xf numFmtId="0" fontId="27" fillId="36" borderId="74" xfId="0" applyFont="1" applyFill="1" applyBorder="1" applyAlignment="1">
      <alignment horizontal="left"/>
    </xf>
    <xf numFmtId="0" fontId="52" fillId="36" borderId="73" xfId="0" applyFont="1" applyFill="1" applyBorder="1"/>
    <xf numFmtId="0" fontId="52" fillId="36" borderId="74" xfId="0" applyFont="1" applyFill="1" applyBorder="1"/>
    <xf numFmtId="0" fontId="24" fillId="36" borderId="0" xfId="0" applyFont="1" applyFill="1" applyAlignment="1">
      <alignment horizontal="centerContinuous" vertical="center"/>
    </xf>
    <xf numFmtId="0" fontId="28" fillId="36" borderId="0" xfId="3" applyFont="1" applyFill="1" applyBorder="1" applyAlignment="1">
      <alignment horizontal="centerContinuous" vertical="center"/>
    </xf>
    <xf numFmtId="0" fontId="1" fillId="36" borderId="0" xfId="0" applyFont="1" applyFill="1" applyAlignment="1">
      <alignment horizontal="centerContinuous" vertical="center"/>
    </xf>
    <xf numFmtId="0" fontId="43" fillId="39" borderId="6" xfId="3" applyFont="1" applyFill="1" applyBorder="1" applyAlignment="1">
      <alignment horizontal="centerContinuous" vertical="center"/>
    </xf>
    <xf numFmtId="0" fontId="43" fillId="39" borderId="7" xfId="3" applyFont="1" applyFill="1" applyBorder="1" applyAlignment="1">
      <alignment horizontal="centerContinuous" vertical="center"/>
    </xf>
    <xf numFmtId="0" fontId="2" fillId="39" borderId="4" xfId="0" applyFont="1" applyFill="1" applyBorder="1" applyAlignment="1">
      <alignment vertical="center"/>
    </xf>
    <xf numFmtId="166" fontId="1" fillId="3" borderId="51" xfId="7" applyNumberFormat="1" applyFont="1" applyFill="1" applyBorder="1" applyAlignment="1" applyProtection="1">
      <alignment horizontal="center" vertical="center"/>
      <protection locked="0"/>
    </xf>
    <xf numFmtId="166" fontId="1" fillId="37" borderId="48" xfId="7" applyNumberFormat="1" applyFont="1" applyFill="1" applyBorder="1" applyAlignment="1" applyProtection="1">
      <alignment horizontal="center" vertical="center"/>
    </xf>
    <xf numFmtId="166" fontId="1" fillId="37" borderId="71" xfId="7" applyNumberFormat="1" applyFont="1" applyFill="1" applyBorder="1" applyAlignment="1" applyProtection="1">
      <alignment horizontal="right" vertical="center"/>
    </xf>
  </cellXfs>
  <cellStyles count="55">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54" builtinId="3"/>
    <cellStyle name="Comma 3" xfId="1" xr:uid="{00000000-0005-0000-0000-00001C000000}"/>
    <cellStyle name="Currency" xfId="7" builtinId="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11" xfId="8" xr:uid="{00000000-0005-0000-0000-000029000000}"/>
    <cellStyle name="Normal 13" xfId="4" xr:uid="{00000000-0005-0000-0000-00002A000000}"/>
    <cellStyle name="Normal 14" xfId="6" xr:uid="{00000000-0005-0000-0000-00002B000000}"/>
    <cellStyle name="Normal 15" xfId="53" xr:uid="{00000000-0005-0000-0000-00002C000000}"/>
    <cellStyle name="Normal 2" xfId="51" xr:uid="{00000000-0005-0000-0000-00002D000000}"/>
    <cellStyle name="Normal 21" xfId="52" xr:uid="{00000000-0005-0000-0000-00002E000000}"/>
    <cellStyle name="Normal 3" xfId="5" xr:uid="{00000000-0005-0000-0000-00002F000000}"/>
    <cellStyle name="Normal 9" xfId="2" xr:uid="{00000000-0005-0000-0000-000030000000}"/>
    <cellStyle name="Note" xfId="22" builtinId="10" customBuiltin="1"/>
    <cellStyle name="Output" xfId="17" builtinId="21" customBuiltin="1"/>
    <cellStyle name="Percent" xfId="50" builtinId="5"/>
    <cellStyle name="Title 2" xfId="49" xr:uid="{00000000-0005-0000-0000-000034000000}"/>
    <cellStyle name="Total" xfId="24" builtinId="25" customBuiltin="1"/>
    <cellStyle name="Warning Text" xfId="21" builtinId="11" customBuiltin="1"/>
  </cellStyles>
  <dxfs count="218">
    <dxf>
      <font>
        <b val="0"/>
        <i val="0"/>
        <strike val="0"/>
        <condense val="0"/>
        <extend val="0"/>
        <outline val="0"/>
        <shadow val="0"/>
        <u val="none"/>
        <vertAlign val="baseline"/>
        <sz val="11"/>
        <color auto="1"/>
        <name val="Avenir LT Std 55 Roman"/>
        <family val="2"/>
        <scheme val="none"/>
      </font>
      <fill>
        <patternFill>
          <fgColor indexed="64"/>
          <bgColor theme="0"/>
        </patternFill>
      </fill>
      <border diagonalUp="0" diagonalDown="0" outline="0">
        <left/>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venir LT Std 55 Roman"/>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venir LT Std 55 Roman"/>
        <family val="2"/>
        <scheme val="none"/>
      </font>
      <fill>
        <patternFill patternType="solid">
          <fgColor indexed="64"/>
          <bgColor theme="0"/>
        </patternFill>
      </fill>
      <border diagonalUp="0" diagonalDown="0" outline="0">
        <left/>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venir LT Std 55 Roman"/>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venir LT Std 55 Roman"/>
        <family val="2"/>
        <scheme val="none"/>
      </font>
      <fill>
        <patternFill patternType="solid">
          <fgColor indexed="64"/>
          <bgColor theme="0"/>
        </patternFill>
      </fill>
      <border diagonalUp="0" diagonalDown="0" outline="0">
        <left/>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venir LT Std 55 Roman"/>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venir LT Std 55 Roman"/>
        <family val="2"/>
        <scheme val="none"/>
      </font>
      <fill>
        <patternFill>
          <fgColor indexed="64"/>
          <bgColor theme="0"/>
        </patternFill>
      </fill>
      <border diagonalUp="0" diagonalDown="0" outline="0">
        <left/>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venir LT Std 55 Roman"/>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venir LT Std 55 Roman"/>
        <family val="2"/>
        <scheme val="none"/>
      </font>
      <fill>
        <patternFill>
          <fgColor indexed="64"/>
          <bgColor theme="0"/>
        </patternFill>
      </fill>
      <border diagonalUp="0" diagonalDown="0" outline="0">
        <left/>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venir LT Std 55 Roman"/>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venir LT Std 55 Roman"/>
        <family val="2"/>
        <scheme val="none"/>
      </font>
      <fill>
        <patternFill>
          <fgColor indexed="64"/>
          <bgColor theme="0"/>
        </patternFill>
      </fill>
      <border diagonalUp="0" diagonalDown="0" outline="0">
        <left/>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venir LT Std 55 Roman"/>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venir LT Std 55 Roman"/>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Avenir LT Std 55 Roman"/>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venir LT Std 55 Roman"/>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Avenir LT Std 55 Roman"/>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venir LT Std 55 Roman"/>
        <family val="2"/>
        <scheme val="none"/>
      </font>
      <fill>
        <patternFill>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venir LT Std 55 Roman"/>
        <family val="2"/>
        <scheme val="none"/>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ill>
        <patternFill>
          <fgColor indexed="64"/>
          <bgColor theme="0"/>
        </patternFill>
      </fill>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Continuous" vertical="center" textRotation="0" wrapText="0" indent="0" justifyLastLine="0" shrinkToFit="0" readingOrder="0"/>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venir LT Std 55 Roman"/>
        <family val="2"/>
        <scheme val="none"/>
      </font>
      <fill>
        <patternFill>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thin">
          <color indexed="64"/>
        </top>
        <bottom style="medium">
          <color indexed="64"/>
        </bottom>
      </border>
    </dxf>
    <dxf>
      <font>
        <strike val="0"/>
        <outline val="0"/>
        <shadow val="0"/>
        <u val="none"/>
        <sz val="12"/>
        <color auto="1"/>
        <name val="Avenir LT Std 55 Roman"/>
        <family val="2"/>
        <scheme val="none"/>
      </font>
      <fill>
        <patternFill>
          <fgColor indexed="64"/>
          <bgColor theme="0"/>
        </patternFill>
      </fill>
    </dxf>
    <dxf>
      <font>
        <strike val="0"/>
        <outline val="0"/>
        <shadow val="0"/>
        <u val="none"/>
        <sz val="12"/>
        <color auto="1"/>
        <name val="Avenir LT Std 55 Roman"/>
        <family val="2"/>
        <scheme val="none"/>
      </font>
      <fill>
        <patternFill>
          <fgColor indexed="64"/>
          <bgColor theme="0"/>
        </patternFill>
      </fill>
    </dxf>
    <dxf>
      <font>
        <b val="0"/>
        <i val="0"/>
        <strike val="0"/>
        <condense val="0"/>
        <extend val="0"/>
        <outline val="0"/>
        <shadow val="0"/>
        <u val="none"/>
        <vertAlign val="baseline"/>
        <sz val="12"/>
        <color auto="1"/>
        <name val="Avenir LT Std 55 Roman"/>
        <family val="2"/>
        <scheme val="none"/>
      </font>
      <numFmt numFmtId="165" formatCode="0.0000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thin">
          <color indexed="64"/>
        </bottom>
      </border>
    </dxf>
    <dxf>
      <font>
        <strike val="0"/>
        <outline val="0"/>
        <shadow val="0"/>
        <u val="none"/>
        <sz val="12"/>
        <color auto="1"/>
        <name val="Avenir LT Std 55 Roman"/>
        <family val="2"/>
        <scheme val="none"/>
      </font>
    </dxf>
    <dxf>
      <font>
        <b/>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right" vertical="center" textRotation="0" wrapText="0" indent="0" justifyLastLine="0" shrinkToFit="0" readingOrder="0"/>
      <border diagonalUp="0" diagonalDown="0">
        <left style="medium">
          <color indexed="64"/>
        </left>
        <right/>
        <top/>
        <bottom style="thin">
          <color indexed="64"/>
        </bottom>
        <vertical/>
        <horizontal/>
      </border>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4.9989318521683403E-2"/>
        </patternFill>
      </fill>
      <alignment horizontal="right" vertical="center" textRotation="0" wrapText="0" indent="0" justifyLastLine="0" shrinkToFit="0" readingOrder="0"/>
      <border diagonalUp="0" diagonalDown="0">
        <left/>
        <right style="medium">
          <color indexed="64"/>
        </right>
        <top/>
        <bottom style="thin">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rgb="FF000000"/>
        <name val="Avenir LT Std 55 Roman"/>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right style="medium">
          <color indexed="64"/>
        </right>
        <top style="medium">
          <color indexed="64"/>
        </top>
        <bottom/>
        <vertical/>
        <horizontal/>
      </border>
    </dxf>
    <dxf>
      <font>
        <b val="0"/>
        <i val="0"/>
        <strike val="0"/>
        <condense val="0"/>
        <extend val="0"/>
        <outline val="0"/>
        <shadow val="0"/>
        <u val="none"/>
        <vertAlign val="baseline"/>
        <sz val="12"/>
        <color rgb="FF000000"/>
        <name val="Avenir LT Std 55 Roman"/>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top style="medium">
          <color indexed="64"/>
        </top>
        <bottom/>
        <vertical/>
        <horizontal/>
      </border>
    </dxf>
    <dxf>
      <font>
        <b val="0"/>
        <i val="0"/>
        <strike val="0"/>
        <condense val="0"/>
        <extend val="0"/>
        <outline val="0"/>
        <shadow val="0"/>
        <u val="none"/>
        <vertAlign val="baseline"/>
        <sz val="12"/>
        <color rgb="FF000000"/>
        <name val="Avenir LT Std 55 Roman"/>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medium">
          <color indexed="64"/>
        </top>
        <bottom/>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border>
    </dxf>
    <dxf>
      <border outline="0">
        <bottom style="medium">
          <color indexed="64"/>
        </bottom>
      </border>
    </dxf>
    <dxf>
      <font>
        <b val="0"/>
        <i val="0"/>
        <strike val="0"/>
        <condense val="0"/>
        <extend val="0"/>
        <outline val="0"/>
        <shadow val="0"/>
        <u val="none"/>
        <vertAlign val="baseline"/>
        <sz val="12"/>
        <color rgb="FF000000"/>
        <name val="Avenir LT Std 55 Roman"/>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rgb="FF000000"/>
        <name val="Avenir LT Std 55 Roman"/>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horizontal style="thin">
          <color indexed="64"/>
        </horizontal>
      </border>
    </dxf>
    <dxf>
      <font>
        <b/>
        <strike val="0"/>
        <outline val="0"/>
        <shadow val="0"/>
        <u val="none"/>
        <vertAlign val="baseline"/>
        <color auto="1"/>
        <name val="Avenir LT Std 55 Roman"/>
        <family val="2"/>
        <scheme val="none"/>
      </font>
      <fill>
        <patternFill patternType="solid">
          <fgColor indexed="64"/>
          <bgColor theme="0"/>
        </patternFill>
      </fill>
    </dxf>
    <dxf>
      <font>
        <b val="0"/>
        <i val="0"/>
        <strike val="0"/>
        <condense val="0"/>
        <extend val="0"/>
        <outline val="0"/>
        <shadow val="0"/>
        <u val="none"/>
        <vertAlign val="baseline"/>
        <sz val="12"/>
        <color rgb="FF000000"/>
        <name val="Avenir LT Std 55 Roman"/>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dxf>
    <dxf>
      <font>
        <color theme="9" tint="0.79998168889431442"/>
      </font>
      <fill>
        <patternFill>
          <fgColor theme="9" tint="0.79995117038483843"/>
          <bgColor theme="9" tint="0.79998168889431442"/>
        </patternFill>
      </fill>
    </dxf>
    <dxf>
      <font>
        <color theme="9" tint="0.79998168889431442"/>
      </font>
      <fill>
        <patternFill>
          <fgColor theme="9" tint="0.79995117038483843"/>
          <bgColor theme="9" tint="0.79998168889431442"/>
        </patternFill>
      </fill>
    </dxf>
    <dxf>
      <font>
        <color theme="9" tint="0.79998168889431442"/>
      </font>
      <fill>
        <patternFill>
          <fgColor theme="9" tint="0.79995117038483843"/>
          <bgColor theme="9" tint="0.79998168889431442"/>
        </patternFill>
      </fill>
    </dxf>
    <dxf>
      <font>
        <color theme="9" tint="0.79998168889431442"/>
      </font>
      <fill>
        <patternFill>
          <fgColor theme="9" tint="0.79995117038483843"/>
          <bgColor theme="9" tint="0.79998168889431442"/>
        </patternFill>
      </fill>
    </dxf>
    <dxf>
      <font>
        <b val="0"/>
        <i val="0"/>
        <strike val="0"/>
        <condense val="0"/>
        <extend val="0"/>
        <outline val="0"/>
        <shadow val="0"/>
        <u val="none"/>
        <vertAlign val="baseline"/>
        <sz val="12"/>
        <color auto="1"/>
        <name val="Avenir LT Std 55 Roman"/>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1" indent="0" justifyLastLine="0" shrinkToFit="0" readingOrder="0"/>
      <border diagonalUp="0" diagonalDown="0">
        <left style="medium">
          <color indexed="64"/>
        </left>
        <right style="thin">
          <color indexed="64"/>
        </right>
        <top style="thin">
          <color indexed="64"/>
        </top>
        <bottom/>
        <vertical style="thin">
          <color indexed="64"/>
        </vertical>
      </border>
    </dxf>
    <dxf>
      <border outline="0">
        <bottom style="medium">
          <color indexed="64"/>
        </bottom>
      </border>
    </dxf>
    <dxf>
      <border diagonalUp="0" diagonalDown="0">
        <top style="thin">
          <color indexed="64"/>
        </top>
        <bottom style="thin">
          <color indexed="64"/>
        </bottom>
        <horizontal style="thin">
          <color indexed="64"/>
        </horizontal>
      </border>
    </dxf>
    <dxf>
      <fill>
        <patternFill patternType="solid">
          <fgColor indexed="64"/>
          <bgColor theme="0"/>
        </patternFill>
      </fill>
      <border diagonalUp="0" diagonalDown="0">
        <top style="thin">
          <color indexed="64"/>
        </top>
        <bottom style="thin">
          <color indexed="64"/>
        </bottom>
        <horizontal style="thin">
          <color indexed="64"/>
        </horizontal>
      </border>
    </dxf>
    <dxf>
      <border outline="0">
        <bottom style="medium">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i val="0"/>
        <strike val="0"/>
        <condense val="0"/>
        <extend val="0"/>
        <outline val="0"/>
        <shadow val="0"/>
        <u val="none"/>
        <vertAlign val="baseline"/>
        <sz val="12"/>
        <color auto="1"/>
        <name val="Avenir LT Std 55 Roman"/>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venir LT Std 55 Roman"/>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outline="0">
        <bottom style="medium">
          <color indexed="64"/>
        </bottom>
      </border>
    </dxf>
    <dxf>
      <font>
        <b/>
        <i val="0"/>
        <strike val="0"/>
        <condense val="0"/>
        <extend val="0"/>
        <outline val="0"/>
        <shadow val="0"/>
        <u val="none"/>
        <vertAlign val="baseline"/>
        <sz val="12"/>
        <color auto="1"/>
        <name val="Avenir LT Std 55 Roman"/>
        <family val="2"/>
        <scheme val="none"/>
      </font>
      <alignment horizontal="general" vertical="center" textRotation="0" wrapText="1" indent="0" justifyLastLine="0" shrinkToFit="0" readingOrder="0"/>
    </dxf>
    <dxf>
      <fill>
        <patternFill patternType="solid">
          <fgColor indexed="64"/>
          <bgColor theme="0"/>
        </patternFill>
      </fill>
    </dxf>
    <dxf>
      <border outline="0">
        <bottom style="thin">
          <color indexed="64"/>
        </bottom>
      </border>
    </dxf>
    <dxf>
      <fill>
        <patternFill>
          <fgColor indexed="64"/>
          <bgColor theme="0"/>
        </patternFill>
      </fill>
    </dxf>
    <dxf>
      <font>
        <b/>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outline="0">
        <bottom style="medium">
          <color indexed="64"/>
        </bottom>
      </border>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border outline="0">
        <bottom style="medium">
          <color indexed="64"/>
        </bottom>
      </border>
    </dxf>
    <dxf>
      <border outline="0">
        <left style="thin">
          <color indexed="64"/>
        </left>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border outline="0">
        <bottom style="medium">
          <color indexed="64"/>
        </bottom>
      </border>
    </dxf>
    <dxf>
      <fill>
        <patternFill patternType="solid">
          <fgColor indexed="64"/>
          <bgColor theme="0"/>
        </patternFill>
      </fill>
    </dxf>
    <dxf>
      <font>
        <color theme="9" tint="0.79998168889431442"/>
      </font>
      <fill>
        <patternFill>
          <bgColor theme="9" tint="0.79998168889431442"/>
        </patternFill>
      </fill>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FFDAD9"/>
        </patternFill>
      </fill>
    </dxf>
    <dxf>
      <font>
        <color rgb="FFFF0000"/>
      </font>
      <fill>
        <patternFill>
          <fgColor auto="1"/>
          <bgColor rgb="FFFFDADA"/>
        </patternFill>
      </fill>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style="thin">
          <color indexed="64"/>
        </top>
        <bottom style="thin">
          <color indexed="64"/>
        </bottom>
      </border>
    </dxf>
    <dxf>
      <border outline="0">
        <bottom style="medium">
          <color indexed="64"/>
        </bottom>
      </border>
    </dxf>
    <dxf>
      <fill>
        <patternFill patternType="solid">
          <fgColor indexed="64"/>
          <bgColor theme="0"/>
        </patternFill>
      </fill>
    </dxf>
    <dxf>
      <font>
        <b val="0"/>
        <i val="0"/>
        <strike val="0"/>
        <condense val="0"/>
        <extend val="0"/>
        <outline val="0"/>
        <shadow val="0"/>
        <u val="none"/>
        <vertAlign val="baseline"/>
        <sz val="12"/>
        <color theme="1"/>
        <name val="Avenir LT Std 55 Roman"/>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venir LT Std 55 Roman"/>
        <family val="2"/>
        <scheme val="none"/>
      </font>
      <numFmt numFmtId="166" formatCode="&quot;$&quot;#,##0"/>
      <fill>
        <patternFill patternType="solid">
          <fgColor indexed="64"/>
          <bgColor theme="9" tint="0.79998168889431442"/>
        </patternFill>
      </fill>
      <alignment horizontal="center" vertical="center"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auto="1"/>
        <name val="Avenir LT Std 55 Roman"/>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border>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none">
          <fgColor indexed="64"/>
          <bgColor indexed="65"/>
        </patternFill>
      </fill>
      <alignment horizontal="center" vertical="center" textRotation="0" wrapText="1" indent="0" justifyLastLine="0" shrinkToFit="0" readingOrder="0"/>
      <protection locked="0" hidden="0"/>
    </dxf>
    <dxf>
      <font>
        <color theme="9" tint="0.79998168889431442"/>
      </font>
      <fill>
        <patternFill>
          <bgColor theme="9" tint="0.79998168889431442"/>
        </patternFill>
      </fill>
    </dxf>
    <dxf>
      <font>
        <color auto="1"/>
      </font>
      <fill>
        <patternFill>
          <fgColor auto="1"/>
          <bgColor theme="1"/>
        </patternFill>
      </fill>
    </dxf>
    <dxf>
      <fill>
        <patternFill>
          <bgColor rgb="FFCCFFCC"/>
        </patternFill>
      </fill>
    </dxf>
    <dxf>
      <fill>
        <patternFill>
          <bgColor rgb="FF99CCFF"/>
        </patternFill>
      </fill>
      <border>
        <top style="double">
          <color auto="1"/>
        </top>
      </border>
    </dxf>
    <dxf>
      <fill>
        <patternFill>
          <bgColor rgb="FF99CCFF"/>
        </patternFill>
      </fill>
      <border>
        <bottom style="double">
          <color auto="1"/>
        </bottom>
      </border>
    </dxf>
    <dxf>
      <border>
        <left style="thin">
          <color auto="1"/>
        </left>
        <right style="thin">
          <color auto="1"/>
        </right>
        <top style="thin">
          <color auto="1"/>
        </top>
        <bottom style="thin">
          <color auto="1"/>
        </bottom>
        <vertical style="thin">
          <color auto="1"/>
        </vertical>
      </border>
    </dxf>
  </dxfs>
  <tableStyles count="1" defaultTableStyle="TableStyleMedium2" defaultPivotStyle="PivotStyleLight16">
    <tableStyle name="ERS Report" pivot="0" count="4" xr9:uid="{00000000-0011-0000-FFFF-FFFF00000000}">
      <tableStyleElement type="wholeTable" dxfId="217"/>
      <tableStyleElement type="headerRow" dxfId="216"/>
      <tableStyleElement type="totalRow" dxfId="215"/>
      <tableStyleElement type="secondRowStripe" dxfId="214"/>
    </tableStyle>
  </tableStyles>
  <colors>
    <mruColors>
      <color rgb="FFFFFF99"/>
      <color rgb="FF0000FF"/>
      <color rgb="FFFFDADA"/>
      <color rgb="FFFFDAD9"/>
      <color rgb="FFFFA7A7"/>
      <color rgb="FF0563C1"/>
      <color rgb="FFFFFF66"/>
      <color rgb="FF009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5</xdr:row>
      <xdr:rowOff>180975</xdr:rowOff>
    </xdr:to>
    <xdr:pic>
      <xdr:nvPicPr>
        <xdr:cNvPr id="2" name="Picture 1" descr="Logo: California Climate Investments- Cap and Trade Dollars at Work">
          <a:extLst>
            <a:ext uri="{FF2B5EF4-FFF2-40B4-BE49-F238E27FC236}">
              <a16:creationId xmlns:a16="http://schemas.microsoft.com/office/drawing/2014/main" id="{5AC76464-AB76-4C89-B17B-347592FA2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0"/>
          <a:ext cx="1743458"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3924300</xdr:colOff>
      <xdr:row>5</xdr:row>
      <xdr:rowOff>189089</xdr:rowOff>
    </xdr:to>
    <xdr:pic>
      <xdr:nvPicPr>
        <xdr:cNvPr id="6" name="Picture 5">
          <a:extLst>
            <a:ext uri="{FF2B5EF4-FFF2-40B4-BE49-F238E27FC236}">
              <a16:creationId xmlns:a16="http://schemas.microsoft.com/office/drawing/2014/main" id="{7A513492-6DB1-446F-8BDB-CD28911739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7289800" cy="1446389"/>
        </a:xfrm>
        <a:prstGeom prst="rect">
          <a:avLst/>
        </a:prstGeom>
      </xdr:spPr>
    </xdr:pic>
    <xdr:clientData/>
  </xdr:twoCellAnchor>
  <xdr:twoCellAnchor editAs="oneCell">
    <xdr:from>
      <xdr:col>0</xdr:col>
      <xdr:colOff>0</xdr:colOff>
      <xdr:row>0</xdr:row>
      <xdr:rowOff>6350</xdr:rowOff>
    </xdr:from>
    <xdr:to>
      <xdr:col>3</xdr:col>
      <xdr:colOff>793750</xdr:colOff>
      <xdr:row>6</xdr:row>
      <xdr:rowOff>35829</xdr:rowOff>
    </xdr:to>
    <xdr:pic>
      <xdr:nvPicPr>
        <xdr:cNvPr id="2" name="Picture 1"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9D1B3987-B066-131B-1C98-21092248F51E}"/>
            </a:ext>
          </a:extLst>
        </xdr:cNvPr>
        <xdr:cNvPicPr>
          <a:picLocks noChangeAspect="1"/>
        </xdr:cNvPicPr>
      </xdr:nvPicPr>
      <xdr:blipFill>
        <a:blip xmlns:r="http://schemas.openxmlformats.org/officeDocument/2006/relationships" r:embed="rId2"/>
        <a:stretch>
          <a:fillRect/>
        </a:stretch>
      </xdr:blipFill>
      <xdr:spPr>
        <a:xfrm>
          <a:off x="0" y="6350"/>
          <a:ext cx="8401050" cy="1515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2762250</xdr:colOff>
      <xdr:row>6</xdr:row>
      <xdr:rowOff>143779</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92E189AD-6D5C-4C8A-BD6F-B573E21EF1BE}"/>
            </a:ext>
          </a:extLst>
        </xdr:cNvPr>
        <xdr:cNvPicPr>
          <a:picLocks noChangeAspect="1"/>
        </xdr:cNvPicPr>
      </xdr:nvPicPr>
      <xdr:blipFill>
        <a:blip xmlns:r="http://schemas.openxmlformats.org/officeDocument/2006/relationships" r:embed="rId1"/>
        <a:stretch>
          <a:fillRect/>
        </a:stretch>
      </xdr:blipFill>
      <xdr:spPr>
        <a:xfrm>
          <a:off x="0" y="0"/>
          <a:ext cx="8401050" cy="15153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984250</xdr:colOff>
      <xdr:row>6</xdr:row>
      <xdr:rowOff>122414</xdr:rowOff>
    </xdr:to>
    <xdr:pic>
      <xdr:nvPicPr>
        <xdr:cNvPr id="2" name="Picture 1">
          <a:extLst>
            <a:ext uri="{FF2B5EF4-FFF2-40B4-BE49-F238E27FC236}">
              <a16:creationId xmlns:a16="http://schemas.microsoft.com/office/drawing/2014/main" id="{533AC104-3E0C-4379-A58D-88C177DF14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7289800" cy="1446389"/>
        </a:xfrm>
        <a:prstGeom prst="rect">
          <a:avLst/>
        </a:prstGeom>
      </xdr:spPr>
    </xdr:pic>
    <xdr:clientData/>
  </xdr:twoCellAnchor>
  <xdr:twoCellAnchor editAs="oneCell">
    <xdr:from>
      <xdr:col>0</xdr:col>
      <xdr:colOff>0</xdr:colOff>
      <xdr:row>0</xdr:row>
      <xdr:rowOff>0</xdr:rowOff>
    </xdr:from>
    <xdr:to>
      <xdr:col>6</xdr:col>
      <xdr:colOff>571500</xdr:colOff>
      <xdr:row>7</xdr:row>
      <xdr:rowOff>4079</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31D70971-3B80-4087-887A-569C5DEA1C2F}"/>
            </a:ext>
          </a:extLst>
        </xdr:cNvPr>
        <xdr:cNvPicPr>
          <a:picLocks noChangeAspect="1"/>
        </xdr:cNvPicPr>
      </xdr:nvPicPr>
      <xdr:blipFill>
        <a:blip xmlns:r="http://schemas.openxmlformats.org/officeDocument/2006/relationships" r:embed="rId2"/>
        <a:stretch>
          <a:fillRect/>
        </a:stretch>
      </xdr:blipFill>
      <xdr:spPr>
        <a:xfrm>
          <a:off x="0" y="0"/>
          <a:ext cx="8401050" cy="1515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1479550</xdr:colOff>
      <xdr:row>6</xdr:row>
      <xdr:rowOff>74789</xdr:rowOff>
    </xdr:to>
    <xdr:pic>
      <xdr:nvPicPr>
        <xdr:cNvPr id="2" name="Picture 1">
          <a:extLst>
            <a:ext uri="{FF2B5EF4-FFF2-40B4-BE49-F238E27FC236}">
              <a16:creationId xmlns:a16="http://schemas.microsoft.com/office/drawing/2014/main" id="{DBBC6717-681D-40C7-97CC-4E8B1FD376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7289800" cy="1446389"/>
        </a:xfrm>
        <a:prstGeom prst="rect">
          <a:avLst/>
        </a:prstGeom>
      </xdr:spPr>
    </xdr:pic>
    <xdr:clientData/>
  </xdr:twoCellAnchor>
  <xdr:twoCellAnchor editAs="oneCell">
    <xdr:from>
      <xdr:col>0</xdr:col>
      <xdr:colOff>0</xdr:colOff>
      <xdr:row>0</xdr:row>
      <xdr:rowOff>0</xdr:rowOff>
    </xdr:from>
    <xdr:to>
      <xdr:col>3</xdr:col>
      <xdr:colOff>228600</xdr:colOff>
      <xdr:row>6</xdr:row>
      <xdr:rowOff>143779</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EFC2E2F5-6561-4BB0-B592-48000AA94BCC}"/>
            </a:ext>
          </a:extLst>
        </xdr:cNvPr>
        <xdr:cNvPicPr>
          <a:picLocks noChangeAspect="1"/>
        </xdr:cNvPicPr>
      </xdr:nvPicPr>
      <xdr:blipFill>
        <a:blip xmlns:r="http://schemas.openxmlformats.org/officeDocument/2006/relationships" r:embed="rId2"/>
        <a:stretch>
          <a:fillRect/>
        </a:stretch>
      </xdr:blipFill>
      <xdr:spPr>
        <a:xfrm>
          <a:off x="0" y="0"/>
          <a:ext cx="8401050" cy="15153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1314450</xdr:colOff>
      <xdr:row>6</xdr:row>
      <xdr:rowOff>74789</xdr:rowOff>
    </xdr:to>
    <xdr:pic>
      <xdr:nvPicPr>
        <xdr:cNvPr id="2" name="Picture 1">
          <a:extLst>
            <a:ext uri="{FF2B5EF4-FFF2-40B4-BE49-F238E27FC236}">
              <a16:creationId xmlns:a16="http://schemas.microsoft.com/office/drawing/2014/main" id="{11F83C17-B2D3-4E61-A489-32705FDD4B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7289800" cy="1446389"/>
        </a:xfrm>
        <a:prstGeom prst="rect">
          <a:avLst/>
        </a:prstGeom>
      </xdr:spPr>
    </xdr:pic>
    <xdr:clientData/>
  </xdr:twoCellAnchor>
  <xdr:twoCellAnchor editAs="oneCell">
    <xdr:from>
      <xdr:col>0</xdr:col>
      <xdr:colOff>0</xdr:colOff>
      <xdr:row>0</xdr:row>
      <xdr:rowOff>0</xdr:rowOff>
    </xdr:from>
    <xdr:to>
      <xdr:col>4</xdr:col>
      <xdr:colOff>12700</xdr:colOff>
      <xdr:row>6</xdr:row>
      <xdr:rowOff>143779</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4D1F0CED-59E8-4F33-99A0-679FCEBFE724}"/>
            </a:ext>
          </a:extLst>
        </xdr:cNvPr>
        <xdr:cNvPicPr>
          <a:picLocks noChangeAspect="1"/>
        </xdr:cNvPicPr>
      </xdr:nvPicPr>
      <xdr:blipFill>
        <a:blip xmlns:r="http://schemas.openxmlformats.org/officeDocument/2006/relationships" r:embed="rId2"/>
        <a:stretch>
          <a:fillRect/>
        </a:stretch>
      </xdr:blipFill>
      <xdr:spPr>
        <a:xfrm>
          <a:off x="0" y="0"/>
          <a:ext cx="8401050" cy="1515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5372100</xdr:colOff>
      <xdr:row>7</xdr:row>
      <xdr:rowOff>4079</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610CC311-073B-46CE-AE0F-A4E02C61C1B3}"/>
            </a:ext>
          </a:extLst>
        </xdr:cNvPr>
        <xdr:cNvPicPr>
          <a:picLocks noChangeAspect="1"/>
        </xdr:cNvPicPr>
      </xdr:nvPicPr>
      <xdr:blipFill>
        <a:blip xmlns:r="http://schemas.openxmlformats.org/officeDocument/2006/relationships" r:embed="rId1"/>
        <a:stretch>
          <a:fillRect/>
        </a:stretch>
      </xdr:blipFill>
      <xdr:spPr>
        <a:xfrm>
          <a:off x="0" y="0"/>
          <a:ext cx="8401050" cy="15153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180975</xdr:rowOff>
    </xdr:from>
    <xdr:to>
      <xdr:col>4</xdr:col>
      <xdr:colOff>595928</xdr:colOff>
      <xdr:row>13</xdr:row>
      <xdr:rowOff>18806</xdr:rowOff>
    </xdr:to>
    <xdr:pic>
      <xdr:nvPicPr>
        <xdr:cNvPr id="2" name="Picture 1" descr="This Benefits Calculator Tool must be used to estimate and report the GHG benefits and selected co-benefits associated with proposed projects.  In addition to Energy Corps application requirements, applicants for GGRF funding are required to document results from the use of this Benefits Calculator Tool, including supporting materials to verify the accuracy of project-specific inputs.  Project sponsors are required to provide electronic documentation that is complete and sufficient to allow the calculations to be reviewed and replicated.  Paper copies of supporting materials must be available upon request by agency staf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0500" y="1514475"/>
          <a:ext cx="7771428" cy="1952381"/>
        </a:xfrm>
        <a:prstGeom prst="rect">
          <a:avLst/>
        </a:prstGeom>
      </xdr:spPr>
    </xdr:pic>
    <xdr:clientData/>
  </xdr:twoCellAnchor>
  <xdr:twoCellAnchor editAs="oneCell">
    <xdr:from>
      <xdr:col>1</xdr:col>
      <xdr:colOff>0</xdr:colOff>
      <xdr:row>21</xdr:row>
      <xdr:rowOff>0</xdr:rowOff>
    </xdr:from>
    <xdr:to>
      <xdr:col>3</xdr:col>
      <xdr:colOff>808761</xdr:colOff>
      <xdr:row>24</xdr:row>
      <xdr:rowOff>114207</xdr:rowOff>
    </xdr:to>
    <xdr:pic>
      <xdr:nvPicPr>
        <xdr:cNvPr id="3" name="Picture 2" descr="Project-specific Documentatio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90500" y="6096000"/>
          <a:ext cx="6914286" cy="742857"/>
        </a:xfrm>
        <a:prstGeom prst="rect">
          <a:avLst/>
        </a:prstGeom>
      </xdr:spPr>
    </xdr:pic>
    <xdr:clientData/>
  </xdr:twoCellAnchor>
  <xdr:twoCellAnchor editAs="oneCell">
    <xdr:from>
      <xdr:col>0</xdr:col>
      <xdr:colOff>0</xdr:colOff>
      <xdr:row>0</xdr:row>
      <xdr:rowOff>0</xdr:rowOff>
    </xdr:from>
    <xdr:to>
      <xdr:col>4</xdr:col>
      <xdr:colOff>488950</xdr:colOff>
      <xdr:row>7</xdr:row>
      <xdr:rowOff>4079</xdr:rowOff>
    </xdr:to>
    <xdr:pic>
      <xdr:nvPicPr>
        <xdr:cNvPr id="4" name="Picture 3"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29FA1275-1AC2-44C5-8CCF-234149644FA0}"/>
            </a:ext>
          </a:extLst>
        </xdr:cNvPr>
        <xdr:cNvPicPr>
          <a:picLocks noChangeAspect="1"/>
        </xdr:cNvPicPr>
      </xdr:nvPicPr>
      <xdr:blipFill>
        <a:blip xmlns:r="http://schemas.openxmlformats.org/officeDocument/2006/relationships" r:embed="rId3"/>
        <a:stretch>
          <a:fillRect/>
        </a:stretch>
      </xdr:blipFill>
      <xdr:spPr>
        <a:xfrm>
          <a:off x="0" y="0"/>
          <a:ext cx="8401050" cy="15153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3321050</xdr:colOff>
      <xdr:row>7</xdr:row>
      <xdr:rowOff>4079</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A8C8E0AC-8250-4CAF-BA83-2E745083C1CA}"/>
            </a:ext>
          </a:extLst>
        </xdr:cNvPr>
        <xdr:cNvPicPr>
          <a:picLocks noChangeAspect="1"/>
        </xdr:cNvPicPr>
      </xdr:nvPicPr>
      <xdr:blipFill>
        <a:blip xmlns:r="http://schemas.openxmlformats.org/officeDocument/2006/relationships" r:embed="rId1"/>
        <a:stretch>
          <a:fillRect/>
        </a:stretch>
      </xdr:blipFill>
      <xdr:spPr>
        <a:xfrm>
          <a:off x="0" y="0"/>
          <a:ext cx="8401050" cy="15153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1424517</xdr:colOff>
      <xdr:row>6</xdr:row>
      <xdr:rowOff>203046</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FF6D55FB-D334-4C34-B5CF-3AEA06DC6B7F}"/>
            </a:ext>
          </a:extLst>
        </xdr:cNvPr>
        <xdr:cNvPicPr>
          <a:picLocks noChangeAspect="1"/>
        </xdr:cNvPicPr>
      </xdr:nvPicPr>
      <xdr:blipFill>
        <a:blip xmlns:r="http://schemas.openxmlformats.org/officeDocument/2006/relationships" r:embed="rId1"/>
        <a:stretch>
          <a:fillRect/>
        </a:stretch>
      </xdr:blipFill>
      <xdr:spPr>
        <a:xfrm>
          <a:off x="0" y="0"/>
          <a:ext cx="8401050" cy="15153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3060700</xdr:colOff>
      <xdr:row>7</xdr:row>
      <xdr:rowOff>4079</xdr:rowOff>
    </xdr:to>
    <xdr:pic>
      <xdr:nvPicPr>
        <xdr:cNvPr id="2" name="Picture 1"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B65DC8CB-57C7-4E63-BE6F-E573ADE4119F}"/>
            </a:ext>
          </a:extLst>
        </xdr:cNvPr>
        <xdr:cNvPicPr>
          <a:picLocks noChangeAspect="1"/>
        </xdr:cNvPicPr>
      </xdr:nvPicPr>
      <xdr:blipFill>
        <a:blip xmlns:r="http://schemas.openxmlformats.org/officeDocument/2006/relationships" r:embed="rId1"/>
        <a:stretch>
          <a:fillRect/>
        </a:stretch>
      </xdr:blipFill>
      <xdr:spPr>
        <a:xfrm>
          <a:off x="0" y="0"/>
          <a:ext cx="8401050" cy="15153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88900</xdr:colOff>
      <xdr:row>8</xdr:row>
      <xdr:rowOff>42179</xdr:rowOff>
    </xdr:to>
    <xdr:pic>
      <xdr:nvPicPr>
        <xdr:cNvPr id="3" name="Picture 2" descr="The California Climate Investments Logo is displayed alongside the Worksheet Title.  California Air Resources Board.   Benefits Calculator Tool.  Energy Corps.  Climate Investments.  ">
          <a:extLst>
            <a:ext uri="{FF2B5EF4-FFF2-40B4-BE49-F238E27FC236}">
              <a16:creationId xmlns:a16="http://schemas.microsoft.com/office/drawing/2014/main" id="{1C08A6E6-B025-477A-BF36-1C98C2F28A10}"/>
            </a:ext>
          </a:extLst>
        </xdr:cNvPr>
        <xdr:cNvPicPr>
          <a:picLocks noChangeAspect="1"/>
        </xdr:cNvPicPr>
      </xdr:nvPicPr>
      <xdr:blipFill>
        <a:blip xmlns:r="http://schemas.openxmlformats.org/officeDocument/2006/relationships" r:embed="rId1"/>
        <a:stretch>
          <a:fillRect/>
        </a:stretch>
      </xdr:blipFill>
      <xdr:spPr>
        <a:xfrm>
          <a:off x="0" y="0"/>
          <a:ext cx="8401050" cy="15153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221D73-360E-40E4-9D5F-8C2948BEB6E0}" name="Table1" displayName="Table1" ref="B13:D24" totalsRowShown="0" headerRowDxfId="211" tableBorderDxfId="210" headerRowCellStyle="Hyperlink">
  <autoFilter ref="B13:D24" xr:uid="{5C221D73-360E-40E4-9D5F-8C2948BEB6E0}"/>
  <tableColumns count="3">
    <tableColumn id="1" xr3:uid="{3EE41ECE-33FA-41BF-A436-67C62E5DC035}" name="Category" dataDxfId="209" dataCellStyle="Normal 11"/>
    <tableColumn id="2" xr3:uid="{2AB0E370-77F8-4137-A5E3-5561F265C87A}" name="Input" dataDxfId="208" dataCellStyle="Currency"/>
    <tableColumn id="3" xr3:uid="{4FF32404-A3A8-4A55-B58A-01AFD9130C64}" name="Required?" dataDxfId="207" dataCellStyle="Normal 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2DCDD7-9B0C-40A6-887E-AA23777AD861}" name="Table2" displayName="Table2" ref="B27:C30" totalsRowShown="0" headerRowDxfId="206" tableBorderDxfId="205">
  <autoFilter ref="B27:C30" xr:uid="{012DCDD7-9B0C-40A6-887E-AA23777AD861}"/>
  <tableColumns count="2">
    <tableColumn id="1" xr3:uid="{ECE66885-75B2-4EEB-AE6B-FCA49AC9F487}" name="Category"/>
    <tableColumn id="2" xr3:uid="{4E1CF21F-7459-49CA-AB33-7D5648AA38DC}" name="Definition" dataDxfId="20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53FBF-7072-4436-962D-2737464A84EA}" name="Table3" displayName="Table3" ref="B17:U1017" totalsRowShown="0" headerRowDxfId="199" headerRowBorderDxfId="198" tableBorderDxfId="197" totalsRowBorderDxfId="196">
  <autoFilter ref="B17:U1017" xr:uid="{08B53FBF-7072-4436-962D-2737464A84EA}"/>
  <tableColumns count="20">
    <tableColumn id="1" xr3:uid="{7849D90E-07EA-4994-AA2F-99A6133D2B1A}" name="Building Type" dataDxfId="195"/>
    <tableColumn id="2" xr3:uid="{32F13964-7062-4F08-8CEB-DBFF6F592FE1}" name="Building Type Required?" dataDxfId="194"/>
    <tableColumn id="3" xr3:uid="{288E4573-4361-4B90-8864-FE1818557C3E}" name="Fixture Type" dataDxfId="193"/>
    <tableColumn id="4" xr3:uid="{C0560FFB-241F-44B1-9192-A81569740E84}" name="Pre-retrofit Fixture Type Required?" dataDxfId="192"/>
    <tableColumn id="5" xr3:uid="{AC8CBA84-9CEB-42B3-AA1D-D24AC59BF794}" name="Fixture Specifications" dataDxfId="191"/>
    <tableColumn id="6" xr3:uid="{9DBEF7AF-FB14-4A6A-80B8-D2C6C7EC2853}" name="Pre-retrofit Fixture Specifications Required?" dataDxfId="190"/>
    <tableColumn id="7" xr3:uid="{08CC800B-9CCC-4FDD-9623-C29CC752234B}" name="Quantity" dataDxfId="189" dataCellStyle="Comma"/>
    <tableColumn id="8" xr3:uid="{1C93D98C-C110-44AF-8A89-F0B6ACBE4DA3}" name="Pre-retrofit Quantity Required?" dataDxfId="188" dataCellStyle="Comma"/>
    <tableColumn id="9" xr3:uid="{DA482A00-8DC7-4A96-A626-E561C9E9863D}" name="Number of Bulbs" dataDxfId="187" dataCellStyle="Comma">
      <calculatedColumnFormula>IFERROR((VLOOKUP(CONCATENATE(D18," ",F18),Measures!$D$11:$E$245,2,FALSE)*H18),"")</calculatedColumnFormula>
    </tableColumn>
    <tableColumn id="10" xr3:uid="{2AF08214-06A3-4F1B-8A98-54764C774BCD}" name="Control Type" dataDxfId="186"/>
    <tableColumn id="11" xr3:uid="{B54F2909-AB5A-434D-AB4C-97015B0A9BF8}" name="Pre-retrofit Control Type Required?" dataDxfId="185"/>
    <tableColumn id="12" xr3:uid="{9EDED2A1-2F9D-42A9-A36B-2CE65F8E0594}" name="Fixture Type2" dataDxfId="184"/>
    <tableColumn id="13" xr3:uid="{E80AEA88-1456-40AD-993D-8A5B83B97E66}" name="Post-retrofit Fixture Type Required?" dataDxfId="183"/>
    <tableColumn id="14" xr3:uid="{60A0A576-31FA-4BE4-BDE9-F7D4D0031AE0}" name="Fixture Specifications3" dataDxfId="182"/>
    <tableColumn id="15" xr3:uid="{780E124B-E5A6-41AC-AD75-8647A1931E87}" name="Post-retrofit Fixture Specifications Required?" dataDxfId="181"/>
    <tableColumn id="16" xr3:uid="{4E2A01DE-874F-4709-BCB5-EC69D119603D}" name="Quantity4" dataDxfId="180"/>
    <tableColumn id="17" xr3:uid="{CCC71857-CED7-44E0-A77B-E71688D96113}" name="Post-retrofit Quantity Required?" dataDxfId="179"/>
    <tableColumn id="18" xr3:uid="{722086AD-2FBA-443E-A192-7DCDA6535CE4}" name="Number of Bulbs5" dataDxfId="178">
      <calculatedColumnFormula>IFERROR(IF(M18="LED Kit","NA",VLOOKUP(CONCATENATE(IF(OR(M18="LED Kit",M18="LED Tube"),"LED",M18)," ",O18),Measures!$D$11:$E$245,2,FALSE)*Q18),"")</calculatedColumnFormula>
    </tableColumn>
    <tableColumn id="19" xr3:uid="{FAE68BCD-69D2-4F35-AD10-FB1CE2333118}" name="Control Type6" dataDxfId="177"/>
    <tableColumn id="20" xr3:uid="{FB25286B-0E6D-43EF-B17E-941423F0CD8E}" name="Post-retrofit Control Type Required?" dataDxfId="17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2FB0C9-0A6D-4841-8C2A-B7561D677DB3}" name="Table4" displayName="Table4" ref="B24:D26" totalsRowShown="0" headerRowDxfId="174" tableBorderDxfId="173">
  <autoFilter ref="B24:D26" xr:uid="{2D2FB0C9-0A6D-4841-8C2A-B7561D677DB3}"/>
  <tableColumns count="3">
    <tableColumn id="1" xr3:uid="{3CE78ED6-A061-42AB-AEEA-609DBC9A5F37}" name="Category" dataDxfId="172"/>
    <tableColumn id="2" xr3:uid="{F0602949-BEC1-4FD2-936B-F96DD87CE3BF}" name="Input" dataDxfId="171">
      <calculatedColumnFormula>IF(OR(AnnualkWhGenerated=""),"",AnnualkWhGenerated*(SUMPRODUCT((1-0.5%)^ROW(INDIRECT("1:"&amp;30-1)))+1))</calculatedColumnFormula>
    </tableColumn>
    <tableColumn id="3" xr3:uid="{1600CD00-2E8E-400F-8F98-392CA99936CE}" name="Required?"/>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2C8F0E-627A-4905-BF79-DFC33F9F65DC}" name="Table5" displayName="Table5" ref="B17:D19" totalsRowShown="0" tableBorderDxfId="170">
  <autoFilter ref="B17:D19" xr:uid="{A92C8F0E-627A-4905-BF79-DFC33F9F65DC}"/>
  <tableColumns count="3">
    <tableColumn id="1" xr3:uid="{1FAB08F2-2211-46C5-B288-917D539B4E8A}" name="GHG Summary" dataDxfId="169"/>
    <tableColumn id="2" xr3:uid="{80D7341A-90CA-47FD-AF69-6DC3F6578509}" name="Per Total GGRF Funds">
      <calculatedColumnFormula>IFERROR(TotalGHG/TotalGGRFFunds,"")</calculatedColumnFormula>
    </tableColumn>
    <tableColumn id="3" xr3:uid="{1CEEBFB9-FA5F-46B3-A8D8-C926950F1EB0}" name="Per Energy Corps GGRF Funds">
      <calculatedColumnFormula>IFERROR(C18*(CCCFunds/TotalGGRFFunds),"")</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641861-CCB2-45F1-9F69-7F8183EFA342}" name="Table6" displayName="Table6" ref="B12:C14" totalsRowShown="0" tableBorderDxfId="168">
  <autoFilter ref="B12:C14" xr:uid="{C8641861-CCB2-45F1-9F69-7F8183EFA342}"/>
  <tableColumns count="2">
    <tableColumn id="1" xr3:uid="{DA168D30-B3EF-4D6B-8C5A-79CF043B19AC}" name="Project Information" dataDxfId="167"/>
    <tableColumn id="2" xr3:uid="{A057C6F7-E4A8-4FFB-965B-B950DC86B914}" name="Total">
      <calculatedColumnFormula>TotalGGRFFunds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E3AEA1C-2340-490F-9551-80C43DDF588F}" name="Table7" displayName="Table7" ref="B12:D18" totalsRowShown="0" tableBorderDxfId="166">
  <autoFilter ref="B12:D18" xr:uid="{9E3AEA1C-2340-490F-9551-80C43DDF588F}"/>
  <tableColumns count="3">
    <tableColumn id="1" xr3:uid="{FED92BF5-054A-48FE-9845-98413BCBF7F2}" name="Co-benefits and Key Variables" dataDxfId="165"/>
    <tableColumn id="2" xr3:uid="{14C680BE-DF8A-455F-B340-1ACEA9A7CC76}" name="Per Total GGRF Funds" dataDxfId="164" dataCellStyle="Currency"/>
    <tableColumn id="3" xr3:uid="{ED25C206-FD23-4E5C-9F6D-8E2D73286A0B}" name="Per Energy Corps GGRF Funds" dataDxfId="163" dataCellStyle="Currency">
      <calculatedColumnFormula>IFERROR(C13*(CCCFunds/TotalGGRFFunds),"")</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8EADC7-8BCB-4DF6-B10C-8057489F689A}" name="Table8" displayName="Table8" ref="B9:C20" totalsRowShown="0" headerRowDxfId="162" tableBorderDxfId="161">
  <autoFilter ref="B9:C20" xr:uid="{6D8EADC7-8BCB-4DF6-B10C-8057489F689A}"/>
  <tableColumns count="2">
    <tableColumn id="1" xr3:uid="{466DDB1E-8973-408A-B71E-CF4180B1F6C1}" name="Project Info Inputs" dataDxfId="160"/>
    <tableColumn id="2" xr3:uid="{E6386E16-CC0D-4122-A3B3-C9B871B0256D}" name="Defini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D43C93-139A-447E-AB70-A8D93D39354D}" name="Table9" displayName="Table9" ref="B23:C30" totalsRowShown="0" headerRowDxfId="159" tableBorderDxfId="158">
  <autoFilter ref="B23:C30" xr:uid="{8CD43C93-139A-447E-AB70-A8D93D39354D}"/>
  <tableColumns count="2">
    <tableColumn id="1" xr3:uid="{49B94067-601B-40BD-AB65-D82EC0186280}" name="Retrofit Inputs" dataDxfId="157"/>
    <tableColumn id="2" xr3:uid="{AC2CE7A4-94E0-4AE8-97CE-4724B6F96476}" name="Definition" dataDxfId="15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F02F6C-E6FA-4E61-807B-2DD3EC41B817}" name="Table10" displayName="Table10" ref="B33:C35" totalsRowShown="0" headerRowDxfId="155" tableBorderDxfId="154">
  <autoFilter ref="B33:C35" xr:uid="{10F02F6C-E6FA-4E61-807B-2DD3EC41B817}"/>
  <tableColumns count="2">
    <tableColumn id="1" xr3:uid="{49AC6820-5AC1-459C-9FC5-DF3DFEF20ABF}" name="Solar PV Inputs" dataDxfId="153"/>
    <tableColumn id="2" xr3:uid="{6FBC3BFC-313D-4EFB-ABF6-D683FBC615E2}" name="Definition" dataDxfId="1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149F68D-6AA9-4BDA-8FF2-3BC7A140C896}" name="Table11" displayName="Table11" ref="B38:C42" totalsRowShown="0" tableBorderDxfId="151">
  <autoFilter ref="B38:C42" xr:uid="{C149F68D-6AA9-4BDA-8FF2-3BC7A140C896}"/>
  <tableColumns count="2">
    <tableColumn id="1" xr3:uid="{9E6B06A7-9B25-426E-AEBB-CC65E32B1CAB}" name="GHG Summary" dataDxfId="150"/>
    <tableColumn id="2" xr3:uid="{01E03257-B6D6-4706-826C-2DCF09CE30BF}" name="Definition" dataDxfId="14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68F9AC1-0AFD-49DC-A28A-7BBF44AC6CAB}" name="Table12" displayName="Table12" ref="B45:C51" totalsRowShown="0" tableBorderDxfId="148">
  <autoFilter ref="B45:C51" xr:uid="{768F9AC1-0AFD-49DC-A28A-7BBF44AC6CAB}"/>
  <tableColumns count="2">
    <tableColumn id="1" xr3:uid="{B2AB60F2-F9DA-44CF-B7EC-DA994EFFBB2C}" name="Co-benefits Summary" dataDxfId="147"/>
    <tableColumn id="2" xr3:uid="{2F41BB07-6D8F-4797-9C86-678723AF4512}" name="Definition" dataDxfId="14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CBBFBEC-CC22-461B-9154-37CA24D27536}" name="Table13" displayName="Table13" ref="B16:E20" totalsRowShown="0">
  <autoFilter ref="B16:E20" xr:uid="{9CBBFBEC-CC22-461B-9154-37CA24D27536}"/>
  <tableColumns count="4">
    <tableColumn id="1" xr3:uid="{18014723-0E6D-48C8-8008-AB79D8A41A2F}" name="Number" dataDxfId="141"/>
    <tableColumn id="2" xr3:uid="{07FBEAFA-6773-46CC-9934-1D56445DB611}" name="Requirement" dataDxfId="140"/>
    <tableColumn id="3" xr3:uid="{5B828CF8-EB8A-4555-9C9C-26D3ADB3B1E1}" name="Completed?"/>
    <tableColumn id="4" xr3:uid="{13D2E841-71AB-44D2-A675-834045D21D92}" name="Require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D5B87F0-D748-45BA-8522-49FFFEF9C11E}" name="Table14" displayName="Table14" ref="B31:E33" totalsRowShown="0" headerRowDxfId="139">
  <autoFilter ref="B31:E33" xr:uid="{DD5B87F0-D748-45BA-8522-49FFFEF9C11E}"/>
  <tableColumns count="4">
    <tableColumn id="1" xr3:uid="{69D059FA-C52D-4066-B798-88CB083ABCA5}" name="Number" dataDxfId="138"/>
    <tableColumn id="2" xr3:uid="{5F08ACC9-A32C-4AEE-BFD8-320DC54D26EC}" name="Requirement" dataDxfId="137"/>
    <tableColumn id="3" xr3:uid="{E73A8B28-5FCF-462F-9874-7D55F05840B6}" name="Completed?" dataDxfId="136"/>
    <tableColumn id="4" xr3:uid="{0DE4A10C-2AC4-4A07-B444-4ED551CAC8BA}" name="Required?" dataDxfId="13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0EA478A-B6A2-4255-9362-00759A21B4D5}" name="Table15" displayName="Table15" ref="B27:E28" totalsRowShown="0" tableBorderDxfId="134">
  <autoFilter ref="B27:E28" xr:uid="{B0EA478A-B6A2-4255-9362-00759A21B4D5}"/>
  <tableColumns count="4">
    <tableColumn id="1" xr3:uid="{B41D441F-BC8D-45D0-9B14-3A3C5BFB073D}" name="Number" dataDxfId="133"/>
    <tableColumn id="2" xr3:uid="{98D05F95-5AF0-41A8-A5C6-3C3B43C17363}" name="Requirement" dataDxfId="132"/>
    <tableColumn id="3" xr3:uid="{4F27274B-8941-4870-89BE-A8A1166E5FB7}" name="Completed?" dataDxfId="131"/>
    <tableColumn id="4" xr3:uid="{03F949B6-978D-49C8-B1B5-2DC9A1FAC2FC}" name="Required?" dataDxfId="13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FC42C73-BC51-449F-96E6-B2EABAB9A269}" name="Table16" displayName="Table16" ref="B13:S1013" totalsRowShown="0" headerRowBorderDxfId="129" tableBorderDxfId="128">
  <autoFilter ref="B13:S1013" xr:uid="{FFC42C73-BC51-449F-96E6-B2EABAB9A269}"/>
  <tableColumns count="18">
    <tableColumn id="1" xr3:uid="{45CF8655-C053-4E2F-B92F-1AD4E7A761A2}" name="Building" dataDxfId="127">
      <calculatedColumnFormula>IF('Retrofit Inputs'!B18=0,"",'Retrofit Inputs'!B18)</calculatedColumnFormula>
    </tableColumn>
    <tableColumn id="2" xr3:uid="{6F7B0880-B30C-4ABC-9955-E80148CC71EF}" name="Lighting Hours" dataDxfId="126">
      <calculatedColumnFormula>IF(B14="","",VLOOKUP(B14,Defaults!B$22:C$28,2,FALSE))</calculatedColumnFormula>
    </tableColumn>
    <tableColumn id="3" xr3:uid="{897D379D-B4D9-4DFC-8563-35CF22E533E8}" name="Lighting Type" dataDxfId="125">
      <calculatedColumnFormula>IFERROR(VLOOKUP(F14,Measures!$D$11:$F$245,3,FALSE),"")</calculatedColumnFormula>
    </tableColumn>
    <tableColumn id="4" xr3:uid="{6EBF546B-7119-4B12-BB54-197519E83FD8}" name="HVAC Effect" dataDxfId="124">
      <calculatedColumnFormula>IF(OR('Project Info'!$C$16="",B14=""),"",IF(D14="Screw-in Lighting",INDEX(INDIRECT(CONCATENATE(B14,"SI_IE")),'Project Info'!C$16,1),IF(D14="Hard-Wired Lighting",INDEX(INDIRECT(CONCATENATE(B14,"HW_IE")),'Project Info'!C$16,1))))</calculatedColumnFormula>
    </tableColumn>
    <tableColumn id="5" xr3:uid="{BD1F78F0-1515-4C61-BB98-D0CD46996F81}" name="Pre-retrofit Measure" dataDxfId="123">
      <calculatedColumnFormula>IF(OR('Retrofit Inputs'!D18="",'Retrofit Inputs'!F18=""),"",IF(OR('Retrofit Inputs'!D18="LED Tube",'Retrofit Inputs'!D18="LED Kit"),CONCATENATE("LED"," ",'Retrofit Inputs'!F18),CONCATENATE('Retrofit Inputs'!D18, " ",'Retrofit Inputs'!F18)))</calculatedColumnFormula>
    </tableColumn>
    <tableColumn id="6" xr3:uid="{1A306349-D60B-4AC9-A1A0-BD8D17E81D9E}" name="Pre-retrofit Watts" dataDxfId="122">
      <calculatedColumnFormula>IF(F14="","",VLOOKUP(F14,Measures!D$11:G$245,4,FALSE))</calculatedColumnFormula>
    </tableColumn>
    <tableColumn id="7" xr3:uid="{1FEBDD31-E8B3-4C74-9D1D-C7AFEE5FC4CF}" name="Pre-retrofit Quantity" dataDxfId="121">
      <calculatedColumnFormula>IF('Retrofit Inputs'!H18=0,"",'Retrofit Inputs'!H18)</calculatedColumnFormula>
    </tableColumn>
    <tableColumn id="8" xr3:uid="{5BFB6119-292D-4394-8D8B-20BDCA35ECAB}" name="Pre-retrofit Control Type" dataDxfId="120">
      <calculatedColumnFormula>IF('Retrofit Inputs'!K18=0,"",'Retrofit Inputs'!K18)</calculatedColumnFormula>
    </tableColumn>
    <tableColumn id="9" xr3:uid="{5FD2C80F-530B-4C05-B825-B2CA6A383A8C}" name="Pre-retrofit Control Savings Factor" dataDxfId="119">
      <calculatedColumnFormula>IF(OR(B14="",I14=""),"",IF(I14="None",0,INDEX(INDIRECT(CONCATENATE(B14,"SF")),1,MATCH(I14,Defaults!D$22:G$22,0))))</calculatedColumnFormula>
    </tableColumn>
    <tableColumn id="10" xr3:uid="{52628451-E400-4098-A50F-914A0FC66D36}" name="Post-retrofit Measure" dataDxfId="118">
      <calculatedColumnFormula>IF(OR('Retrofit Inputs'!M18="",'Retrofit Inputs'!O18=""),"",IF(OR('Retrofit Inputs'!M18="LED Tube",'Retrofit Inputs'!M18="LED Kit"),CONCATENATE("LED"," ",'Retrofit Inputs'!O18),CONCATENATE('Retrofit Inputs'!M18, " ",'Retrofit Inputs'!O18)))</calculatedColumnFormula>
    </tableColumn>
    <tableColumn id="11" xr3:uid="{FB7DAA15-F64B-491A-B7DC-A39DFA4966FA}" name="Post-retrofit Watts" dataDxfId="117">
      <calculatedColumnFormula>IF(K14="","",VLOOKUP(K14,Measures!D$11:G$245,4,FALSE))</calculatedColumnFormula>
    </tableColumn>
    <tableColumn id="12" xr3:uid="{A3B1E35C-BA5F-4DC1-BC52-CEC8149D4B33}" name="Post-retrofit Quantity" dataDxfId="116">
      <calculatedColumnFormula>IF('Retrofit Inputs'!Q18=0,"",'Retrofit Inputs'!Q18)</calculatedColumnFormula>
    </tableColumn>
    <tableColumn id="13" xr3:uid="{71F54748-6055-4FF6-9B7F-7CB1A4866576}" name="Post-retrofit Control Type" dataDxfId="115">
      <calculatedColumnFormula>IF('Retrofit Inputs'!T18=0,"",'Retrofit Inputs'!T18)</calculatedColumnFormula>
    </tableColumn>
    <tableColumn id="14" xr3:uid="{09AA448C-B7F8-4E33-8714-D7DB2DFE92A2}" name="Post-retrofit Control Savings Factor" dataDxfId="114">
      <calculatedColumnFormula>IF(OR(B14="",N14=""),"",IF(N14="None",0,INDEX(INDIRECT(CONCATENATE(B14,"SF")),1,MATCH(N14,Defaults!D$22:G$22,0))))</calculatedColumnFormula>
    </tableColumn>
    <tableColumn id="15" xr3:uid="{092AC700-5081-4DBC-B706-38C4AC59B4EE}" name="Baseline Annual _x000a_Energy Savings1 _x000a_(kWh/yr)" dataDxfId="113">
      <calculatedColumnFormula>IFERROR((G14/1000)*H14*C14*E14*(1-J14),"")</calculatedColumnFormula>
    </tableColumn>
    <tableColumn id="16" xr3:uid="{B93ABFA7-9090-48BA-B817-54118E96E194}" name="Project Annual _x000a_Energy Savings1 _x000a_(kWh/yr)" dataDxfId="112">
      <calculatedColumnFormula>IFERROR((L14/1000)*M14*C14*E14*(1-O14),"")</calculatedColumnFormula>
    </tableColumn>
    <tableColumn id="17" xr3:uid="{3FCCAB15-1F72-458E-97C8-3E53D1D426BB}" name="Annual Energy Savings1_x000a_(kWh/yr)" dataDxfId="111">
      <calculatedColumnFormula>IFERROR(P14-Q14,"")</calculatedColumnFormula>
    </tableColumn>
    <tableColumn id="18" xr3:uid="{4ABB1172-5672-4F34-A8F6-0B1E5495AD60}" name="Total Energy Savings1 _x000a_(kWh)" dataDxfId="110">
      <calculatedColumnFormula>IFERROR(R14*15,"")</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CECC9DB-D825-44B8-BC9A-D09D850D810B}" name="Table17" displayName="Table17" ref="U13:X20" totalsRowShown="0" headerRowBorderDxfId="109" tableBorderDxfId="108">
  <autoFilter ref="U13:X20" xr:uid="{4CECC9DB-D825-44B8-BC9A-D09D850D810B}"/>
  <tableColumns count="4">
    <tableColumn id="1" xr3:uid="{0429D988-DDD8-4DD1-8FC3-03E81496931B}" name="Summary" dataDxfId="107"/>
    <tableColumn id="2" xr3:uid="{2590CC6A-CBBC-4AC2-81EC-6DB6069733FB}" name="Retrofit1" dataDxfId="106"/>
    <tableColumn id="3" xr3:uid="{60723A4F-00A9-44F2-BE7D-B41A0B7817B2}" name="Solar1"/>
    <tableColumn id="4" xr3:uid="{A42DB318-AD15-498E-A4D8-98A775D600A7}" name="Total" dataDxfId="10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AC6698B-7914-439D-9340-5158C36B7E7C}" name="Table19" displayName="Table19" ref="B10:C14" totalsRowShown="0" headerRowDxfId="104" dataDxfId="102" headerRowBorderDxfId="103" tableBorderDxfId="101" totalsRowBorderDxfId="100">
  <autoFilter ref="B10:C14" xr:uid="{FAC6698B-7914-439D-9340-5158C36B7E7C}"/>
  <tableColumns count="2">
    <tableColumn id="1" xr3:uid="{C3FC602D-35D5-4683-91B6-A27D07E0D0BE}" name="California Grid Electricity Emission Factors1" dataDxfId="99"/>
    <tableColumn id="2" xr3:uid="{0B5D8CD2-D2DC-4B5A-BB19-39FB170C8651}" name="Value" dataDxfId="9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9802124-6FAD-4A73-9717-FC6F1578CB79}" name="Table20" displayName="Table20" ref="B17:C18" totalsRowShown="0" headerRowDxfId="97" dataDxfId="96" tableBorderDxfId="95">
  <autoFilter ref="B17:C18" xr:uid="{D9802124-6FAD-4A73-9717-FC6F1578CB79}"/>
  <tableColumns count="2">
    <tableColumn id="1" xr3:uid="{06E27BB4-6A50-4776-8280-A7B658D18A6C}" name="California Grid Electricity Price2" dataDxfId="94"/>
    <tableColumn id="2" xr3:uid="{DCD890C2-E579-4143-91C2-B2241CCAEEBE}" name="Value" dataDxfId="9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054580B-DEFD-4669-A70B-CF91E0B1534E}" name="Table21" displayName="Table21" ref="B22:G28" totalsRowShown="0" headerRowDxfId="92" dataDxfId="90" headerRowBorderDxfId="91" tableBorderDxfId="89" totalsRowBorderDxfId="88" headerRowCellStyle="Normal 2" dataCellStyle="Percent">
  <autoFilter ref="B22:G28" xr:uid="{8054580B-DEFD-4669-A70B-CF91E0B1534E}"/>
  <tableColumns count="6">
    <tableColumn id="1" xr3:uid="{34AF5E9F-A04B-4151-8DEC-D45B922DD8C4}" name="Building Type" dataDxfId="87"/>
    <tableColumn id="2" xr3:uid="{EB7A4CAF-5A95-4B73-AFE1-AEFF670FFF4B}" name="Lighting Operating Hours3" dataDxfId="86"/>
    <tableColumn id="3" xr3:uid="{2B67CB2D-56C3-44F8-8A16-066EF357BFC2}" name="Occupancy Sensor4" dataDxfId="85" dataCellStyle="Percent"/>
    <tableColumn id="4" xr3:uid="{996AD874-C5ED-4F8D-A166-61DDCD933605}" name="Daylight Sensor4" dataDxfId="84" dataCellStyle="Percent"/>
    <tableColumn id="5" xr3:uid="{70F736F0-3C6B-489F-9253-43F52C92C4BF}" name="Occupancy and Daylight Sensor3" dataDxfId="83" dataCellStyle="Percent"/>
    <tableColumn id="6" xr3:uid="{3085C967-8063-4678-8B8D-C1C4FB8ED348}" name="Manual Bi-level Switch3" dataDxfId="82" dataCellStyle="Percen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3E4483D-D308-4C01-9DA4-BA566C8249DE}" name="Table22" displayName="Table22" ref="B31:C45" totalsRowShown="0" headerRowDxfId="81" dataDxfId="80" tableBorderDxfId="79">
  <autoFilter ref="B31:C45" xr:uid="{03E4483D-D308-4C01-9DA4-BA566C8249DE}"/>
  <tableColumns count="2">
    <tableColumn id="1" xr3:uid="{A9771D29-BFE8-4AA8-9DCC-4485A2659FC3}" name="Fixture Types" dataDxfId="78"/>
    <tableColumn id="2" xr3:uid="{27752FF7-DE9C-4F80-AF90-53145722124A}" name="Fixture Type Code" dataDxfId="77"/>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06884D9-0670-42C4-97CE-09D98C844DE5}" name="Table23" displayName="Table23" ref="B49:H65" totalsRowShown="0" headerRowDxfId="76" dataDxfId="74" headerRowBorderDxfId="75" tableBorderDxfId="73" totalsRowBorderDxfId="72">
  <autoFilter ref="B49:H65" xr:uid="{806884D9-0670-42C4-97CE-09D98C844DE5}"/>
  <tableColumns count="7">
    <tableColumn id="1" xr3:uid="{B1E08899-66C7-45C8-A53F-722CCD3A8F07}" name="Climate Zone" dataDxfId="71"/>
    <tableColumn id="2" xr3:uid="{6AC2548B-67F8-47B4-9D72-22854E06EA85}" name="Office" dataDxfId="70"/>
    <tableColumn id="3" xr3:uid="{E2F2E747-76BC-4AC9-A9E5-4C6736B6730E}" name="School" dataDxfId="69"/>
    <tableColumn id="4" xr3:uid="{A3506715-B884-468B-BAEA-DBC7E1EDB58B}" name="University" dataDxfId="68"/>
    <tableColumn id="5" xr3:uid="{A2EDC448-43E0-4AE1-A1E1-958AE6453E2B}" name="Public Assembly" dataDxfId="67"/>
    <tableColumn id="6" xr3:uid="{1B97BECE-0C7B-4006-867F-7273FDEDF384}" name="Hospital" dataDxfId="66"/>
    <tableColumn id="7" xr3:uid="{557600BC-256E-497F-98B6-45B2D6D43A79}" name="Warehouse" dataDxfId="6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BD56A84-0E24-4E81-9E84-FC6D04D6247F}" name="Table24" displayName="Table24" ref="B69:H85" totalsRowShown="0" headerRowDxfId="64" dataDxfId="62" headerRowBorderDxfId="63" tableBorderDxfId="61" totalsRowBorderDxfId="60">
  <autoFilter ref="B69:H85" xr:uid="{0BD56A84-0E24-4E81-9E84-FC6D04D6247F}"/>
  <tableColumns count="7">
    <tableColumn id="1" xr3:uid="{25068431-4BCB-4ABF-9F45-A95E043DA5DF}" name="Climate Zone" dataDxfId="59"/>
    <tableColumn id="2" xr3:uid="{5C96C4F6-6F78-4D0B-B6B2-B22275F8A334}" name="Office" dataDxfId="58"/>
    <tableColumn id="3" xr3:uid="{06ED5698-2B83-40FA-B9CD-2624AB1536B2}" name="School" dataDxfId="57"/>
    <tableColumn id="4" xr3:uid="{C1C9D1EE-A067-4D60-A18B-C9CF5838459E}" name="University" dataDxfId="56"/>
    <tableColumn id="5" xr3:uid="{43DB0783-BAD9-468D-B300-4325A9B0B41F}" name="Public Assembly" dataDxfId="55"/>
    <tableColumn id="6" xr3:uid="{8DF8F928-85EC-43C7-B02B-68D633E4DC74}" name="Hospital" dataDxfId="54"/>
    <tableColumn id="7" xr3:uid="{66DCF4CD-BCE2-45F2-9CA2-D97693DF6011}" name="Warehouse" dataDxfId="53"/>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96F3F97-BCDC-4FB0-8A17-221CD33C1AEE}" name="Table25" displayName="Table25" ref="B10:G245" totalsRowShown="0" headerRowDxfId="52" dataDxfId="50" headerRowBorderDxfId="51" tableBorderDxfId="49" totalsRowBorderDxfId="48">
  <autoFilter ref="B10:G245" xr:uid="{896F3F97-BCDC-4FB0-8A17-221CD33C1AEE}"/>
  <tableColumns count="6">
    <tableColumn id="1" xr3:uid="{9D1691F8-0E0F-4461-BA47-DB55711120D5}" name="Fixture Type" dataDxfId="47"/>
    <tableColumn id="2" xr3:uid="{28DAB778-47B8-42A0-9276-7C52BE619159}" name="Fixture Specifications" dataDxfId="46"/>
    <tableColumn id="3" xr3:uid="{2A070529-3033-4FC9-9B43-8C2CE6456BC0}" name="Measure Lookup" dataDxfId="45">
      <calculatedColumnFormula>CONCATENATE(B11," ",C11)</calculatedColumnFormula>
    </tableColumn>
    <tableColumn id="4" xr3:uid="{752861D0-560A-48D4-980B-BB4348D2A3EF}" name="Number of Bulbs" dataDxfId="44"/>
    <tableColumn id="5" xr3:uid="{6ADF4F67-09C3-43F1-A2C1-8D0E0FBE898C}" name="Category" dataDxfId="43"/>
    <tableColumn id="6" xr3:uid="{18793548-E3FC-48F9-A51F-347A1AA5F90E}" name="Watts1" dataDxfId="4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0F65EEA-81D7-402D-A2E4-4A85A05C6E2A}" name="Table26" displayName="Table26" ref="B11:B13" totalsRowShown="0" headerRowDxfId="41" dataDxfId="39" headerRowBorderDxfId="40" tableBorderDxfId="38" totalsRowBorderDxfId="37">
  <autoFilter ref="B11:B13" xr:uid="{10F65EEA-81D7-402D-A2E4-4A85A05C6E2A}"/>
  <tableColumns count="1">
    <tableColumn id="1" xr3:uid="{6CE3AA03-AE6A-4C4F-9D0E-469A410EAF75}" name="Dropdown Options _x000a_(Yes/No)" dataDxfId="3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4504387-CDD0-4455-AE72-B26E6288378A}" name="Table27" displayName="Table27" ref="B16:B21" totalsRowShown="0" headerRowDxfId="35" dataDxfId="33" headerRowBorderDxfId="34" tableBorderDxfId="32" totalsRowBorderDxfId="31">
  <autoFilter ref="B16:B21" xr:uid="{34504387-CDD0-4455-AE72-B26E6288378A}"/>
  <tableColumns count="1">
    <tableColumn id="1" xr3:uid="{928FB245-7DE7-4DE9-A147-5D3E551E9A15}" name="Dropdown Options _x000a_(Office)" dataDxfId="3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7A536F1-346F-40F5-8A90-05B33AA2209E}" name="Table28" displayName="Table28" ref="B24:B29" totalsRowShown="0" headerRowDxfId="29" dataDxfId="27" headerRowBorderDxfId="28" tableBorderDxfId="26" totalsRowBorderDxfId="25">
  <autoFilter ref="B24:B29" xr:uid="{F7A536F1-346F-40F5-8A90-05B33AA2209E}"/>
  <tableColumns count="1">
    <tableColumn id="1" xr3:uid="{369CA68A-9EE9-41CE-A7B2-A90CC24CCBF2}" name="Dropdown Options _x000a_(School)" dataDxfId="24"/>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1DD36AE-2EE0-403E-8FEB-EE08047DAB85}" name="Table29" displayName="Table29" ref="B32:B37" totalsRowShown="0" headerRowDxfId="23" dataDxfId="21" headerRowBorderDxfId="22" tableBorderDxfId="20" totalsRowBorderDxfId="19">
  <autoFilter ref="B32:B37" xr:uid="{C1DD36AE-2EE0-403E-8FEB-EE08047DAB85}"/>
  <tableColumns count="1">
    <tableColumn id="1" xr3:uid="{C8DD4C7A-F085-4343-90E4-F446D5E88701}" name="Dropdown Options _x000a_(University)" dataDxfId="18"/>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612E253-E1A5-4EC8-B78A-EB05F184928D}" name="Table30" displayName="Table30" ref="B40:B44" totalsRowShown="0" headerRowDxfId="17" dataDxfId="15" headerRowBorderDxfId="16" tableBorderDxfId="14" totalsRowBorderDxfId="13">
  <autoFilter ref="B40:B44" xr:uid="{E612E253-E1A5-4EC8-B78A-EB05F184928D}"/>
  <tableColumns count="1">
    <tableColumn id="1" xr3:uid="{681EA124-B195-4F03-A84D-7E70C75E50B3}" name="Dropdown Options _x000a_(Public Assembly)" dataDxfId="1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49552C6-161B-47B4-87F1-7E4DF4063D04}" name="Table31" displayName="Table31" ref="B47:B49" totalsRowShown="0" headerRowDxfId="11" dataDxfId="9" headerRowBorderDxfId="10" tableBorderDxfId="8" totalsRowBorderDxfId="7">
  <autoFilter ref="B47:B49" xr:uid="{549552C6-161B-47B4-87F1-7E4DF4063D04}"/>
  <tableColumns count="1">
    <tableColumn id="1" xr3:uid="{8CB52C18-F77A-47AC-876A-691AAABC92D1}" name="Dropdown Options _x000a_(Hospital)" dataDxfId="6"/>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F53475C-EA4B-4473-9C2F-27A967F9AC75}" name="Table32" displayName="Table32" ref="B52:B56" totalsRowShown="0" headerRowDxfId="5" dataDxfId="3" headerRowBorderDxfId="4" tableBorderDxfId="2" totalsRowBorderDxfId="1">
  <autoFilter ref="B52:B56" xr:uid="{2F53475C-EA4B-4473-9C2F-27A967F9AC75}"/>
  <tableColumns count="1">
    <tableColumn id="1" xr3:uid="{6D868D78-1DA1-4C2E-BD84-621AE48F1EB2}" name="Dropdown Options _x000a_(Warehou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rb.ca.gov/cci-resources" TargetMode="External"/><Relationship Id="rId7" Type="http://schemas.openxmlformats.org/officeDocument/2006/relationships/printerSettings" Target="../printerSettings/printerSettings1.bin"/><Relationship Id="rId2" Type="http://schemas.openxmlformats.org/officeDocument/2006/relationships/hyperlink" Target="mailto:GGRFProgram@arb.ca.gov" TargetMode="External"/><Relationship Id="rId1" Type="http://schemas.openxmlformats.org/officeDocument/2006/relationships/hyperlink" Target="http://www.arb.ca.gov/cci-cobenefits" TargetMode="External"/><Relationship Id="rId6" Type="http://schemas.openxmlformats.org/officeDocument/2006/relationships/hyperlink" Target="mailto:energycorps@ccc.ca.gov" TargetMode="External"/><Relationship Id="rId5" Type="http://schemas.openxmlformats.org/officeDocument/2006/relationships/hyperlink" Target="http://www.arb.ca.gov/cc/capandtrade/auctionproceeds/ccc_energycorps_finaluserguide_060123.pdf" TargetMode="External"/><Relationship Id="rId4" Type="http://schemas.openxmlformats.org/officeDocument/2006/relationships/hyperlink" Target="http://www.caclimateinvestments.c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rb.ca.gov/cc/capandtrade/auctionproceeds/ccc_energycorps_finaluserguide_060123.pdf" TargetMode="External"/><Relationship Id="rId1" Type="http://schemas.openxmlformats.org/officeDocument/2006/relationships/hyperlink" Target="http://www.arb.ca.gov/cc/capandtrade/auctionproceeds/ccc_energycorps_finaluserguide_060123.pdf"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rb.ca.gov/cc/capandtrade/auctionproceeds/ccc_energycorps_finaluserguide_060123.pdf" TargetMode="External"/><Relationship Id="rId1" Type="http://schemas.openxmlformats.org/officeDocument/2006/relationships/hyperlink" Target="http://www.arb.ca.gov/cc/capandtrade/auctionproceeds/ccc_energycorps_finaluserguide_060123.pdf" TargetMode="External"/><Relationship Id="rId5" Type="http://schemas.openxmlformats.org/officeDocument/2006/relationships/table" Target="../tables/table3.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arb.ca.gov/cc/capandtrade/auctionproceeds/ccc_energycorps_finaluserguide_060123.pdf" TargetMode="External"/><Relationship Id="rId7" Type="http://schemas.openxmlformats.org/officeDocument/2006/relationships/printerSettings" Target="../printerSettings/printerSettings4.bin"/><Relationship Id="rId2" Type="http://schemas.openxmlformats.org/officeDocument/2006/relationships/hyperlink" Target="http://www.arb.ca.gov/cc/capandtrade/auctionproceeds/ccc_energycorps_draftuserguide_051723.pdf" TargetMode="External"/><Relationship Id="rId1" Type="http://schemas.openxmlformats.org/officeDocument/2006/relationships/hyperlink" Target="https://pvwatts.nrel.gov/" TargetMode="External"/><Relationship Id="rId6" Type="http://schemas.openxmlformats.org/officeDocument/2006/relationships/hyperlink" Target="http://www.arb.ca.gov/cc/capandtrade/auctionproceeds/ccc_energycorps_finaluserguide_060123.pdf" TargetMode="External"/><Relationship Id="rId5" Type="http://schemas.openxmlformats.org/officeDocument/2006/relationships/hyperlink" Target="http://www.arb.ca.gov/cci-resources" TargetMode="External"/><Relationship Id="rId4" Type="http://schemas.openxmlformats.org/officeDocument/2006/relationships/hyperlink" Target="pvwatts.nrel.gov" TargetMode="External"/><Relationship Id="rId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drawing" Target="../drawings/drawing7.xml"/><Relationship Id="rId7" Type="http://schemas.openxmlformats.org/officeDocument/2006/relationships/table" Target="../tables/table11.xml"/><Relationship Id="rId2" Type="http://schemas.openxmlformats.org/officeDocument/2006/relationships/printerSettings" Target="../printerSettings/printerSettings7.bin"/><Relationship Id="rId1" Type="http://schemas.openxmlformats.org/officeDocument/2006/relationships/hyperlink" Target="https://www.energy.ca.gov/programs-and-topics/programs/building-energy-efficiency-standards/climate-zone-tool-maps-and"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table" Target="../tables/table15.xml"/><Relationship Id="rId4"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rb.ca.gov/cci-resources" TargetMode="External"/><Relationship Id="rId5" Type="http://schemas.openxmlformats.org/officeDocument/2006/relationships/table" Target="../tables/table17.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hyperlink" Target="https://www.caetrm.com/measure/SWLG009/04/supporting-data/" TargetMode="External"/><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hyperlink" Target="http://www.arb.ca.gov/cci-cobenefits" TargetMode="External"/><Relationship Id="rId1" Type="http://schemas.openxmlformats.org/officeDocument/2006/relationships/hyperlink" Target="http://www.arb.ca.gov/cci-resources" TargetMode="External"/><Relationship Id="rId6" Type="http://schemas.openxmlformats.org/officeDocument/2006/relationships/drawing" Target="../drawings/drawing10.xml"/><Relationship Id="rId11" Type="http://schemas.openxmlformats.org/officeDocument/2006/relationships/table" Target="../tables/table22.xml"/><Relationship Id="rId5" Type="http://schemas.openxmlformats.org/officeDocument/2006/relationships/printerSettings" Target="../printerSettings/printerSettings10.bin"/><Relationship Id="rId10" Type="http://schemas.openxmlformats.org/officeDocument/2006/relationships/table" Target="../tables/table21.xml"/><Relationship Id="rId4" Type="http://schemas.openxmlformats.org/officeDocument/2006/relationships/hyperlink" Target="https://www.cmua.org/energy-efficiency-technical-reference-manual" TargetMode="External"/><Relationship Id="rId9" Type="http://schemas.openxmlformats.org/officeDocument/2006/relationships/table" Target="../tables/table2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cmua.org/energy-efficiency-technical-reference-manual" TargetMode="Externa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30.xml"/><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 Id="rId9"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A7A7"/>
  </sheetPr>
  <dimension ref="B1:H144"/>
  <sheetViews>
    <sheetView showGridLines="0" showRowColHeaders="0" tabSelected="1" showRuler="0" showWhiteSpace="0" view="pageLayout" topLeftCell="B1" zoomScaleNormal="100" workbookViewId="0">
      <selection activeCell="B8" sqref="B8"/>
    </sheetView>
  </sheetViews>
  <sheetFormatPr defaultColWidth="9.1796875" defaultRowHeight="14"/>
  <cols>
    <col min="1" max="1" width="2.81640625" style="84" customWidth="1"/>
    <col min="2" max="2" width="146.453125" style="84" customWidth="1"/>
    <col min="3" max="3" width="2.81640625" style="84" customWidth="1"/>
    <col min="4" max="16384" width="9.1796875" style="84"/>
  </cols>
  <sheetData>
    <row r="1" spans="2:2" ht="18">
      <c r="B1" s="83" t="s">
        <v>0</v>
      </c>
    </row>
    <row r="2" spans="2:2" ht="18">
      <c r="B2" s="85"/>
    </row>
    <row r="3" spans="2:2" ht="18">
      <c r="B3" s="83" t="s">
        <v>1</v>
      </c>
    </row>
    <row r="4" spans="2:2" ht="18">
      <c r="B4" s="94" t="s">
        <v>2</v>
      </c>
    </row>
    <row r="5" spans="2:2" ht="18">
      <c r="B5" s="83"/>
    </row>
    <row r="6" spans="2:2" ht="18">
      <c r="B6" s="83" t="s">
        <v>3</v>
      </c>
    </row>
    <row r="7" spans="2:2" ht="15.5">
      <c r="B7" s="86"/>
    </row>
    <row r="8" spans="2:2" ht="16" thickBot="1">
      <c r="B8" s="87" t="s">
        <v>6</v>
      </c>
    </row>
    <row r="9" spans="2:2" ht="45" customHeight="1">
      <c r="B9" s="91" t="s">
        <v>389</v>
      </c>
    </row>
    <row r="10" spans="2:2" ht="15.5">
      <c r="B10" s="88" t="s">
        <v>5</v>
      </c>
    </row>
    <row r="11" spans="2:2" ht="15.5">
      <c r="B11" s="89"/>
    </row>
    <row r="12" spans="2:2" ht="46.5">
      <c r="B12" s="90" t="s">
        <v>390</v>
      </c>
    </row>
    <row r="13" spans="2:2" ht="15.5">
      <c r="B13" s="88" t="s">
        <v>7</v>
      </c>
    </row>
    <row r="14" spans="2:2" ht="15.5">
      <c r="B14" s="90"/>
    </row>
    <row r="15" spans="2:2" ht="15.5">
      <c r="B15" s="217" t="s">
        <v>330</v>
      </c>
    </row>
    <row r="16" spans="2:2" ht="15.5">
      <c r="B16" s="218" t="s">
        <v>391</v>
      </c>
    </row>
    <row r="17" spans="2:8" ht="15.5">
      <c r="B17" s="89"/>
    </row>
    <row r="18" spans="2:8" ht="15.5">
      <c r="B18" s="92" t="s">
        <v>8</v>
      </c>
    </row>
    <row r="19" spans="2:8" ht="15.5">
      <c r="B19" s="89" t="s">
        <v>9</v>
      </c>
    </row>
    <row r="20" spans="2:8" ht="15.5">
      <c r="B20" s="95" t="s">
        <v>4</v>
      </c>
      <c r="D20" s="96"/>
      <c r="E20" s="97"/>
      <c r="F20" s="97"/>
      <c r="G20" s="97"/>
      <c r="H20" s="97"/>
    </row>
    <row r="21" spans="2:8" ht="15.5">
      <c r="B21" s="89" t="s">
        <v>10</v>
      </c>
      <c r="D21" s="98"/>
      <c r="E21" s="99"/>
      <c r="F21" s="99"/>
      <c r="G21" s="99"/>
      <c r="H21" s="99"/>
    </row>
    <row r="22" spans="2:8" ht="15.5">
      <c r="B22" s="95" t="s">
        <v>11</v>
      </c>
      <c r="D22" s="98"/>
      <c r="E22" s="99"/>
      <c r="F22" s="99"/>
      <c r="G22" s="99"/>
      <c r="H22" s="99"/>
    </row>
    <row r="23" spans="2:8" ht="15.5">
      <c r="B23" s="89" t="s">
        <v>12</v>
      </c>
      <c r="D23" s="98"/>
      <c r="E23" s="99"/>
      <c r="F23" s="99"/>
      <c r="G23" s="99"/>
      <c r="H23" s="99"/>
    </row>
    <row r="24" spans="2:8" ht="16" thickBot="1">
      <c r="B24" s="93" t="s">
        <v>13</v>
      </c>
      <c r="D24" s="98"/>
      <c r="E24" s="99"/>
      <c r="F24" s="99"/>
      <c r="G24" s="99"/>
      <c r="H24" s="99"/>
    </row>
    <row r="25" spans="2:8" ht="15.5">
      <c r="B25" s="86"/>
      <c r="D25" s="100"/>
      <c r="E25" s="1"/>
      <c r="F25" s="1"/>
      <c r="G25" s="1"/>
      <c r="H25" s="1"/>
    </row>
    <row r="26" spans="2:8" ht="15" customHeight="1"/>
    <row r="27" spans="2:8" ht="15" customHeight="1"/>
    <row r="28" spans="2:8" ht="15" customHeight="1"/>
    <row r="29" spans="2:8" ht="15" customHeight="1"/>
    <row r="30" spans="2:8" ht="15" customHeight="1"/>
    <row r="31" spans="2:8" ht="15" customHeight="1"/>
    <row r="32" spans="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sheetData>
  <sheetProtection algorithmName="SHA-512" hashValue="BBLNnB+mHeZyA6sPtdvRPfP48aOn6njZfGwlIfdOWGhYyyh+Lg+hgRx5+Xve31HnyceOiPDgIRYK4woAcMfl4w==" saltValue="bmGPO/qh6AM1UpnvblqmgA==" spinCount="100000" sheet="1" objects="1" scenarios="1"/>
  <hyperlinks>
    <hyperlink ref="B13" r:id="rId1" tooltip="California Climate Investments co-benefits webpage" xr:uid="{5CF19EA4-D196-4D9B-8AE5-1E8731AF2553}"/>
    <hyperlink ref="B20" r:id="rId2" tooltip="California Climate Investments program email" xr:uid="{E874F5A3-7E43-4BA0-870E-32DFD1433C55}"/>
    <hyperlink ref="B10" r:id="rId3" tooltip="California Climate Investments resources webpage" xr:uid="{DCB9066D-9EF6-4695-9E8E-84C3BC4C21C2}"/>
    <hyperlink ref="B24" r:id="rId4" tooltip="California Climate Investments program webpage" xr:uid="{B999A5AF-8F4B-437F-AAE2-98FBB930CC61}"/>
    <hyperlink ref="B16" r:id="rId5" tooltip="Energy Corps User Guide" xr:uid="{BA6A6A23-63A2-4947-A996-225B095EECF2}"/>
    <hyperlink ref="B22" r:id="rId6" xr:uid="{709C003E-E3F3-492F-BEB9-B73C0FCF81C2}"/>
  </hyperlinks>
  <pageMargins left="0.7" right="0.7" top="0.98479166666666695" bottom="0.75" header="0.3" footer="0.3"/>
  <pageSetup scale="60" fitToWidth="0" fitToHeight="0" orientation="landscape" r:id="rId7"/>
  <headerFooter>
    <oddFooter>&amp;L&amp;"Avenir LT Std 55 Roman,Regular"&amp;12&amp;K000000June 1, 2023&amp;C&amp;"Avenir LT Std 55 Roman,Regular"&amp;12Page &amp;P of &amp;N&amp;R&amp;"Avenir LT Std 55 Roman,Regular"&amp;12&amp;K000000&amp;A</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B1:P56"/>
  <sheetViews>
    <sheetView showGridLines="0" showRuler="0" showWhiteSpace="0" view="pageLayout" zoomScaleNormal="100" workbookViewId="0">
      <selection activeCell="C14" sqref="C14"/>
    </sheetView>
  </sheetViews>
  <sheetFormatPr defaultColWidth="9.1796875" defaultRowHeight="15" customHeight="1"/>
  <cols>
    <col min="1" max="1" width="2.81640625" style="13" customWidth="1"/>
    <col min="2" max="2" width="44.1796875" style="13" customWidth="1"/>
    <col min="3" max="3" width="59.1796875" style="13" customWidth="1"/>
    <col min="4" max="4" width="12.81640625" style="13" customWidth="1"/>
    <col min="5" max="5" width="8.26953125" style="13" customWidth="1"/>
    <col min="6" max="16384" width="9.1796875" style="13"/>
  </cols>
  <sheetData>
    <row r="1" spans="2:5" ht="18" customHeight="1">
      <c r="B1" s="58"/>
      <c r="C1" s="58"/>
      <c r="D1" s="58"/>
    </row>
    <row r="2" spans="2:5" ht="18" customHeight="1"/>
    <row r="3" spans="2:5" ht="18" customHeight="1">
      <c r="B3" s="58"/>
      <c r="C3" s="58"/>
      <c r="D3" s="58"/>
    </row>
    <row r="4" spans="2:5" ht="27" customHeight="1">
      <c r="B4" s="65"/>
      <c r="C4" s="65"/>
      <c r="D4" s="65"/>
    </row>
    <row r="5" spans="2:5" ht="18" customHeight="1"/>
    <row r="6" spans="2:5" ht="18" customHeight="1">
      <c r="B6" s="58"/>
      <c r="C6" s="58"/>
      <c r="D6" s="58"/>
    </row>
    <row r="7" spans="2:5" ht="18" customHeight="1"/>
    <row r="8" spans="2:5" ht="17.149999999999999" customHeight="1" thickBot="1">
      <c r="B8" s="18" t="s">
        <v>14</v>
      </c>
    </row>
    <row r="9" spans="2:5" ht="17.149999999999999" customHeight="1">
      <c r="B9" s="212" t="s">
        <v>15</v>
      </c>
      <c r="C9" s="213"/>
      <c r="D9" s="213"/>
      <c r="E9" s="214"/>
    </row>
    <row r="10" spans="2:5" ht="17.149999999999999" customHeight="1" thickBot="1">
      <c r="B10" s="215" t="s">
        <v>391</v>
      </c>
      <c r="C10" s="434"/>
      <c r="D10" s="434"/>
      <c r="E10" s="435"/>
    </row>
    <row r="11" spans="2:5" ht="17.149999999999999" customHeight="1">
      <c r="B11" s="18"/>
    </row>
    <row r="12" spans="2:5" s="7" customFormat="1" ht="18" customHeight="1">
      <c r="B12" s="149" t="s">
        <v>16</v>
      </c>
      <c r="C12" s="149"/>
      <c r="D12" s="54"/>
    </row>
    <row r="13" spans="2:5" s="7" customFormat="1" ht="18" hidden="1" customHeight="1">
      <c r="B13" s="239" t="s">
        <v>376</v>
      </c>
      <c r="C13" s="239" t="s">
        <v>392</v>
      </c>
      <c r="D13" s="239" t="s">
        <v>393</v>
      </c>
    </row>
    <row r="14" spans="2:5" ht="18.75" customHeight="1">
      <c r="B14" s="240" t="s">
        <v>17</v>
      </c>
      <c r="C14" s="234"/>
      <c r="D14" s="235" t="s">
        <v>394</v>
      </c>
    </row>
    <row r="15" spans="2:5" ht="18.75" customHeight="1">
      <c r="B15" s="240" t="s">
        <v>18</v>
      </c>
      <c r="C15" s="233"/>
      <c r="D15" s="235" t="s">
        <v>394</v>
      </c>
    </row>
    <row r="16" spans="2:5" ht="18.75" customHeight="1">
      <c r="B16" s="240" t="s">
        <v>19</v>
      </c>
      <c r="C16" s="233"/>
      <c r="D16" s="235" t="s">
        <v>394</v>
      </c>
    </row>
    <row r="17" spans="2:16" ht="18.75" customHeight="1">
      <c r="B17" s="240" t="s">
        <v>20</v>
      </c>
      <c r="C17" s="233"/>
      <c r="D17" s="235" t="s">
        <v>394</v>
      </c>
    </row>
    <row r="18" spans="2:16" ht="18.75" customHeight="1">
      <c r="B18" s="240" t="s">
        <v>21</v>
      </c>
      <c r="C18" s="233"/>
      <c r="D18" s="235" t="s">
        <v>394</v>
      </c>
    </row>
    <row r="19" spans="2:16" ht="18.75" customHeight="1">
      <c r="B19" s="240" t="s">
        <v>22</v>
      </c>
      <c r="C19" s="249"/>
      <c r="D19" s="235" t="s">
        <v>394</v>
      </c>
    </row>
    <row r="20" spans="2:16" ht="18.75" customHeight="1">
      <c r="B20" s="240" t="s">
        <v>23</v>
      </c>
      <c r="C20" s="236"/>
      <c r="D20" s="235" t="s">
        <v>394</v>
      </c>
      <c r="E20" s="15"/>
      <c r="F20" s="15"/>
      <c r="G20" s="15"/>
      <c r="H20" s="15"/>
      <c r="I20" s="15"/>
      <c r="J20" s="15"/>
      <c r="K20" s="15"/>
      <c r="L20" s="15"/>
      <c r="M20" s="15"/>
      <c r="N20" s="16"/>
      <c r="O20" s="16"/>
      <c r="P20" s="15"/>
    </row>
    <row r="21" spans="2:16" ht="18.75" customHeight="1">
      <c r="B21" s="241" t="s">
        <v>24</v>
      </c>
      <c r="C21" s="238"/>
      <c r="D21" s="235" t="s">
        <v>394</v>
      </c>
    </row>
    <row r="22" spans="2:16" ht="32.5" customHeight="1">
      <c r="B22" s="242" t="s">
        <v>331</v>
      </c>
      <c r="C22" s="437"/>
      <c r="D22" s="235" t="s">
        <v>394</v>
      </c>
    </row>
    <row r="23" spans="2:16" ht="32.5" customHeight="1">
      <c r="B23" s="241" t="s">
        <v>334</v>
      </c>
      <c r="C23" s="238"/>
      <c r="D23" s="237" t="s">
        <v>394</v>
      </c>
    </row>
    <row r="24" spans="2:16" ht="32.5" customHeight="1">
      <c r="B24" s="240" t="s">
        <v>335</v>
      </c>
      <c r="C24" s="438">
        <f>SUM(CCCFunds,OtherGGRFFunds)</f>
        <v>0</v>
      </c>
      <c r="D24" s="439"/>
    </row>
    <row r="25" spans="2:16" ht="15" customHeight="1">
      <c r="B25" s="51"/>
      <c r="C25" s="51"/>
      <c r="D25" s="51"/>
    </row>
    <row r="26" spans="2:16" ht="15" customHeight="1" thickBot="1">
      <c r="B26" s="160" t="s">
        <v>25</v>
      </c>
      <c r="C26" s="51"/>
      <c r="D26" s="51"/>
    </row>
    <row r="27" spans="2:16" ht="15" hidden="1" customHeight="1" thickBot="1">
      <c r="B27" s="243" t="s">
        <v>376</v>
      </c>
      <c r="C27" s="244" t="s">
        <v>395</v>
      </c>
      <c r="D27" s="51"/>
    </row>
    <row r="28" spans="2:16" ht="18.75" customHeight="1">
      <c r="B28" s="56" t="s">
        <v>26</v>
      </c>
      <c r="C28" s="245" t="s">
        <v>27</v>
      </c>
      <c r="D28" s="51"/>
    </row>
    <row r="29" spans="2:16" ht="18.75" customHeight="1">
      <c r="B29" s="57" t="s">
        <v>28</v>
      </c>
      <c r="C29" s="246" t="s">
        <v>29</v>
      </c>
      <c r="D29" s="52"/>
    </row>
    <row r="30" spans="2:16" ht="18.75" customHeight="1">
      <c r="B30" s="248" t="s">
        <v>30</v>
      </c>
      <c r="C30" s="247" t="s">
        <v>31</v>
      </c>
      <c r="D30" s="52"/>
    </row>
    <row r="31" spans="2:16" ht="15" customHeight="1">
      <c r="B31" s="52"/>
      <c r="C31" s="52"/>
      <c r="D31" s="52"/>
    </row>
    <row r="32" spans="2:16" ht="15" customHeight="1">
      <c r="B32" s="52"/>
      <c r="C32" s="52"/>
      <c r="D32" s="52"/>
    </row>
    <row r="33" spans="2:4" ht="15" customHeight="1">
      <c r="B33" s="52"/>
      <c r="C33" s="52"/>
      <c r="D33" s="52"/>
    </row>
    <row r="34" spans="2:4" ht="15" customHeight="1">
      <c r="B34" s="52"/>
      <c r="C34" s="52"/>
      <c r="D34" s="52"/>
    </row>
    <row r="35" spans="2:4" ht="15" customHeight="1">
      <c r="B35" s="52"/>
      <c r="C35" s="52"/>
      <c r="D35" s="52"/>
    </row>
    <row r="36" spans="2:4" ht="15" customHeight="1">
      <c r="B36" s="52"/>
      <c r="C36" s="52"/>
      <c r="D36" s="52"/>
    </row>
    <row r="37" spans="2:4" ht="15" customHeight="1">
      <c r="B37" s="52"/>
      <c r="C37" s="52"/>
      <c r="D37" s="52"/>
    </row>
    <row r="38" spans="2:4" ht="15" customHeight="1">
      <c r="B38" s="52"/>
      <c r="C38" s="52"/>
      <c r="D38" s="52"/>
    </row>
    <row r="39" spans="2:4" ht="15" customHeight="1">
      <c r="B39" s="52"/>
      <c r="C39" s="52"/>
      <c r="D39" s="52"/>
    </row>
    <row r="40" spans="2:4" ht="15" customHeight="1">
      <c r="B40" s="52"/>
      <c r="C40" s="52"/>
      <c r="D40" s="52"/>
    </row>
    <row r="41" spans="2:4" ht="15" customHeight="1">
      <c r="B41" s="52"/>
      <c r="C41" s="52"/>
      <c r="D41" s="52"/>
    </row>
    <row r="42" spans="2:4" ht="15" customHeight="1">
      <c r="B42" s="52"/>
      <c r="C42" s="52"/>
      <c r="D42" s="52"/>
    </row>
    <row r="43" spans="2:4" ht="15" customHeight="1">
      <c r="B43" s="52"/>
      <c r="C43" s="52"/>
      <c r="D43" s="52"/>
    </row>
    <row r="44" spans="2:4" ht="15" customHeight="1">
      <c r="B44" s="52"/>
      <c r="C44" s="52"/>
      <c r="D44" s="52"/>
    </row>
    <row r="45" spans="2:4" ht="15" customHeight="1">
      <c r="B45" s="52"/>
      <c r="C45" s="52"/>
      <c r="D45" s="52"/>
    </row>
    <row r="46" spans="2:4" ht="15" customHeight="1">
      <c r="B46" s="52"/>
      <c r="C46" s="52"/>
      <c r="D46" s="52"/>
    </row>
    <row r="47" spans="2:4" ht="15" customHeight="1">
      <c r="B47" s="52"/>
      <c r="C47" s="52"/>
      <c r="D47" s="52"/>
    </row>
    <row r="48" spans="2:4" ht="15" customHeight="1">
      <c r="B48" s="52"/>
      <c r="C48" s="52"/>
      <c r="D48" s="52"/>
    </row>
    <row r="49" spans="2:4" ht="15" customHeight="1">
      <c r="B49" s="52"/>
      <c r="C49" s="52"/>
      <c r="D49" s="52"/>
    </row>
    <row r="50" spans="2:4" ht="15" customHeight="1">
      <c r="B50" s="52"/>
      <c r="C50" s="52"/>
      <c r="D50" s="52"/>
    </row>
    <row r="51" spans="2:4" ht="15" customHeight="1">
      <c r="B51" s="52"/>
      <c r="C51" s="52"/>
      <c r="D51" s="52"/>
    </row>
    <row r="52" spans="2:4" ht="15" customHeight="1">
      <c r="B52" s="52"/>
      <c r="C52" s="52"/>
      <c r="D52" s="52"/>
    </row>
    <row r="53" spans="2:4" ht="15" customHeight="1">
      <c r="B53" s="52"/>
      <c r="C53" s="52"/>
      <c r="D53" s="52"/>
    </row>
    <row r="55" spans="2:4" ht="15" customHeight="1">
      <c r="B55" s="104"/>
    </row>
    <row r="56" spans="2:4" ht="15" customHeight="1">
      <c r="B56" s="53"/>
    </row>
  </sheetData>
  <sheetProtection algorithmName="SHA-512" hashValue="XlsPmqh3yo3pkszv2hWV14iddyI7QREljJ8pIpUtQFHtbA177/zIpguAHuB23FWXZ0c7V8UEJc6Ix5TqEWg2+A==" saltValue="RAPTmvnU2/dTXZClMtygYQ==" spinCount="100000" sheet="1" objects="1" scenarios="1"/>
  <conditionalFormatting sqref="C23:D23">
    <cfRule type="expression" dxfId="213" priority="2">
      <formula>OR($C$22="",$C$22="No")</formula>
    </cfRule>
  </conditionalFormatting>
  <conditionalFormatting sqref="D14:D23">
    <cfRule type="expression" dxfId="212" priority="1">
      <formula>C14&lt;&gt;""</formula>
    </cfRule>
  </conditionalFormatting>
  <dataValidations count="5">
    <dataValidation type="list" allowBlank="1" showInputMessage="1" showErrorMessage="1" prompt="Select the Building Climate Zone in which the project is located.  See the User Guide for guidance on determining climate zone." sqref="C16" xr:uid="{F1AD9D6F-03E3-4148-ACD7-6E2C50CD41B0}">
      <formula1>"1,2,3,4,5,6,7,8,9,10,11,12,13,14,15,16"</formula1>
    </dataValidation>
    <dataValidation type="date" operator="greaterThan" allowBlank="1" showInputMessage="1" showErrorMessage="1" prompt="MM/DD/YYYY" sqref="C20" xr:uid="{621D36BE-AF59-412D-9420-B05C53A2B9E5}">
      <formula1>43709</formula1>
    </dataValidation>
    <dataValidation allowBlank="1" showInputMessage="1" showErrorMessage="1" prompt="Provide contact information for the person completing the tool." sqref="C17:C19" xr:uid="{B8F94E41-5A55-45DF-B547-DD3C7CA25210}"/>
    <dataValidation allowBlank="1" showInputMessage="1" showErrorMessage="1" prompt="Enter the city in which the project is located." sqref="C15" xr:uid="{CC52FAB5-EDF1-462F-8CA9-5B07B2D23C80}"/>
    <dataValidation type="decimal" allowBlank="1" showInputMessage="1" showErrorMessage="1" sqref="C21" xr:uid="{F843FCCB-995E-4231-AE53-89954BCF0B7C}">
      <formula1>0</formula1>
      <formula2>1000000</formula2>
    </dataValidation>
  </dataValidations>
  <hyperlinks>
    <hyperlink ref="B10" r:id="rId1" xr:uid="{E9B2A2A9-77CA-4D33-9DA7-43B2383C85CB}"/>
    <hyperlink ref="B10:E10" r:id="rId2" display="http://www.arb.ca.gov/cc/capandtrade/auctionproceeds/ccc_energycorps_finaluserguide_060123.pdf" xr:uid="{3F732BDC-5BFA-4E1F-8D43-73A367F8D1E0}"/>
  </hyperlinks>
  <pageMargins left="0.7" right="0.7" top="0.98479166666666695" bottom="0.75" header="0.3" footer="0.3"/>
  <pageSetup scale="60" fitToWidth="0" fitToHeight="0" orientation="landscape" r:id="rId3"/>
  <headerFooter>
    <oddFooter>&amp;L&amp;"Avenir LT Std 55 Roman,Regular"&amp;12&amp;K000000June 1, 2023&amp;C&amp;"Avenir LT Std 55 Roman,Regular"&amp;12Page &amp;P of &amp;N&amp;R&amp;"Avenir LT Std 55 Roman,Regular"&amp;12&amp;K000000&amp;A</oddFooter>
  </headerFooter>
  <drawing r:id="rId4"/>
  <tableParts count="2">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2BC4F1F4-35AF-475D-9748-5D836D989977}">
          <x14:formula1>
            <xm:f>'Data Validation'!$B$12:$B$13</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U1017"/>
  <sheetViews>
    <sheetView showGridLines="0" showRuler="0" showWhiteSpace="0" view="pageLayout" zoomScaleNormal="100" zoomScaleSheetLayoutView="30" workbookViewId="0">
      <selection activeCell="B8" sqref="B8"/>
    </sheetView>
  </sheetViews>
  <sheetFormatPr defaultColWidth="9.1796875" defaultRowHeight="14"/>
  <cols>
    <col min="1" max="1" width="2.81640625" style="13" customWidth="1"/>
    <col min="2" max="2" width="17.453125" style="13" customWidth="1"/>
    <col min="3" max="3" width="13.7265625" style="13" customWidth="1"/>
    <col min="4" max="4" width="32.1796875" style="13" bestFit="1" customWidth="1"/>
    <col min="5" max="5" width="12.36328125" style="13" customWidth="1"/>
    <col min="6" max="6" width="39.54296875" style="13" bestFit="1" customWidth="1"/>
    <col min="7" max="7" width="11.7265625" style="13" customWidth="1"/>
    <col min="8" max="8" width="13.54296875" style="13" bestFit="1" customWidth="1"/>
    <col min="9" max="9" width="12.453125" style="13" customWidth="1"/>
    <col min="10" max="10" width="21.1796875" style="13" customWidth="1"/>
    <col min="11" max="11" width="33.90625" style="13" customWidth="1"/>
    <col min="12" max="12" width="11.26953125" style="13" customWidth="1"/>
    <col min="13" max="13" width="31.453125" style="13" bestFit="1" customWidth="1"/>
    <col min="14" max="14" width="12.54296875" style="13" customWidth="1"/>
    <col min="15" max="15" width="39.54296875" style="13" bestFit="1" customWidth="1"/>
    <col min="16" max="17" width="12.54296875" style="13" customWidth="1"/>
    <col min="18" max="18" width="10.08984375" style="13" customWidth="1"/>
    <col min="19" max="19" width="20.90625" style="13" customWidth="1"/>
    <col min="20" max="20" width="33.54296875" style="13" bestFit="1" customWidth="1"/>
    <col min="21" max="21" width="14.6328125" style="13" customWidth="1"/>
    <col min="22" max="22" width="7.26953125" style="13" customWidth="1"/>
    <col min="23" max="16384" width="9.1796875" style="13"/>
  </cols>
  <sheetData>
    <row r="1" spans="1:21" ht="18" customHeight="1">
      <c r="B1" s="58"/>
      <c r="C1" s="58"/>
      <c r="D1" s="58"/>
      <c r="E1" s="58"/>
      <c r="F1" s="58"/>
      <c r="G1" s="58"/>
      <c r="H1" s="58"/>
      <c r="I1" s="58"/>
      <c r="J1" s="58"/>
      <c r="K1" s="58"/>
      <c r="L1" s="58"/>
      <c r="M1" s="58"/>
      <c r="N1" s="58"/>
    </row>
    <row r="2" spans="1:21" ht="18" customHeight="1">
      <c r="K2" s="60"/>
      <c r="L2" s="60"/>
    </row>
    <row r="3" spans="1:21" ht="18" customHeight="1">
      <c r="B3" s="58"/>
      <c r="C3" s="58"/>
      <c r="D3" s="58"/>
      <c r="E3" s="58"/>
      <c r="F3" s="58"/>
      <c r="G3" s="58"/>
      <c r="H3" s="58"/>
      <c r="I3" s="58"/>
      <c r="J3" s="58"/>
      <c r="K3" s="58"/>
      <c r="L3" s="58"/>
      <c r="M3" s="58"/>
      <c r="N3" s="58"/>
    </row>
    <row r="4" spans="1:21" ht="18" customHeight="1">
      <c r="B4" s="65"/>
      <c r="C4" s="65"/>
      <c r="D4" s="65"/>
      <c r="E4" s="65"/>
      <c r="F4" s="65"/>
      <c r="G4" s="65"/>
      <c r="H4" s="65"/>
      <c r="I4" s="65"/>
      <c r="J4" s="65"/>
      <c r="K4" s="65"/>
      <c r="L4" s="65"/>
      <c r="M4" s="65"/>
      <c r="N4" s="65"/>
    </row>
    <row r="5" spans="1:21" ht="18" customHeight="1">
      <c r="K5" s="60"/>
      <c r="L5" s="60"/>
    </row>
    <row r="6" spans="1:21" ht="18" customHeight="1">
      <c r="B6" s="58"/>
      <c r="C6" s="58"/>
      <c r="D6" s="58"/>
      <c r="E6" s="58"/>
      <c r="F6" s="58"/>
      <c r="G6" s="58"/>
      <c r="H6" s="58"/>
      <c r="I6" s="58"/>
      <c r="J6" s="58"/>
      <c r="K6" s="58"/>
      <c r="L6" s="58"/>
      <c r="M6" s="58"/>
      <c r="N6" s="58"/>
    </row>
    <row r="7" spans="1:21" ht="18" customHeight="1"/>
    <row r="8" spans="1:21" ht="17.149999999999999" customHeight="1" thickBot="1">
      <c r="A8" s="49"/>
      <c r="B8" s="18" t="s">
        <v>14</v>
      </c>
      <c r="C8" s="18"/>
      <c r="D8" s="18"/>
      <c r="E8" s="18"/>
    </row>
    <row r="9" spans="1:21" ht="17.149999999999999" customHeight="1">
      <c r="B9" s="212" t="s">
        <v>15</v>
      </c>
      <c r="C9" s="250"/>
      <c r="D9" s="216"/>
      <c r="E9" s="216"/>
      <c r="F9" s="213"/>
      <c r="G9" s="213"/>
      <c r="H9" s="213"/>
      <c r="I9" s="213"/>
      <c r="J9" s="213"/>
      <c r="K9" s="214"/>
      <c r="L9" s="431"/>
    </row>
    <row r="10" spans="1:21" ht="17.149999999999999" customHeight="1" thickBot="1">
      <c r="A10" s="104"/>
      <c r="B10" s="215" t="s">
        <v>391</v>
      </c>
      <c r="C10" s="251"/>
      <c r="D10" s="434"/>
      <c r="E10" s="434"/>
      <c r="F10" s="434"/>
      <c r="G10" s="434"/>
      <c r="H10" s="434"/>
      <c r="I10" s="434"/>
      <c r="J10" s="434"/>
      <c r="K10" s="435"/>
      <c r="L10" s="432"/>
    </row>
    <row r="11" spans="1:21" ht="17.149999999999999" customHeight="1">
      <c r="A11" s="104"/>
      <c r="B11" s="79"/>
      <c r="C11" s="79"/>
      <c r="D11" s="79"/>
      <c r="E11" s="79"/>
      <c r="F11" s="79"/>
      <c r="G11" s="79"/>
      <c r="H11" s="79"/>
      <c r="I11" s="79"/>
      <c r="J11" s="79"/>
    </row>
    <row r="12" spans="1:21" ht="17.149999999999999" customHeight="1" thickBot="1">
      <c r="A12" s="104"/>
      <c r="B12" s="18" t="s">
        <v>32</v>
      </c>
      <c r="C12" s="18"/>
      <c r="D12" s="79"/>
      <c r="E12" s="79"/>
      <c r="F12" s="79"/>
      <c r="G12" s="79"/>
      <c r="H12" s="79"/>
      <c r="I12" s="79"/>
      <c r="J12" s="79"/>
    </row>
    <row r="13" spans="1:21" ht="18.75" customHeight="1" thickBot="1">
      <c r="B13" s="158" t="str">
        <f>IF(ISBLANK(ProjectName),"",ProjectName)</f>
        <v/>
      </c>
      <c r="C13" s="252"/>
      <c r="D13" s="105"/>
      <c r="E13" s="105"/>
      <c r="F13" s="105"/>
      <c r="G13" s="105"/>
      <c r="H13" s="105"/>
      <c r="I13" s="105"/>
      <c r="J13" s="105"/>
      <c r="K13" s="106"/>
      <c r="L13" s="433"/>
    </row>
    <row r="14" spans="1:21" ht="18.75" customHeight="1" thickBot="1">
      <c r="B14" s="104"/>
      <c r="C14" s="104"/>
      <c r="D14" s="107"/>
      <c r="E14" s="107"/>
      <c r="F14" s="107"/>
      <c r="G14" s="107"/>
      <c r="H14" s="107"/>
      <c r="I14" s="107"/>
      <c r="J14" s="107"/>
      <c r="K14" s="107"/>
      <c r="L14" s="107"/>
    </row>
    <row r="15" spans="1:21" s="20" customFormat="1" ht="18.75" customHeight="1" thickBot="1">
      <c r="A15" s="104"/>
      <c r="B15" s="104"/>
      <c r="C15" s="104"/>
      <c r="D15" s="151" t="s">
        <v>33</v>
      </c>
      <c r="E15" s="152"/>
      <c r="F15" s="152"/>
      <c r="G15" s="152"/>
      <c r="H15" s="152"/>
      <c r="I15" s="152"/>
      <c r="J15" s="152"/>
      <c r="K15" s="153"/>
      <c r="L15" s="152"/>
      <c r="M15" s="154" t="s">
        <v>34</v>
      </c>
      <c r="N15" s="155"/>
      <c r="O15" s="155"/>
      <c r="P15" s="155"/>
      <c r="Q15" s="155"/>
      <c r="R15" s="155"/>
      <c r="S15" s="155"/>
      <c r="T15" s="156"/>
      <c r="U15" s="156"/>
    </row>
    <row r="16" spans="1:21" s="20" customFormat="1" ht="18.5" customHeight="1">
      <c r="A16" s="50"/>
      <c r="B16" s="265" t="s">
        <v>35</v>
      </c>
      <c r="C16" s="266" t="s">
        <v>396</v>
      </c>
      <c r="D16" s="267" t="s">
        <v>36</v>
      </c>
      <c r="E16" s="266" t="s">
        <v>397</v>
      </c>
      <c r="F16" s="267" t="s">
        <v>37</v>
      </c>
      <c r="G16" s="266" t="s">
        <v>398</v>
      </c>
      <c r="H16" s="267" t="s">
        <v>38</v>
      </c>
      <c r="I16" s="266" t="s">
        <v>399</v>
      </c>
      <c r="J16" s="267" t="s">
        <v>39</v>
      </c>
      <c r="K16" s="267" t="s">
        <v>40</v>
      </c>
      <c r="L16" s="266" t="s">
        <v>400</v>
      </c>
      <c r="M16" s="267" t="s">
        <v>36</v>
      </c>
      <c r="N16" s="266" t="s">
        <v>401</v>
      </c>
      <c r="O16" s="267" t="s">
        <v>37</v>
      </c>
      <c r="P16" s="266" t="s">
        <v>402</v>
      </c>
      <c r="Q16" s="267" t="s">
        <v>38</v>
      </c>
      <c r="R16" s="266" t="s">
        <v>403</v>
      </c>
      <c r="S16" s="267" t="s">
        <v>39</v>
      </c>
      <c r="T16" s="267" t="s">
        <v>40</v>
      </c>
      <c r="U16" s="268" t="s">
        <v>404</v>
      </c>
    </row>
    <row r="17" spans="1:21" s="263" customFormat="1" ht="58" hidden="1" customHeight="1">
      <c r="B17" s="269" t="s">
        <v>35</v>
      </c>
      <c r="C17" s="264" t="s">
        <v>396</v>
      </c>
      <c r="D17" s="264" t="s">
        <v>36</v>
      </c>
      <c r="E17" s="264" t="s">
        <v>397</v>
      </c>
      <c r="F17" s="264" t="s">
        <v>37</v>
      </c>
      <c r="G17" s="264" t="s">
        <v>398</v>
      </c>
      <c r="H17" s="264" t="s">
        <v>38</v>
      </c>
      <c r="I17" s="264" t="s">
        <v>399</v>
      </c>
      <c r="J17" s="264" t="s">
        <v>39</v>
      </c>
      <c r="K17" s="264" t="s">
        <v>40</v>
      </c>
      <c r="L17" s="264" t="s">
        <v>400</v>
      </c>
      <c r="M17" s="264" t="s">
        <v>405</v>
      </c>
      <c r="N17" s="264" t="s">
        <v>401</v>
      </c>
      <c r="O17" s="264" t="s">
        <v>406</v>
      </c>
      <c r="P17" s="264" t="s">
        <v>402</v>
      </c>
      <c r="Q17" s="264" t="s">
        <v>407</v>
      </c>
      <c r="R17" s="264" t="s">
        <v>403</v>
      </c>
      <c r="S17" s="264" t="s">
        <v>408</v>
      </c>
      <c r="T17" s="264" t="s">
        <v>409</v>
      </c>
      <c r="U17" s="270" t="s">
        <v>404</v>
      </c>
    </row>
    <row r="18" spans="1:21" s="20" customFormat="1" ht="18.75" customHeight="1">
      <c r="A18" s="104"/>
      <c r="B18" s="101"/>
      <c r="C18" s="253" t="s">
        <v>394</v>
      </c>
      <c r="D18" s="108"/>
      <c r="E18" s="253" t="s">
        <v>394</v>
      </c>
      <c r="F18" s="260"/>
      <c r="G18" s="261" t="s">
        <v>394</v>
      </c>
      <c r="H18" s="258"/>
      <c r="I18" s="259" t="s">
        <v>394</v>
      </c>
      <c r="J18" s="257" t="str">
        <f>IFERROR((VLOOKUP(CONCATENATE(D18," ",F18),Measures!$D$11:$E$245,2,FALSE)*H18),"")</f>
        <v/>
      </c>
      <c r="K18" s="108"/>
      <c r="L18" s="253" t="s">
        <v>394</v>
      </c>
      <c r="M18" s="108"/>
      <c r="N18" s="253" t="s">
        <v>394</v>
      </c>
      <c r="O18" s="108"/>
      <c r="P18" s="253" t="s">
        <v>394</v>
      </c>
      <c r="Q18" s="256"/>
      <c r="R18" s="255" t="s">
        <v>394</v>
      </c>
      <c r="S18" s="118" t="str">
        <f>IFERROR(IF(M18="LED Kit","NA",VLOOKUP(CONCATENATE(IF(OR(M18="LED Kit",M18="LED Tube"),"LED",M18)," ",O18),Measures!$D$11:$E$245,2,FALSE)*Q18),"")</f>
        <v/>
      </c>
      <c r="T18" s="108"/>
      <c r="U18" s="271" t="s">
        <v>394</v>
      </c>
    </row>
    <row r="19" spans="1:21" s="20" customFormat="1" ht="18.75" customHeight="1">
      <c r="A19" s="104"/>
      <c r="B19" s="101"/>
      <c r="C19" s="253" t="s">
        <v>394</v>
      </c>
      <c r="D19" s="108"/>
      <c r="E19" s="253" t="s">
        <v>394</v>
      </c>
      <c r="F19" s="260"/>
      <c r="G19" s="261" t="s">
        <v>394</v>
      </c>
      <c r="H19" s="258"/>
      <c r="I19" s="259" t="s">
        <v>394</v>
      </c>
      <c r="J19" s="257" t="str">
        <f>IFERROR((VLOOKUP(CONCATENATE(D19," ",F19),Measures!$D$11:$E$245,2,FALSE)*H19),"")</f>
        <v/>
      </c>
      <c r="K19" s="108"/>
      <c r="L19" s="253" t="s">
        <v>394</v>
      </c>
      <c r="M19" s="108"/>
      <c r="N19" s="253" t="s">
        <v>394</v>
      </c>
      <c r="O19" s="108"/>
      <c r="P19" s="253" t="s">
        <v>394</v>
      </c>
      <c r="Q19" s="256"/>
      <c r="R19" s="255" t="s">
        <v>394</v>
      </c>
      <c r="S19" s="118" t="str">
        <f>IFERROR(IF(M19="LED Kit","NA",VLOOKUP(CONCATENATE(IF(OR(M19="LED Kit",M19="LED Tube"),"LED",M19)," ",O19),Measures!$D$11:$E$245,2,FALSE)*Q19),"")</f>
        <v/>
      </c>
      <c r="T19" s="108"/>
      <c r="U19" s="271" t="s">
        <v>394</v>
      </c>
    </row>
    <row r="20" spans="1:21" s="20" customFormat="1" ht="18.75" customHeight="1">
      <c r="A20" s="104"/>
      <c r="B20" s="101"/>
      <c r="C20" s="253" t="s">
        <v>394</v>
      </c>
      <c r="D20" s="108"/>
      <c r="E20" s="253" t="s">
        <v>394</v>
      </c>
      <c r="F20" s="260"/>
      <c r="G20" s="261" t="s">
        <v>394</v>
      </c>
      <c r="H20" s="258"/>
      <c r="I20" s="259" t="s">
        <v>394</v>
      </c>
      <c r="J20" s="257" t="str">
        <f>IFERROR((VLOOKUP(CONCATENATE(D20," ",F20),Measures!$D$11:$E$245,2,FALSE)*H20),"")</f>
        <v/>
      </c>
      <c r="K20" s="108"/>
      <c r="L20" s="253" t="s">
        <v>394</v>
      </c>
      <c r="M20" s="108"/>
      <c r="N20" s="253" t="s">
        <v>394</v>
      </c>
      <c r="O20" s="108"/>
      <c r="P20" s="253" t="s">
        <v>394</v>
      </c>
      <c r="Q20" s="256"/>
      <c r="R20" s="255" t="s">
        <v>394</v>
      </c>
      <c r="S20" s="118" t="str">
        <f>IFERROR(IF(M20="LED Kit","NA",VLOOKUP(CONCATENATE(IF(OR(M20="LED Kit",M20="LED Tube"),"LED",M20)," ",O20),Measures!$D$11:$E$245,2,FALSE)*Q20),"")</f>
        <v/>
      </c>
      <c r="T20" s="108"/>
      <c r="U20" s="271" t="s">
        <v>394</v>
      </c>
    </row>
    <row r="21" spans="1:21" s="20" customFormat="1" ht="18.75" customHeight="1">
      <c r="A21" s="104"/>
      <c r="B21" s="101"/>
      <c r="C21" s="253" t="s">
        <v>394</v>
      </c>
      <c r="D21" s="108"/>
      <c r="E21" s="253" t="s">
        <v>394</v>
      </c>
      <c r="F21" s="260"/>
      <c r="G21" s="261" t="s">
        <v>394</v>
      </c>
      <c r="H21" s="258"/>
      <c r="I21" s="259" t="s">
        <v>394</v>
      </c>
      <c r="J21" s="257" t="str">
        <f>IFERROR((VLOOKUP(CONCATENATE(D21," ",F21),Measures!$D$11:$E$245,2,FALSE)*H21),"")</f>
        <v/>
      </c>
      <c r="K21" s="108"/>
      <c r="L21" s="253" t="s">
        <v>394</v>
      </c>
      <c r="M21" s="108"/>
      <c r="N21" s="253" t="s">
        <v>394</v>
      </c>
      <c r="O21" s="108"/>
      <c r="P21" s="253" t="s">
        <v>394</v>
      </c>
      <c r="Q21" s="256"/>
      <c r="R21" s="255" t="s">
        <v>394</v>
      </c>
      <c r="S21" s="118" t="str">
        <f>IFERROR(IF(M21="LED Kit","NA",VLOOKUP(CONCATENATE(IF(OR(M21="LED Kit",M21="LED Tube"),"LED",M21)," ",O21),Measures!$D$11:$E$245,2,FALSE)*Q21),"")</f>
        <v/>
      </c>
      <c r="T21" s="108"/>
      <c r="U21" s="271" t="s">
        <v>394</v>
      </c>
    </row>
    <row r="22" spans="1:21" s="20" customFormat="1" ht="18.75" customHeight="1">
      <c r="A22" s="104"/>
      <c r="B22" s="101"/>
      <c r="C22" s="253" t="s">
        <v>394</v>
      </c>
      <c r="D22" s="108"/>
      <c r="E22" s="253" t="s">
        <v>394</v>
      </c>
      <c r="F22" s="260"/>
      <c r="G22" s="261" t="s">
        <v>394</v>
      </c>
      <c r="H22" s="258"/>
      <c r="I22" s="259" t="s">
        <v>394</v>
      </c>
      <c r="J22" s="257" t="str">
        <f>IFERROR((VLOOKUP(CONCATENATE(D22," ",F22),Measures!$D$11:$E$245,2,FALSE)*H22),"")</f>
        <v/>
      </c>
      <c r="K22" s="108"/>
      <c r="L22" s="253" t="s">
        <v>394</v>
      </c>
      <c r="M22" s="108"/>
      <c r="N22" s="253" t="s">
        <v>394</v>
      </c>
      <c r="O22" s="108"/>
      <c r="P22" s="253" t="s">
        <v>394</v>
      </c>
      <c r="Q22" s="256"/>
      <c r="R22" s="255" t="s">
        <v>394</v>
      </c>
      <c r="S22" s="118" t="str">
        <f>IFERROR(IF(M22="LED Kit","NA",VLOOKUP(CONCATENATE(IF(OR(M22="LED Kit",M22="LED Tube"),"LED",M22)," ",O22),Measures!$D$11:$E$245,2,FALSE)*Q22),"")</f>
        <v/>
      </c>
      <c r="T22" s="108"/>
      <c r="U22" s="271" t="s">
        <v>394</v>
      </c>
    </row>
    <row r="23" spans="1:21" s="20" customFormat="1" ht="18.75" customHeight="1">
      <c r="A23" s="104"/>
      <c r="B23" s="101"/>
      <c r="C23" s="253" t="s">
        <v>394</v>
      </c>
      <c r="D23" s="108"/>
      <c r="E23" s="253" t="s">
        <v>394</v>
      </c>
      <c r="F23" s="260"/>
      <c r="G23" s="261" t="s">
        <v>394</v>
      </c>
      <c r="H23" s="258"/>
      <c r="I23" s="259" t="s">
        <v>394</v>
      </c>
      <c r="J23" s="257" t="str">
        <f>IFERROR((VLOOKUP(CONCATENATE(D23," ",F23),Measures!$D$11:$E$245,2,FALSE)*H23),"")</f>
        <v/>
      </c>
      <c r="K23" s="108"/>
      <c r="L23" s="253" t="s">
        <v>394</v>
      </c>
      <c r="M23" s="108"/>
      <c r="N23" s="253" t="s">
        <v>394</v>
      </c>
      <c r="O23" s="108"/>
      <c r="P23" s="253" t="s">
        <v>394</v>
      </c>
      <c r="Q23" s="256"/>
      <c r="R23" s="255" t="s">
        <v>394</v>
      </c>
      <c r="S23" s="118" t="str">
        <f>IFERROR(IF(M23="LED Kit","NA",VLOOKUP(CONCATENATE(IF(OR(M23="LED Kit",M23="LED Tube"),"LED",M23)," ",O23),Measures!$D$11:$E$245,2,FALSE)*Q23),"")</f>
        <v/>
      </c>
      <c r="T23" s="108"/>
      <c r="U23" s="271" t="s">
        <v>394</v>
      </c>
    </row>
    <row r="24" spans="1:21" s="20" customFormat="1" ht="18.75" customHeight="1">
      <c r="A24" s="104"/>
      <c r="B24" s="101"/>
      <c r="C24" s="253" t="s">
        <v>394</v>
      </c>
      <c r="D24" s="108"/>
      <c r="E24" s="253" t="s">
        <v>394</v>
      </c>
      <c r="F24" s="260"/>
      <c r="G24" s="261" t="s">
        <v>394</v>
      </c>
      <c r="H24" s="258"/>
      <c r="I24" s="259" t="s">
        <v>394</v>
      </c>
      <c r="J24" s="257" t="str">
        <f>IFERROR((VLOOKUP(CONCATENATE(D24," ",F24),Measures!$D$11:$E$245,2,FALSE)*H24),"")</f>
        <v/>
      </c>
      <c r="K24" s="108"/>
      <c r="L24" s="253" t="s">
        <v>394</v>
      </c>
      <c r="M24" s="108"/>
      <c r="N24" s="253" t="s">
        <v>394</v>
      </c>
      <c r="O24" s="108"/>
      <c r="P24" s="253" t="s">
        <v>394</v>
      </c>
      <c r="Q24" s="256"/>
      <c r="R24" s="255" t="s">
        <v>394</v>
      </c>
      <c r="S24" s="118" t="str">
        <f>IFERROR(IF(M24="LED Kit","NA",VLOOKUP(CONCATENATE(IF(OR(M24="LED Kit",M24="LED Tube"),"LED",M24)," ",O24),Measures!$D$11:$E$245,2,FALSE)*Q24),"")</f>
        <v/>
      </c>
      <c r="T24" s="108"/>
      <c r="U24" s="271" t="s">
        <v>394</v>
      </c>
    </row>
    <row r="25" spans="1:21" s="20" customFormat="1" ht="18.75" customHeight="1">
      <c r="A25" s="104"/>
      <c r="B25" s="101"/>
      <c r="C25" s="253" t="s">
        <v>394</v>
      </c>
      <c r="D25" s="108"/>
      <c r="E25" s="253" t="s">
        <v>394</v>
      </c>
      <c r="F25" s="260"/>
      <c r="G25" s="261" t="s">
        <v>394</v>
      </c>
      <c r="H25" s="258"/>
      <c r="I25" s="259" t="s">
        <v>394</v>
      </c>
      <c r="J25" s="257" t="str">
        <f>IFERROR((VLOOKUP(CONCATENATE(D25," ",F25),Measures!$D$11:$E$245,2,FALSE)*H25),"")</f>
        <v/>
      </c>
      <c r="K25" s="108"/>
      <c r="L25" s="253" t="s">
        <v>394</v>
      </c>
      <c r="M25" s="108"/>
      <c r="N25" s="253" t="s">
        <v>394</v>
      </c>
      <c r="O25" s="108"/>
      <c r="P25" s="253" t="s">
        <v>394</v>
      </c>
      <c r="Q25" s="256"/>
      <c r="R25" s="255" t="s">
        <v>394</v>
      </c>
      <c r="S25" s="118" t="str">
        <f>IFERROR(IF(M25="LED Kit","NA",VLOOKUP(CONCATENATE(IF(OR(M25="LED Kit",M25="LED Tube"),"LED",M25)," ",O25),Measures!$D$11:$E$245,2,FALSE)*Q25),"")</f>
        <v/>
      </c>
      <c r="T25" s="108"/>
      <c r="U25" s="271" t="s">
        <v>394</v>
      </c>
    </row>
    <row r="26" spans="1:21" s="20" customFormat="1" ht="18.75" customHeight="1">
      <c r="A26" s="104"/>
      <c r="B26" s="101"/>
      <c r="C26" s="253" t="s">
        <v>394</v>
      </c>
      <c r="D26" s="108"/>
      <c r="E26" s="253" t="s">
        <v>394</v>
      </c>
      <c r="F26" s="260"/>
      <c r="G26" s="261" t="s">
        <v>394</v>
      </c>
      <c r="H26" s="258"/>
      <c r="I26" s="259" t="s">
        <v>394</v>
      </c>
      <c r="J26" s="257" t="str">
        <f>IFERROR((VLOOKUP(CONCATENATE(D26," ",F26),Measures!$D$11:$E$245,2,FALSE)*H26),"")</f>
        <v/>
      </c>
      <c r="K26" s="108"/>
      <c r="L26" s="253" t="s">
        <v>394</v>
      </c>
      <c r="M26" s="108"/>
      <c r="N26" s="253" t="s">
        <v>394</v>
      </c>
      <c r="O26" s="108"/>
      <c r="P26" s="253" t="s">
        <v>394</v>
      </c>
      <c r="Q26" s="256"/>
      <c r="R26" s="255" t="s">
        <v>394</v>
      </c>
      <c r="S26" s="118" t="str">
        <f>IFERROR(IF(M26="LED Kit","NA",VLOOKUP(CONCATENATE(IF(OR(M26="LED Kit",M26="LED Tube"),"LED",M26)," ",O26),Measures!$D$11:$E$245,2,FALSE)*Q26),"")</f>
        <v/>
      </c>
      <c r="T26" s="108"/>
      <c r="U26" s="271" t="s">
        <v>394</v>
      </c>
    </row>
    <row r="27" spans="1:21" s="20" customFormat="1" ht="18.75" customHeight="1">
      <c r="A27" s="104"/>
      <c r="B27" s="101"/>
      <c r="C27" s="253" t="s">
        <v>394</v>
      </c>
      <c r="D27" s="108"/>
      <c r="E27" s="253" t="s">
        <v>394</v>
      </c>
      <c r="F27" s="260"/>
      <c r="G27" s="261" t="s">
        <v>394</v>
      </c>
      <c r="H27" s="258"/>
      <c r="I27" s="259" t="s">
        <v>394</v>
      </c>
      <c r="J27" s="257" t="str">
        <f>IFERROR((VLOOKUP(CONCATENATE(D27," ",F27),Measures!$D$11:$E$245,2,FALSE)*H27),"")</f>
        <v/>
      </c>
      <c r="K27" s="108"/>
      <c r="L27" s="253" t="s">
        <v>394</v>
      </c>
      <c r="M27" s="108"/>
      <c r="N27" s="253" t="s">
        <v>394</v>
      </c>
      <c r="O27" s="108"/>
      <c r="P27" s="253" t="s">
        <v>394</v>
      </c>
      <c r="Q27" s="256"/>
      <c r="R27" s="255" t="s">
        <v>394</v>
      </c>
      <c r="S27" s="118" t="str">
        <f>IFERROR(IF(M27="LED Kit","NA",VLOOKUP(CONCATENATE(IF(OR(M27="LED Kit",M27="LED Tube"),"LED",M27)," ",O27),Measures!$D$11:$E$245,2,FALSE)*Q27),"")</f>
        <v/>
      </c>
      <c r="T27" s="108"/>
      <c r="U27" s="271" t="s">
        <v>394</v>
      </c>
    </row>
    <row r="28" spans="1:21" s="20" customFormat="1" ht="18.75" customHeight="1">
      <c r="A28" s="104"/>
      <c r="B28" s="101"/>
      <c r="C28" s="253" t="s">
        <v>394</v>
      </c>
      <c r="D28" s="108"/>
      <c r="E28" s="253" t="s">
        <v>394</v>
      </c>
      <c r="F28" s="260"/>
      <c r="G28" s="261" t="s">
        <v>394</v>
      </c>
      <c r="H28" s="258"/>
      <c r="I28" s="259" t="s">
        <v>394</v>
      </c>
      <c r="J28" s="257" t="str">
        <f>IFERROR((VLOOKUP(CONCATENATE(D28," ",F28),Measures!$D$11:$E$245,2,FALSE)*H28),"")</f>
        <v/>
      </c>
      <c r="K28" s="108"/>
      <c r="L28" s="253" t="s">
        <v>394</v>
      </c>
      <c r="M28" s="108"/>
      <c r="N28" s="253" t="s">
        <v>394</v>
      </c>
      <c r="O28" s="108"/>
      <c r="P28" s="253" t="s">
        <v>394</v>
      </c>
      <c r="Q28" s="256"/>
      <c r="R28" s="255" t="s">
        <v>394</v>
      </c>
      <c r="S28" s="118" t="str">
        <f>IFERROR(IF(M28="LED Kit","NA",VLOOKUP(CONCATENATE(IF(OR(M28="LED Kit",M28="LED Tube"),"LED",M28)," ",O28),Measures!$D$11:$E$245,2,FALSE)*Q28),"")</f>
        <v/>
      </c>
      <c r="T28" s="108"/>
      <c r="U28" s="271" t="s">
        <v>394</v>
      </c>
    </row>
    <row r="29" spans="1:21" s="20" customFormat="1" ht="18.75" customHeight="1">
      <c r="A29" s="104"/>
      <c r="B29" s="101"/>
      <c r="C29" s="253" t="s">
        <v>394</v>
      </c>
      <c r="D29" s="108"/>
      <c r="E29" s="253" t="s">
        <v>394</v>
      </c>
      <c r="F29" s="260"/>
      <c r="G29" s="261" t="s">
        <v>394</v>
      </c>
      <c r="H29" s="258"/>
      <c r="I29" s="259" t="s">
        <v>394</v>
      </c>
      <c r="J29" s="257" t="str">
        <f>IFERROR((VLOOKUP(CONCATENATE(D29," ",F29),Measures!$D$11:$E$245,2,FALSE)*H29),"")</f>
        <v/>
      </c>
      <c r="K29" s="108"/>
      <c r="L29" s="253" t="s">
        <v>394</v>
      </c>
      <c r="M29" s="108"/>
      <c r="N29" s="253" t="s">
        <v>394</v>
      </c>
      <c r="O29" s="108"/>
      <c r="P29" s="253" t="s">
        <v>394</v>
      </c>
      <c r="Q29" s="256"/>
      <c r="R29" s="255" t="s">
        <v>394</v>
      </c>
      <c r="S29" s="118" t="str">
        <f>IFERROR(IF(M29="LED Kit","NA",VLOOKUP(CONCATENATE(IF(OR(M29="LED Kit",M29="LED Tube"),"LED",M29)," ",O29),Measures!$D$11:$E$245,2,FALSE)*Q29),"")</f>
        <v/>
      </c>
      <c r="T29" s="108"/>
      <c r="U29" s="271" t="s">
        <v>394</v>
      </c>
    </row>
    <row r="30" spans="1:21" s="20" customFormat="1" ht="18.75" customHeight="1">
      <c r="A30" s="104"/>
      <c r="B30" s="101"/>
      <c r="C30" s="253" t="s">
        <v>394</v>
      </c>
      <c r="D30" s="108"/>
      <c r="E30" s="253" t="s">
        <v>394</v>
      </c>
      <c r="F30" s="260"/>
      <c r="G30" s="261" t="s">
        <v>394</v>
      </c>
      <c r="H30" s="258"/>
      <c r="I30" s="259" t="s">
        <v>394</v>
      </c>
      <c r="J30" s="257" t="str">
        <f>IFERROR((VLOOKUP(CONCATENATE(D30," ",F30),Measures!$D$11:$E$245,2,FALSE)*H30),"")</f>
        <v/>
      </c>
      <c r="K30" s="108"/>
      <c r="L30" s="253" t="s">
        <v>394</v>
      </c>
      <c r="M30" s="108"/>
      <c r="N30" s="253" t="s">
        <v>394</v>
      </c>
      <c r="O30" s="108"/>
      <c r="P30" s="253" t="s">
        <v>394</v>
      </c>
      <c r="Q30" s="256"/>
      <c r="R30" s="255" t="s">
        <v>394</v>
      </c>
      <c r="S30" s="118" t="str">
        <f>IFERROR(IF(M30="LED Kit","NA",VLOOKUP(CONCATENATE(IF(OR(M30="LED Kit",M30="LED Tube"),"LED",M30)," ",O30),Measures!$D$11:$E$245,2,FALSE)*Q30),"")</f>
        <v/>
      </c>
      <c r="T30" s="108"/>
      <c r="U30" s="271" t="s">
        <v>394</v>
      </c>
    </row>
    <row r="31" spans="1:21" s="20" customFormat="1" ht="18.75" customHeight="1">
      <c r="A31" s="104"/>
      <c r="B31" s="101"/>
      <c r="C31" s="253" t="s">
        <v>394</v>
      </c>
      <c r="D31" s="108"/>
      <c r="E31" s="253" t="s">
        <v>394</v>
      </c>
      <c r="F31" s="260"/>
      <c r="G31" s="261" t="s">
        <v>394</v>
      </c>
      <c r="H31" s="258"/>
      <c r="I31" s="259" t="s">
        <v>394</v>
      </c>
      <c r="J31" s="257" t="str">
        <f>IFERROR((VLOOKUP(CONCATENATE(D31," ",F31),Measures!$D$11:$E$245,2,FALSE)*H31),"")</f>
        <v/>
      </c>
      <c r="K31" s="108"/>
      <c r="L31" s="253" t="s">
        <v>394</v>
      </c>
      <c r="M31" s="108"/>
      <c r="N31" s="253" t="s">
        <v>394</v>
      </c>
      <c r="O31" s="108"/>
      <c r="P31" s="253" t="s">
        <v>394</v>
      </c>
      <c r="Q31" s="256"/>
      <c r="R31" s="255" t="s">
        <v>394</v>
      </c>
      <c r="S31" s="118" t="str">
        <f>IFERROR(IF(M31="LED Kit","NA",VLOOKUP(CONCATENATE(IF(OR(M31="LED Kit",M31="LED Tube"),"LED",M31)," ",O31),Measures!$D$11:$E$245,2,FALSE)*Q31),"")</f>
        <v/>
      </c>
      <c r="T31" s="108"/>
      <c r="U31" s="271" t="s">
        <v>394</v>
      </c>
    </row>
    <row r="32" spans="1:21" s="20" customFormat="1" ht="18.75" customHeight="1">
      <c r="A32" s="104"/>
      <c r="B32" s="101"/>
      <c r="C32" s="253" t="s">
        <v>394</v>
      </c>
      <c r="D32" s="108"/>
      <c r="E32" s="253" t="s">
        <v>394</v>
      </c>
      <c r="F32" s="260"/>
      <c r="G32" s="261" t="s">
        <v>394</v>
      </c>
      <c r="H32" s="258"/>
      <c r="I32" s="259" t="s">
        <v>394</v>
      </c>
      <c r="J32" s="257" t="str">
        <f>IFERROR((VLOOKUP(CONCATENATE(D32," ",F32),Measures!$D$11:$E$245,2,FALSE)*H32),"")</f>
        <v/>
      </c>
      <c r="K32" s="108"/>
      <c r="L32" s="253" t="s">
        <v>394</v>
      </c>
      <c r="M32" s="108"/>
      <c r="N32" s="253" t="s">
        <v>394</v>
      </c>
      <c r="O32" s="108"/>
      <c r="P32" s="253" t="s">
        <v>394</v>
      </c>
      <c r="Q32" s="256"/>
      <c r="R32" s="255" t="s">
        <v>394</v>
      </c>
      <c r="S32" s="118" t="str">
        <f>IFERROR(IF(M32="LED Kit","NA",VLOOKUP(CONCATENATE(IF(OR(M32="LED Kit",M32="LED Tube"),"LED",M32)," ",O32),Measures!$D$11:$E$245,2,FALSE)*Q32),"")</f>
        <v/>
      </c>
      <c r="T32" s="108"/>
      <c r="U32" s="271" t="s">
        <v>394</v>
      </c>
    </row>
    <row r="33" spans="1:21" s="20" customFormat="1" ht="18.75" customHeight="1">
      <c r="A33" s="104"/>
      <c r="B33" s="101"/>
      <c r="C33" s="253" t="s">
        <v>394</v>
      </c>
      <c r="D33" s="108"/>
      <c r="E33" s="253" t="s">
        <v>394</v>
      </c>
      <c r="F33" s="260"/>
      <c r="G33" s="261" t="s">
        <v>394</v>
      </c>
      <c r="H33" s="258"/>
      <c r="I33" s="259" t="s">
        <v>394</v>
      </c>
      <c r="J33" s="257" t="str">
        <f>IFERROR((VLOOKUP(CONCATENATE(D33," ",F33),Measures!$D$11:$E$245,2,FALSE)*H33),"")</f>
        <v/>
      </c>
      <c r="K33" s="108"/>
      <c r="L33" s="253" t="s">
        <v>394</v>
      </c>
      <c r="M33" s="108"/>
      <c r="N33" s="253" t="s">
        <v>394</v>
      </c>
      <c r="O33" s="108"/>
      <c r="P33" s="253" t="s">
        <v>394</v>
      </c>
      <c r="Q33" s="256"/>
      <c r="R33" s="255" t="s">
        <v>394</v>
      </c>
      <c r="S33" s="118" t="str">
        <f>IFERROR(IF(M33="LED Kit","NA",VLOOKUP(CONCATENATE(IF(OR(M33="LED Kit",M33="LED Tube"),"LED",M33)," ",O33),Measures!$D$11:$E$245,2,FALSE)*Q33),"")</f>
        <v/>
      </c>
      <c r="T33" s="108"/>
      <c r="U33" s="271" t="s">
        <v>394</v>
      </c>
    </row>
    <row r="34" spans="1:21" s="20" customFormat="1" ht="18.75" customHeight="1">
      <c r="A34" s="104"/>
      <c r="B34" s="101"/>
      <c r="C34" s="253" t="s">
        <v>394</v>
      </c>
      <c r="D34" s="108"/>
      <c r="E34" s="253" t="s">
        <v>394</v>
      </c>
      <c r="F34" s="260"/>
      <c r="G34" s="261" t="s">
        <v>394</v>
      </c>
      <c r="H34" s="258"/>
      <c r="I34" s="259" t="s">
        <v>394</v>
      </c>
      <c r="J34" s="257" t="str">
        <f>IFERROR((VLOOKUP(CONCATENATE(D34," ",F34),Measures!$D$11:$E$245,2,FALSE)*H34),"")</f>
        <v/>
      </c>
      <c r="K34" s="108"/>
      <c r="L34" s="253" t="s">
        <v>394</v>
      </c>
      <c r="M34" s="108"/>
      <c r="N34" s="253" t="s">
        <v>394</v>
      </c>
      <c r="O34" s="108"/>
      <c r="P34" s="253" t="s">
        <v>394</v>
      </c>
      <c r="Q34" s="256"/>
      <c r="R34" s="255" t="s">
        <v>394</v>
      </c>
      <c r="S34" s="118" t="str">
        <f>IFERROR(IF(M34="LED Kit","NA",VLOOKUP(CONCATENATE(IF(OR(M34="LED Kit",M34="LED Tube"),"LED",M34)," ",O34),Measures!$D$11:$E$245,2,FALSE)*Q34),"")</f>
        <v/>
      </c>
      <c r="T34" s="108"/>
      <c r="U34" s="271" t="s">
        <v>394</v>
      </c>
    </row>
    <row r="35" spans="1:21" s="20" customFormat="1" ht="18.75" customHeight="1">
      <c r="A35" s="104"/>
      <c r="B35" s="101"/>
      <c r="C35" s="253" t="s">
        <v>394</v>
      </c>
      <c r="D35" s="108"/>
      <c r="E35" s="253" t="s">
        <v>394</v>
      </c>
      <c r="F35" s="260"/>
      <c r="G35" s="261" t="s">
        <v>394</v>
      </c>
      <c r="H35" s="258"/>
      <c r="I35" s="259" t="s">
        <v>394</v>
      </c>
      <c r="J35" s="257" t="str">
        <f>IFERROR((VLOOKUP(CONCATENATE(D35," ",F35),Measures!$D$11:$E$245,2,FALSE)*H35),"")</f>
        <v/>
      </c>
      <c r="K35" s="108"/>
      <c r="L35" s="253" t="s">
        <v>394</v>
      </c>
      <c r="M35" s="108"/>
      <c r="N35" s="253" t="s">
        <v>394</v>
      </c>
      <c r="O35" s="108"/>
      <c r="P35" s="253" t="s">
        <v>394</v>
      </c>
      <c r="Q35" s="256"/>
      <c r="R35" s="255" t="s">
        <v>394</v>
      </c>
      <c r="S35" s="118" t="str">
        <f>IFERROR(IF(M35="LED Kit","NA",VLOOKUP(CONCATENATE(IF(OR(M35="LED Kit",M35="LED Tube"),"LED",M35)," ",O35),Measures!$D$11:$E$245,2,FALSE)*Q35),"")</f>
        <v/>
      </c>
      <c r="T35" s="108"/>
      <c r="U35" s="271" t="s">
        <v>394</v>
      </c>
    </row>
    <row r="36" spans="1:21" s="20" customFormat="1" ht="18.75" customHeight="1">
      <c r="A36" s="104"/>
      <c r="B36" s="101"/>
      <c r="C36" s="253" t="s">
        <v>394</v>
      </c>
      <c r="D36" s="108"/>
      <c r="E36" s="253" t="s">
        <v>394</v>
      </c>
      <c r="F36" s="260"/>
      <c r="G36" s="261" t="s">
        <v>394</v>
      </c>
      <c r="H36" s="258"/>
      <c r="I36" s="259" t="s">
        <v>394</v>
      </c>
      <c r="J36" s="257" t="str">
        <f>IFERROR((VLOOKUP(CONCATENATE(D36," ",F36),Measures!$D$11:$E$245,2,FALSE)*H36),"")</f>
        <v/>
      </c>
      <c r="K36" s="108"/>
      <c r="L36" s="253" t="s">
        <v>394</v>
      </c>
      <c r="M36" s="108"/>
      <c r="N36" s="253" t="s">
        <v>394</v>
      </c>
      <c r="O36" s="108"/>
      <c r="P36" s="253" t="s">
        <v>394</v>
      </c>
      <c r="Q36" s="256"/>
      <c r="R36" s="255" t="s">
        <v>394</v>
      </c>
      <c r="S36" s="118" t="str">
        <f>IFERROR(IF(M36="LED Kit","NA",VLOOKUP(CONCATENATE(IF(OR(M36="LED Kit",M36="LED Tube"),"LED",M36)," ",O36),Measures!$D$11:$E$245,2,FALSE)*Q36),"")</f>
        <v/>
      </c>
      <c r="T36" s="108"/>
      <c r="U36" s="271" t="s">
        <v>394</v>
      </c>
    </row>
    <row r="37" spans="1:21" s="20" customFormat="1" ht="18.75" customHeight="1">
      <c r="A37" s="104"/>
      <c r="B37" s="101"/>
      <c r="C37" s="253" t="s">
        <v>394</v>
      </c>
      <c r="D37" s="108"/>
      <c r="E37" s="253" t="s">
        <v>394</v>
      </c>
      <c r="F37" s="260"/>
      <c r="G37" s="261" t="s">
        <v>394</v>
      </c>
      <c r="H37" s="258"/>
      <c r="I37" s="259" t="s">
        <v>394</v>
      </c>
      <c r="J37" s="257" t="str">
        <f>IFERROR((VLOOKUP(CONCATENATE(D37," ",F37),Measures!$D$11:$E$245,2,FALSE)*H37),"")</f>
        <v/>
      </c>
      <c r="K37" s="108"/>
      <c r="L37" s="253" t="s">
        <v>394</v>
      </c>
      <c r="M37" s="108"/>
      <c r="N37" s="253" t="s">
        <v>394</v>
      </c>
      <c r="O37" s="108"/>
      <c r="P37" s="253" t="s">
        <v>394</v>
      </c>
      <c r="Q37" s="256"/>
      <c r="R37" s="255" t="s">
        <v>394</v>
      </c>
      <c r="S37" s="118" t="str">
        <f>IFERROR(IF(M37="LED Kit","NA",VLOOKUP(CONCATENATE(IF(OR(M37="LED Kit",M37="LED Tube"),"LED",M37)," ",O37),Measures!$D$11:$E$245,2,FALSE)*Q37),"")</f>
        <v/>
      </c>
      <c r="T37" s="108"/>
      <c r="U37" s="271" t="s">
        <v>394</v>
      </c>
    </row>
    <row r="38" spans="1:21" s="20" customFormat="1" ht="18.75" customHeight="1">
      <c r="A38" s="104"/>
      <c r="B38" s="101"/>
      <c r="C38" s="253" t="s">
        <v>394</v>
      </c>
      <c r="D38" s="108"/>
      <c r="E38" s="253" t="s">
        <v>394</v>
      </c>
      <c r="F38" s="260"/>
      <c r="G38" s="261" t="s">
        <v>394</v>
      </c>
      <c r="H38" s="258"/>
      <c r="I38" s="259" t="s">
        <v>394</v>
      </c>
      <c r="J38" s="257" t="str">
        <f>IFERROR((VLOOKUP(CONCATENATE(D38," ",F38),Measures!$D$11:$E$245,2,FALSE)*H38),"")</f>
        <v/>
      </c>
      <c r="K38" s="108"/>
      <c r="L38" s="253" t="s">
        <v>394</v>
      </c>
      <c r="M38" s="108"/>
      <c r="N38" s="253" t="s">
        <v>394</v>
      </c>
      <c r="O38" s="108"/>
      <c r="P38" s="253" t="s">
        <v>394</v>
      </c>
      <c r="Q38" s="256"/>
      <c r="R38" s="255" t="s">
        <v>394</v>
      </c>
      <c r="S38" s="118" t="str">
        <f>IFERROR(IF(M38="LED Kit","NA",VLOOKUP(CONCATENATE(IF(OR(M38="LED Kit",M38="LED Tube"),"LED",M38)," ",O38),Measures!$D$11:$E$245,2,FALSE)*Q38),"")</f>
        <v/>
      </c>
      <c r="T38" s="108"/>
      <c r="U38" s="271" t="s">
        <v>394</v>
      </c>
    </row>
    <row r="39" spans="1:21" s="20" customFormat="1" ht="18.75" customHeight="1">
      <c r="A39" s="104"/>
      <c r="B39" s="101"/>
      <c r="C39" s="253" t="s">
        <v>394</v>
      </c>
      <c r="D39" s="108"/>
      <c r="E39" s="253" t="s">
        <v>394</v>
      </c>
      <c r="F39" s="260"/>
      <c r="G39" s="261" t="s">
        <v>394</v>
      </c>
      <c r="H39" s="258"/>
      <c r="I39" s="259" t="s">
        <v>394</v>
      </c>
      <c r="J39" s="257" t="str">
        <f>IFERROR((VLOOKUP(CONCATENATE(D39," ",F39),Measures!$D$11:$E$245,2,FALSE)*H39),"")</f>
        <v/>
      </c>
      <c r="K39" s="108"/>
      <c r="L39" s="253" t="s">
        <v>394</v>
      </c>
      <c r="M39" s="108"/>
      <c r="N39" s="253" t="s">
        <v>394</v>
      </c>
      <c r="O39" s="108"/>
      <c r="P39" s="253" t="s">
        <v>394</v>
      </c>
      <c r="Q39" s="256"/>
      <c r="R39" s="255" t="s">
        <v>394</v>
      </c>
      <c r="S39" s="118" t="str">
        <f>IFERROR(IF(M39="LED Kit","NA",VLOOKUP(CONCATENATE(IF(OR(M39="LED Kit",M39="LED Tube"),"LED",M39)," ",O39),Measures!$D$11:$E$245,2,FALSE)*Q39),"")</f>
        <v/>
      </c>
      <c r="T39" s="108"/>
      <c r="U39" s="271" t="s">
        <v>394</v>
      </c>
    </row>
    <row r="40" spans="1:21" s="20" customFormat="1" ht="18.75" customHeight="1">
      <c r="A40" s="104"/>
      <c r="B40" s="101"/>
      <c r="C40" s="253" t="s">
        <v>394</v>
      </c>
      <c r="D40" s="108"/>
      <c r="E40" s="253" t="s">
        <v>394</v>
      </c>
      <c r="F40" s="260"/>
      <c r="G40" s="261" t="s">
        <v>394</v>
      </c>
      <c r="H40" s="258"/>
      <c r="I40" s="259" t="s">
        <v>394</v>
      </c>
      <c r="J40" s="257" t="str">
        <f>IFERROR((VLOOKUP(CONCATENATE(D40," ",F40),Measures!$D$11:$E$245,2,FALSE)*H40),"")</f>
        <v/>
      </c>
      <c r="K40" s="108"/>
      <c r="L40" s="253" t="s">
        <v>394</v>
      </c>
      <c r="M40" s="108"/>
      <c r="N40" s="253" t="s">
        <v>394</v>
      </c>
      <c r="O40" s="108"/>
      <c r="P40" s="253" t="s">
        <v>394</v>
      </c>
      <c r="Q40" s="256"/>
      <c r="R40" s="255" t="s">
        <v>394</v>
      </c>
      <c r="S40" s="118" t="str">
        <f>IFERROR(IF(M40="LED Kit","NA",VLOOKUP(CONCATENATE(IF(OR(M40="LED Kit",M40="LED Tube"),"LED",M40)," ",O40),Measures!$D$11:$E$245,2,FALSE)*Q40),"")</f>
        <v/>
      </c>
      <c r="T40" s="108"/>
      <c r="U40" s="271" t="s">
        <v>394</v>
      </c>
    </row>
    <row r="41" spans="1:21" s="20" customFormat="1" ht="18.75" customHeight="1">
      <c r="A41" s="104"/>
      <c r="B41" s="101"/>
      <c r="C41" s="253" t="s">
        <v>394</v>
      </c>
      <c r="D41" s="108"/>
      <c r="E41" s="253" t="s">
        <v>394</v>
      </c>
      <c r="F41" s="260"/>
      <c r="G41" s="261" t="s">
        <v>394</v>
      </c>
      <c r="H41" s="258"/>
      <c r="I41" s="259" t="s">
        <v>394</v>
      </c>
      <c r="J41" s="257" t="str">
        <f>IFERROR((VLOOKUP(CONCATENATE(D41," ",F41),Measures!$D$11:$E$245,2,FALSE)*H41),"")</f>
        <v/>
      </c>
      <c r="K41" s="108"/>
      <c r="L41" s="253" t="s">
        <v>394</v>
      </c>
      <c r="M41" s="108"/>
      <c r="N41" s="253" t="s">
        <v>394</v>
      </c>
      <c r="O41" s="108"/>
      <c r="P41" s="253" t="s">
        <v>394</v>
      </c>
      <c r="Q41" s="256"/>
      <c r="R41" s="255" t="s">
        <v>394</v>
      </c>
      <c r="S41" s="118" t="str">
        <f>IFERROR(IF(M41="LED Kit","NA",VLOOKUP(CONCATENATE(IF(OR(M41="LED Kit",M41="LED Tube"),"LED",M41)," ",O41),Measures!$D$11:$E$245,2,FALSE)*Q41),"")</f>
        <v/>
      </c>
      <c r="T41" s="108"/>
      <c r="U41" s="271" t="s">
        <v>394</v>
      </c>
    </row>
    <row r="42" spans="1:21" s="20" customFormat="1" ht="18.75" customHeight="1">
      <c r="A42" s="104"/>
      <c r="B42" s="101"/>
      <c r="C42" s="253" t="s">
        <v>394</v>
      </c>
      <c r="D42" s="108"/>
      <c r="E42" s="253" t="s">
        <v>394</v>
      </c>
      <c r="F42" s="260"/>
      <c r="G42" s="261" t="s">
        <v>394</v>
      </c>
      <c r="H42" s="258"/>
      <c r="I42" s="259" t="s">
        <v>394</v>
      </c>
      <c r="J42" s="257" t="str">
        <f>IFERROR((VLOOKUP(CONCATENATE(D42," ",F42),Measures!$D$11:$E$245,2,FALSE)*H42),"")</f>
        <v/>
      </c>
      <c r="K42" s="108"/>
      <c r="L42" s="253" t="s">
        <v>394</v>
      </c>
      <c r="M42" s="108"/>
      <c r="N42" s="253" t="s">
        <v>394</v>
      </c>
      <c r="O42" s="108"/>
      <c r="P42" s="253" t="s">
        <v>394</v>
      </c>
      <c r="Q42" s="256"/>
      <c r="R42" s="255" t="s">
        <v>394</v>
      </c>
      <c r="S42" s="118" t="str">
        <f>IFERROR(IF(M42="LED Kit","NA",VLOOKUP(CONCATENATE(IF(OR(M42="LED Kit",M42="LED Tube"),"LED",M42)," ",O42),Measures!$D$11:$E$245,2,FALSE)*Q42),"")</f>
        <v/>
      </c>
      <c r="T42" s="108"/>
      <c r="U42" s="271" t="s">
        <v>394</v>
      </c>
    </row>
    <row r="43" spans="1:21" s="20" customFormat="1" ht="18.75" customHeight="1">
      <c r="A43" s="104"/>
      <c r="B43" s="101"/>
      <c r="C43" s="253" t="s">
        <v>394</v>
      </c>
      <c r="D43" s="108"/>
      <c r="E43" s="253" t="s">
        <v>394</v>
      </c>
      <c r="F43" s="260"/>
      <c r="G43" s="261" t="s">
        <v>394</v>
      </c>
      <c r="H43" s="258"/>
      <c r="I43" s="259" t="s">
        <v>394</v>
      </c>
      <c r="J43" s="257" t="str">
        <f>IFERROR((VLOOKUP(CONCATENATE(D43," ",F43),Measures!$D$11:$E$245,2,FALSE)*H43),"")</f>
        <v/>
      </c>
      <c r="K43" s="108"/>
      <c r="L43" s="253" t="s">
        <v>394</v>
      </c>
      <c r="M43" s="108"/>
      <c r="N43" s="253" t="s">
        <v>394</v>
      </c>
      <c r="O43" s="108"/>
      <c r="P43" s="253" t="s">
        <v>394</v>
      </c>
      <c r="Q43" s="256"/>
      <c r="R43" s="255" t="s">
        <v>394</v>
      </c>
      <c r="S43" s="118" t="str">
        <f>IFERROR(IF(M43="LED Kit","NA",VLOOKUP(CONCATENATE(IF(OR(M43="LED Kit",M43="LED Tube"),"LED",M43)," ",O43),Measures!$D$11:$E$245,2,FALSE)*Q43),"")</f>
        <v/>
      </c>
      <c r="T43" s="108"/>
      <c r="U43" s="271" t="s">
        <v>394</v>
      </c>
    </row>
    <row r="44" spans="1:21" s="20" customFormat="1" ht="18.75" customHeight="1">
      <c r="A44" s="104"/>
      <c r="B44" s="101"/>
      <c r="C44" s="253" t="s">
        <v>394</v>
      </c>
      <c r="D44" s="108"/>
      <c r="E44" s="253" t="s">
        <v>394</v>
      </c>
      <c r="F44" s="260"/>
      <c r="G44" s="261" t="s">
        <v>394</v>
      </c>
      <c r="H44" s="258"/>
      <c r="I44" s="259" t="s">
        <v>394</v>
      </c>
      <c r="J44" s="257" t="str">
        <f>IFERROR((VLOOKUP(CONCATENATE(D44," ",F44),Measures!$D$11:$E$245,2,FALSE)*H44),"")</f>
        <v/>
      </c>
      <c r="K44" s="108"/>
      <c r="L44" s="253" t="s">
        <v>394</v>
      </c>
      <c r="M44" s="108"/>
      <c r="N44" s="253" t="s">
        <v>394</v>
      </c>
      <c r="O44" s="108"/>
      <c r="P44" s="253" t="s">
        <v>394</v>
      </c>
      <c r="Q44" s="256"/>
      <c r="R44" s="255" t="s">
        <v>394</v>
      </c>
      <c r="S44" s="118" t="str">
        <f>IFERROR(IF(M44="LED Kit","NA",VLOOKUP(CONCATENATE(IF(OR(M44="LED Kit",M44="LED Tube"),"LED",M44)," ",O44),Measures!$D$11:$E$245,2,FALSE)*Q44),"")</f>
        <v/>
      </c>
      <c r="T44" s="108"/>
      <c r="U44" s="271" t="s">
        <v>394</v>
      </c>
    </row>
    <row r="45" spans="1:21" s="20" customFormat="1" ht="18.75" customHeight="1">
      <c r="A45" s="104"/>
      <c r="B45" s="101"/>
      <c r="C45" s="253" t="s">
        <v>394</v>
      </c>
      <c r="D45" s="108"/>
      <c r="E45" s="253" t="s">
        <v>394</v>
      </c>
      <c r="F45" s="260"/>
      <c r="G45" s="261" t="s">
        <v>394</v>
      </c>
      <c r="H45" s="258"/>
      <c r="I45" s="259" t="s">
        <v>394</v>
      </c>
      <c r="J45" s="257" t="str">
        <f>IFERROR((VLOOKUP(CONCATENATE(D45," ",F45),Measures!$D$11:$E$245,2,FALSE)*H45),"")</f>
        <v/>
      </c>
      <c r="K45" s="108"/>
      <c r="L45" s="253" t="s">
        <v>394</v>
      </c>
      <c r="M45" s="108"/>
      <c r="N45" s="253" t="s">
        <v>394</v>
      </c>
      <c r="O45" s="108"/>
      <c r="P45" s="253" t="s">
        <v>394</v>
      </c>
      <c r="Q45" s="256"/>
      <c r="R45" s="255" t="s">
        <v>394</v>
      </c>
      <c r="S45" s="118" t="str">
        <f>IFERROR(IF(M45="LED Kit","NA",VLOOKUP(CONCATENATE(IF(OR(M45="LED Kit",M45="LED Tube"),"LED",M45)," ",O45),Measures!$D$11:$E$245,2,FALSE)*Q45),"")</f>
        <v/>
      </c>
      <c r="T45" s="108"/>
      <c r="U45" s="271" t="s">
        <v>394</v>
      </c>
    </row>
    <row r="46" spans="1:21" s="20" customFormat="1" ht="18.75" customHeight="1">
      <c r="A46" s="104"/>
      <c r="B46" s="101"/>
      <c r="C46" s="253" t="s">
        <v>394</v>
      </c>
      <c r="D46" s="108"/>
      <c r="E46" s="253" t="s">
        <v>394</v>
      </c>
      <c r="F46" s="260"/>
      <c r="G46" s="261" t="s">
        <v>394</v>
      </c>
      <c r="H46" s="258"/>
      <c r="I46" s="259" t="s">
        <v>394</v>
      </c>
      <c r="J46" s="257" t="str">
        <f>IFERROR((VLOOKUP(CONCATENATE(D46," ",F46),Measures!$D$11:$E$245,2,FALSE)*H46),"")</f>
        <v/>
      </c>
      <c r="K46" s="108"/>
      <c r="L46" s="253" t="s">
        <v>394</v>
      </c>
      <c r="M46" s="108"/>
      <c r="N46" s="253" t="s">
        <v>394</v>
      </c>
      <c r="O46" s="108"/>
      <c r="P46" s="253" t="s">
        <v>394</v>
      </c>
      <c r="Q46" s="256"/>
      <c r="R46" s="255" t="s">
        <v>394</v>
      </c>
      <c r="S46" s="118" t="str">
        <f>IFERROR(IF(M46="LED Kit","NA",VLOOKUP(CONCATENATE(IF(OR(M46="LED Kit",M46="LED Tube"),"LED",M46)," ",O46),Measures!$D$11:$E$245,2,FALSE)*Q46),"")</f>
        <v/>
      </c>
      <c r="T46" s="108"/>
      <c r="U46" s="271" t="s">
        <v>394</v>
      </c>
    </row>
    <row r="47" spans="1:21" s="20" customFormat="1" ht="18.75" customHeight="1">
      <c r="A47" s="104"/>
      <c r="B47" s="101"/>
      <c r="C47" s="253" t="s">
        <v>394</v>
      </c>
      <c r="D47" s="108"/>
      <c r="E47" s="253" t="s">
        <v>394</v>
      </c>
      <c r="F47" s="260"/>
      <c r="G47" s="261" t="s">
        <v>394</v>
      </c>
      <c r="H47" s="258"/>
      <c r="I47" s="259" t="s">
        <v>394</v>
      </c>
      <c r="J47" s="257" t="str">
        <f>IFERROR((VLOOKUP(CONCATENATE(D47," ",F47),Measures!$D$11:$E$245,2,FALSE)*H47),"")</f>
        <v/>
      </c>
      <c r="K47" s="108"/>
      <c r="L47" s="253" t="s">
        <v>394</v>
      </c>
      <c r="M47" s="108"/>
      <c r="N47" s="253" t="s">
        <v>394</v>
      </c>
      <c r="O47" s="108"/>
      <c r="P47" s="253" t="s">
        <v>394</v>
      </c>
      <c r="Q47" s="256"/>
      <c r="R47" s="255" t="s">
        <v>394</v>
      </c>
      <c r="S47" s="118" t="str">
        <f>IFERROR(IF(M47="LED Kit","NA",VLOOKUP(CONCATENATE(IF(OR(M47="LED Kit",M47="LED Tube"),"LED",M47)," ",O47),Measures!$D$11:$E$245,2,FALSE)*Q47),"")</f>
        <v/>
      </c>
      <c r="T47" s="108"/>
      <c r="U47" s="271" t="s">
        <v>394</v>
      </c>
    </row>
    <row r="48" spans="1:21" s="20" customFormat="1" ht="18.75" customHeight="1">
      <c r="A48" s="104"/>
      <c r="B48" s="101"/>
      <c r="C48" s="253" t="s">
        <v>394</v>
      </c>
      <c r="D48" s="108"/>
      <c r="E48" s="253" t="s">
        <v>394</v>
      </c>
      <c r="F48" s="260"/>
      <c r="G48" s="261" t="s">
        <v>394</v>
      </c>
      <c r="H48" s="258"/>
      <c r="I48" s="259" t="s">
        <v>394</v>
      </c>
      <c r="J48" s="257" t="str">
        <f>IFERROR((VLOOKUP(CONCATENATE(D48," ",F48),Measures!$D$11:$E$245,2,FALSE)*H48),"")</f>
        <v/>
      </c>
      <c r="K48" s="108"/>
      <c r="L48" s="253" t="s">
        <v>394</v>
      </c>
      <c r="M48" s="108"/>
      <c r="N48" s="253" t="s">
        <v>394</v>
      </c>
      <c r="O48" s="108"/>
      <c r="P48" s="253" t="s">
        <v>394</v>
      </c>
      <c r="Q48" s="256"/>
      <c r="R48" s="255" t="s">
        <v>394</v>
      </c>
      <c r="S48" s="118" t="str">
        <f>IFERROR(IF(M48="LED Kit","NA",VLOOKUP(CONCATENATE(IF(OR(M48="LED Kit",M48="LED Tube"),"LED",M48)," ",O48),Measures!$D$11:$E$245,2,FALSE)*Q48),"")</f>
        <v/>
      </c>
      <c r="T48" s="108"/>
      <c r="U48" s="271" t="s">
        <v>394</v>
      </c>
    </row>
    <row r="49" spans="1:21" s="20" customFormat="1" ht="18.75" customHeight="1">
      <c r="A49" s="104"/>
      <c r="B49" s="101"/>
      <c r="C49" s="253" t="s">
        <v>394</v>
      </c>
      <c r="D49" s="108"/>
      <c r="E49" s="253" t="s">
        <v>394</v>
      </c>
      <c r="F49" s="260"/>
      <c r="G49" s="261" t="s">
        <v>394</v>
      </c>
      <c r="H49" s="258"/>
      <c r="I49" s="259" t="s">
        <v>394</v>
      </c>
      <c r="J49" s="257" t="str">
        <f>IFERROR((VLOOKUP(CONCATENATE(D49," ",F49),Measures!$D$11:$E$245,2,FALSE)*H49),"")</f>
        <v/>
      </c>
      <c r="K49" s="108"/>
      <c r="L49" s="253" t="s">
        <v>394</v>
      </c>
      <c r="M49" s="108"/>
      <c r="N49" s="253" t="s">
        <v>394</v>
      </c>
      <c r="O49" s="108"/>
      <c r="P49" s="253" t="s">
        <v>394</v>
      </c>
      <c r="Q49" s="256"/>
      <c r="R49" s="255" t="s">
        <v>394</v>
      </c>
      <c r="S49" s="118" t="str">
        <f>IFERROR(IF(M49="LED Kit","NA",VLOOKUP(CONCATENATE(IF(OR(M49="LED Kit",M49="LED Tube"),"LED",M49)," ",O49),Measures!$D$11:$E$245,2,FALSE)*Q49),"")</f>
        <v/>
      </c>
      <c r="T49" s="108"/>
      <c r="U49" s="271" t="s">
        <v>394</v>
      </c>
    </row>
    <row r="50" spans="1:21" s="20" customFormat="1" ht="18.75" customHeight="1">
      <c r="A50" s="104"/>
      <c r="B50" s="101"/>
      <c r="C50" s="253" t="s">
        <v>394</v>
      </c>
      <c r="D50" s="108"/>
      <c r="E50" s="253" t="s">
        <v>394</v>
      </c>
      <c r="F50" s="260"/>
      <c r="G50" s="261" t="s">
        <v>394</v>
      </c>
      <c r="H50" s="258"/>
      <c r="I50" s="259" t="s">
        <v>394</v>
      </c>
      <c r="J50" s="257" t="str">
        <f>IFERROR((VLOOKUP(CONCATENATE(D50," ",F50),Measures!$D$11:$E$245,2,FALSE)*H50),"")</f>
        <v/>
      </c>
      <c r="K50" s="108"/>
      <c r="L50" s="253" t="s">
        <v>394</v>
      </c>
      <c r="M50" s="108"/>
      <c r="N50" s="253" t="s">
        <v>394</v>
      </c>
      <c r="O50" s="108"/>
      <c r="P50" s="253" t="s">
        <v>394</v>
      </c>
      <c r="Q50" s="256"/>
      <c r="R50" s="255" t="s">
        <v>394</v>
      </c>
      <c r="S50" s="118" t="str">
        <f>IFERROR(IF(M50="LED Kit","NA",VLOOKUP(CONCATENATE(IF(OR(M50="LED Kit",M50="LED Tube"),"LED",M50)," ",O50),Measures!$D$11:$E$245,2,FALSE)*Q50),"")</f>
        <v/>
      </c>
      <c r="T50" s="108"/>
      <c r="U50" s="271" t="s">
        <v>394</v>
      </c>
    </row>
    <row r="51" spans="1:21" s="20" customFormat="1" ht="18.75" customHeight="1">
      <c r="A51" s="104"/>
      <c r="B51" s="101"/>
      <c r="C51" s="253" t="s">
        <v>394</v>
      </c>
      <c r="D51" s="108"/>
      <c r="E51" s="253" t="s">
        <v>394</v>
      </c>
      <c r="F51" s="260"/>
      <c r="G51" s="261" t="s">
        <v>394</v>
      </c>
      <c r="H51" s="258"/>
      <c r="I51" s="259" t="s">
        <v>394</v>
      </c>
      <c r="J51" s="257" t="str">
        <f>IFERROR((VLOOKUP(CONCATENATE(D51," ",F51),Measures!$D$11:$E$245,2,FALSE)*H51),"")</f>
        <v/>
      </c>
      <c r="K51" s="108"/>
      <c r="L51" s="253" t="s">
        <v>394</v>
      </c>
      <c r="M51" s="108"/>
      <c r="N51" s="253" t="s">
        <v>394</v>
      </c>
      <c r="O51" s="108"/>
      <c r="P51" s="253" t="s">
        <v>394</v>
      </c>
      <c r="Q51" s="256"/>
      <c r="R51" s="255" t="s">
        <v>394</v>
      </c>
      <c r="S51" s="118" t="str">
        <f>IFERROR(IF(M51="LED Kit","NA",VLOOKUP(CONCATENATE(IF(OR(M51="LED Kit",M51="LED Tube"),"LED",M51)," ",O51),Measures!$D$11:$E$245,2,FALSE)*Q51),"")</f>
        <v/>
      </c>
      <c r="T51" s="108"/>
      <c r="U51" s="271" t="s">
        <v>394</v>
      </c>
    </row>
    <row r="52" spans="1:21" s="20" customFormat="1" ht="18.75" customHeight="1">
      <c r="A52" s="104"/>
      <c r="B52" s="101"/>
      <c r="C52" s="253" t="s">
        <v>394</v>
      </c>
      <c r="D52" s="108"/>
      <c r="E52" s="253" t="s">
        <v>394</v>
      </c>
      <c r="F52" s="260"/>
      <c r="G52" s="261" t="s">
        <v>394</v>
      </c>
      <c r="H52" s="258"/>
      <c r="I52" s="259" t="s">
        <v>394</v>
      </c>
      <c r="J52" s="257" t="str">
        <f>IFERROR((VLOOKUP(CONCATENATE(D52," ",F52),Measures!$D$11:$E$245,2,FALSE)*H52),"")</f>
        <v/>
      </c>
      <c r="K52" s="108"/>
      <c r="L52" s="253" t="s">
        <v>394</v>
      </c>
      <c r="M52" s="108"/>
      <c r="N52" s="253" t="s">
        <v>394</v>
      </c>
      <c r="O52" s="108"/>
      <c r="P52" s="253" t="s">
        <v>394</v>
      </c>
      <c r="Q52" s="256"/>
      <c r="R52" s="255" t="s">
        <v>394</v>
      </c>
      <c r="S52" s="118" t="str">
        <f>IFERROR(IF(M52="LED Kit","NA",VLOOKUP(CONCATENATE(IF(OR(M52="LED Kit",M52="LED Tube"),"LED",M52)," ",O52),Measures!$D$11:$E$245,2,FALSE)*Q52),"")</f>
        <v/>
      </c>
      <c r="T52" s="108"/>
      <c r="U52" s="271" t="s">
        <v>394</v>
      </c>
    </row>
    <row r="53" spans="1:21" s="20" customFormat="1" ht="18.75" customHeight="1">
      <c r="A53" s="104"/>
      <c r="B53" s="101"/>
      <c r="C53" s="253" t="s">
        <v>394</v>
      </c>
      <c r="D53" s="108"/>
      <c r="E53" s="253" t="s">
        <v>394</v>
      </c>
      <c r="F53" s="260"/>
      <c r="G53" s="261" t="s">
        <v>394</v>
      </c>
      <c r="H53" s="258"/>
      <c r="I53" s="259" t="s">
        <v>394</v>
      </c>
      <c r="J53" s="257" t="str">
        <f>IFERROR((VLOOKUP(CONCATENATE(D53," ",F53),Measures!$D$11:$E$245,2,FALSE)*H53),"")</f>
        <v/>
      </c>
      <c r="K53" s="108"/>
      <c r="L53" s="253" t="s">
        <v>394</v>
      </c>
      <c r="M53" s="108"/>
      <c r="N53" s="253" t="s">
        <v>394</v>
      </c>
      <c r="O53" s="108"/>
      <c r="P53" s="253" t="s">
        <v>394</v>
      </c>
      <c r="Q53" s="256"/>
      <c r="R53" s="255" t="s">
        <v>394</v>
      </c>
      <c r="S53" s="118" t="str">
        <f>IFERROR(IF(M53="LED Kit","NA",VLOOKUP(CONCATENATE(IF(OR(M53="LED Kit",M53="LED Tube"),"LED",M53)," ",O53),Measures!$D$11:$E$245,2,FALSE)*Q53),"")</f>
        <v/>
      </c>
      <c r="T53" s="108"/>
      <c r="U53" s="271" t="s">
        <v>394</v>
      </c>
    </row>
    <row r="54" spans="1:21" s="20" customFormat="1" ht="18.75" customHeight="1">
      <c r="A54" s="104"/>
      <c r="B54" s="101"/>
      <c r="C54" s="253" t="s">
        <v>394</v>
      </c>
      <c r="D54" s="108"/>
      <c r="E54" s="253" t="s">
        <v>394</v>
      </c>
      <c r="F54" s="260"/>
      <c r="G54" s="261" t="s">
        <v>394</v>
      </c>
      <c r="H54" s="258"/>
      <c r="I54" s="259" t="s">
        <v>394</v>
      </c>
      <c r="J54" s="257" t="str">
        <f>IFERROR((VLOOKUP(CONCATENATE(D54," ",F54),Measures!$D$11:$E$245,2,FALSE)*H54),"")</f>
        <v/>
      </c>
      <c r="K54" s="108"/>
      <c r="L54" s="253" t="s">
        <v>394</v>
      </c>
      <c r="M54" s="108"/>
      <c r="N54" s="253" t="s">
        <v>394</v>
      </c>
      <c r="O54" s="108"/>
      <c r="P54" s="253" t="s">
        <v>394</v>
      </c>
      <c r="Q54" s="256"/>
      <c r="R54" s="255" t="s">
        <v>394</v>
      </c>
      <c r="S54" s="118" t="str">
        <f>IFERROR(IF(M54="LED Kit","NA",VLOOKUP(CONCATENATE(IF(OR(M54="LED Kit",M54="LED Tube"),"LED",M54)," ",O54),Measures!$D$11:$E$245,2,FALSE)*Q54),"")</f>
        <v/>
      </c>
      <c r="T54" s="108"/>
      <c r="U54" s="271" t="s">
        <v>394</v>
      </c>
    </row>
    <row r="55" spans="1:21" s="20" customFormat="1" ht="18.75" customHeight="1">
      <c r="A55" s="104"/>
      <c r="B55" s="101"/>
      <c r="C55" s="253" t="s">
        <v>394</v>
      </c>
      <c r="D55" s="108"/>
      <c r="E55" s="253" t="s">
        <v>394</v>
      </c>
      <c r="F55" s="260"/>
      <c r="G55" s="261" t="s">
        <v>394</v>
      </c>
      <c r="H55" s="258"/>
      <c r="I55" s="259" t="s">
        <v>394</v>
      </c>
      <c r="J55" s="257" t="str">
        <f>IFERROR((VLOOKUP(CONCATENATE(D55," ",F55),Measures!$D$11:$E$245,2,FALSE)*H55),"")</f>
        <v/>
      </c>
      <c r="K55" s="108"/>
      <c r="L55" s="253" t="s">
        <v>394</v>
      </c>
      <c r="M55" s="108"/>
      <c r="N55" s="253" t="s">
        <v>394</v>
      </c>
      <c r="O55" s="108"/>
      <c r="P55" s="253" t="s">
        <v>394</v>
      </c>
      <c r="Q55" s="256"/>
      <c r="R55" s="255" t="s">
        <v>394</v>
      </c>
      <c r="S55" s="118" t="str">
        <f>IFERROR(IF(M55="LED Kit","NA",VLOOKUP(CONCATENATE(IF(OR(M55="LED Kit",M55="LED Tube"),"LED",M55)," ",O55),Measures!$D$11:$E$245,2,FALSE)*Q55),"")</f>
        <v/>
      </c>
      <c r="T55" s="108"/>
      <c r="U55" s="271" t="s">
        <v>394</v>
      </c>
    </row>
    <row r="56" spans="1:21" s="20" customFormat="1" ht="18.75" customHeight="1">
      <c r="A56" s="104"/>
      <c r="B56" s="101"/>
      <c r="C56" s="253" t="s">
        <v>394</v>
      </c>
      <c r="D56" s="108"/>
      <c r="E56" s="253" t="s">
        <v>394</v>
      </c>
      <c r="F56" s="260"/>
      <c r="G56" s="261" t="s">
        <v>394</v>
      </c>
      <c r="H56" s="258"/>
      <c r="I56" s="259" t="s">
        <v>394</v>
      </c>
      <c r="J56" s="257" t="str">
        <f>IFERROR((VLOOKUP(CONCATENATE(D56," ",F56),Measures!$D$11:$E$245,2,FALSE)*H56),"")</f>
        <v/>
      </c>
      <c r="K56" s="108"/>
      <c r="L56" s="253" t="s">
        <v>394</v>
      </c>
      <c r="M56" s="108"/>
      <c r="N56" s="253" t="s">
        <v>394</v>
      </c>
      <c r="O56" s="108"/>
      <c r="P56" s="253" t="s">
        <v>394</v>
      </c>
      <c r="Q56" s="256"/>
      <c r="R56" s="255" t="s">
        <v>394</v>
      </c>
      <c r="S56" s="118" t="str">
        <f>IFERROR(IF(M56="LED Kit","NA",VLOOKUP(CONCATENATE(IF(OR(M56="LED Kit",M56="LED Tube"),"LED",M56)," ",O56),Measures!$D$11:$E$245,2,FALSE)*Q56),"")</f>
        <v/>
      </c>
      <c r="T56" s="108"/>
      <c r="U56" s="271" t="s">
        <v>394</v>
      </c>
    </row>
    <row r="57" spans="1:21" s="20" customFormat="1" ht="18.75" customHeight="1">
      <c r="A57" s="104"/>
      <c r="B57" s="101"/>
      <c r="C57" s="253" t="s">
        <v>394</v>
      </c>
      <c r="D57" s="108"/>
      <c r="E57" s="253" t="s">
        <v>394</v>
      </c>
      <c r="F57" s="260"/>
      <c r="G57" s="261" t="s">
        <v>394</v>
      </c>
      <c r="H57" s="258"/>
      <c r="I57" s="259" t="s">
        <v>394</v>
      </c>
      <c r="J57" s="257" t="str">
        <f>IFERROR((VLOOKUP(CONCATENATE(D57," ",F57),Measures!$D$11:$E$245,2,FALSE)*H57),"")</f>
        <v/>
      </c>
      <c r="K57" s="108"/>
      <c r="L57" s="253" t="s">
        <v>394</v>
      </c>
      <c r="M57" s="108"/>
      <c r="N57" s="253" t="s">
        <v>394</v>
      </c>
      <c r="O57" s="108"/>
      <c r="P57" s="253" t="s">
        <v>394</v>
      </c>
      <c r="Q57" s="256"/>
      <c r="R57" s="255" t="s">
        <v>394</v>
      </c>
      <c r="S57" s="118" t="str">
        <f>IFERROR(IF(M57="LED Kit","NA",VLOOKUP(CONCATENATE(IF(OR(M57="LED Kit",M57="LED Tube"),"LED",M57)," ",O57),Measures!$D$11:$E$245,2,FALSE)*Q57),"")</f>
        <v/>
      </c>
      <c r="T57" s="108"/>
      <c r="U57" s="271" t="s">
        <v>394</v>
      </c>
    </row>
    <row r="58" spans="1:21" s="20" customFormat="1" ht="18.75" customHeight="1">
      <c r="A58" s="104"/>
      <c r="B58" s="101"/>
      <c r="C58" s="253" t="s">
        <v>394</v>
      </c>
      <c r="D58" s="108"/>
      <c r="E58" s="253" t="s">
        <v>394</v>
      </c>
      <c r="F58" s="260"/>
      <c r="G58" s="261" t="s">
        <v>394</v>
      </c>
      <c r="H58" s="258"/>
      <c r="I58" s="259" t="s">
        <v>394</v>
      </c>
      <c r="J58" s="257" t="str">
        <f>IFERROR((VLOOKUP(CONCATENATE(D58," ",F58),Measures!$D$11:$E$245,2,FALSE)*H58),"")</f>
        <v/>
      </c>
      <c r="K58" s="108"/>
      <c r="L58" s="253" t="s">
        <v>394</v>
      </c>
      <c r="M58" s="108"/>
      <c r="N58" s="253" t="s">
        <v>394</v>
      </c>
      <c r="O58" s="108"/>
      <c r="P58" s="253" t="s">
        <v>394</v>
      </c>
      <c r="Q58" s="256"/>
      <c r="R58" s="255" t="s">
        <v>394</v>
      </c>
      <c r="S58" s="118" t="str">
        <f>IFERROR(IF(M58="LED Kit","NA",VLOOKUP(CONCATENATE(IF(OR(M58="LED Kit",M58="LED Tube"),"LED",M58)," ",O58),Measures!$D$11:$E$245,2,FALSE)*Q58),"")</f>
        <v/>
      </c>
      <c r="T58" s="108"/>
      <c r="U58" s="271" t="s">
        <v>394</v>
      </c>
    </row>
    <row r="59" spans="1:21" s="20" customFormat="1" ht="18.75" customHeight="1">
      <c r="A59" s="104"/>
      <c r="B59" s="101"/>
      <c r="C59" s="253" t="s">
        <v>394</v>
      </c>
      <c r="D59" s="108"/>
      <c r="E59" s="253" t="s">
        <v>394</v>
      </c>
      <c r="F59" s="260"/>
      <c r="G59" s="261" t="s">
        <v>394</v>
      </c>
      <c r="H59" s="258"/>
      <c r="I59" s="259" t="s">
        <v>394</v>
      </c>
      <c r="J59" s="257" t="str">
        <f>IFERROR((VLOOKUP(CONCATENATE(D59," ",F59),Measures!$D$11:$E$245,2,FALSE)*H59),"")</f>
        <v/>
      </c>
      <c r="K59" s="108"/>
      <c r="L59" s="253" t="s">
        <v>394</v>
      </c>
      <c r="M59" s="108"/>
      <c r="N59" s="253" t="s">
        <v>394</v>
      </c>
      <c r="O59" s="108"/>
      <c r="P59" s="253" t="s">
        <v>394</v>
      </c>
      <c r="Q59" s="256"/>
      <c r="R59" s="255" t="s">
        <v>394</v>
      </c>
      <c r="S59" s="118" t="str">
        <f>IFERROR(IF(M59="LED Kit","NA",VLOOKUP(CONCATENATE(IF(OR(M59="LED Kit",M59="LED Tube"),"LED",M59)," ",O59),Measures!$D$11:$E$245,2,FALSE)*Q59),"")</f>
        <v/>
      </c>
      <c r="T59" s="108"/>
      <c r="U59" s="271" t="s">
        <v>394</v>
      </c>
    </row>
    <row r="60" spans="1:21" s="20" customFormat="1" ht="18.75" customHeight="1">
      <c r="A60" s="104"/>
      <c r="B60" s="101"/>
      <c r="C60" s="253" t="s">
        <v>394</v>
      </c>
      <c r="D60" s="108"/>
      <c r="E60" s="253" t="s">
        <v>394</v>
      </c>
      <c r="F60" s="260"/>
      <c r="G60" s="261" t="s">
        <v>394</v>
      </c>
      <c r="H60" s="258"/>
      <c r="I60" s="259" t="s">
        <v>394</v>
      </c>
      <c r="J60" s="257" t="str">
        <f>IFERROR((VLOOKUP(CONCATENATE(D60," ",F60),Measures!$D$11:$E$245,2,FALSE)*H60),"")</f>
        <v/>
      </c>
      <c r="K60" s="108"/>
      <c r="L60" s="253" t="s">
        <v>394</v>
      </c>
      <c r="M60" s="108"/>
      <c r="N60" s="253" t="s">
        <v>394</v>
      </c>
      <c r="O60" s="108"/>
      <c r="P60" s="253" t="s">
        <v>394</v>
      </c>
      <c r="Q60" s="256"/>
      <c r="R60" s="255" t="s">
        <v>394</v>
      </c>
      <c r="S60" s="118" t="str">
        <f>IFERROR(IF(M60="LED Kit","NA",VLOOKUP(CONCATENATE(IF(OR(M60="LED Kit",M60="LED Tube"),"LED",M60)," ",O60),Measures!$D$11:$E$245,2,FALSE)*Q60),"")</f>
        <v/>
      </c>
      <c r="T60" s="108"/>
      <c r="U60" s="271" t="s">
        <v>394</v>
      </c>
    </row>
    <row r="61" spans="1:21" s="20" customFormat="1" ht="18.75" customHeight="1">
      <c r="A61" s="104"/>
      <c r="B61" s="101"/>
      <c r="C61" s="253" t="s">
        <v>394</v>
      </c>
      <c r="D61" s="108"/>
      <c r="E61" s="253" t="s">
        <v>394</v>
      </c>
      <c r="F61" s="260"/>
      <c r="G61" s="261" t="s">
        <v>394</v>
      </c>
      <c r="H61" s="258"/>
      <c r="I61" s="259" t="s">
        <v>394</v>
      </c>
      <c r="J61" s="257" t="str">
        <f>IFERROR((VLOOKUP(CONCATENATE(D61," ",F61),Measures!$D$11:$E$245,2,FALSE)*H61),"")</f>
        <v/>
      </c>
      <c r="K61" s="108"/>
      <c r="L61" s="253" t="s">
        <v>394</v>
      </c>
      <c r="M61" s="108"/>
      <c r="N61" s="253" t="s">
        <v>394</v>
      </c>
      <c r="O61" s="108"/>
      <c r="P61" s="253" t="s">
        <v>394</v>
      </c>
      <c r="Q61" s="256"/>
      <c r="R61" s="255" t="s">
        <v>394</v>
      </c>
      <c r="S61" s="118" t="str">
        <f>IFERROR(IF(M61="LED Kit","NA",VLOOKUP(CONCATENATE(IF(OR(M61="LED Kit",M61="LED Tube"),"LED",M61)," ",O61),Measures!$D$11:$E$245,2,FALSE)*Q61),"")</f>
        <v/>
      </c>
      <c r="T61" s="108"/>
      <c r="U61" s="271" t="s">
        <v>394</v>
      </c>
    </row>
    <row r="62" spans="1:21" s="20" customFormat="1" ht="18.75" customHeight="1">
      <c r="A62" s="104"/>
      <c r="B62" s="101"/>
      <c r="C62" s="253" t="s">
        <v>394</v>
      </c>
      <c r="D62" s="108"/>
      <c r="E62" s="253" t="s">
        <v>394</v>
      </c>
      <c r="F62" s="260"/>
      <c r="G62" s="261" t="s">
        <v>394</v>
      </c>
      <c r="H62" s="258"/>
      <c r="I62" s="259" t="s">
        <v>394</v>
      </c>
      <c r="J62" s="257" t="str">
        <f>IFERROR((VLOOKUP(CONCATENATE(D62," ",F62),Measures!$D$11:$E$245,2,FALSE)*H62),"")</f>
        <v/>
      </c>
      <c r="K62" s="108"/>
      <c r="L62" s="253" t="s">
        <v>394</v>
      </c>
      <c r="M62" s="108"/>
      <c r="N62" s="253" t="s">
        <v>394</v>
      </c>
      <c r="O62" s="108"/>
      <c r="P62" s="253" t="s">
        <v>394</v>
      </c>
      <c r="Q62" s="256"/>
      <c r="R62" s="255" t="s">
        <v>394</v>
      </c>
      <c r="S62" s="118" t="str">
        <f>IFERROR(IF(M62="LED Kit","NA",VLOOKUP(CONCATENATE(IF(OR(M62="LED Kit",M62="LED Tube"),"LED",M62)," ",O62),Measures!$D$11:$E$245,2,FALSE)*Q62),"")</f>
        <v/>
      </c>
      <c r="T62" s="108"/>
      <c r="U62" s="271" t="s">
        <v>394</v>
      </c>
    </row>
    <row r="63" spans="1:21" s="20" customFormat="1" ht="18.75" customHeight="1">
      <c r="A63" s="104"/>
      <c r="B63" s="101"/>
      <c r="C63" s="253" t="s">
        <v>394</v>
      </c>
      <c r="D63" s="108"/>
      <c r="E63" s="253" t="s">
        <v>394</v>
      </c>
      <c r="F63" s="260"/>
      <c r="G63" s="261" t="s">
        <v>394</v>
      </c>
      <c r="H63" s="258"/>
      <c r="I63" s="259" t="s">
        <v>394</v>
      </c>
      <c r="J63" s="257" t="str">
        <f>IFERROR((VLOOKUP(CONCATENATE(D63," ",F63),Measures!$D$11:$E$245,2,FALSE)*H63),"")</f>
        <v/>
      </c>
      <c r="K63" s="108"/>
      <c r="L63" s="253" t="s">
        <v>394</v>
      </c>
      <c r="M63" s="108"/>
      <c r="N63" s="253" t="s">
        <v>394</v>
      </c>
      <c r="O63" s="108"/>
      <c r="P63" s="253" t="s">
        <v>394</v>
      </c>
      <c r="Q63" s="256"/>
      <c r="R63" s="255" t="s">
        <v>394</v>
      </c>
      <c r="S63" s="118" t="str">
        <f>IFERROR(IF(M63="LED Kit","NA",VLOOKUP(CONCATENATE(IF(OR(M63="LED Kit",M63="LED Tube"),"LED",M63)," ",O63),Measures!$D$11:$E$245,2,FALSE)*Q63),"")</f>
        <v/>
      </c>
      <c r="T63" s="108"/>
      <c r="U63" s="271" t="s">
        <v>394</v>
      </c>
    </row>
    <row r="64" spans="1:21" s="20" customFormat="1" ht="18.75" customHeight="1">
      <c r="A64" s="104"/>
      <c r="B64" s="101"/>
      <c r="C64" s="253" t="s">
        <v>394</v>
      </c>
      <c r="D64" s="108"/>
      <c r="E64" s="253" t="s">
        <v>394</v>
      </c>
      <c r="F64" s="260"/>
      <c r="G64" s="261" t="s">
        <v>394</v>
      </c>
      <c r="H64" s="258"/>
      <c r="I64" s="259" t="s">
        <v>394</v>
      </c>
      <c r="J64" s="257" t="str">
        <f>IFERROR((VLOOKUP(CONCATENATE(D64," ",F64),Measures!$D$11:$E$245,2,FALSE)*H64),"")</f>
        <v/>
      </c>
      <c r="K64" s="108"/>
      <c r="L64" s="253" t="s">
        <v>394</v>
      </c>
      <c r="M64" s="108"/>
      <c r="N64" s="253" t="s">
        <v>394</v>
      </c>
      <c r="O64" s="108"/>
      <c r="P64" s="253" t="s">
        <v>394</v>
      </c>
      <c r="Q64" s="256"/>
      <c r="R64" s="255" t="s">
        <v>394</v>
      </c>
      <c r="S64" s="118" t="str">
        <f>IFERROR(IF(M64="LED Kit","NA",VLOOKUP(CONCATENATE(IF(OR(M64="LED Kit",M64="LED Tube"),"LED",M64)," ",O64),Measures!$D$11:$E$245,2,FALSE)*Q64),"")</f>
        <v/>
      </c>
      <c r="T64" s="108"/>
      <c r="U64" s="271" t="s">
        <v>394</v>
      </c>
    </row>
    <row r="65" spans="1:21" s="20" customFormat="1" ht="18.75" customHeight="1">
      <c r="A65" s="104"/>
      <c r="B65" s="101"/>
      <c r="C65" s="253" t="s">
        <v>394</v>
      </c>
      <c r="D65" s="108"/>
      <c r="E65" s="253" t="s">
        <v>394</v>
      </c>
      <c r="F65" s="260"/>
      <c r="G65" s="261" t="s">
        <v>394</v>
      </c>
      <c r="H65" s="258"/>
      <c r="I65" s="259" t="s">
        <v>394</v>
      </c>
      <c r="J65" s="257" t="str">
        <f>IFERROR((VLOOKUP(CONCATENATE(D65," ",F65),Measures!$D$11:$E$245,2,FALSE)*H65),"")</f>
        <v/>
      </c>
      <c r="K65" s="108"/>
      <c r="L65" s="253" t="s">
        <v>394</v>
      </c>
      <c r="M65" s="108"/>
      <c r="N65" s="253" t="s">
        <v>394</v>
      </c>
      <c r="O65" s="108"/>
      <c r="P65" s="253" t="s">
        <v>394</v>
      </c>
      <c r="Q65" s="256"/>
      <c r="R65" s="255" t="s">
        <v>394</v>
      </c>
      <c r="S65" s="118" t="str">
        <f>IFERROR(IF(M65="LED Kit","NA",VLOOKUP(CONCATENATE(IF(OR(M65="LED Kit",M65="LED Tube"),"LED",M65)," ",O65),Measures!$D$11:$E$245,2,FALSE)*Q65),"")</f>
        <v/>
      </c>
      <c r="T65" s="108"/>
      <c r="U65" s="271" t="s">
        <v>394</v>
      </c>
    </row>
    <row r="66" spans="1:21" s="20" customFormat="1" ht="18.75" customHeight="1">
      <c r="A66" s="104"/>
      <c r="B66" s="101"/>
      <c r="C66" s="253" t="s">
        <v>394</v>
      </c>
      <c r="D66" s="108"/>
      <c r="E66" s="253" t="s">
        <v>394</v>
      </c>
      <c r="F66" s="260"/>
      <c r="G66" s="261" t="s">
        <v>394</v>
      </c>
      <c r="H66" s="258"/>
      <c r="I66" s="259" t="s">
        <v>394</v>
      </c>
      <c r="J66" s="257" t="str">
        <f>IFERROR((VLOOKUP(CONCATENATE(D66," ",F66),Measures!$D$11:$E$245,2,FALSE)*H66),"")</f>
        <v/>
      </c>
      <c r="K66" s="108"/>
      <c r="L66" s="253" t="s">
        <v>394</v>
      </c>
      <c r="M66" s="108"/>
      <c r="N66" s="253" t="s">
        <v>394</v>
      </c>
      <c r="O66" s="108"/>
      <c r="P66" s="253" t="s">
        <v>394</v>
      </c>
      <c r="Q66" s="256"/>
      <c r="R66" s="255" t="s">
        <v>394</v>
      </c>
      <c r="S66" s="118" t="str">
        <f>IFERROR(IF(M66="LED Kit","NA",VLOOKUP(CONCATENATE(IF(OR(M66="LED Kit",M66="LED Tube"),"LED",M66)," ",O66),Measures!$D$11:$E$245,2,FALSE)*Q66),"")</f>
        <v/>
      </c>
      <c r="T66" s="108"/>
      <c r="U66" s="271" t="s">
        <v>394</v>
      </c>
    </row>
    <row r="67" spans="1:21" s="20" customFormat="1" ht="18.75" customHeight="1">
      <c r="A67" s="104"/>
      <c r="B67" s="101"/>
      <c r="C67" s="253" t="s">
        <v>394</v>
      </c>
      <c r="D67" s="108"/>
      <c r="E67" s="253" t="s">
        <v>394</v>
      </c>
      <c r="F67" s="260"/>
      <c r="G67" s="261" t="s">
        <v>394</v>
      </c>
      <c r="H67" s="258"/>
      <c r="I67" s="259" t="s">
        <v>394</v>
      </c>
      <c r="J67" s="257" t="str">
        <f>IFERROR((VLOOKUP(CONCATENATE(D67," ",F67),Measures!$D$11:$E$245,2,FALSE)*H67),"")</f>
        <v/>
      </c>
      <c r="K67" s="108"/>
      <c r="L67" s="253" t="s">
        <v>394</v>
      </c>
      <c r="M67" s="108"/>
      <c r="N67" s="253" t="s">
        <v>394</v>
      </c>
      <c r="O67" s="108"/>
      <c r="P67" s="253" t="s">
        <v>394</v>
      </c>
      <c r="Q67" s="256"/>
      <c r="R67" s="255" t="s">
        <v>394</v>
      </c>
      <c r="S67" s="118" t="str">
        <f>IFERROR(IF(M67="LED Kit","NA",VLOOKUP(CONCATENATE(IF(OR(M67="LED Kit",M67="LED Tube"),"LED",M67)," ",O67),Measures!$D$11:$E$245,2,FALSE)*Q67),"")</f>
        <v/>
      </c>
      <c r="T67" s="108"/>
      <c r="U67" s="271" t="s">
        <v>394</v>
      </c>
    </row>
    <row r="68" spans="1:21" s="20" customFormat="1" ht="18.75" customHeight="1">
      <c r="A68" s="104"/>
      <c r="B68" s="101"/>
      <c r="C68" s="253" t="s">
        <v>394</v>
      </c>
      <c r="D68" s="108"/>
      <c r="E68" s="253" t="s">
        <v>394</v>
      </c>
      <c r="F68" s="260"/>
      <c r="G68" s="261" t="s">
        <v>394</v>
      </c>
      <c r="H68" s="258"/>
      <c r="I68" s="259" t="s">
        <v>394</v>
      </c>
      <c r="J68" s="257" t="str">
        <f>IFERROR((VLOOKUP(CONCATENATE(D68," ",F68),Measures!$D$11:$E$245,2,FALSE)*H68),"")</f>
        <v/>
      </c>
      <c r="K68" s="108"/>
      <c r="L68" s="253" t="s">
        <v>394</v>
      </c>
      <c r="M68" s="108"/>
      <c r="N68" s="253" t="s">
        <v>394</v>
      </c>
      <c r="O68" s="108"/>
      <c r="P68" s="253" t="s">
        <v>394</v>
      </c>
      <c r="Q68" s="256"/>
      <c r="R68" s="255" t="s">
        <v>394</v>
      </c>
      <c r="S68" s="118" t="str">
        <f>IFERROR(IF(M68="LED Kit","NA",VLOOKUP(CONCATENATE(IF(OR(M68="LED Kit",M68="LED Tube"),"LED",M68)," ",O68),Measures!$D$11:$E$245,2,FALSE)*Q68),"")</f>
        <v/>
      </c>
      <c r="T68" s="108"/>
      <c r="U68" s="271" t="s">
        <v>394</v>
      </c>
    </row>
    <row r="69" spans="1:21" s="20" customFormat="1" ht="18.75" customHeight="1">
      <c r="A69" s="104"/>
      <c r="B69" s="101"/>
      <c r="C69" s="253" t="s">
        <v>394</v>
      </c>
      <c r="D69" s="108"/>
      <c r="E69" s="253" t="s">
        <v>394</v>
      </c>
      <c r="F69" s="260"/>
      <c r="G69" s="261" t="s">
        <v>394</v>
      </c>
      <c r="H69" s="258"/>
      <c r="I69" s="259" t="s">
        <v>394</v>
      </c>
      <c r="J69" s="257" t="str">
        <f>IFERROR((VLOOKUP(CONCATENATE(D69," ",F69),Measures!$D$11:$E$245,2,FALSE)*H69),"")</f>
        <v/>
      </c>
      <c r="K69" s="108"/>
      <c r="L69" s="253" t="s">
        <v>394</v>
      </c>
      <c r="M69" s="108"/>
      <c r="N69" s="253" t="s">
        <v>394</v>
      </c>
      <c r="O69" s="108"/>
      <c r="P69" s="253" t="s">
        <v>394</v>
      </c>
      <c r="Q69" s="256"/>
      <c r="R69" s="255" t="s">
        <v>394</v>
      </c>
      <c r="S69" s="118" t="str">
        <f>IFERROR(IF(M69="LED Kit","NA",VLOOKUP(CONCATENATE(IF(OR(M69="LED Kit",M69="LED Tube"),"LED",M69)," ",O69),Measures!$D$11:$E$245,2,FALSE)*Q69),"")</f>
        <v/>
      </c>
      <c r="T69" s="108"/>
      <c r="U69" s="271" t="s">
        <v>394</v>
      </c>
    </row>
    <row r="70" spans="1:21" s="20" customFormat="1" ht="18.75" customHeight="1">
      <c r="A70" s="104"/>
      <c r="B70" s="101"/>
      <c r="C70" s="253" t="s">
        <v>394</v>
      </c>
      <c r="D70" s="108"/>
      <c r="E70" s="253" t="s">
        <v>394</v>
      </c>
      <c r="F70" s="260"/>
      <c r="G70" s="261" t="s">
        <v>394</v>
      </c>
      <c r="H70" s="258"/>
      <c r="I70" s="259" t="s">
        <v>394</v>
      </c>
      <c r="J70" s="257" t="str">
        <f>IFERROR((VLOOKUP(CONCATENATE(D70," ",F70),Measures!$D$11:$E$245,2,FALSE)*H70),"")</f>
        <v/>
      </c>
      <c r="K70" s="108"/>
      <c r="L70" s="253" t="s">
        <v>394</v>
      </c>
      <c r="M70" s="108"/>
      <c r="N70" s="253" t="s">
        <v>394</v>
      </c>
      <c r="O70" s="108"/>
      <c r="P70" s="253" t="s">
        <v>394</v>
      </c>
      <c r="Q70" s="256"/>
      <c r="R70" s="255" t="s">
        <v>394</v>
      </c>
      <c r="S70" s="118" t="str">
        <f>IFERROR(IF(M70="LED Kit","NA",VLOOKUP(CONCATENATE(IF(OR(M70="LED Kit",M70="LED Tube"),"LED",M70)," ",O70),Measures!$D$11:$E$245,2,FALSE)*Q70),"")</f>
        <v/>
      </c>
      <c r="T70" s="108"/>
      <c r="U70" s="271" t="s">
        <v>394</v>
      </c>
    </row>
    <row r="71" spans="1:21" s="20" customFormat="1" ht="18.75" customHeight="1">
      <c r="A71" s="104"/>
      <c r="B71" s="101"/>
      <c r="C71" s="253" t="s">
        <v>394</v>
      </c>
      <c r="D71" s="108"/>
      <c r="E71" s="253" t="s">
        <v>394</v>
      </c>
      <c r="F71" s="260"/>
      <c r="G71" s="261" t="s">
        <v>394</v>
      </c>
      <c r="H71" s="258"/>
      <c r="I71" s="259" t="s">
        <v>394</v>
      </c>
      <c r="J71" s="257" t="str">
        <f>IFERROR((VLOOKUP(CONCATENATE(D71," ",F71),Measures!$D$11:$E$245,2,FALSE)*H71),"")</f>
        <v/>
      </c>
      <c r="K71" s="108"/>
      <c r="L71" s="253" t="s">
        <v>394</v>
      </c>
      <c r="M71" s="108"/>
      <c r="N71" s="253" t="s">
        <v>394</v>
      </c>
      <c r="O71" s="108"/>
      <c r="P71" s="253" t="s">
        <v>394</v>
      </c>
      <c r="Q71" s="256"/>
      <c r="R71" s="255" t="s">
        <v>394</v>
      </c>
      <c r="S71" s="118" t="str">
        <f>IFERROR(IF(M71="LED Kit","NA",VLOOKUP(CONCATENATE(IF(OR(M71="LED Kit",M71="LED Tube"),"LED",M71)," ",O71),Measures!$D$11:$E$245,2,FALSE)*Q71),"")</f>
        <v/>
      </c>
      <c r="T71" s="108"/>
      <c r="U71" s="271" t="s">
        <v>394</v>
      </c>
    </row>
    <row r="72" spans="1:21" s="20" customFormat="1" ht="18.75" customHeight="1">
      <c r="A72" s="104"/>
      <c r="B72" s="101"/>
      <c r="C72" s="253" t="s">
        <v>394</v>
      </c>
      <c r="D72" s="108"/>
      <c r="E72" s="253" t="s">
        <v>394</v>
      </c>
      <c r="F72" s="260"/>
      <c r="G72" s="261" t="s">
        <v>394</v>
      </c>
      <c r="H72" s="258"/>
      <c r="I72" s="259" t="s">
        <v>394</v>
      </c>
      <c r="J72" s="257" t="str">
        <f>IFERROR((VLOOKUP(CONCATENATE(D72," ",F72),Measures!$D$11:$E$245,2,FALSE)*H72),"")</f>
        <v/>
      </c>
      <c r="K72" s="108"/>
      <c r="L72" s="253" t="s">
        <v>394</v>
      </c>
      <c r="M72" s="108"/>
      <c r="N72" s="253" t="s">
        <v>394</v>
      </c>
      <c r="O72" s="108"/>
      <c r="P72" s="253" t="s">
        <v>394</v>
      </c>
      <c r="Q72" s="256"/>
      <c r="R72" s="255" t="s">
        <v>394</v>
      </c>
      <c r="S72" s="118" t="str">
        <f>IFERROR(IF(M72="LED Kit","NA",VLOOKUP(CONCATENATE(IF(OR(M72="LED Kit",M72="LED Tube"),"LED",M72)," ",O72),Measures!$D$11:$E$245,2,FALSE)*Q72),"")</f>
        <v/>
      </c>
      <c r="T72" s="108"/>
      <c r="U72" s="271" t="s">
        <v>394</v>
      </c>
    </row>
    <row r="73" spans="1:21" s="20" customFormat="1" ht="18.75" customHeight="1">
      <c r="A73" s="104"/>
      <c r="B73" s="101"/>
      <c r="C73" s="253" t="s">
        <v>394</v>
      </c>
      <c r="D73" s="108"/>
      <c r="E73" s="253" t="s">
        <v>394</v>
      </c>
      <c r="F73" s="260"/>
      <c r="G73" s="261" t="s">
        <v>394</v>
      </c>
      <c r="H73" s="258"/>
      <c r="I73" s="259" t="s">
        <v>394</v>
      </c>
      <c r="J73" s="257" t="str">
        <f>IFERROR((VLOOKUP(CONCATENATE(D73," ",F73),Measures!$D$11:$E$245,2,FALSE)*H73),"")</f>
        <v/>
      </c>
      <c r="K73" s="108"/>
      <c r="L73" s="253" t="s">
        <v>394</v>
      </c>
      <c r="M73" s="108"/>
      <c r="N73" s="253" t="s">
        <v>394</v>
      </c>
      <c r="O73" s="108"/>
      <c r="P73" s="253" t="s">
        <v>394</v>
      </c>
      <c r="Q73" s="256"/>
      <c r="R73" s="255" t="s">
        <v>394</v>
      </c>
      <c r="S73" s="118" t="str">
        <f>IFERROR(IF(M73="LED Kit","NA",VLOOKUP(CONCATENATE(IF(OR(M73="LED Kit",M73="LED Tube"),"LED",M73)," ",O73),Measures!$D$11:$E$245,2,FALSE)*Q73),"")</f>
        <v/>
      </c>
      <c r="T73" s="108"/>
      <c r="U73" s="271" t="s">
        <v>394</v>
      </c>
    </row>
    <row r="74" spans="1:21" s="20" customFormat="1" ht="18.75" customHeight="1">
      <c r="A74" s="104"/>
      <c r="B74" s="101"/>
      <c r="C74" s="253" t="s">
        <v>394</v>
      </c>
      <c r="D74" s="108"/>
      <c r="E74" s="253" t="s">
        <v>394</v>
      </c>
      <c r="F74" s="260"/>
      <c r="G74" s="261" t="s">
        <v>394</v>
      </c>
      <c r="H74" s="258"/>
      <c r="I74" s="259" t="s">
        <v>394</v>
      </c>
      <c r="J74" s="257" t="str">
        <f>IFERROR((VLOOKUP(CONCATENATE(D74," ",F74),Measures!$D$11:$E$245,2,FALSE)*H74),"")</f>
        <v/>
      </c>
      <c r="K74" s="108"/>
      <c r="L74" s="253" t="s">
        <v>394</v>
      </c>
      <c r="M74" s="108"/>
      <c r="N74" s="253" t="s">
        <v>394</v>
      </c>
      <c r="O74" s="108"/>
      <c r="P74" s="253" t="s">
        <v>394</v>
      </c>
      <c r="Q74" s="256"/>
      <c r="R74" s="255" t="s">
        <v>394</v>
      </c>
      <c r="S74" s="118" t="str">
        <f>IFERROR(IF(M74="LED Kit","NA",VLOOKUP(CONCATENATE(IF(OR(M74="LED Kit",M74="LED Tube"),"LED",M74)," ",O74),Measures!$D$11:$E$245,2,FALSE)*Q74),"")</f>
        <v/>
      </c>
      <c r="T74" s="108"/>
      <c r="U74" s="271" t="s">
        <v>394</v>
      </c>
    </row>
    <row r="75" spans="1:21" s="20" customFormat="1" ht="18.75" customHeight="1">
      <c r="A75" s="104"/>
      <c r="B75" s="101"/>
      <c r="C75" s="253" t="s">
        <v>394</v>
      </c>
      <c r="D75" s="108"/>
      <c r="E75" s="253" t="s">
        <v>394</v>
      </c>
      <c r="F75" s="260"/>
      <c r="G75" s="261" t="s">
        <v>394</v>
      </c>
      <c r="H75" s="258"/>
      <c r="I75" s="259" t="s">
        <v>394</v>
      </c>
      <c r="J75" s="257" t="str">
        <f>IFERROR((VLOOKUP(CONCATENATE(D75," ",F75),Measures!$D$11:$E$245,2,FALSE)*H75),"")</f>
        <v/>
      </c>
      <c r="K75" s="108"/>
      <c r="L75" s="253" t="s">
        <v>394</v>
      </c>
      <c r="M75" s="108"/>
      <c r="N75" s="253" t="s">
        <v>394</v>
      </c>
      <c r="O75" s="108"/>
      <c r="P75" s="253" t="s">
        <v>394</v>
      </c>
      <c r="Q75" s="256"/>
      <c r="R75" s="255" t="s">
        <v>394</v>
      </c>
      <c r="S75" s="118" t="str">
        <f>IFERROR(IF(M75="LED Kit","NA",VLOOKUP(CONCATENATE(IF(OR(M75="LED Kit",M75="LED Tube"),"LED",M75)," ",O75),Measures!$D$11:$E$245,2,FALSE)*Q75),"")</f>
        <v/>
      </c>
      <c r="T75" s="108"/>
      <c r="U75" s="271" t="s">
        <v>394</v>
      </c>
    </row>
    <row r="76" spans="1:21" s="20" customFormat="1" ht="18.75" customHeight="1">
      <c r="A76" s="104"/>
      <c r="B76" s="101"/>
      <c r="C76" s="253" t="s">
        <v>394</v>
      </c>
      <c r="D76" s="108"/>
      <c r="E76" s="253" t="s">
        <v>394</v>
      </c>
      <c r="F76" s="260"/>
      <c r="G76" s="261" t="s">
        <v>394</v>
      </c>
      <c r="H76" s="258"/>
      <c r="I76" s="259" t="s">
        <v>394</v>
      </c>
      <c r="J76" s="257" t="str">
        <f>IFERROR((VLOOKUP(CONCATENATE(D76," ",F76),Measures!$D$11:$E$245,2,FALSE)*H76),"")</f>
        <v/>
      </c>
      <c r="K76" s="108"/>
      <c r="L76" s="253" t="s">
        <v>394</v>
      </c>
      <c r="M76" s="108"/>
      <c r="N76" s="253" t="s">
        <v>394</v>
      </c>
      <c r="O76" s="108"/>
      <c r="P76" s="253" t="s">
        <v>394</v>
      </c>
      <c r="Q76" s="256"/>
      <c r="R76" s="255" t="s">
        <v>394</v>
      </c>
      <c r="S76" s="118" t="str">
        <f>IFERROR(IF(M76="LED Kit","NA",VLOOKUP(CONCATENATE(IF(OR(M76="LED Kit",M76="LED Tube"),"LED",M76)," ",O76),Measures!$D$11:$E$245,2,FALSE)*Q76),"")</f>
        <v/>
      </c>
      <c r="T76" s="108"/>
      <c r="U76" s="271" t="s">
        <v>394</v>
      </c>
    </row>
    <row r="77" spans="1:21" s="20" customFormat="1" ht="18.75" customHeight="1">
      <c r="A77" s="104"/>
      <c r="B77" s="101"/>
      <c r="C77" s="253" t="s">
        <v>394</v>
      </c>
      <c r="D77" s="108"/>
      <c r="E77" s="253" t="s">
        <v>394</v>
      </c>
      <c r="F77" s="260"/>
      <c r="G77" s="261" t="s">
        <v>394</v>
      </c>
      <c r="H77" s="258"/>
      <c r="I77" s="259" t="s">
        <v>394</v>
      </c>
      <c r="J77" s="257" t="str">
        <f>IFERROR((VLOOKUP(CONCATENATE(D77," ",F77),Measures!$D$11:$E$245,2,FALSE)*H77),"")</f>
        <v/>
      </c>
      <c r="K77" s="108"/>
      <c r="L77" s="253" t="s">
        <v>394</v>
      </c>
      <c r="M77" s="108"/>
      <c r="N77" s="253" t="s">
        <v>394</v>
      </c>
      <c r="O77" s="108"/>
      <c r="P77" s="253" t="s">
        <v>394</v>
      </c>
      <c r="Q77" s="256"/>
      <c r="R77" s="255" t="s">
        <v>394</v>
      </c>
      <c r="S77" s="118" t="str">
        <f>IFERROR(IF(M77="LED Kit","NA",VLOOKUP(CONCATENATE(IF(OR(M77="LED Kit",M77="LED Tube"),"LED",M77)," ",O77),Measures!$D$11:$E$245,2,FALSE)*Q77),"")</f>
        <v/>
      </c>
      <c r="T77" s="108"/>
      <c r="U77" s="271" t="s">
        <v>394</v>
      </c>
    </row>
    <row r="78" spans="1:21" s="20" customFormat="1" ht="18.75" customHeight="1">
      <c r="A78" s="104"/>
      <c r="B78" s="101"/>
      <c r="C78" s="253" t="s">
        <v>394</v>
      </c>
      <c r="D78" s="108"/>
      <c r="E78" s="253" t="s">
        <v>394</v>
      </c>
      <c r="F78" s="260"/>
      <c r="G78" s="261" t="s">
        <v>394</v>
      </c>
      <c r="H78" s="258"/>
      <c r="I78" s="259" t="s">
        <v>394</v>
      </c>
      <c r="J78" s="257" t="str">
        <f>IFERROR((VLOOKUP(CONCATENATE(D78," ",F78),Measures!$D$11:$E$245,2,FALSE)*H78),"")</f>
        <v/>
      </c>
      <c r="K78" s="108"/>
      <c r="L78" s="253" t="s">
        <v>394</v>
      </c>
      <c r="M78" s="108"/>
      <c r="N78" s="253" t="s">
        <v>394</v>
      </c>
      <c r="O78" s="108"/>
      <c r="P78" s="253" t="s">
        <v>394</v>
      </c>
      <c r="Q78" s="256"/>
      <c r="R78" s="255" t="s">
        <v>394</v>
      </c>
      <c r="S78" s="118" t="str">
        <f>IFERROR(IF(M78="LED Kit","NA",VLOOKUP(CONCATENATE(IF(OR(M78="LED Kit",M78="LED Tube"),"LED",M78)," ",O78),Measures!$D$11:$E$245,2,FALSE)*Q78),"")</f>
        <v/>
      </c>
      <c r="T78" s="108"/>
      <c r="U78" s="271" t="s">
        <v>394</v>
      </c>
    </row>
    <row r="79" spans="1:21" s="20" customFormat="1" ht="18.75" customHeight="1">
      <c r="A79" s="104"/>
      <c r="B79" s="101"/>
      <c r="C79" s="253" t="s">
        <v>394</v>
      </c>
      <c r="D79" s="108"/>
      <c r="E79" s="253" t="s">
        <v>394</v>
      </c>
      <c r="F79" s="260"/>
      <c r="G79" s="261" t="s">
        <v>394</v>
      </c>
      <c r="H79" s="258"/>
      <c r="I79" s="259" t="s">
        <v>394</v>
      </c>
      <c r="J79" s="257" t="str">
        <f>IFERROR((VLOOKUP(CONCATENATE(D79," ",F79),Measures!$D$11:$E$245,2,FALSE)*H79),"")</f>
        <v/>
      </c>
      <c r="K79" s="108"/>
      <c r="L79" s="253" t="s">
        <v>394</v>
      </c>
      <c r="M79" s="108"/>
      <c r="N79" s="253" t="s">
        <v>394</v>
      </c>
      <c r="O79" s="108"/>
      <c r="P79" s="253" t="s">
        <v>394</v>
      </c>
      <c r="Q79" s="256"/>
      <c r="R79" s="255" t="s">
        <v>394</v>
      </c>
      <c r="S79" s="118" t="str">
        <f>IFERROR(IF(M79="LED Kit","NA",VLOOKUP(CONCATENATE(IF(OR(M79="LED Kit",M79="LED Tube"),"LED",M79)," ",O79),Measures!$D$11:$E$245,2,FALSE)*Q79),"")</f>
        <v/>
      </c>
      <c r="T79" s="108"/>
      <c r="U79" s="271" t="s">
        <v>394</v>
      </c>
    </row>
    <row r="80" spans="1:21" s="20" customFormat="1" ht="18.75" customHeight="1">
      <c r="A80" s="104"/>
      <c r="B80" s="101"/>
      <c r="C80" s="253" t="s">
        <v>394</v>
      </c>
      <c r="D80" s="108"/>
      <c r="E80" s="253" t="s">
        <v>394</v>
      </c>
      <c r="F80" s="260"/>
      <c r="G80" s="261" t="s">
        <v>394</v>
      </c>
      <c r="H80" s="258"/>
      <c r="I80" s="259" t="s">
        <v>394</v>
      </c>
      <c r="J80" s="257" t="str">
        <f>IFERROR((VLOOKUP(CONCATENATE(D80," ",F80),Measures!$D$11:$E$245,2,FALSE)*H80),"")</f>
        <v/>
      </c>
      <c r="K80" s="108"/>
      <c r="L80" s="253" t="s">
        <v>394</v>
      </c>
      <c r="M80" s="108"/>
      <c r="N80" s="253" t="s">
        <v>394</v>
      </c>
      <c r="O80" s="108"/>
      <c r="P80" s="253" t="s">
        <v>394</v>
      </c>
      <c r="Q80" s="256"/>
      <c r="R80" s="255" t="s">
        <v>394</v>
      </c>
      <c r="S80" s="118" t="str">
        <f>IFERROR(IF(M80="LED Kit","NA",VLOOKUP(CONCATENATE(IF(OR(M80="LED Kit",M80="LED Tube"),"LED",M80)," ",O80),Measures!$D$11:$E$245,2,FALSE)*Q80),"")</f>
        <v/>
      </c>
      <c r="T80" s="108"/>
      <c r="U80" s="271" t="s">
        <v>394</v>
      </c>
    </row>
    <row r="81" spans="1:21" s="20" customFormat="1" ht="18.75" customHeight="1">
      <c r="A81" s="104"/>
      <c r="B81" s="101"/>
      <c r="C81" s="253" t="s">
        <v>394</v>
      </c>
      <c r="D81" s="108"/>
      <c r="E81" s="253" t="s">
        <v>394</v>
      </c>
      <c r="F81" s="260"/>
      <c r="G81" s="261" t="s">
        <v>394</v>
      </c>
      <c r="H81" s="258"/>
      <c r="I81" s="259" t="s">
        <v>394</v>
      </c>
      <c r="J81" s="257" t="str">
        <f>IFERROR((VLOOKUP(CONCATENATE(D81," ",F81),Measures!$D$11:$E$245,2,FALSE)*H81),"")</f>
        <v/>
      </c>
      <c r="K81" s="108"/>
      <c r="L81" s="253" t="s">
        <v>394</v>
      </c>
      <c r="M81" s="108"/>
      <c r="N81" s="253" t="s">
        <v>394</v>
      </c>
      <c r="O81" s="108"/>
      <c r="P81" s="253" t="s">
        <v>394</v>
      </c>
      <c r="Q81" s="256"/>
      <c r="R81" s="255" t="s">
        <v>394</v>
      </c>
      <c r="S81" s="118" t="str">
        <f>IFERROR(IF(M81="LED Kit","NA",VLOOKUP(CONCATENATE(IF(OR(M81="LED Kit",M81="LED Tube"),"LED",M81)," ",O81),Measures!$D$11:$E$245,2,FALSE)*Q81),"")</f>
        <v/>
      </c>
      <c r="T81" s="108"/>
      <c r="U81" s="271" t="s">
        <v>394</v>
      </c>
    </row>
    <row r="82" spans="1:21" s="20" customFormat="1" ht="18.75" customHeight="1">
      <c r="A82" s="104"/>
      <c r="B82" s="101"/>
      <c r="C82" s="253" t="s">
        <v>394</v>
      </c>
      <c r="D82" s="108"/>
      <c r="E82" s="253" t="s">
        <v>394</v>
      </c>
      <c r="F82" s="260"/>
      <c r="G82" s="261" t="s">
        <v>394</v>
      </c>
      <c r="H82" s="258"/>
      <c r="I82" s="259" t="s">
        <v>394</v>
      </c>
      <c r="J82" s="257" t="str">
        <f>IFERROR((VLOOKUP(CONCATENATE(D82," ",F82),Measures!$D$11:$E$245,2,FALSE)*H82),"")</f>
        <v/>
      </c>
      <c r="K82" s="108"/>
      <c r="L82" s="253" t="s">
        <v>394</v>
      </c>
      <c r="M82" s="108"/>
      <c r="N82" s="253" t="s">
        <v>394</v>
      </c>
      <c r="O82" s="108"/>
      <c r="P82" s="253" t="s">
        <v>394</v>
      </c>
      <c r="Q82" s="256"/>
      <c r="R82" s="255" t="s">
        <v>394</v>
      </c>
      <c r="S82" s="118" t="str">
        <f>IFERROR(IF(M82="LED Kit","NA",VLOOKUP(CONCATENATE(IF(OR(M82="LED Kit",M82="LED Tube"),"LED",M82)," ",O82),Measures!$D$11:$E$245,2,FALSE)*Q82),"")</f>
        <v/>
      </c>
      <c r="T82" s="108"/>
      <c r="U82" s="271" t="s">
        <v>394</v>
      </c>
    </row>
    <row r="83" spans="1:21" s="20" customFormat="1" ht="18.75" customHeight="1">
      <c r="A83" s="104"/>
      <c r="B83" s="101"/>
      <c r="C83" s="253" t="s">
        <v>394</v>
      </c>
      <c r="D83" s="108"/>
      <c r="E83" s="253" t="s">
        <v>394</v>
      </c>
      <c r="F83" s="260"/>
      <c r="G83" s="261" t="s">
        <v>394</v>
      </c>
      <c r="H83" s="258"/>
      <c r="I83" s="259" t="s">
        <v>394</v>
      </c>
      <c r="J83" s="257" t="str">
        <f>IFERROR((VLOOKUP(CONCATENATE(D83," ",F83),Measures!$D$11:$E$245,2,FALSE)*H83),"")</f>
        <v/>
      </c>
      <c r="K83" s="108"/>
      <c r="L83" s="253" t="s">
        <v>394</v>
      </c>
      <c r="M83" s="108"/>
      <c r="N83" s="253" t="s">
        <v>394</v>
      </c>
      <c r="O83" s="108"/>
      <c r="P83" s="253" t="s">
        <v>394</v>
      </c>
      <c r="Q83" s="256"/>
      <c r="R83" s="255" t="s">
        <v>394</v>
      </c>
      <c r="S83" s="118" t="str">
        <f>IFERROR(IF(M83="LED Kit","NA",VLOOKUP(CONCATENATE(IF(OR(M83="LED Kit",M83="LED Tube"),"LED",M83)," ",O83),Measures!$D$11:$E$245,2,FALSE)*Q83),"")</f>
        <v/>
      </c>
      <c r="T83" s="108"/>
      <c r="U83" s="271" t="s">
        <v>394</v>
      </c>
    </row>
    <row r="84" spans="1:21" s="20" customFormat="1" ht="18.75" customHeight="1">
      <c r="A84" s="104"/>
      <c r="B84" s="101"/>
      <c r="C84" s="253" t="s">
        <v>394</v>
      </c>
      <c r="D84" s="108"/>
      <c r="E84" s="253" t="s">
        <v>394</v>
      </c>
      <c r="F84" s="260"/>
      <c r="G84" s="261" t="s">
        <v>394</v>
      </c>
      <c r="H84" s="258"/>
      <c r="I84" s="259" t="s">
        <v>394</v>
      </c>
      <c r="J84" s="257" t="str">
        <f>IFERROR((VLOOKUP(CONCATENATE(D84," ",F84),Measures!$D$11:$E$245,2,FALSE)*H84),"")</f>
        <v/>
      </c>
      <c r="K84" s="108"/>
      <c r="L84" s="253" t="s">
        <v>394</v>
      </c>
      <c r="M84" s="108"/>
      <c r="N84" s="253" t="s">
        <v>394</v>
      </c>
      <c r="O84" s="108"/>
      <c r="P84" s="253" t="s">
        <v>394</v>
      </c>
      <c r="Q84" s="256"/>
      <c r="R84" s="255" t="s">
        <v>394</v>
      </c>
      <c r="S84" s="118" t="str">
        <f>IFERROR(IF(M84="LED Kit","NA",VLOOKUP(CONCATENATE(IF(OR(M84="LED Kit",M84="LED Tube"),"LED",M84)," ",O84),Measures!$D$11:$E$245,2,FALSE)*Q84),"")</f>
        <v/>
      </c>
      <c r="T84" s="108"/>
      <c r="U84" s="271" t="s">
        <v>394</v>
      </c>
    </row>
    <row r="85" spans="1:21" s="20" customFormat="1" ht="18.75" customHeight="1">
      <c r="A85" s="104"/>
      <c r="B85" s="101"/>
      <c r="C85" s="253" t="s">
        <v>394</v>
      </c>
      <c r="D85" s="108"/>
      <c r="E85" s="253" t="s">
        <v>394</v>
      </c>
      <c r="F85" s="260"/>
      <c r="G85" s="261" t="s">
        <v>394</v>
      </c>
      <c r="H85" s="258"/>
      <c r="I85" s="259" t="s">
        <v>394</v>
      </c>
      <c r="J85" s="257" t="str">
        <f>IFERROR((VLOOKUP(CONCATENATE(D85," ",F85),Measures!$D$11:$E$245,2,FALSE)*H85),"")</f>
        <v/>
      </c>
      <c r="K85" s="108"/>
      <c r="L85" s="253" t="s">
        <v>394</v>
      </c>
      <c r="M85" s="108"/>
      <c r="N85" s="253" t="s">
        <v>394</v>
      </c>
      <c r="O85" s="108"/>
      <c r="P85" s="253" t="s">
        <v>394</v>
      </c>
      <c r="Q85" s="256"/>
      <c r="R85" s="255" t="s">
        <v>394</v>
      </c>
      <c r="S85" s="118" t="str">
        <f>IFERROR(IF(M85="LED Kit","NA",VLOOKUP(CONCATENATE(IF(OR(M85="LED Kit",M85="LED Tube"),"LED",M85)," ",O85),Measures!$D$11:$E$245,2,FALSE)*Q85),"")</f>
        <v/>
      </c>
      <c r="T85" s="108"/>
      <c r="U85" s="271" t="s">
        <v>394</v>
      </c>
    </row>
    <row r="86" spans="1:21" s="20" customFormat="1" ht="18.75" customHeight="1">
      <c r="A86" s="104"/>
      <c r="B86" s="101"/>
      <c r="C86" s="253" t="s">
        <v>394</v>
      </c>
      <c r="D86" s="108"/>
      <c r="E86" s="253" t="s">
        <v>394</v>
      </c>
      <c r="F86" s="260"/>
      <c r="G86" s="261" t="s">
        <v>394</v>
      </c>
      <c r="H86" s="258"/>
      <c r="I86" s="259" t="s">
        <v>394</v>
      </c>
      <c r="J86" s="257" t="str">
        <f>IFERROR((VLOOKUP(CONCATENATE(D86," ",F86),Measures!$D$11:$E$245,2,FALSE)*H86),"")</f>
        <v/>
      </c>
      <c r="K86" s="108"/>
      <c r="L86" s="253" t="s">
        <v>394</v>
      </c>
      <c r="M86" s="108"/>
      <c r="N86" s="253" t="s">
        <v>394</v>
      </c>
      <c r="O86" s="108"/>
      <c r="P86" s="253" t="s">
        <v>394</v>
      </c>
      <c r="Q86" s="256"/>
      <c r="R86" s="255" t="s">
        <v>394</v>
      </c>
      <c r="S86" s="118" t="str">
        <f>IFERROR(IF(M86="LED Kit","NA",VLOOKUP(CONCATENATE(IF(OR(M86="LED Kit",M86="LED Tube"),"LED",M86)," ",O86),Measures!$D$11:$E$245,2,FALSE)*Q86),"")</f>
        <v/>
      </c>
      <c r="T86" s="108"/>
      <c r="U86" s="271" t="s">
        <v>394</v>
      </c>
    </row>
    <row r="87" spans="1:21" s="20" customFormat="1" ht="18.75" customHeight="1">
      <c r="A87" s="104"/>
      <c r="B87" s="101"/>
      <c r="C87" s="253" t="s">
        <v>394</v>
      </c>
      <c r="D87" s="108"/>
      <c r="E87" s="253" t="s">
        <v>394</v>
      </c>
      <c r="F87" s="260"/>
      <c r="G87" s="261" t="s">
        <v>394</v>
      </c>
      <c r="H87" s="258"/>
      <c r="I87" s="259" t="s">
        <v>394</v>
      </c>
      <c r="J87" s="257" t="str">
        <f>IFERROR((VLOOKUP(CONCATENATE(D87," ",F87),Measures!$D$11:$E$245,2,FALSE)*H87),"")</f>
        <v/>
      </c>
      <c r="K87" s="108"/>
      <c r="L87" s="253" t="s">
        <v>394</v>
      </c>
      <c r="M87" s="108"/>
      <c r="N87" s="253" t="s">
        <v>394</v>
      </c>
      <c r="O87" s="108"/>
      <c r="P87" s="253" t="s">
        <v>394</v>
      </c>
      <c r="Q87" s="256"/>
      <c r="R87" s="255" t="s">
        <v>394</v>
      </c>
      <c r="S87" s="118" t="str">
        <f>IFERROR(IF(M87="LED Kit","NA",VLOOKUP(CONCATENATE(IF(OR(M87="LED Kit",M87="LED Tube"),"LED",M87)," ",O87),Measures!$D$11:$E$245,2,FALSE)*Q87),"")</f>
        <v/>
      </c>
      <c r="T87" s="108"/>
      <c r="U87" s="271" t="s">
        <v>394</v>
      </c>
    </row>
    <row r="88" spans="1:21" s="20" customFormat="1" ht="18.75" customHeight="1">
      <c r="A88" s="104"/>
      <c r="B88" s="101"/>
      <c r="C88" s="253" t="s">
        <v>394</v>
      </c>
      <c r="D88" s="108"/>
      <c r="E88" s="253" t="s">
        <v>394</v>
      </c>
      <c r="F88" s="260"/>
      <c r="G88" s="261" t="s">
        <v>394</v>
      </c>
      <c r="H88" s="258"/>
      <c r="I88" s="259" t="s">
        <v>394</v>
      </c>
      <c r="J88" s="257" t="str">
        <f>IFERROR((VLOOKUP(CONCATENATE(D88," ",F88),Measures!$D$11:$E$245,2,FALSE)*H88),"")</f>
        <v/>
      </c>
      <c r="K88" s="108"/>
      <c r="L88" s="253" t="s">
        <v>394</v>
      </c>
      <c r="M88" s="108"/>
      <c r="N88" s="253" t="s">
        <v>394</v>
      </c>
      <c r="O88" s="108"/>
      <c r="P88" s="253" t="s">
        <v>394</v>
      </c>
      <c r="Q88" s="256"/>
      <c r="R88" s="255" t="s">
        <v>394</v>
      </c>
      <c r="S88" s="118" t="str">
        <f>IFERROR(IF(M88="LED Kit","NA",VLOOKUP(CONCATENATE(IF(OR(M88="LED Kit",M88="LED Tube"),"LED",M88)," ",O88),Measures!$D$11:$E$245,2,FALSE)*Q88),"")</f>
        <v/>
      </c>
      <c r="T88" s="108"/>
      <c r="U88" s="271" t="s">
        <v>394</v>
      </c>
    </row>
    <row r="89" spans="1:21" s="20" customFormat="1" ht="18.75" customHeight="1">
      <c r="A89" s="104"/>
      <c r="B89" s="101"/>
      <c r="C89" s="253" t="s">
        <v>394</v>
      </c>
      <c r="D89" s="108"/>
      <c r="E89" s="253" t="s">
        <v>394</v>
      </c>
      <c r="F89" s="260"/>
      <c r="G89" s="261" t="s">
        <v>394</v>
      </c>
      <c r="H89" s="258"/>
      <c r="I89" s="259" t="s">
        <v>394</v>
      </c>
      <c r="J89" s="257" t="str">
        <f>IFERROR((VLOOKUP(CONCATENATE(D89," ",F89),Measures!$D$11:$E$245,2,FALSE)*H89),"")</f>
        <v/>
      </c>
      <c r="K89" s="108"/>
      <c r="L89" s="253" t="s">
        <v>394</v>
      </c>
      <c r="M89" s="108"/>
      <c r="N89" s="253" t="s">
        <v>394</v>
      </c>
      <c r="O89" s="108"/>
      <c r="P89" s="253" t="s">
        <v>394</v>
      </c>
      <c r="Q89" s="256"/>
      <c r="R89" s="255" t="s">
        <v>394</v>
      </c>
      <c r="S89" s="118" t="str">
        <f>IFERROR(IF(M89="LED Kit","NA",VLOOKUP(CONCATENATE(IF(OR(M89="LED Kit",M89="LED Tube"),"LED",M89)," ",O89),Measures!$D$11:$E$245,2,FALSE)*Q89),"")</f>
        <v/>
      </c>
      <c r="T89" s="108"/>
      <c r="U89" s="271" t="s">
        <v>394</v>
      </c>
    </row>
    <row r="90" spans="1:21" s="20" customFormat="1" ht="18.75" customHeight="1">
      <c r="A90" s="104"/>
      <c r="B90" s="101"/>
      <c r="C90" s="253" t="s">
        <v>394</v>
      </c>
      <c r="D90" s="108"/>
      <c r="E90" s="253" t="s">
        <v>394</v>
      </c>
      <c r="F90" s="260"/>
      <c r="G90" s="261" t="s">
        <v>394</v>
      </c>
      <c r="H90" s="258"/>
      <c r="I90" s="259" t="s">
        <v>394</v>
      </c>
      <c r="J90" s="257" t="str">
        <f>IFERROR((VLOOKUP(CONCATENATE(D90," ",F90),Measures!$D$11:$E$245,2,FALSE)*H90),"")</f>
        <v/>
      </c>
      <c r="K90" s="108"/>
      <c r="L90" s="253" t="s">
        <v>394</v>
      </c>
      <c r="M90" s="108"/>
      <c r="N90" s="253" t="s">
        <v>394</v>
      </c>
      <c r="O90" s="108"/>
      <c r="P90" s="253" t="s">
        <v>394</v>
      </c>
      <c r="Q90" s="256"/>
      <c r="R90" s="255" t="s">
        <v>394</v>
      </c>
      <c r="S90" s="118" t="str">
        <f>IFERROR(IF(M90="LED Kit","NA",VLOOKUP(CONCATENATE(IF(OR(M90="LED Kit",M90="LED Tube"),"LED",M90)," ",O90),Measures!$D$11:$E$245,2,FALSE)*Q90),"")</f>
        <v/>
      </c>
      <c r="T90" s="108"/>
      <c r="U90" s="271" t="s">
        <v>394</v>
      </c>
    </row>
    <row r="91" spans="1:21" s="20" customFormat="1" ht="18.75" customHeight="1">
      <c r="A91" s="104"/>
      <c r="B91" s="101"/>
      <c r="C91" s="253" t="s">
        <v>394</v>
      </c>
      <c r="D91" s="108"/>
      <c r="E91" s="253" t="s">
        <v>394</v>
      </c>
      <c r="F91" s="260"/>
      <c r="G91" s="261" t="s">
        <v>394</v>
      </c>
      <c r="H91" s="258"/>
      <c r="I91" s="259" t="s">
        <v>394</v>
      </c>
      <c r="J91" s="257" t="str">
        <f>IFERROR((VLOOKUP(CONCATENATE(D91," ",F91),Measures!$D$11:$E$245,2,FALSE)*H91),"")</f>
        <v/>
      </c>
      <c r="K91" s="108"/>
      <c r="L91" s="253" t="s">
        <v>394</v>
      </c>
      <c r="M91" s="108"/>
      <c r="N91" s="253" t="s">
        <v>394</v>
      </c>
      <c r="O91" s="108"/>
      <c r="P91" s="253" t="s">
        <v>394</v>
      </c>
      <c r="Q91" s="256"/>
      <c r="R91" s="255" t="s">
        <v>394</v>
      </c>
      <c r="S91" s="118" t="str">
        <f>IFERROR(IF(M91="LED Kit","NA",VLOOKUP(CONCATENATE(IF(OR(M91="LED Kit",M91="LED Tube"),"LED",M91)," ",O91),Measures!$D$11:$E$245,2,FALSE)*Q91),"")</f>
        <v/>
      </c>
      <c r="T91" s="108"/>
      <c r="U91" s="271" t="s">
        <v>394</v>
      </c>
    </row>
    <row r="92" spans="1:21" s="20" customFormat="1" ht="18.75" customHeight="1">
      <c r="A92" s="104"/>
      <c r="B92" s="101"/>
      <c r="C92" s="253" t="s">
        <v>394</v>
      </c>
      <c r="D92" s="108"/>
      <c r="E92" s="253" t="s">
        <v>394</v>
      </c>
      <c r="F92" s="260"/>
      <c r="G92" s="261" t="s">
        <v>394</v>
      </c>
      <c r="H92" s="258"/>
      <c r="I92" s="259" t="s">
        <v>394</v>
      </c>
      <c r="J92" s="257" t="str">
        <f>IFERROR((VLOOKUP(CONCATENATE(D92," ",F92),Measures!$D$11:$E$245,2,FALSE)*H92),"")</f>
        <v/>
      </c>
      <c r="K92" s="108"/>
      <c r="L92" s="253" t="s">
        <v>394</v>
      </c>
      <c r="M92" s="108"/>
      <c r="N92" s="253" t="s">
        <v>394</v>
      </c>
      <c r="O92" s="108"/>
      <c r="P92" s="253" t="s">
        <v>394</v>
      </c>
      <c r="Q92" s="256"/>
      <c r="R92" s="255" t="s">
        <v>394</v>
      </c>
      <c r="S92" s="118" t="str">
        <f>IFERROR(IF(M92="LED Kit","NA",VLOOKUP(CONCATENATE(IF(OR(M92="LED Kit",M92="LED Tube"),"LED",M92)," ",O92),Measures!$D$11:$E$245,2,FALSE)*Q92),"")</f>
        <v/>
      </c>
      <c r="T92" s="108"/>
      <c r="U92" s="271" t="s">
        <v>394</v>
      </c>
    </row>
    <row r="93" spans="1:21" s="20" customFormat="1" ht="18.75" customHeight="1">
      <c r="A93" s="104"/>
      <c r="B93" s="101"/>
      <c r="C93" s="253" t="s">
        <v>394</v>
      </c>
      <c r="D93" s="108"/>
      <c r="E93" s="253" t="s">
        <v>394</v>
      </c>
      <c r="F93" s="260"/>
      <c r="G93" s="261" t="s">
        <v>394</v>
      </c>
      <c r="H93" s="258"/>
      <c r="I93" s="259" t="s">
        <v>394</v>
      </c>
      <c r="J93" s="257" t="str">
        <f>IFERROR((VLOOKUP(CONCATENATE(D93," ",F93),Measures!$D$11:$E$245,2,FALSE)*H93),"")</f>
        <v/>
      </c>
      <c r="K93" s="108"/>
      <c r="L93" s="253" t="s">
        <v>394</v>
      </c>
      <c r="M93" s="108"/>
      <c r="N93" s="253" t="s">
        <v>394</v>
      </c>
      <c r="O93" s="108"/>
      <c r="P93" s="253" t="s">
        <v>394</v>
      </c>
      <c r="Q93" s="256"/>
      <c r="R93" s="255" t="s">
        <v>394</v>
      </c>
      <c r="S93" s="118" t="str">
        <f>IFERROR(IF(M93="LED Kit","NA",VLOOKUP(CONCATENATE(IF(OR(M93="LED Kit",M93="LED Tube"),"LED",M93)," ",O93),Measures!$D$11:$E$245,2,FALSE)*Q93),"")</f>
        <v/>
      </c>
      <c r="T93" s="108"/>
      <c r="U93" s="271" t="s">
        <v>394</v>
      </c>
    </row>
    <row r="94" spans="1:21" s="20" customFormat="1" ht="18.75" customHeight="1">
      <c r="A94" s="104"/>
      <c r="B94" s="101"/>
      <c r="C94" s="253" t="s">
        <v>394</v>
      </c>
      <c r="D94" s="108"/>
      <c r="E94" s="253" t="s">
        <v>394</v>
      </c>
      <c r="F94" s="260"/>
      <c r="G94" s="261" t="s">
        <v>394</v>
      </c>
      <c r="H94" s="258"/>
      <c r="I94" s="259" t="s">
        <v>394</v>
      </c>
      <c r="J94" s="257" t="str">
        <f>IFERROR((VLOOKUP(CONCATENATE(D94," ",F94),Measures!$D$11:$E$245,2,FALSE)*H94),"")</f>
        <v/>
      </c>
      <c r="K94" s="108"/>
      <c r="L94" s="253" t="s">
        <v>394</v>
      </c>
      <c r="M94" s="108"/>
      <c r="N94" s="253" t="s">
        <v>394</v>
      </c>
      <c r="O94" s="108"/>
      <c r="P94" s="253" t="s">
        <v>394</v>
      </c>
      <c r="Q94" s="256"/>
      <c r="R94" s="255" t="s">
        <v>394</v>
      </c>
      <c r="S94" s="118" t="str">
        <f>IFERROR(IF(M94="LED Kit","NA",VLOOKUP(CONCATENATE(IF(OR(M94="LED Kit",M94="LED Tube"),"LED",M94)," ",O94),Measures!$D$11:$E$245,2,FALSE)*Q94),"")</f>
        <v/>
      </c>
      <c r="T94" s="108"/>
      <c r="U94" s="271" t="s">
        <v>394</v>
      </c>
    </row>
    <row r="95" spans="1:21" s="20" customFormat="1" ht="18.75" customHeight="1">
      <c r="A95" s="104"/>
      <c r="B95" s="101"/>
      <c r="C95" s="253" t="s">
        <v>394</v>
      </c>
      <c r="D95" s="108"/>
      <c r="E95" s="253" t="s">
        <v>394</v>
      </c>
      <c r="F95" s="260"/>
      <c r="G95" s="261" t="s">
        <v>394</v>
      </c>
      <c r="H95" s="258"/>
      <c r="I95" s="259" t="s">
        <v>394</v>
      </c>
      <c r="J95" s="257" t="str">
        <f>IFERROR((VLOOKUP(CONCATENATE(D95," ",F95),Measures!$D$11:$E$245,2,FALSE)*H95),"")</f>
        <v/>
      </c>
      <c r="K95" s="108"/>
      <c r="L95" s="253" t="s">
        <v>394</v>
      </c>
      <c r="M95" s="108"/>
      <c r="N95" s="253" t="s">
        <v>394</v>
      </c>
      <c r="O95" s="108"/>
      <c r="P95" s="253" t="s">
        <v>394</v>
      </c>
      <c r="Q95" s="256"/>
      <c r="R95" s="255" t="s">
        <v>394</v>
      </c>
      <c r="S95" s="118" t="str">
        <f>IFERROR(IF(M95="LED Kit","NA",VLOOKUP(CONCATENATE(IF(OR(M95="LED Kit",M95="LED Tube"),"LED",M95)," ",O95),Measures!$D$11:$E$245,2,FALSE)*Q95),"")</f>
        <v/>
      </c>
      <c r="T95" s="108"/>
      <c r="U95" s="271" t="s">
        <v>394</v>
      </c>
    </row>
    <row r="96" spans="1:21" s="20" customFormat="1" ht="18.75" customHeight="1">
      <c r="A96" s="104"/>
      <c r="B96" s="101"/>
      <c r="C96" s="253" t="s">
        <v>394</v>
      </c>
      <c r="D96" s="108"/>
      <c r="E96" s="253" t="s">
        <v>394</v>
      </c>
      <c r="F96" s="260"/>
      <c r="G96" s="261" t="s">
        <v>394</v>
      </c>
      <c r="H96" s="258"/>
      <c r="I96" s="259" t="s">
        <v>394</v>
      </c>
      <c r="J96" s="257" t="str">
        <f>IFERROR((VLOOKUP(CONCATENATE(D96," ",F96),Measures!$D$11:$E$245,2,FALSE)*H96),"")</f>
        <v/>
      </c>
      <c r="K96" s="108"/>
      <c r="L96" s="253" t="s">
        <v>394</v>
      </c>
      <c r="M96" s="108"/>
      <c r="N96" s="253" t="s">
        <v>394</v>
      </c>
      <c r="O96" s="108"/>
      <c r="P96" s="253" t="s">
        <v>394</v>
      </c>
      <c r="Q96" s="256"/>
      <c r="R96" s="255" t="s">
        <v>394</v>
      </c>
      <c r="S96" s="118" t="str">
        <f>IFERROR(IF(M96="LED Kit","NA",VLOOKUP(CONCATENATE(IF(OR(M96="LED Kit",M96="LED Tube"),"LED",M96)," ",O96),Measures!$D$11:$E$245,2,FALSE)*Q96),"")</f>
        <v/>
      </c>
      <c r="T96" s="108"/>
      <c r="U96" s="271" t="s">
        <v>394</v>
      </c>
    </row>
    <row r="97" spans="1:21" s="20" customFormat="1" ht="18.75" customHeight="1">
      <c r="A97" s="104"/>
      <c r="B97" s="101"/>
      <c r="C97" s="253" t="s">
        <v>394</v>
      </c>
      <c r="D97" s="108"/>
      <c r="E97" s="253" t="s">
        <v>394</v>
      </c>
      <c r="F97" s="260"/>
      <c r="G97" s="261" t="s">
        <v>394</v>
      </c>
      <c r="H97" s="258"/>
      <c r="I97" s="259" t="s">
        <v>394</v>
      </c>
      <c r="J97" s="257" t="str">
        <f>IFERROR((VLOOKUP(CONCATENATE(D97," ",F97),Measures!$D$11:$E$245,2,FALSE)*H97),"")</f>
        <v/>
      </c>
      <c r="K97" s="108"/>
      <c r="L97" s="253" t="s">
        <v>394</v>
      </c>
      <c r="M97" s="108"/>
      <c r="N97" s="253" t="s">
        <v>394</v>
      </c>
      <c r="O97" s="108"/>
      <c r="P97" s="253" t="s">
        <v>394</v>
      </c>
      <c r="Q97" s="256"/>
      <c r="R97" s="255" t="s">
        <v>394</v>
      </c>
      <c r="S97" s="118" t="str">
        <f>IFERROR(IF(M97="LED Kit","NA",VLOOKUP(CONCATENATE(IF(OR(M97="LED Kit",M97="LED Tube"),"LED",M97)," ",O97),Measures!$D$11:$E$245,2,FALSE)*Q97),"")</f>
        <v/>
      </c>
      <c r="T97" s="108"/>
      <c r="U97" s="271" t="s">
        <v>394</v>
      </c>
    </row>
    <row r="98" spans="1:21" s="20" customFormat="1" ht="18.75" customHeight="1">
      <c r="A98" s="104"/>
      <c r="B98" s="101"/>
      <c r="C98" s="253" t="s">
        <v>394</v>
      </c>
      <c r="D98" s="108"/>
      <c r="E98" s="253" t="s">
        <v>394</v>
      </c>
      <c r="F98" s="260"/>
      <c r="G98" s="261" t="s">
        <v>394</v>
      </c>
      <c r="H98" s="258"/>
      <c r="I98" s="259" t="s">
        <v>394</v>
      </c>
      <c r="J98" s="257" t="str">
        <f>IFERROR((VLOOKUP(CONCATENATE(D98," ",F98),Measures!$D$11:$E$245,2,FALSE)*H98),"")</f>
        <v/>
      </c>
      <c r="K98" s="108"/>
      <c r="L98" s="253" t="s">
        <v>394</v>
      </c>
      <c r="M98" s="108"/>
      <c r="N98" s="253" t="s">
        <v>394</v>
      </c>
      <c r="O98" s="108"/>
      <c r="P98" s="253" t="s">
        <v>394</v>
      </c>
      <c r="Q98" s="256"/>
      <c r="R98" s="255" t="s">
        <v>394</v>
      </c>
      <c r="S98" s="118" t="str">
        <f>IFERROR(IF(M98="LED Kit","NA",VLOOKUP(CONCATENATE(IF(OR(M98="LED Kit",M98="LED Tube"),"LED",M98)," ",O98),Measures!$D$11:$E$245,2,FALSE)*Q98),"")</f>
        <v/>
      </c>
      <c r="T98" s="108"/>
      <c r="U98" s="271" t="s">
        <v>394</v>
      </c>
    </row>
    <row r="99" spans="1:21" s="20" customFormat="1" ht="18.75" customHeight="1">
      <c r="A99" s="104"/>
      <c r="B99" s="101"/>
      <c r="C99" s="253" t="s">
        <v>394</v>
      </c>
      <c r="D99" s="108"/>
      <c r="E99" s="253" t="s">
        <v>394</v>
      </c>
      <c r="F99" s="260"/>
      <c r="G99" s="261" t="s">
        <v>394</v>
      </c>
      <c r="H99" s="258"/>
      <c r="I99" s="259" t="s">
        <v>394</v>
      </c>
      <c r="J99" s="257" t="str">
        <f>IFERROR((VLOOKUP(CONCATENATE(D99," ",F99),Measures!$D$11:$E$245,2,FALSE)*H99),"")</f>
        <v/>
      </c>
      <c r="K99" s="108"/>
      <c r="L99" s="253" t="s">
        <v>394</v>
      </c>
      <c r="M99" s="108"/>
      <c r="N99" s="253" t="s">
        <v>394</v>
      </c>
      <c r="O99" s="108"/>
      <c r="P99" s="253" t="s">
        <v>394</v>
      </c>
      <c r="Q99" s="256"/>
      <c r="R99" s="255" t="s">
        <v>394</v>
      </c>
      <c r="S99" s="118" t="str">
        <f>IFERROR(IF(M99="LED Kit","NA",VLOOKUP(CONCATENATE(IF(OR(M99="LED Kit",M99="LED Tube"),"LED",M99)," ",O99),Measures!$D$11:$E$245,2,FALSE)*Q99),"")</f>
        <v/>
      </c>
      <c r="T99" s="108"/>
      <c r="U99" s="271" t="s">
        <v>394</v>
      </c>
    </row>
    <row r="100" spans="1:21" s="20" customFormat="1" ht="18.75" customHeight="1">
      <c r="A100" s="104"/>
      <c r="B100" s="101"/>
      <c r="C100" s="253" t="s">
        <v>394</v>
      </c>
      <c r="D100" s="108"/>
      <c r="E100" s="253" t="s">
        <v>394</v>
      </c>
      <c r="F100" s="260"/>
      <c r="G100" s="261" t="s">
        <v>394</v>
      </c>
      <c r="H100" s="258"/>
      <c r="I100" s="259" t="s">
        <v>394</v>
      </c>
      <c r="J100" s="257" t="str">
        <f>IFERROR((VLOOKUP(CONCATENATE(D100," ",F100),Measures!$D$11:$E$245,2,FALSE)*H100),"")</f>
        <v/>
      </c>
      <c r="K100" s="108"/>
      <c r="L100" s="253" t="s">
        <v>394</v>
      </c>
      <c r="M100" s="108"/>
      <c r="N100" s="253" t="s">
        <v>394</v>
      </c>
      <c r="O100" s="108"/>
      <c r="P100" s="253" t="s">
        <v>394</v>
      </c>
      <c r="Q100" s="256"/>
      <c r="R100" s="255" t="s">
        <v>394</v>
      </c>
      <c r="S100" s="118" t="str">
        <f>IFERROR(IF(M100="LED Kit","NA",VLOOKUP(CONCATENATE(IF(OR(M100="LED Kit",M100="LED Tube"),"LED",M100)," ",O100),Measures!$D$11:$E$245,2,FALSE)*Q100),"")</f>
        <v/>
      </c>
      <c r="T100" s="108"/>
      <c r="U100" s="271" t="s">
        <v>394</v>
      </c>
    </row>
    <row r="101" spans="1:21" s="20" customFormat="1" ht="18.75" customHeight="1">
      <c r="A101" s="104"/>
      <c r="B101" s="101"/>
      <c r="C101" s="253" t="s">
        <v>394</v>
      </c>
      <c r="D101" s="108"/>
      <c r="E101" s="253" t="s">
        <v>394</v>
      </c>
      <c r="F101" s="260"/>
      <c r="G101" s="261" t="s">
        <v>394</v>
      </c>
      <c r="H101" s="258"/>
      <c r="I101" s="259" t="s">
        <v>394</v>
      </c>
      <c r="J101" s="257" t="str">
        <f>IFERROR((VLOOKUP(CONCATENATE(D101," ",F101),Measures!$D$11:$E$245,2,FALSE)*H101),"")</f>
        <v/>
      </c>
      <c r="K101" s="108"/>
      <c r="L101" s="253" t="s">
        <v>394</v>
      </c>
      <c r="M101" s="108"/>
      <c r="N101" s="253" t="s">
        <v>394</v>
      </c>
      <c r="O101" s="108"/>
      <c r="P101" s="253" t="s">
        <v>394</v>
      </c>
      <c r="Q101" s="256"/>
      <c r="R101" s="255" t="s">
        <v>394</v>
      </c>
      <c r="S101" s="118" t="str">
        <f>IFERROR(IF(M101="LED Kit","NA",VLOOKUP(CONCATENATE(IF(OR(M101="LED Kit",M101="LED Tube"),"LED",M101)," ",O101),Measures!$D$11:$E$245,2,FALSE)*Q101),"")</f>
        <v/>
      </c>
      <c r="T101" s="108"/>
      <c r="U101" s="271" t="s">
        <v>394</v>
      </c>
    </row>
    <row r="102" spans="1:21" s="20" customFormat="1" ht="18.75" customHeight="1">
      <c r="A102" s="104"/>
      <c r="B102" s="101"/>
      <c r="C102" s="253" t="s">
        <v>394</v>
      </c>
      <c r="D102" s="108"/>
      <c r="E102" s="253" t="s">
        <v>394</v>
      </c>
      <c r="F102" s="260"/>
      <c r="G102" s="261" t="s">
        <v>394</v>
      </c>
      <c r="H102" s="258"/>
      <c r="I102" s="259" t="s">
        <v>394</v>
      </c>
      <c r="J102" s="257" t="str">
        <f>IFERROR((VLOOKUP(CONCATENATE(D102," ",F102),Measures!$D$11:$E$245,2,FALSE)*H102),"")</f>
        <v/>
      </c>
      <c r="K102" s="108"/>
      <c r="L102" s="253" t="s">
        <v>394</v>
      </c>
      <c r="M102" s="108"/>
      <c r="N102" s="253" t="s">
        <v>394</v>
      </c>
      <c r="O102" s="108"/>
      <c r="P102" s="253" t="s">
        <v>394</v>
      </c>
      <c r="Q102" s="256"/>
      <c r="R102" s="255" t="s">
        <v>394</v>
      </c>
      <c r="S102" s="118" t="str">
        <f>IFERROR(IF(M102="LED Kit","NA",VLOOKUP(CONCATENATE(IF(OR(M102="LED Kit",M102="LED Tube"),"LED",M102)," ",O102),Measures!$D$11:$E$245,2,FALSE)*Q102),"")</f>
        <v/>
      </c>
      <c r="T102" s="108"/>
      <c r="U102" s="271" t="s">
        <v>394</v>
      </c>
    </row>
    <row r="103" spans="1:21" s="20" customFormat="1" ht="18.75" customHeight="1">
      <c r="A103" s="104"/>
      <c r="B103" s="101"/>
      <c r="C103" s="253" t="s">
        <v>394</v>
      </c>
      <c r="D103" s="108"/>
      <c r="E103" s="253" t="s">
        <v>394</v>
      </c>
      <c r="F103" s="260"/>
      <c r="G103" s="261" t="s">
        <v>394</v>
      </c>
      <c r="H103" s="258"/>
      <c r="I103" s="259" t="s">
        <v>394</v>
      </c>
      <c r="J103" s="257" t="str">
        <f>IFERROR((VLOOKUP(CONCATENATE(D103," ",F103),Measures!$D$11:$E$245,2,FALSE)*H103),"")</f>
        <v/>
      </c>
      <c r="K103" s="108"/>
      <c r="L103" s="253" t="s">
        <v>394</v>
      </c>
      <c r="M103" s="108"/>
      <c r="N103" s="253" t="s">
        <v>394</v>
      </c>
      <c r="O103" s="108"/>
      <c r="P103" s="253" t="s">
        <v>394</v>
      </c>
      <c r="Q103" s="256"/>
      <c r="R103" s="255" t="s">
        <v>394</v>
      </c>
      <c r="S103" s="118" t="str">
        <f>IFERROR(IF(M103="LED Kit","NA",VLOOKUP(CONCATENATE(IF(OR(M103="LED Kit",M103="LED Tube"),"LED",M103)," ",O103),Measures!$D$11:$E$245,2,FALSE)*Q103),"")</f>
        <v/>
      </c>
      <c r="T103" s="108"/>
      <c r="U103" s="271" t="s">
        <v>394</v>
      </c>
    </row>
    <row r="104" spans="1:21" s="20" customFormat="1" ht="18.75" customHeight="1">
      <c r="A104" s="104"/>
      <c r="B104" s="101"/>
      <c r="C104" s="253" t="s">
        <v>394</v>
      </c>
      <c r="D104" s="108"/>
      <c r="E104" s="253" t="s">
        <v>394</v>
      </c>
      <c r="F104" s="260"/>
      <c r="G104" s="261" t="s">
        <v>394</v>
      </c>
      <c r="H104" s="258"/>
      <c r="I104" s="259" t="s">
        <v>394</v>
      </c>
      <c r="J104" s="257" t="str">
        <f>IFERROR((VLOOKUP(CONCATENATE(D104," ",F104),Measures!$D$11:$E$245,2,FALSE)*H104),"")</f>
        <v/>
      </c>
      <c r="K104" s="108"/>
      <c r="L104" s="253" t="s">
        <v>394</v>
      </c>
      <c r="M104" s="108"/>
      <c r="N104" s="253" t="s">
        <v>394</v>
      </c>
      <c r="O104" s="108"/>
      <c r="P104" s="253" t="s">
        <v>394</v>
      </c>
      <c r="Q104" s="256"/>
      <c r="R104" s="255" t="s">
        <v>394</v>
      </c>
      <c r="S104" s="118" t="str">
        <f>IFERROR(IF(M104="LED Kit","NA",VLOOKUP(CONCATENATE(IF(OR(M104="LED Kit",M104="LED Tube"),"LED",M104)," ",O104),Measures!$D$11:$E$245,2,FALSE)*Q104),"")</f>
        <v/>
      </c>
      <c r="T104" s="108"/>
      <c r="U104" s="271" t="s">
        <v>394</v>
      </c>
    </row>
    <row r="105" spans="1:21" s="20" customFormat="1" ht="18.75" customHeight="1">
      <c r="A105" s="104"/>
      <c r="B105" s="101"/>
      <c r="C105" s="253" t="s">
        <v>394</v>
      </c>
      <c r="D105" s="108"/>
      <c r="E105" s="253" t="s">
        <v>394</v>
      </c>
      <c r="F105" s="260"/>
      <c r="G105" s="261" t="s">
        <v>394</v>
      </c>
      <c r="H105" s="258"/>
      <c r="I105" s="259" t="s">
        <v>394</v>
      </c>
      <c r="J105" s="257" t="str">
        <f>IFERROR((VLOOKUP(CONCATENATE(D105," ",F105),Measures!$D$11:$E$245,2,FALSE)*H105),"")</f>
        <v/>
      </c>
      <c r="K105" s="108"/>
      <c r="L105" s="253" t="s">
        <v>394</v>
      </c>
      <c r="M105" s="108"/>
      <c r="N105" s="253" t="s">
        <v>394</v>
      </c>
      <c r="O105" s="108"/>
      <c r="P105" s="253" t="s">
        <v>394</v>
      </c>
      <c r="Q105" s="256"/>
      <c r="R105" s="255" t="s">
        <v>394</v>
      </c>
      <c r="S105" s="118" t="str">
        <f>IFERROR(IF(M105="LED Kit","NA",VLOOKUP(CONCATENATE(IF(OR(M105="LED Kit",M105="LED Tube"),"LED",M105)," ",O105),Measures!$D$11:$E$245,2,FALSE)*Q105),"")</f>
        <v/>
      </c>
      <c r="T105" s="108"/>
      <c r="U105" s="271" t="s">
        <v>394</v>
      </c>
    </row>
    <row r="106" spans="1:21" s="20" customFormat="1" ht="18.75" customHeight="1">
      <c r="A106" s="104"/>
      <c r="B106" s="101"/>
      <c r="C106" s="253" t="s">
        <v>394</v>
      </c>
      <c r="D106" s="108"/>
      <c r="E106" s="253" t="s">
        <v>394</v>
      </c>
      <c r="F106" s="260"/>
      <c r="G106" s="261" t="s">
        <v>394</v>
      </c>
      <c r="H106" s="258"/>
      <c r="I106" s="259" t="s">
        <v>394</v>
      </c>
      <c r="J106" s="257" t="str">
        <f>IFERROR((VLOOKUP(CONCATENATE(D106," ",F106),Measures!$D$11:$E$245,2,FALSE)*H106),"")</f>
        <v/>
      </c>
      <c r="K106" s="108"/>
      <c r="L106" s="253" t="s">
        <v>394</v>
      </c>
      <c r="M106" s="108"/>
      <c r="N106" s="253" t="s">
        <v>394</v>
      </c>
      <c r="O106" s="108"/>
      <c r="P106" s="253" t="s">
        <v>394</v>
      </c>
      <c r="Q106" s="256"/>
      <c r="R106" s="255" t="s">
        <v>394</v>
      </c>
      <c r="S106" s="118" t="str">
        <f>IFERROR(IF(M106="LED Kit","NA",VLOOKUP(CONCATENATE(IF(OR(M106="LED Kit",M106="LED Tube"),"LED",M106)," ",O106),Measures!$D$11:$E$245,2,FALSE)*Q106),"")</f>
        <v/>
      </c>
      <c r="T106" s="108"/>
      <c r="U106" s="271" t="s">
        <v>394</v>
      </c>
    </row>
    <row r="107" spans="1:21" s="20" customFormat="1" ht="18.75" customHeight="1">
      <c r="A107" s="104"/>
      <c r="B107" s="101"/>
      <c r="C107" s="253" t="s">
        <v>394</v>
      </c>
      <c r="D107" s="108"/>
      <c r="E107" s="253" t="s">
        <v>394</v>
      </c>
      <c r="F107" s="260"/>
      <c r="G107" s="261" t="s">
        <v>394</v>
      </c>
      <c r="H107" s="258"/>
      <c r="I107" s="259" t="s">
        <v>394</v>
      </c>
      <c r="J107" s="257" t="str">
        <f>IFERROR((VLOOKUP(CONCATENATE(D107," ",F107),Measures!$D$11:$E$245,2,FALSE)*H107),"")</f>
        <v/>
      </c>
      <c r="K107" s="108"/>
      <c r="L107" s="253" t="s">
        <v>394</v>
      </c>
      <c r="M107" s="108"/>
      <c r="N107" s="253" t="s">
        <v>394</v>
      </c>
      <c r="O107" s="108"/>
      <c r="P107" s="253" t="s">
        <v>394</v>
      </c>
      <c r="Q107" s="256"/>
      <c r="R107" s="255" t="s">
        <v>394</v>
      </c>
      <c r="S107" s="118" t="str">
        <f>IFERROR(IF(M107="LED Kit","NA",VLOOKUP(CONCATENATE(IF(OR(M107="LED Kit",M107="LED Tube"),"LED",M107)," ",O107),Measures!$D$11:$E$245,2,FALSE)*Q107),"")</f>
        <v/>
      </c>
      <c r="T107" s="108"/>
      <c r="U107" s="271" t="s">
        <v>394</v>
      </c>
    </row>
    <row r="108" spans="1:21" s="20" customFormat="1" ht="18.75" customHeight="1">
      <c r="A108" s="104"/>
      <c r="B108" s="101"/>
      <c r="C108" s="253" t="s">
        <v>394</v>
      </c>
      <c r="D108" s="108"/>
      <c r="E108" s="253" t="s">
        <v>394</v>
      </c>
      <c r="F108" s="260"/>
      <c r="G108" s="261" t="s">
        <v>394</v>
      </c>
      <c r="H108" s="258"/>
      <c r="I108" s="259" t="s">
        <v>394</v>
      </c>
      <c r="J108" s="257" t="str">
        <f>IFERROR((VLOOKUP(CONCATENATE(D108," ",F108),Measures!$D$11:$E$245,2,FALSE)*H108),"")</f>
        <v/>
      </c>
      <c r="K108" s="108"/>
      <c r="L108" s="253" t="s">
        <v>394</v>
      </c>
      <c r="M108" s="108"/>
      <c r="N108" s="253" t="s">
        <v>394</v>
      </c>
      <c r="O108" s="108"/>
      <c r="P108" s="253" t="s">
        <v>394</v>
      </c>
      <c r="Q108" s="256"/>
      <c r="R108" s="255" t="s">
        <v>394</v>
      </c>
      <c r="S108" s="118" t="str">
        <f>IFERROR(IF(M108="LED Kit","NA",VLOOKUP(CONCATENATE(IF(OR(M108="LED Kit",M108="LED Tube"),"LED",M108)," ",O108),Measures!$D$11:$E$245,2,FALSE)*Q108),"")</f>
        <v/>
      </c>
      <c r="T108" s="108"/>
      <c r="U108" s="271" t="s">
        <v>394</v>
      </c>
    </row>
    <row r="109" spans="1:21" s="20" customFormat="1" ht="18.75" customHeight="1">
      <c r="A109" s="104"/>
      <c r="B109" s="101"/>
      <c r="C109" s="253" t="s">
        <v>394</v>
      </c>
      <c r="D109" s="108"/>
      <c r="E109" s="253" t="s">
        <v>394</v>
      </c>
      <c r="F109" s="260"/>
      <c r="G109" s="261" t="s">
        <v>394</v>
      </c>
      <c r="H109" s="258"/>
      <c r="I109" s="259" t="s">
        <v>394</v>
      </c>
      <c r="J109" s="257" t="str">
        <f>IFERROR((VLOOKUP(CONCATENATE(D109," ",F109),Measures!$D$11:$E$245,2,FALSE)*H109),"")</f>
        <v/>
      </c>
      <c r="K109" s="108"/>
      <c r="L109" s="253" t="s">
        <v>394</v>
      </c>
      <c r="M109" s="108"/>
      <c r="N109" s="253" t="s">
        <v>394</v>
      </c>
      <c r="O109" s="108"/>
      <c r="P109" s="253" t="s">
        <v>394</v>
      </c>
      <c r="Q109" s="256"/>
      <c r="R109" s="255" t="s">
        <v>394</v>
      </c>
      <c r="S109" s="118" t="str">
        <f>IFERROR(IF(M109="LED Kit","NA",VLOOKUP(CONCATENATE(IF(OR(M109="LED Kit",M109="LED Tube"),"LED",M109)," ",O109),Measures!$D$11:$E$245,2,FALSE)*Q109),"")</f>
        <v/>
      </c>
      <c r="T109" s="108"/>
      <c r="U109" s="271" t="s">
        <v>394</v>
      </c>
    </row>
    <row r="110" spans="1:21" s="20" customFormat="1" ht="18.75" customHeight="1">
      <c r="A110" s="104"/>
      <c r="B110" s="101"/>
      <c r="C110" s="253" t="s">
        <v>394</v>
      </c>
      <c r="D110" s="108"/>
      <c r="E110" s="253" t="s">
        <v>394</v>
      </c>
      <c r="F110" s="260"/>
      <c r="G110" s="261" t="s">
        <v>394</v>
      </c>
      <c r="H110" s="258"/>
      <c r="I110" s="259" t="s">
        <v>394</v>
      </c>
      <c r="J110" s="257" t="str">
        <f>IFERROR((VLOOKUP(CONCATENATE(D110," ",F110),Measures!$D$11:$E$245,2,FALSE)*H110),"")</f>
        <v/>
      </c>
      <c r="K110" s="108"/>
      <c r="L110" s="253" t="s">
        <v>394</v>
      </c>
      <c r="M110" s="108"/>
      <c r="N110" s="253" t="s">
        <v>394</v>
      </c>
      <c r="O110" s="108"/>
      <c r="P110" s="253" t="s">
        <v>394</v>
      </c>
      <c r="Q110" s="256"/>
      <c r="R110" s="255" t="s">
        <v>394</v>
      </c>
      <c r="S110" s="118" t="str">
        <f>IFERROR(IF(M110="LED Kit","NA",VLOOKUP(CONCATENATE(IF(OR(M110="LED Kit",M110="LED Tube"),"LED",M110)," ",O110),Measures!$D$11:$E$245,2,FALSE)*Q110),"")</f>
        <v/>
      </c>
      <c r="T110" s="108"/>
      <c r="U110" s="271" t="s">
        <v>394</v>
      </c>
    </row>
    <row r="111" spans="1:21" s="20" customFormat="1" ht="18.75" customHeight="1">
      <c r="A111" s="104"/>
      <c r="B111" s="101"/>
      <c r="C111" s="253" t="s">
        <v>394</v>
      </c>
      <c r="D111" s="108"/>
      <c r="E111" s="253" t="s">
        <v>394</v>
      </c>
      <c r="F111" s="260"/>
      <c r="G111" s="261" t="s">
        <v>394</v>
      </c>
      <c r="H111" s="258"/>
      <c r="I111" s="259" t="s">
        <v>394</v>
      </c>
      <c r="J111" s="257" t="str">
        <f>IFERROR((VLOOKUP(CONCATENATE(D111," ",F111),Measures!$D$11:$E$245,2,FALSE)*H111),"")</f>
        <v/>
      </c>
      <c r="K111" s="108"/>
      <c r="L111" s="253" t="s">
        <v>394</v>
      </c>
      <c r="M111" s="108"/>
      <c r="N111" s="253" t="s">
        <v>394</v>
      </c>
      <c r="O111" s="108"/>
      <c r="P111" s="253" t="s">
        <v>394</v>
      </c>
      <c r="Q111" s="256"/>
      <c r="R111" s="255" t="s">
        <v>394</v>
      </c>
      <c r="S111" s="118" t="str">
        <f>IFERROR(IF(M111="LED Kit","NA",VLOOKUP(CONCATENATE(IF(OR(M111="LED Kit",M111="LED Tube"),"LED",M111)," ",O111),Measures!$D$11:$E$245,2,FALSE)*Q111),"")</f>
        <v/>
      </c>
      <c r="T111" s="108"/>
      <c r="U111" s="271" t="s">
        <v>394</v>
      </c>
    </row>
    <row r="112" spans="1:21" s="20" customFormat="1" ht="18.75" customHeight="1">
      <c r="A112" s="104"/>
      <c r="B112" s="101"/>
      <c r="C112" s="253" t="s">
        <v>394</v>
      </c>
      <c r="D112" s="108"/>
      <c r="E112" s="253" t="s">
        <v>394</v>
      </c>
      <c r="F112" s="260"/>
      <c r="G112" s="261" t="s">
        <v>394</v>
      </c>
      <c r="H112" s="258"/>
      <c r="I112" s="259" t="s">
        <v>394</v>
      </c>
      <c r="J112" s="257" t="str">
        <f>IFERROR((VLOOKUP(CONCATENATE(D112," ",F112),Measures!$D$11:$E$245,2,FALSE)*H112),"")</f>
        <v/>
      </c>
      <c r="K112" s="108"/>
      <c r="L112" s="253" t="s">
        <v>394</v>
      </c>
      <c r="M112" s="108"/>
      <c r="N112" s="253" t="s">
        <v>394</v>
      </c>
      <c r="O112" s="108"/>
      <c r="P112" s="253" t="s">
        <v>394</v>
      </c>
      <c r="Q112" s="256"/>
      <c r="R112" s="255" t="s">
        <v>394</v>
      </c>
      <c r="S112" s="118" t="str">
        <f>IFERROR(IF(M112="LED Kit","NA",VLOOKUP(CONCATENATE(IF(OR(M112="LED Kit",M112="LED Tube"),"LED",M112)," ",O112),Measures!$D$11:$E$245,2,FALSE)*Q112),"")</f>
        <v/>
      </c>
      <c r="T112" s="108"/>
      <c r="U112" s="271" t="s">
        <v>394</v>
      </c>
    </row>
    <row r="113" spans="1:21" s="20" customFormat="1" ht="18.75" customHeight="1">
      <c r="A113" s="104"/>
      <c r="B113" s="101"/>
      <c r="C113" s="253" t="s">
        <v>394</v>
      </c>
      <c r="D113" s="108"/>
      <c r="E113" s="253" t="s">
        <v>394</v>
      </c>
      <c r="F113" s="260"/>
      <c r="G113" s="261" t="s">
        <v>394</v>
      </c>
      <c r="H113" s="258"/>
      <c r="I113" s="259" t="s">
        <v>394</v>
      </c>
      <c r="J113" s="257" t="str">
        <f>IFERROR((VLOOKUP(CONCATENATE(D113," ",F113),Measures!$D$11:$E$245,2,FALSE)*H113),"")</f>
        <v/>
      </c>
      <c r="K113" s="108"/>
      <c r="L113" s="253" t="s">
        <v>394</v>
      </c>
      <c r="M113" s="108"/>
      <c r="N113" s="253" t="s">
        <v>394</v>
      </c>
      <c r="O113" s="108"/>
      <c r="P113" s="253" t="s">
        <v>394</v>
      </c>
      <c r="Q113" s="256"/>
      <c r="R113" s="255" t="s">
        <v>394</v>
      </c>
      <c r="S113" s="118" t="str">
        <f>IFERROR(IF(M113="LED Kit","NA",VLOOKUP(CONCATENATE(IF(OR(M113="LED Kit",M113="LED Tube"),"LED",M113)," ",O113),Measures!$D$11:$E$245,2,FALSE)*Q113),"")</f>
        <v/>
      </c>
      <c r="T113" s="108"/>
      <c r="U113" s="271" t="s">
        <v>394</v>
      </c>
    </row>
    <row r="114" spans="1:21" s="20" customFormat="1" ht="18.75" customHeight="1">
      <c r="A114" s="104"/>
      <c r="B114" s="101"/>
      <c r="C114" s="253" t="s">
        <v>394</v>
      </c>
      <c r="D114" s="108"/>
      <c r="E114" s="253" t="s">
        <v>394</v>
      </c>
      <c r="F114" s="260"/>
      <c r="G114" s="261" t="s">
        <v>394</v>
      </c>
      <c r="H114" s="258"/>
      <c r="I114" s="259" t="s">
        <v>394</v>
      </c>
      <c r="J114" s="257" t="str">
        <f>IFERROR((VLOOKUP(CONCATENATE(D114," ",F114),Measures!$D$11:$E$245,2,FALSE)*H114),"")</f>
        <v/>
      </c>
      <c r="K114" s="108"/>
      <c r="L114" s="253" t="s">
        <v>394</v>
      </c>
      <c r="M114" s="108"/>
      <c r="N114" s="253" t="s">
        <v>394</v>
      </c>
      <c r="O114" s="108"/>
      <c r="P114" s="253" t="s">
        <v>394</v>
      </c>
      <c r="Q114" s="256"/>
      <c r="R114" s="255" t="s">
        <v>394</v>
      </c>
      <c r="S114" s="118" t="str">
        <f>IFERROR(IF(M114="LED Kit","NA",VLOOKUP(CONCATENATE(IF(OR(M114="LED Kit",M114="LED Tube"),"LED",M114)," ",O114),Measures!$D$11:$E$245,2,FALSE)*Q114),"")</f>
        <v/>
      </c>
      <c r="T114" s="108"/>
      <c r="U114" s="271" t="s">
        <v>394</v>
      </c>
    </row>
    <row r="115" spans="1:21" s="20" customFormat="1" ht="18.75" customHeight="1">
      <c r="A115" s="104"/>
      <c r="B115" s="101"/>
      <c r="C115" s="253" t="s">
        <v>394</v>
      </c>
      <c r="D115" s="108"/>
      <c r="E115" s="253" t="s">
        <v>394</v>
      </c>
      <c r="F115" s="260"/>
      <c r="G115" s="261" t="s">
        <v>394</v>
      </c>
      <c r="H115" s="258"/>
      <c r="I115" s="259" t="s">
        <v>394</v>
      </c>
      <c r="J115" s="257" t="str">
        <f>IFERROR((VLOOKUP(CONCATENATE(D115," ",F115),Measures!$D$11:$E$245,2,FALSE)*H115),"")</f>
        <v/>
      </c>
      <c r="K115" s="108"/>
      <c r="L115" s="253" t="s">
        <v>394</v>
      </c>
      <c r="M115" s="108"/>
      <c r="N115" s="253" t="s">
        <v>394</v>
      </c>
      <c r="O115" s="108"/>
      <c r="P115" s="253" t="s">
        <v>394</v>
      </c>
      <c r="Q115" s="256"/>
      <c r="R115" s="255" t="s">
        <v>394</v>
      </c>
      <c r="S115" s="118" t="str">
        <f>IFERROR(IF(M115="LED Kit","NA",VLOOKUP(CONCATENATE(IF(OR(M115="LED Kit",M115="LED Tube"),"LED",M115)," ",O115),Measures!$D$11:$E$245,2,FALSE)*Q115),"")</f>
        <v/>
      </c>
      <c r="T115" s="108"/>
      <c r="U115" s="271" t="s">
        <v>394</v>
      </c>
    </row>
    <row r="116" spans="1:21" s="20" customFormat="1" ht="18.75" customHeight="1">
      <c r="A116" s="104"/>
      <c r="B116" s="101"/>
      <c r="C116" s="253" t="s">
        <v>394</v>
      </c>
      <c r="D116" s="108"/>
      <c r="E116" s="253" t="s">
        <v>394</v>
      </c>
      <c r="F116" s="260"/>
      <c r="G116" s="261" t="s">
        <v>394</v>
      </c>
      <c r="H116" s="258"/>
      <c r="I116" s="259" t="s">
        <v>394</v>
      </c>
      <c r="J116" s="257" t="str">
        <f>IFERROR((VLOOKUP(CONCATENATE(D116," ",F116),Measures!$D$11:$E$245,2,FALSE)*H116),"")</f>
        <v/>
      </c>
      <c r="K116" s="108"/>
      <c r="L116" s="253" t="s">
        <v>394</v>
      </c>
      <c r="M116" s="108"/>
      <c r="N116" s="253" t="s">
        <v>394</v>
      </c>
      <c r="O116" s="108"/>
      <c r="P116" s="253" t="s">
        <v>394</v>
      </c>
      <c r="Q116" s="256"/>
      <c r="R116" s="255" t="s">
        <v>394</v>
      </c>
      <c r="S116" s="118" t="str">
        <f>IFERROR(IF(M116="LED Kit","NA",VLOOKUP(CONCATENATE(IF(OR(M116="LED Kit",M116="LED Tube"),"LED",M116)," ",O116),Measures!$D$11:$E$245,2,FALSE)*Q116),"")</f>
        <v/>
      </c>
      <c r="T116" s="108"/>
      <c r="U116" s="271" t="s">
        <v>394</v>
      </c>
    </row>
    <row r="117" spans="1:21" s="20" customFormat="1" ht="18.75" customHeight="1">
      <c r="A117" s="104"/>
      <c r="B117" s="101"/>
      <c r="C117" s="253" t="s">
        <v>394</v>
      </c>
      <c r="D117" s="108"/>
      <c r="E117" s="253" t="s">
        <v>394</v>
      </c>
      <c r="F117" s="260"/>
      <c r="G117" s="261" t="s">
        <v>394</v>
      </c>
      <c r="H117" s="258"/>
      <c r="I117" s="259" t="s">
        <v>394</v>
      </c>
      <c r="J117" s="257" t="str">
        <f>IFERROR((VLOOKUP(CONCATENATE(D117," ",F117),Measures!$D$11:$E$245,2,FALSE)*H117),"")</f>
        <v/>
      </c>
      <c r="K117" s="108"/>
      <c r="L117" s="253" t="s">
        <v>394</v>
      </c>
      <c r="M117" s="108"/>
      <c r="N117" s="253" t="s">
        <v>394</v>
      </c>
      <c r="O117" s="108"/>
      <c r="P117" s="253" t="s">
        <v>394</v>
      </c>
      <c r="Q117" s="256"/>
      <c r="R117" s="255" t="s">
        <v>394</v>
      </c>
      <c r="S117" s="118" t="str">
        <f>IFERROR(IF(M117="LED Kit","NA",VLOOKUP(CONCATENATE(IF(OR(M117="LED Kit",M117="LED Tube"),"LED",M117)," ",O117),Measures!$D$11:$E$245,2,FALSE)*Q117),"")</f>
        <v/>
      </c>
      <c r="T117" s="108"/>
      <c r="U117" s="271" t="s">
        <v>394</v>
      </c>
    </row>
    <row r="118" spans="1:21" s="20" customFormat="1" ht="18.75" customHeight="1">
      <c r="A118" s="104"/>
      <c r="B118" s="101"/>
      <c r="C118" s="253" t="s">
        <v>394</v>
      </c>
      <c r="D118" s="108"/>
      <c r="E118" s="253" t="s">
        <v>394</v>
      </c>
      <c r="F118" s="260"/>
      <c r="G118" s="261" t="s">
        <v>394</v>
      </c>
      <c r="H118" s="258"/>
      <c r="I118" s="259" t="s">
        <v>394</v>
      </c>
      <c r="J118" s="257" t="str">
        <f>IFERROR((VLOOKUP(CONCATENATE(D118," ",F118),Measures!$D$11:$E$245,2,FALSE)*H118),"")</f>
        <v/>
      </c>
      <c r="K118" s="108"/>
      <c r="L118" s="253" t="s">
        <v>394</v>
      </c>
      <c r="M118" s="108"/>
      <c r="N118" s="253" t="s">
        <v>394</v>
      </c>
      <c r="O118" s="108"/>
      <c r="P118" s="253" t="s">
        <v>394</v>
      </c>
      <c r="Q118" s="256"/>
      <c r="R118" s="255" t="s">
        <v>394</v>
      </c>
      <c r="S118" s="118" t="str">
        <f>IFERROR(IF(M118="LED Kit","NA",VLOOKUP(CONCATENATE(IF(OR(M118="LED Kit",M118="LED Tube"),"LED",M118)," ",O118),Measures!$D$11:$E$245,2,FALSE)*Q118),"")</f>
        <v/>
      </c>
      <c r="T118" s="108"/>
      <c r="U118" s="271" t="s">
        <v>394</v>
      </c>
    </row>
    <row r="119" spans="1:21" s="20" customFormat="1" ht="18.75" customHeight="1">
      <c r="A119" s="104"/>
      <c r="B119" s="101"/>
      <c r="C119" s="253" t="s">
        <v>394</v>
      </c>
      <c r="D119" s="108"/>
      <c r="E119" s="253" t="s">
        <v>394</v>
      </c>
      <c r="F119" s="260"/>
      <c r="G119" s="261" t="s">
        <v>394</v>
      </c>
      <c r="H119" s="258"/>
      <c r="I119" s="259" t="s">
        <v>394</v>
      </c>
      <c r="J119" s="257" t="str">
        <f>IFERROR((VLOOKUP(CONCATENATE(D119," ",F119),Measures!$D$11:$E$245,2,FALSE)*H119),"")</f>
        <v/>
      </c>
      <c r="K119" s="108"/>
      <c r="L119" s="253" t="s">
        <v>394</v>
      </c>
      <c r="M119" s="108"/>
      <c r="N119" s="253" t="s">
        <v>394</v>
      </c>
      <c r="O119" s="108"/>
      <c r="P119" s="253" t="s">
        <v>394</v>
      </c>
      <c r="Q119" s="256"/>
      <c r="R119" s="255" t="s">
        <v>394</v>
      </c>
      <c r="S119" s="118" t="str">
        <f>IFERROR(IF(M119="LED Kit","NA",VLOOKUP(CONCATENATE(IF(OR(M119="LED Kit",M119="LED Tube"),"LED",M119)," ",O119),Measures!$D$11:$E$245,2,FALSE)*Q119),"")</f>
        <v/>
      </c>
      <c r="T119" s="108"/>
      <c r="U119" s="271" t="s">
        <v>394</v>
      </c>
    </row>
    <row r="120" spans="1:21" s="20" customFormat="1" ht="18.75" customHeight="1">
      <c r="A120" s="104"/>
      <c r="B120" s="101"/>
      <c r="C120" s="253" t="s">
        <v>394</v>
      </c>
      <c r="D120" s="108"/>
      <c r="E120" s="253" t="s">
        <v>394</v>
      </c>
      <c r="F120" s="260"/>
      <c r="G120" s="261" t="s">
        <v>394</v>
      </c>
      <c r="H120" s="258"/>
      <c r="I120" s="259" t="s">
        <v>394</v>
      </c>
      <c r="J120" s="257" t="str">
        <f>IFERROR((VLOOKUP(CONCATENATE(D120," ",F120),Measures!$D$11:$E$245,2,FALSE)*H120),"")</f>
        <v/>
      </c>
      <c r="K120" s="108"/>
      <c r="L120" s="253" t="s">
        <v>394</v>
      </c>
      <c r="M120" s="108"/>
      <c r="N120" s="253" t="s">
        <v>394</v>
      </c>
      <c r="O120" s="108"/>
      <c r="P120" s="253" t="s">
        <v>394</v>
      </c>
      <c r="Q120" s="256"/>
      <c r="R120" s="255" t="s">
        <v>394</v>
      </c>
      <c r="S120" s="118" t="str">
        <f>IFERROR(IF(M120="LED Kit","NA",VLOOKUP(CONCATENATE(IF(OR(M120="LED Kit",M120="LED Tube"),"LED",M120)," ",O120),Measures!$D$11:$E$245,2,FALSE)*Q120),"")</f>
        <v/>
      </c>
      <c r="T120" s="108"/>
      <c r="U120" s="271" t="s">
        <v>394</v>
      </c>
    </row>
    <row r="121" spans="1:21" s="20" customFormat="1" ht="18.75" customHeight="1">
      <c r="A121" s="104"/>
      <c r="B121" s="101"/>
      <c r="C121" s="253" t="s">
        <v>394</v>
      </c>
      <c r="D121" s="108"/>
      <c r="E121" s="253" t="s">
        <v>394</v>
      </c>
      <c r="F121" s="260"/>
      <c r="G121" s="261" t="s">
        <v>394</v>
      </c>
      <c r="H121" s="258"/>
      <c r="I121" s="259" t="s">
        <v>394</v>
      </c>
      <c r="J121" s="257" t="str">
        <f>IFERROR((VLOOKUP(CONCATENATE(D121," ",F121),Measures!$D$11:$E$245,2,FALSE)*H121),"")</f>
        <v/>
      </c>
      <c r="K121" s="108"/>
      <c r="L121" s="253" t="s">
        <v>394</v>
      </c>
      <c r="M121" s="108"/>
      <c r="N121" s="253" t="s">
        <v>394</v>
      </c>
      <c r="O121" s="108"/>
      <c r="P121" s="253" t="s">
        <v>394</v>
      </c>
      <c r="Q121" s="256"/>
      <c r="R121" s="255" t="s">
        <v>394</v>
      </c>
      <c r="S121" s="118" t="str">
        <f>IFERROR(IF(M121="LED Kit","NA",VLOOKUP(CONCATENATE(IF(OR(M121="LED Kit",M121="LED Tube"),"LED",M121)," ",O121),Measures!$D$11:$E$245,2,FALSE)*Q121),"")</f>
        <v/>
      </c>
      <c r="T121" s="108"/>
      <c r="U121" s="271" t="s">
        <v>394</v>
      </c>
    </row>
    <row r="122" spans="1:21" s="20" customFormat="1" ht="18.75" customHeight="1">
      <c r="A122" s="104"/>
      <c r="B122" s="101"/>
      <c r="C122" s="253" t="s">
        <v>394</v>
      </c>
      <c r="D122" s="108"/>
      <c r="E122" s="253" t="s">
        <v>394</v>
      </c>
      <c r="F122" s="260"/>
      <c r="G122" s="261" t="s">
        <v>394</v>
      </c>
      <c r="H122" s="258"/>
      <c r="I122" s="259" t="s">
        <v>394</v>
      </c>
      <c r="J122" s="257" t="str">
        <f>IFERROR((VLOOKUP(CONCATENATE(D122," ",F122),Measures!$D$11:$E$245,2,FALSE)*H122),"")</f>
        <v/>
      </c>
      <c r="K122" s="108"/>
      <c r="L122" s="253" t="s">
        <v>394</v>
      </c>
      <c r="M122" s="108"/>
      <c r="N122" s="253" t="s">
        <v>394</v>
      </c>
      <c r="O122" s="108"/>
      <c r="P122" s="253" t="s">
        <v>394</v>
      </c>
      <c r="Q122" s="256"/>
      <c r="R122" s="255" t="s">
        <v>394</v>
      </c>
      <c r="S122" s="118" t="str">
        <f>IFERROR(IF(M122="LED Kit","NA",VLOOKUP(CONCATENATE(IF(OR(M122="LED Kit",M122="LED Tube"),"LED",M122)," ",O122),Measures!$D$11:$E$245,2,FALSE)*Q122),"")</f>
        <v/>
      </c>
      <c r="T122" s="108"/>
      <c r="U122" s="271" t="s">
        <v>394</v>
      </c>
    </row>
    <row r="123" spans="1:21" s="20" customFormat="1" ht="18.75" customHeight="1">
      <c r="A123" s="104"/>
      <c r="B123" s="101"/>
      <c r="C123" s="253" t="s">
        <v>394</v>
      </c>
      <c r="D123" s="108"/>
      <c r="E123" s="253" t="s">
        <v>394</v>
      </c>
      <c r="F123" s="260"/>
      <c r="G123" s="261" t="s">
        <v>394</v>
      </c>
      <c r="H123" s="258"/>
      <c r="I123" s="259" t="s">
        <v>394</v>
      </c>
      <c r="J123" s="257" t="str">
        <f>IFERROR((VLOOKUP(CONCATENATE(D123," ",F123),Measures!$D$11:$E$245,2,FALSE)*H123),"")</f>
        <v/>
      </c>
      <c r="K123" s="108"/>
      <c r="L123" s="253" t="s">
        <v>394</v>
      </c>
      <c r="M123" s="108"/>
      <c r="N123" s="253" t="s">
        <v>394</v>
      </c>
      <c r="O123" s="108"/>
      <c r="P123" s="253" t="s">
        <v>394</v>
      </c>
      <c r="Q123" s="256"/>
      <c r="R123" s="255" t="s">
        <v>394</v>
      </c>
      <c r="S123" s="118" t="str">
        <f>IFERROR(IF(M123="LED Kit","NA",VLOOKUP(CONCATENATE(IF(OR(M123="LED Kit",M123="LED Tube"),"LED",M123)," ",O123),Measures!$D$11:$E$245,2,FALSE)*Q123),"")</f>
        <v/>
      </c>
      <c r="T123" s="108"/>
      <c r="U123" s="271" t="s">
        <v>394</v>
      </c>
    </row>
    <row r="124" spans="1:21" s="20" customFormat="1" ht="18.75" customHeight="1">
      <c r="A124" s="104"/>
      <c r="B124" s="101"/>
      <c r="C124" s="253" t="s">
        <v>394</v>
      </c>
      <c r="D124" s="108"/>
      <c r="E124" s="253" t="s">
        <v>394</v>
      </c>
      <c r="F124" s="260"/>
      <c r="G124" s="261" t="s">
        <v>394</v>
      </c>
      <c r="H124" s="258"/>
      <c r="I124" s="259" t="s">
        <v>394</v>
      </c>
      <c r="J124" s="257" t="str">
        <f>IFERROR((VLOOKUP(CONCATENATE(D124," ",F124),Measures!$D$11:$E$245,2,FALSE)*H124),"")</f>
        <v/>
      </c>
      <c r="K124" s="108"/>
      <c r="L124" s="253" t="s">
        <v>394</v>
      </c>
      <c r="M124" s="108"/>
      <c r="N124" s="253" t="s">
        <v>394</v>
      </c>
      <c r="O124" s="108"/>
      <c r="P124" s="253" t="s">
        <v>394</v>
      </c>
      <c r="Q124" s="256"/>
      <c r="R124" s="255" t="s">
        <v>394</v>
      </c>
      <c r="S124" s="118" t="str">
        <f>IFERROR(IF(M124="LED Kit","NA",VLOOKUP(CONCATENATE(IF(OR(M124="LED Kit",M124="LED Tube"),"LED",M124)," ",O124),Measures!$D$11:$E$245,2,FALSE)*Q124),"")</f>
        <v/>
      </c>
      <c r="T124" s="108"/>
      <c r="U124" s="271" t="s">
        <v>394</v>
      </c>
    </row>
    <row r="125" spans="1:21" s="20" customFormat="1" ht="18.75" customHeight="1">
      <c r="A125" s="104"/>
      <c r="B125" s="101"/>
      <c r="C125" s="253" t="s">
        <v>394</v>
      </c>
      <c r="D125" s="108"/>
      <c r="E125" s="253" t="s">
        <v>394</v>
      </c>
      <c r="F125" s="260"/>
      <c r="G125" s="261" t="s">
        <v>394</v>
      </c>
      <c r="H125" s="258"/>
      <c r="I125" s="259" t="s">
        <v>394</v>
      </c>
      <c r="J125" s="257" t="str">
        <f>IFERROR((VLOOKUP(CONCATENATE(D125," ",F125),Measures!$D$11:$E$245,2,FALSE)*H125),"")</f>
        <v/>
      </c>
      <c r="K125" s="108"/>
      <c r="L125" s="253" t="s">
        <v>394</v>
      </c>
      <c r="M125" s="108"/>
      <c r="N125" s="253" t="s">
        <v>394</v>
      </c>
      <c r="O125" s="108"/>
      <c r="P125" s="253" t="s">
        <v>394</v>
      </c>
      <c r="Q125" s="256"/>
      <c r="R125" s="255" t="s">
        <v>394</v>
      </c>
      <c r="S125" s="118" t="str">
        <f>IFERROR(IF(M125="LED Kit","NA",VLOOKUP(CONCATENATE(IF(OR(M125="LED Kit",M125="LED Tube"),"LED",M125)," ",O125),Measures!$D$11:$E$245,2,FALSE)*Q125),"")</f>
        <v/>
      </c>
      <c r="T125" s="108"/>
      <c r="U125" s="271" t="s">
        <v>394</v>
      </c>
    </row>
    <row r="126" spans="1:21" s="20" customFormat="1" ht="18.75" customHeight="1">
      <c r="A126" s="104"/>
      <c r="B126" s="101"/>
      <c r="C126" s="253" t="s">
        <v>394</v>
      </c>
      <c r="D126" s="108"/>
      <c r="E126" s="253" t="s">
        <v>394</v>
      </c>
      <c r="F126" s="260"/>
      <c r="G126" s="261" t="s">
        <v>394</v>
      </c>
      <c r="H126" s="258"/>
      <c r="I126" s="259" t="s">
        <v>394</v>
      </c>
      <c r="J126" s="257" t="str">
        <f>IFERROR((VLOOKUP(CONCATENATE(D126," ",F126),Measures!$D$11:$E$245,2,FALSE)*H126),"")</f>
        <v/>
      </c>
      <c r="K126" s="108"/>
      <c r="L126" s="253" t="s">
        <v>394</v>
      </c>
      <c r="M126" s="108"/>
      <c r="N126" s="253" t="s">
        <v>394</v>
      </c>
      <c r="O126" s="108"/>
      <c r="P126" s="253" t="s">
        <v>394</v>
      </c>
      <c r="Q126" s="256"/>
      <c r="R126" s="255" t="s">
        <v>394</v>
      </c>
      <c r="S126" s="118" t="str">
        <f>IFERROR(IF(M126="LED Kit","NA",VLOOKUP(CONCATENATE(IF(OR(M126="LED Kit",M126="LED Tube"),"LED",M126)," ",O126),Measures!$D$11:$E$245,2,FALSE)*Q126),"")</f>
        <v/>
      </c>
      <c r="T126" s="108"/>
      <c r="U126" s="271" t="s">
        <v>394</v>
      </c>
    </row>
    <row r="127" spans="1:21" s="20" customFormat="1" ht="18.75" customHeight="1">
      <c r="A127" s="104"/>
      <c r="B127" s="101"/>
      <c r="C127" s="253" t="s">
        <v>394</v>
      </c>
      <c r="D127" s="108"/>
      <c r="E127" s="253" t="s">
        <v>394</v>
      </c>
      <c r="F127" s="260"/>
      <c r="G127" s="261" t="s">
        <v>394</v>
      </c>
      <c r="H127" s="258"/>
      <c r="I127" s="259" t="s">
        <v>394</v>
      </c>
      <c r="J127" s="257" t="str">
        <f>IFERROR((VLOOKUP(CONCATENATE(D127," ",F127),Measures!$D$11:$E$245,2,FALSE)*H127),"")</f>
        <v/>
      </c>
      <c r="K127" s="108"/>
      <c r="L127" s="253" t="s">
        <v>394</v>
      </c>
      <c r="M127" s="108"/>
      <c r="N127" s="253" t="s">
        <v>394</v>
      </c>
      <c r="O127" s="108"/>
      <c r="P127" s="253" t="s">
        <v>394</v>
      </c>
      <c r="Q127" s="256"/>
      <c r="R127" s="255" t="s">
        <v>394</v>
      </c>
      <c r="S127" s="118" t="str">
        <f>IFERROR(IF(M127="LED Kit","NA",VLOOKUP(CONCATENATE(IF(OR(M127="LED Kit",M127="LED Tube"),"LED",M127)," ",O127),Measures!$D$11:$E$245,2,FALSE)*Q127),"")</f>
        <v/>
      </c>
      <c r="T127" s="108"/>
      <c r="U127" s="271" t="s">
        <v>394</v>
      </c>
    </row>
    <row r="128" spans="1:21" s="20" customFormat="1" ht="18.75" customHeight="1">
      <c r="A128" s="104"/>
      <c r="B128" s="101"/>
      <c r="C128" s="253" t="s">
        <v>394</v>
      </c>
      <c r="D128" s="108"/>
      <c r="E128" s="253" t="s">
        <v>394</v>
      </c>
      <c r="F128" s="260"/>
      <c r="G128" s="261" t="s">
        <v>394</v>
      </c>
      <c r="H128" s="258"/>
      <c r="I128" s="259" t="s">
        <v>394</v>
      </c>
      <c r="J128" s="257" t="str">
        <f>IFERROR((VLOOKUP(CONCATENATE(D128," ",F128),Measures!$D$11:$E$245,2,FALSE)*H128),"")</f>
        <v/>
      </c>
      <c r="K128" s="108"/>
      <c r="L128" s="253" t="s">
        <v>394</v>
      </c>
      <c r="M128" s="108"/>
      <c r="N128" s="253" t="s">
        <v>394</v>
      </c>
      <c r="O128" s="108"/>
      <c r="P128" s="253" t="s">
        <v>394</v>
      </c>
      <c r="Q128" s="256"/>
      <c r="R128" s="255" t="s">
        <v>394</v>
      </c>
      <c r="S128" s="118" t="str">
        <f>IFERROR(IF(M128="LED Kit","NA",VLOOKUP(CONCATENATE(IF(OR(M128="LED Kit",M128="LED Tube"),"LED",M128)," ",O128),Measures!$D$11:$E$245,2,FALSE)*Q128),"")</f>
        <v/>
      </c>
      <c r="T128" s="108"/>
      <c r="U128" s="271" t="s">
        <v>394</v>
      </c>
    </row>
    <row r="129" spans="1:21" s="20" customFormat="1" ht="18.75" customHeight="1">
      <c r="A129" s="104"/>
      <c r="B129" s="101"/>
      <c r="C129" s="253" t="s">
        <v>394</v>
      </c>
      <c r="D129" s="108"/>
      <c r="E129" s="253" t="s">
        <v>394</v>
      </c>
      <c r="F129" s="260"/>
      <c r="G129" s="261" t="s">
        <v>394</v>
      </c>
      <c r="H129" s="258"/>
      <c r="I129" s="259" t="s">
        <v>394</v>
      </c>
      <c r="J129" s="257" t="str">
        <f>IFERROR((VLOOKUP(CONCATENATE(D129," ",F129),Measures!$D$11:$E$245,2,FALSE)*H129),"")</f>
        <v/>
      </c>
      <c r="K129" s="108"/>
      <c r="L129" s="253" t="s">
        <v>394</v>
      </c>
      <c r="M129" s="108"/>
      <c r="N129" s="253" t="s">
        <v>394</v>
      </c>
      <c r="O129" s="108"/>
      <c r="P129" s="253" t="s">
        <v>394</v>
      </c>
      <c r="Q129" s="256"/>
      <c r="R129" s="255" t="s">
        <v>394</v>
      </c>
      <c r="S129" s="118" t="str">
        <f>IFERROR(IF(M129="LED Kit","NA",VLOOKUP(CONCATENATE(IF(OR(M129="LED Kit",M129="LED Tube"),"LED",M129)," ",O129),Measures!$D$11:$E$245,2,FALSE)*Q129),"")</f>
        <v/>
      </c>
      <c r="T129" s="108"/>
      <c r="U129" s="271" t="s">
        <v>394</v>
      </c>
    </row>
    <row r="130" spans="1:21" s="20" customFormat="1" ht="18.75" customHeight="1">
      <c r="A130" s="104"/>
      <c r="B130" s="101"/>
      <c r="C130" s="253" t="s">
        <v>394</v>
      </c>
      <c r="D130" s="108"/>
      <c r="E130" s="253" t="s">
        <v>394</v>
      </c>
      <c r="F130" s="260"/>
      <c r="G130" s="261" t="s">
        <v>394</v>
      </c>
      <c r="H130" s="258"/>
      <c r="I130" s="259" t="s">
        <v>394</v>
      </c>
      <c r="J130" s="257" t="str">
        <f>IFERROR((VLOOKUP(CONCATENATE(D130," ",F130),Measures!$D$11:$E$245,2,FALSE)*H130),"")</f>
        <v/>
      </c>
      <c r="K130" s="108"/>
      <c r="L130" s="253" t="s">
        <v>394</v>
      </c>
      <c r="M130" s="108"/>
      <c r="N130" s="253" t="s">
        <v>394</v>
      </c>
      <c r="O130" s="108"/>
      <c r="P130" s="253" t="s">
        <v>394</v>
      </c>
      <c r="Q130" s="256"/>
      <c r="R130" s="255" t="s">
        <v>394</v>
      </c>
      <c r="S130" s="118" t="str">
        <f>IFERROR(IF(M130="LED Kit","NA",VLOOKUP(CONCATENATE(IF(OR(M130="LED Kit",M130="LED Tube"),"LED",M130)," ",O130),Measures!$D$11:$E$245,2,FALSE)*Q130),"")</f>
        <v/>
      </c>
      <c r="T130" s="108"/>
      <c r="U130" s="271" t="s">
        <v>394</v>
      </c>
    </row>
    <row r="131" spans="1:21" s="20" customFormat="1" ht="18.75" customHeight="1">
      <c r="A131" s="104"/>
      <c r="B131" s="101"/>
      <c r="C131" s="253" t="s">
        <v>394</v>
      </c>
      <c r="D131" s="108"/>
      <c r="E131" s="253" t="s">
        <v>394</v>
      </c>
      <c r="F131" s="260"/>
      <c r="G131" s="261" t="s">
        <v>394</v>
      </c>
      <c r="H131" s="258"/>
      <c r="I131" s="259" t="s">
        <v>394</v>
      </c>
      <c r="J131" s="257" t="str">
        <f>IFERROR((VLOOKUP(CONCATENATE(D131," ",F131),Measures!$D$11:$E$245,2,FALSE)*H131),"")</f>
        <v/>
      </c>
      <c r="K131" s="108"/>
      <c r="L131" s="253" t="s">
        <v>394</v>
      </c>
      <c r="M131" s="108"/>
      <c r="N131" s="253" t="s">
        <v>394</v>
      </c>
      <c r="O131" s="108"/>
      <c r="P131" s="253" t="s">
        <v>394</v>
      </c>
      <c r="Q131" s="256"/>
      <c r="R131" s="255" t="s">
        <v>394</v>
      </c>
      <c r="S131" s="118" t="str">
        <f>IFERROR(IF(M131="LED Kit","NA",VLOOKUP(CONCATENATE(IF(OR(M131="LED Kit",M131="LED Tube"),"LED",M131)," ",O131),Measures!$D$11:$E$245,2,FALSE)*Q131),"")</f>
        <v/>
      </c>
      <c r="T131" s="108"/>
      <c r="U131" s="271" t="s">
        <v>394</v>
      </c>
    </row>
    <row r="132" spans="1:21" s="20" customFormat="1" ht="18.75" customHeight="1">
      <c r="A132" s="104"/>
      <c r="B132" s="101"/>
      <c r="C132" s="253" t="s">
        <v>394</v>
      </c>
      <c r="D132" s="108"/>
      <c r="E132" s="253" t="s">
        <v>394</v>
      </c>
      <c r="F132" s="260"/>
      <c r="G132" s="261" t="s">
        <v>394</v>
      </c>
      <c r="H132" s="258"/>
      <c r="I132" s="259" t="s">
        <v>394</v>
      </c>
      <c r="J132" s="257" t="str">
        <f>IFERROR((VLOOKUP(CONCATENATE(D132," ",F132),Measures!$D$11:$E$245,2,FALSE)*H132),"")</f>
        <v/>
      </c>
      <c r="K132" s="108"/>
      <c r="L132" s="253" t="s">
        <v>394</v>
      </c>
      <c r="M132" s="108"/>
      <c r="N132" s="253" t="s">
        <v>394</v>
      </c>
      <c r="O132" s="108"/>
      <c r="P132" s="253" t="s">
        <v>394</v>
      </c>
      <c r="Q132" s="256"/>
      <c r="R132" s="255" t="s">
        <v>394</v>
      </c>
      <c r="S132" s="118" t="str">
        <f>IFERROR(IF(M132="LED Kit","NA",VLOOKUP(CONCATENATE(IF(OR(M132="LED Kit",M132="LED Tube"),"LED",M132)," ",O132),Measures!$D$11:$E$245,2,FALSE)*Q132),"")</f>
        <v/>
      </c>
      <c r="T132" s="108"/>
      <c r="U132" s="271" t="s">
        <v>394</v>
      </c>
    </row>
    <row r="133" spans="1:21" s="20" customFormat="1" ht="18.75" customHeight="1">
      <c r="A133" s="104"/>
      <c r="B133" s="101"/>
      <c r="C133" s="253" t="s">
        <v>394</v>
      </c>
      <c r="D133" s="108"/>
      <c r="E133" s="253" t="s">
        <v>394</v>
      </c>
      <c r="F133" s="260"/>
      <c r="G133" s="261" t="s">
        <v>394</v>
      </c>
      <c r="H133" s="258"/>
      <c r="I133" s="259" t="s">
        <v>394</v>
      </c>
      <c r="J133" s="257" t="str">
        <f>IFERROR((VLOOKUP(CONCATENATE(D133," ",F133),Measures!$D$11:$E$245,2,FALSE)*H133),"")</f>
        <v/>
      </c>
      <c r="K133" s="108"/>
      <c r="L133" s="253" t="s">
        <v>394</v>
      </c>
      <c r="M133" s="108"/>
      <c r="N133" s="253" t="s">
        <v>394</v>
      </c>
      <c r="O133" s="108"/>
      <c r="P133" s="253" t="s">
        <v>394</v>
      </c>
      <c r="Q133" s="256"/>
      <c r="R133" s="255" t="s">
        <v>394</v>
      </c>
      <c r="S133" s="118" t="str">
        <f>IFERROR(IF(M133="LED Kit","NA",VLOOKUP(CONCATENATE(IF(OR(M133="LED Kit",M133="LED Tube"),"LED",M133)," ",O133),Measures!$D$11:$E$245,2,FALSE)*Q133),"")</f>
        <v/>
      </c>
      <c r="T133" s="108"/>
      <c r="U133" s="271" t="s">
        <v>394</v>
      </c>
    </row>
    <row r="134" spans="1:21" s="20" customFormat="1" ht="18.75" customHeight="1">
      <c r="A134" s="104"/>
      <c r="B134" s="101"/>
      <c r="C134" s="253" t="s">
        <v>394</v>
      </c>
      <c r="D134" s="108"/>
      <c r="E134" s="253" t="s">
        <v>394</v>
      </c>
      <c r="F134" s="260"/>
      <c r="G134" s="261" t="s">
        <v>394</v>
      </c>
      <c r="H134" s="258"/>
      <c r="I134" s="259" t="s">
        <v>394</v>
      </c>
      <c r="J134" s="257" t="str">
        <f>IFERROR((VLOOKUP(CONCATENATE(D134," ",F134),Measures!$D$11:$E$245,2,FALSE)*H134),"")</f>
        <v/>
      </c>
      <c r="K134" s="108"/>
      <c r="L134" s="253" t="s">
        <v>394</v>
      </c>
      <c r="M134" s="108"/>
      <c r="N134" s="253" t="s">
        <v>394</v>
      </c>
      <c r="O134" s="108"/>
      <c r="P134" s="253" t="s">
        <v>394</v>
      </c>
      <c r="Q134" s="256"/>
      <c r="R134" s="255" t="s">
        <v>394</v>
      </c>
      <c r="S134" s="118" t="str">
        <f>IFERROR(IF(M134="LED Kit","NA",VLOOKUP(CONCATENATE(IF(OR(M134="LED Kit",M134="LED Tube"),"LED",M134)," ",O134),Measures!$D$11:$E$245,2,FALSE)*Q134),"")</f>
        <v/>
      </c>
      <c r="T134" s="108"/>
      <c r="U134" s="271" t="s">
        <v>394</v>
      </c>
    </row>
    <row r="135" spans="1:21" s="20" customFormat="1" ht="18.75" customHeight="1">
      <c r="A135" s="104"/>
      <c r="B135" s="101"/>
      <c r="C135" s="253" t="s">
        <v>394</v>
      </c>
      <c r="D135" s="108"/>
      <c r="E135" s="253" t="s">
        <v>394</v>
      </c>
      <c r="F135" s="260"/>
      <c r="G135" s="261" t="s">
        <v>394</v>
      </c>
      <c r="H135" s="258"/>
      <c r="I135" s="259" t="s">
        <v>394</v>
      </c>
      <c r="J135" s="257" t="str">
        <f>IFERROR((VLOOKUP(CONCATENATE(D135," ",F135),Measures!$D$11:$E$245,2,FALSE)*H135),"")</f>
        <v/>
      </c>
      <c r="K135" s="108"/>
      <c r="L135" s="253" t="s">
        <v>394</v>
      </c>
      <c r="M135" s="108"/>
      <c r="N135" s="253" t="s">
        <v>394</v>
      </c>
      <c r="O135" s="108"/>
      <c r="P135" s="253" t="s">
        <v>394</v>
      </c>
      <c r="Q135" s="256"/>
      <c r="R135" s="255" t="s">
        <v>394</v>
      </c>
      <c r="S135" s="118" t="str">
        <f>IFERROR(IF(M135="LED Kit","NA",VLOOKUP(CONCATENATE(IF(OR(M135="LED Kit",M135="LED Tube"),"LED",M135)," ",O135),Measures!$D$11:$E$245,2,FALSE)*Q135),"")</f>
        <v/>
      </c>
      <c r="T135" s="108"/>
      <c r="U135" s="271" t="s">
        <v>394</v>
      </c>
    </row>
    <row r="136" spans="1:21" s="20" customFormat="1" ht="18.75" customHeight="1">
      <c r="A136" s="104"/>
      <c r="B136" s="101"/>
      <c r="C136" s="253" t="s">
        <v>394</v>
      </c>
      <c r="D136" s="108"/>
      <c r="E136" s="253" t="s">
        <v>394</v>
      </c>
      <c r="F136" s="260"/>
      <c r="G136" s="261" t="s">
        <v>394</v>
      </c>
      <c r="H136" s="258"/>
      <c r="I136" s="259" t="s">
        <v>394</v>
      </c>
      <c r="J136" s="257" t="str">
        <f>IFERROR((VLOOKUP(CONCATENATE(D136," ",F136),Measures!$D$11:$E$245,2,FALSE)*H136),"")</f>
        <v/>
      </c>
      <c r="K136" s="108"/>
      <c r="L136" s="253" t="s">
        <v>394</v>
      </c>
      <c r="M136" s="108"/>
      <c r="N136" s="253" t="s">
        <v>394</v>
      </c>
      <c r="O136" s="108"/>
      <c r="P136" s="253" t="s">
        <v>394</v>
      </c>
      <c r="Q136" s="256"/>
      <c r="R136" s="255" t="s">
        <v>394</v>
      </c>
      <c r="S136" s="118" t="str">
        <f>IFERROR(IF(M136="LED Kit","NA",VLOOKUP(CONCATENATE(IF(OR(M136="LED Kit",M136="LED Tube"),"LED",M136)," ",O136),Measures!$D$11:$E$245,2,FALSE)*Q136),"")</f>
        <v/>
      </c>
      <c r="T136" s="108"/>
      <c r="U136" s="271" t="s">
        <v>394</v>
      </c>
    </row>
    <row r="137" spans="1:21" s="20" customFormat="1" ht="18.75" customHeight="1">
      <c r="A137" s="104"/>
      <c r="B137" s="101"/>
      <c r="C137" s="253" t="s">
        <v>394</v>
      </c>
      <c r="D137" s="108"/>
      <c r="E137" s="253" t="s">
        <v>394</v>
      </c>
      <c r="F137" s="260"/>
      <c r="G137" s="261" t="s">
        <v>394</v>
      </c>
      <c r="H137" s="258"/>
      <c r="I137" s="259" t="s">
        <v>394</v>
      </c>
      <c r="J137" s="257" t="str">
        <f>IFERROR((VLOOKUP(CONCATENATE(D137," ",F137),Measures!$D$11:$E$245,2,FALSE)*H137),"")</f>
        <v/>
      </c>
      <c r="K137" s="108"/>
      <c r="L137" s="253" t="s">
        <v>394</v>
      </c>
      <c r="M137" s="108"/>
      <c r="N137" s="253" t="s">
        <v>394</v>
      </c>
      <c r="O137" s="108"/>
      <c r="P137" s="253" t="s">
        <v>394</v>
      </c>
      <c r="Q137" s="256"/>
      <c r="R137" s="255" t="s">
        <v>394</v>
      </c>
      <c r="S137" s="118" t="str">
        <f>IFERROR(IF(M137="LED Kit","NA",VLOOKUP(CONCATENATE(IF(OR(M137="LED Kit",M137="LED Tube"),"LED",M137)," ",O137),Measures!$D$11:$E$245,2,FALSE)*Q137),"")</f>
        <v/>
      </c>
      <c r="T137" s="108"/>
      <c r="U137" s="271" t="s">
        <v>394</v>
      </c>
    </row>
    <row r="138" spans="1:21" s="20" customFormat="1" ht="18.75" customHeight="1">
      <c r="A138" s="104"/>
      <c r="B138" s="101"/>
      <c r="C138" s="253" t="s">
        <v>394</v>
      </c>
      <c r="D138" s="108"/>
      <c r="E138" s="253" t="s">
        <v>394</v>
      </c>
      <c r="F138" s="260"/>
      <c r="G138" s="261" t="s">
        <v>394</v>
      </c>
      <c r="H138" s="258"/>
      <c r="I138" s="259" t="s">
        <v>394</v>
      </c>
      <c r="J138" s="257" t="str">
        <f>IFERROR((VLOOKUP(CONCATENATE(D138," ",F138),Measures!$D$11:$E$245,2,FALSE)*H138),"")</f>
        <v/>
      </c>
      <c r="K138" s="108"/>
      <c r="L138" s="253" t="s">
        <v>394</v>
      </c>
      <c r="M138" s="108"/>
      <c r="N138" s="253" t="s">
        <v>394</v>
      </c>
      <c r="O138" s="108"/>
      <c r="P138" s="253" t="s">
        <v>394</v>
      </c>
      <c r="Q138" s="256"/>
      <c r="R138" s="255" t="s">
        <v>394</v>
      </c>
      <c r="S138" s="118" t="str">
        <f>IFERROR(IF(M138="LED Kit","NA",VLOOKUP(CONCATENATE(IF(OR(M138="LED Kit",M138="LED Tube"),"LED",M138)," ",O138),Measures!$D$11:$E$245,2,FALSE)*Q138),"")</f>
        <v/>
      </c>
      <c r="T138" s="108"/>
      <c r="U138" s="271" t="s">
        <v>394</v>
      </c>
    </row>
    <row r="139" spans="1:21" s="20" customFormat="1" ht="18.75" customHeight="1">
      <c r="A139" s="104"/>
      <c r="B139" s="101"/>
      <c r="C139" s="253" t="s">
        <v>394</v>
      </c>
      <c r="D139" s="108"/>
      <c r="E139" s="253" t="s">
        <v>394</v>
      </c>
      <c r="F139" s="260"/>
      <c r="G139" s="261" t="s">
        <v>394</v>
      </c>
      <c r="H139" s="258"/>
      <c r="I139" s="259" t="s">
        <v>394</v>
      </c>
      <c r="J139" s="257" t="str">
        <f>IFERROR((VLOOKUP(CONCATENATE(D139," ",F139),Measures!$D$11:$E$245,2,FALSE)*H139),"")</f>
        <v/>
      </c>
      <c r="K139" s="108"/>
      <c r="L139" s="253" t="s">
        <v>394</v>
      </c>
      <c r="M139" s="108"/>
      <c r="N139" s="253" t="s">
        <v>394</v>
      </c>
      <c r="O139" s="108"/>
      <c r="P139" s="253" t="s">
        <v>394</v>
      </c>
      <c r="Q139" s="256"/>
      <c r="R139" s="255" t="s">
        <v>394</v>
      </c>
      <c r="S139" s="118" t="str">
        <f>IFERROR(IF(M139="LED Kit","NA",VLOOKUP(CONCATENATE(IF(OR(M139="LED Kit",M139="LED Tube"),"LED",M139)," ",O139),Measures!$D$11:$E$245,2,FALSE)*Q139),"")</f>
        <v/>
      </c>
      <c r="T139" s="108"/>
      <c r="U139" s="271" t="s">
        <v>394</v>
      </c>
    </row>
    <row r="140" spans="1:21" s="20" customFormat="1" ht="18.75" customHeight="1">
      <c r="A140" s="104"/>
      <c r="B140" s="101"/>
      <c r="C140" s="253" t="s">
        <v>394</v>
      </c>
      <c r="D140" s="108"/>
      <c r="E140" s="253" t="s">
        <v>394</v>
      </c>
      <c r="F140" s="260"/>
      <c r="G140" s="261" t="s">
        <v>394</v>
      </c>
      <c r="H140" s="258"/>
      <c r="I140" s="259" t="s">
        <v>394</v>
      </c>
      <c r="J140" s="257" t="str">
        <f>IFERROR((VLOOKUP(CONCATENATE(D140," ",F140),Measures!$D$11:$E$245,2,FALSE)*H140),"")</f>
        <v/>
      </c>
      <c r="K140" s="108"/>
      <c r="L140" s="253" t="s">
        <v>394</v>
      </c>
      <c r="M140" s="108"/>
      <c r="N140" s="253" t="s">
        <v>394</v>
      </c>
      <c r="O140" s="108"/>
      <c r="P140" s="253" t="s">
        <v>394</v>
      </c>
      <c r="Q140" s="256"/>
      <c r="R140" s="255" t="s">
        <v>394</v>
      </c>
      <c r="S140" s="118" t="str">
        <f>IFERROR(IF(M140="LED Kit","NA",VLOOKUP(CONCATENATE(IF(OR(M140="LED Kit",M140="LED Tube"),"LED",M140)," ",O140),Measures!$D$11:$E$245,2,FALSE)*Q140),"")</f>
        <v/>
      </c>
      <c r="T140" s="108"/>
      <c r="U140" s="271" t="s">
        <v>394</v>
      </c>
    </row>
    <row r="141" spans="1:21" s="20" customFormat="1" ht="18.75" customHeight="1">
      <c r="A141" s="104"/>
      <c r="B141" s="101"/>
      <c r="C141" s="253" t="s">
        <v>394</v>
      </c>
      <c r="D141" s="108"/>
      <c r="E141" s="253" t="s">
        <v>394</v>
      </c>
      <c r="F141" s="260"/>
      <c r="G141" s="261" t="s">
        <v>394</v>
      </c>
      <c r="H141" s="258"/>
      <c r="I141" s="259" t="s">
        <v>394</v>
      </c>
      <c r="J141" s="257" t="str">
        <f>IFERROR((VLOOKUP(CONCATENATE(D141," ",F141),Measures!$D$11:$E$245,2,FALSE)*H141),"")</f>
        <v/>
      </c>
      <c r="K141" s="108"/>
      <c r="L141" s="253" t="s">
        <v>394</v>
      </c>
      <c r="M141" s="108"/>
      <c r="N141" s="253" t="s">
        <v>394</v>
      </c>
      <c r="O141" s="108"/>
      <c r="P141" s="253" t="s">
        <v>394</v>
      </c>
      <c r="Q141" s="256"/>
      <c r="R141" s="255" t="s">
        <v>394</v>
      </c>
      <c r="S141" s="118" t="str">
        <f>IFERROR(IF(M141="LED Kit","NA",VLOOKUP(CONCATENATE(IF(OR(M141="LED Kit",M141="LED Tube"),"LED",M141)," ",O141),Measures!$D$11:$E$245,2,FALSE)*Q141),"")</f>
        <v/>
      </c>
      <c r="T141" s="108"/>
      <c r="U141" s="271" t="s">
        <v>394</v>
      </c>
    </row>
    <row r="142" spans="1:21" s="20" customFormat="1" ht="18.75" customHeight="1">
      <c r="A142" s="104"/>
      <c r="B142" s="101"/>
      <c r="C142" s="253" t="s">
        <v>394</v>
      </c>
      <c r="D142" s="108"/>
      <c r="E142" s="253" t="s">
        <v>394</v>
      </c>
      <c r="F142" s="260"/>
      <c r="G142" s="261" t="s">
        <v>394</v>
      </c>
      <c r="H142" s="258"/>
      <c r="I142" s="259" t="s">
        <v>394</v>
      </c>
      <c r="J142" s="257" t="str">
        <f>IFERROR((VLOOKUP(CONCATENATE(D142," ",F142),Measures!$D$11:$E$245,2,FALSE)*H142),"")</f>
        <v/>
      </c>
      <c r="K142" s="108"/>
      <c r="L142" s="253" t="s">
        <v>394</v>
      </c>
      <c r="M142" s="108"/>
      <c r="N142" s="253" t="s">
        <v>394</v>
      </c>
      <c r="O142" s="108"/>
      <c r="P142" s="253" t="s">
        <v>394</v>
      </c>
      <c r="Q142" s="256"/>
      <c r="R142" s="255" t="s">
        <v>394</v>
      </c>
      <c r="S142" s="118" t="str">
        <f>IFERROR(IF(M142="LED Kit","NA",VLOOKUP(CONCATENATE(IF(OR(M142="LED Kit",M142="LED Tube"),"LED",M142)," ",O142),Measures!$D$11:$E$245,2,FALSE)*Q142),"")</f>
        <v/>
      </c>
      <c r="T142" s="108"/>
      <c r="U142" s="271" t="s">
        <v>394</v>
      </c>
    </row>
    <row r="143" spans="1:21" s="20" customFormat="1" ht="18.75" customHeight="1">
      <c r="A143" s="104"/>
      <c r="B143" s="101"/>
      <c r="C143" s="253" t="s">
        <v>394</v>
      </c>
      <c r="D143" s="108"/>
      <c r="E143" s="253" t="s">
        <v>394</v>
      </c>
      <c r="F143" s="260"/>
      <c r="G143" s="261" t="s">
        <v>394</v>
      </c>
      <c r="H143" s="258"/>
      <c r="I143" s="259" t="s">
        <v>394</v>
      </c>
      <c r="J143" s="257" t="str">
        <f>IFERROR((VLOOKUP(CONCATENATE(D143," ",F143),Measures!$D$11:$E$245,2,FALSE)*H143),"")</f>
        <v/>
      </c>
      <c r="K143" s="108"/>
      <c r="L143" s="253" t="s">
        <v>394</v>
      </c>
      <c r="M143" s="108"/>
      <c r="N143" s="253" t="s">
        <v>394</v>
      </c>
      <c r="O143" s="108"/>
      <c r="P143" s="253" t="s">
        <v>394</v>
      </c>
      <c r="Q143" s="256"/>
      <c r="R143" s="255" t="s">
        <v>394</v>
      </c>
      <c r="S143" s="118" t="str">
        <f>IFERROR(IF(M143="LED Kit","NA",VLOOKUP(CONCATENATE(IF(OR(M143="LED Kit",M143="LED Tube"),"LED",M143)," ",O143),Measures!$D$11:$E$245,2,FALSE)*Q143),"")</f>
        <v/>
      </c>
      <c r="T143" s="108"/>
      <c r="U143" s="271" t="s">
        <v>394</v>
      </c>
    </row>
    <row r="144" spans="1:21" s="20" customFormat="1" ht="18.75" customHeight="1">
      <c r="A144" s="104"/>
      <c r="B144" s="101"/>
      <c r="C144" s="253" t="s">
        <v>394</v>
      </c>
      <c r="D144" s="108"/>
      <c r="E144" s="253" t="s">
        <v>394</v>
      </c>
      <c r="F144" s="260"/>
      <c r="G144" s="261" t="s">
        <v>394</v>
      </c>
      <c r="H144" s="258"/>
      <c r="I144" s="259" t="s">
        <v>394</v>
      </c>
      <c r="J144" s="257" t="str">
        <f>IFERROR((VLOOKUP(CONCATENATE(D144," ",F144),Measures!$D$11:$E$245,2,FALSE)*H144),"")</f>
        <v/>
      </c>
      <c r="K144" s="108"/>
      <c r="L144" s="253" t="s">
        <v>394</v>
      </c>
      <c r="M144" s="108"/>
      <c r="N144" s="253" t="s">
        <v>394</v>
      </c>
      <c r="O144" s="108"/>
      <c r="P144" s="253" t="s">
        <v>394</v>
      </c>
      <c r="Q144" s="256"/>
      <c r="R144" s="255" t="s">
        <v>394</v>
      </c>
      <c r="S144" s="118" t="str">
        <f>IFERROR(IF(M144="LED Kit","NA",VLOOKUP(CONCATENATE(IF(OR(M144="LED Kit",M144="LED Tube"),"LED",M144)," ",O144),Measures!$D$11:$E$245,2,FALSE)*Q144),"")</f>
        <v/>
      </c>
      <c r="T144" s="108"/>
      <c r="U144" s="271" t="s">
        <v>394</v>
      </c>
    </row>
    <row r="145" spans="1:21" s="20" customFormat="1" ht="18.75" customHeight="1">
      <c r="A145" s="104"/>
      <c r="B145" s="101"/>
      <c r="C145" s="253" t="s">
        <v>394</v>
      </c>
      <c r="D145" s="108"/>
      <c r="E145" s="253" t="s">
        <v>394</v>
      </c>
      <c r="F145" s="260"/>
      <c r="G145" s="261" t="s">
        <v>394</v>
      </c>
      <c r="H145" s="258"/>
      <c r="I145" s="259" t="s">
        <v>394</v>
      </c>
      <c r="J145" s="257" t="str">
        <f>IFERROR((VLOOKUP(CONCATENATE(D145," ",F145),Measures!$D$11:$E$245,2,FALSE)*H145),"")</f>
        <v/>
      </c>
      <c r="K145" s="108"/>
      <c r="L145" s="253" t="s">
        <v>394</v>
      </c>
      <c r="M145" s="108"/>
      <c r="N145" s="253" t="s">
        <v>394</v>
      </c>
      <c r="O145" s="108"/>
      <c r="P145" s="253" t="s">
        <v>394</v>
      </c>
      <c r="Q145" s="256"/>
      <c r="R145" s="255" t="s">
        <v>394</v>
      </c>
      <c r="S145" s="118" t="str">
        <f>IFERROR(IF(M145="LED Kit","NA",VLOOKUP(CONCATENATE(IF(OR(M145="LED Kit",M145="LED Tube"),"LED",M145)," ",O145),Measures!$D$11:$E$245,2,FALSE)*Q145),"")</f>
        <v/>
      </c>
      <c r="T145" s="108"/>
      <c r="U145" s="271" t="s">
        <v>394</v>
      </c>
    </row>
    <row r="146" spans="1:21" s="20" customFormat="1" ht="18.75" customHeight="1">
      <c r="A146" s="104"/>
      <c r="B146" s="101"/>
      <c r="C146" s="253" t="s">
        <v>394</v>
      </c>
      <c r="D146" s="108"/>
      <c r="E146" s="253" t="s">
        <v>394</v>
      </c>
      <c r="F146" s="260"/>
      <c r="G146" s="261" t="s">
        <v>394</v>
      </c>
      <c r="H146" s="258"/>
      <c r="I146" s="259" t="s">
        <v>394</v>
      </c>
      <c r="J146" s="257" t="str">
        <f>IFERROR((VLOOKUP(CONCATENATE(D146," ",F146),Measures!$D$11:$E$245,2,FALSE)*H146),"")</f>
        <v/>
      </c>
      <c r="K146" s="108"/>
      <c r="L146" s="253" t="s">
        <v>394</v>
      </c>
      <c r="M146" s="108"/>
      <c r="N146" s="253" t="s">
        <v>394</v>
      </c>
      <c r="O146" s="108"/>
      <c r="P146" s="253" t="s">
        <v>394</v>
      </c>
      <c r="Q146" s="256"/>
      <c r="R146" s="255" t="s">
        <v>394</v>
      </c>
      <c r="S146" s="118" t="str">
        <f>IFERROR(IF(M146="LED Kit","NA",VLOOKUP(CONCATENATE(IF(OR(M146="LED Kit",M146="LED Tube"),"LED",M146)," ",O146),Measures!$D$11:$E$245,2,FALSE)*Q146),"")</f>
        <v/>
      </c>
      <c r="T146" s="108"/>
      <c r="U146" s="271" t="s">
        <v>394</v>
      </c>
    </row>
    <row r="147" spans="1:21" s="20" customFormat="1" ht="18.75" customHeight="1">
      <c r="A147" s="104"/>
      <c r="B147" s="101"/>
      <c r="C147" s="253" t="s">
        <v>394</v>
      </c>
      <c r="D147" s="108"/>
      <c r="E147" s="253" t="s">
        <v>394</v>
      </c>
      <c r="F147" s="260"/>
      <c r="G147" s="261" t="s">
        <v>394</v>
      </c>
      <c r="H147" s="258"/>
      <c r="I147" s="259" t="s">
        <v>394</v>
      </c>
      <c r="J147" s="257" t="str">
        <f>IFERROR((VLOOKUP(CONCATENATE(D147," ",F147),Measures!$D$11:$E$245,2,FALSE)*H147),"")</f>
        <v/>
      </c>
      <c r="K147" s="108"/>
      <c r="L147" s="253" t="s">
        <v>394</v>
      </c>
      <c r="M147" s="108"/>
      <c r="N147" s="253" t="s">
        <v>394</v>
      </c>
      <c r="O147" s="108"/>
      <c r="P147" s="253" t="s">
        <v>394</v>
      </c>
      <c r="Q147" s="256"/>
      <c r="R147" s="255" t="s">
        <v>394</v>
      </c>
      <c r="S147" s="118" t="str">
        <f>IFERROR(IF(M147="LED Kit","NA",VLOOKUP(CONCATENATE(IF(OR(M147="LED Kit",M147="LED Tube"),"LED",M147)," ",O147),Measures!$D$11:$E$245,2,FALSE)*Q147),"")</f>
        <v/>
      </c>
      <c r="T147" s="108"/>
      <c r="U147" s="271" t="s">
        <v>394</v>
      </c>
    </row>
    <row r="148" spans="1:21" s="20" customFormat="1" ht="18.75" customHeight="1">
      <c r="A148" s="104"/>
      <c r="B148" s="101"/>
      <c r="C148" s="253" t="s">
        <v>394</v>
      </c>
      <c r="D148" s="108"/>
      <c r="E148" s="253" t="s">
        <v>394</v>
      </c>
      <c r="F148" s="260"/>
      <c r="G148" s="261" t="s">
        <v>394</v>
      </c>
      <c r="H148" s="258"/>
      <c r="I148" s="259" t="s">
        <v>394</v>
      </c>
      <c r="J148" s="257" t="str">
        <f>IFERROR((VLOOKUP(CONCATENATE(D148," ",F148),Measures!$D$11:$E$245,2,FALSE)*H148),"")</f>
        <v/>
      </c>
      <c r="K148" s="108"/>
      <c r="L148" s="253" t="s">
        <v>394</v>
      </c>
      <c r="M148" s="108"/>
      <c r="N148" s="253" t="s">
        <v>394</v>
      </c>
      <c r="O148" s="108"/>
      <c r="P148" s="253" t="s">
        <v>394</v>
      </c>
      <c r="Q148" s="256"/>
      <c r="R148" s="255" t="s">
        <v>394</v>
      </c>
      <c r="S148" s="118" t="str">
        <f>IFERROR(IF(M148="LED Kit","NA",VLOOKUP(CONCATENATE(IF(OR(M148="LED Kit",M148="LED Tube"),"LED",M148)," ",O148),Measures!$D$11:$E$245,2,FALSE)*Q148),"")</f>
        <v/>
      </c>
      <c r="T148" s="108"/>
      <c r="U148" s="271" t="s">
        <v>394</v>
      </c>
    </row>
    <row r="149" spans="1:21" s="20" customFormat="1" ht="18.75" customHeight="1">
      <c r="A149" s="104"/>
      <c r="B149" s="101"/>
      <c r="C149" s="253" t="s">
        <v>394</v>
      </c>
      <c r="D149" s="108"/>
      <c r="E149" s="253" t="s">
        <v>394</v>
      </c>
      <c r="F149" s="260"/>
      <c r="G149" s="261" t="s">
        <v>394</v>
      </c>
      <c r="H149" s="258"/>
      <c r="I149" s="259" t="s">
        <v>394</v>
      </c>
      <c r="J149" s="257" t="str">
        <f>IFERROR((VLOOKUP(CONCATENATE(D149," ",F149),Measures!$D$11:$E$245,2,FALSE)*H149),"")</f>
        <v/>
      </c>
      <c r="K149" s="108"/>
      <c r="L149" s="253" t="s">
        <v>394</v>
      </c>
      <c r="M149" s="108"/>
      <c r="N149" s="253" t="s">
        <v>394</v>
      </c>
      <c r="O149" s="108"/>
      <c r="P149" s="253" t="s">
        <v>394</v>
      </c>
      <c r="Q149" s="256"/>
      <c r="R149" s="255" t="s">
        <v>394</v>
      </c>
      <c r="S149" s="118" t="str">
        <f>IFERROR(IF(M149="LED Kit","NA",VLOOKUP(CONCATENATE(IF(OR(M149="LED Kit",M149="LED Tube"),"LED",M149)," ",O149),Measures!$D$11:$E$245,2,FALSE)*Q149),"")</f>
        <v/>
      </c>
      <c r="T149" s="108"/>
      <c r="U149" s="271" t="s">
        <v>394</v>
      </c>
    </row>
    <row r="150" spans="1:21" s="20" customFormat="1" ht="18.75" customHeight="1">
      <c r="A150" s="104"/>
      <c r="B150" s="101"/>
      <c r="C150" s="253" t="s">
        <v>394</v>
      </c>
      <c r="D150" s="108"/>
      <c r="E150" s="253" t="s">
        <v>394</v>
      </c>
      <c r="F150" s="260"/>
      <c r="G150" s="261" t="s">
        <v>394</v>
      </c>
      <c r="H150" s="258"/>
      <c r="I150" s="259" t="s">
        <v>394</v>
      </c>
      <c r="J150" s="257" t="str">
        <f>IFERROR((VLOOKUP(CONCATENATE(D150," ",F150),Measures!$D$11:$E$245,2,FALSE)*H150),"")</f>
        <v/>
      </c>
      <c r="K150" s="108"/>
      <c r="L150" s="253" t="s">
        <v>394</v>
      </c>
      <c r="M150" s="108"/>
      <c r="N150" s="253" t="s">
        <v>394</v>
      </c>
      <c r="O150" s="108"/>
      <c r="P150" s="253" t="s">
        <v>394</v>
      </c>
      <c r="Q150" s="256"/>
      <c r="R150" s="255" t="s">
        <v>394</v>
      </c>
      <c r="S150" s="118" t="str">
        <f>IFERROR(IF(M150="LED Kit","NA",VLOOKUP(CONCATENATE(IF(OR(M150="LED Kit",M150="LED Tube"),"LED",M150)," ",O150),Measures!$D$11:$E$245,2,FALSE)*Q150),"")</f>
        <v/>
      </c>
      <c r="T150" s="108"/>
      <c r="U150" s="271" t="s">
        <v>394</v>
      </c>
    </row>
    <row r="151" spans="1:21" s="20" customFormat="1" ht="18.75" customHeight="1">
      <c r="A151" s="104"/>
      <c r="B151" s="101"/>
      <c r="C151" s="253" t="s">
        <v>394</v>
      </c>
      <c r="D151" s="108"/>
      <c r="E151" s="253" t="s">
        <v>394</v>
      </c>
      <c r="F151" s="260"/>
      <c r="G151" s="261" t="s">
        <v>394</v>
      </c>
      <c r="H151" s="258"/>
      <c r="I151" s="259" t="s">
        <v>394</v>
      </c>
      <c r="J151" s="257" t="str">
        <f>IFERROR((VLOOKUP(CONCATENATE(D151," ",F151),Measures!$D$11:$E$245,2,FALSE)*H151),"")</f>
        <v/>
      </c>
      <c r="K151" s="108"/>
      <c r="L151" s="253" t="s">
        <v>394</v>
      </c>
      <c r="M151" s="108"/>
      <c r="N151" s="253" t="s">
        <v>394</v>
      </c>
      <c r="O151" s="108"/>
      <c r="P151" s="253" t="s">
        <v>394</v>
      </c>
      <c r="Q151" s="256"/>
      <c r="R151" s="255" t="s">
        <v>394</v>
      </c>
      <c r="S151" s="118" t="str">
        <f>IFERROR(IF(M151="LED Kit","NA",VLOOKUP(CONCATENATE(IF(OR(M151="LED Kit",M151="LED Tube"),"LED",M151)," ",O151),Measures!$D$11:$E$245,2,FALSE)*Q151),"")</f>
        <v/>
      </c>
      <c r="T151" s="108"/>
      <c r="U151" s="271" t="s">
        <v>394</v>
      </c>
    </row>
    <row r="152" spans="1:21" s="20" customFormat="1" ht="18.75" customHeight="1">
      <c r="A152" s="104"/>
      <c r="B152" s="101"/>
      <c r="C152" s="253" t="s">
        <v>394</v>
      </c>
      <c r="D152" s="108"/>
      <c r="E152" s="253" t="s">
        <v>394</v>
      </c>
      <c r="F152" s="260"/>
      <c r="G152" s="261" t="s">
        <v>394</v>
      </c>
      <c r="H152" s="258"/>
      <c r="I152" s="259" t="s">
        <v>394</v>
      </c>
      <c r="J152" s="257" t="str">
        <f>IFERROR((VLOOKUP(CONCATENATE(D152," ",F152),Measures!$D$11:$E$245,2,FALSE)*H152),"")</f>
        <v/>
      </c>
      <c r="K152" s="108"/>
      <c r="L152" s="253" t="s">
        <v>394</v>
      </c>
      <c r="M152" s="108"/>
      <c r="N152" s="253" t="s">
        <v>394</v>
      </c>
      <c r="O152" s="108"/>
      <c r="P152" s="253" t="s">
        <v>394</v>
      </c>
      <c r="Q152" s="256"/>
      <c r="R152" s="255" t="s">
        <v>394</v>
      </c>
      <c r="S152" s="118" t="str">
        <f>IFERROR(IF(M152="LED Kit","NA",VLOOKUP(CONCATENATE(IF(OR(M152="LED Kit",M152="LED Tube"),"LED",M152)," ",O152),Measures!$D$11:$E$245,2,FALSE)*Q152),"")</f>
        <v/>
      </c>
      <c r="T152" s="108"/>
      <c r="U152" s="271" t="s">
        <v>394</v>
      </c>
    </row>
    <row r="153" spans="1:21" s="20" customFormat="1" ht="18.75" customHeight="1">
      <c r="A153" s="104"/>
      <c r="B153" s="101"/>
      <c r="C153" s="253" t="s">
        <v>394</v>
      </c>
      <c r="D153" s="108"/>
      <c r="E153" s="253" t="s">
        <v>394</v>
      </c>
      <c r="F153" s="260"/>
      <c r="G153" s="261" t="s">
        <v>394</v>
      </c>
      <c r="H153" s="258"/>
      <c r="I153" s="259" t="s">
        <v>394</v>
      </c>
      <c r="J153" s="257" t="str">
        <f>IFERROR((VLOOKUP(CONCATENATE(D153," ",F153),Measures!$D$11:$E$245,2,FALSE)*H153),"")</f>
        <v/>
      </c>
      <c r="K153" s="108"/>
      <c r="L153" s="253" t="s">
        <v>394</v>
      </c>
      <c r="M153" s="108"/>
      <c r="N153" s="253" t="s">
        <v>394</v>
      </c>
      <c r="O153" s="108"/>
      <c r="P153" s="253" t="s">
        <v>394</v>
      </c>
      <c r="Q153" s="256"/>
      <c r="R153" s="255" t="s">
        <v>394</v>
      </c>
      <c r="S153" s="118" t="str">
        <f>IFERROR(IF(M153="LED Kit","NA",VLOOKUP(CONCATENATE(IF(OR(M153="LED Kit",M153="LED Tube"),"LED",M153)," ",O153),Measures!$D$11:$E$245,2,FALSE)*Q153),"")</f>
        <v/>
      </c>
      <c r="T153" s="108"/>
      <c r="U153" s="271" t="s">
        <v>394</v>
      </c>
    </row>
    <row r="154" spans="1:21" s="20" customFormat="1" ht="18.75" customHeight="1">
      <c r="A154" s="104"/>
      <c r="B154" s="101"/>
      <c r="C154" s="253" t="s">
        <v>394</v>
      </c>
      <c r="D154" s="108"/>
      <c r="E154" s="253" t="s">
        <v>394</v>
      </c>
      <c r="F154" s="260"/>
      <c r="G154" s="261" t="s">
        <v>394</v>
      </c>
      <c r="H154" s="258"/>
      <c r="I154" s="259" t="s">
        <v>394</v>
      </c>
      <c r="J154" s="257" t="str">
        <f>IFERROR((VLOOKUP(CONCATENATE(D154," ",F154),Measures!$D$11:$E$245,2,FALSE)*H154),"")</f>
        <v/>
      </c>
      <c r="K154" s="108"/>
      <c r="L154" s="253" t="s">
        <v>394</v>
      </c>
      <c r="M154" s="108"/>
      <c r="N154" s="253" t="s">
        <v>394</v>
      </c>
      <c r="O154" s="108"/>
      <c r="P154" s="253" t="s">
        <v>394</v>
      </c>
      <c r="Q154" s="256"/>
      <c r="R154" s="255" t="s">
        <v>394</v>
      </c>
      <c r="S154" s="118" t="str">
        <f>IFERROR(IF(M154="LED Kit","NA",VLOOKUP(CONCATENATE(IF(OR(M154="LED Kit",M154="LED Tube"),"LED",M154)," ",O154),Measures!$D$11:$E$245,2,FALSE)*Q154),"")</f>
        <v/>
      </c>
      <c r="T154" s="108"/>
      <c r="U154" s="271" t="s">
        <v>394</v>
      </c>
    </row>
    <row r="155" spans="1:21" s="20" customFormat="1" ht="18.75" customHeight="1">
      <c r="A155" s="104"/>
      <c r="B155" s="101"/>
      <c r="C155" s="253" t="s">
        <v>394</v>
      </c>
      <c r="D155" s="108"/>
      <c r="E155" s="253" t="s">
        <v>394</v>
      </c>
      <c r="F155" s="260"/>
      <c r="G155" s="261" t="s">
        <v>394</v>
      </c>
      <c r="H155" s="258"/>
      <c r="I155" s="259" t="s">
        <v>394</v>
      </c>
      <c r="J155" s="257" t="str">
        <f>IFERROR((VLOOKUP(CONCATENATE(D155," ",F155),Measures!$D$11:$E$245,2,FALSE)*H155),"")</f>
        <v/>
      </c>
      <c r="K155" s="108"/>
      <c r="L155" s="253" t="s">
        <v>394</v>
      </c>
      <c r="M155" s="108"/>
      <c r="N155" s="253" t="s">
        <v>394</v>
      </c>
      <c r="O155" s="108"/>
      <c r="P155" s="253" t="s">
        <v>394</v>
      </c>
      <c r="Q155" s="256"/>
      <c r="R155" s="255" t="s">
        <v>394</v>
      </c>
      <c r="S155" s="118" t="str">
        <f>IFERROR(IF(M155="LED Kit","NA",VLOOKUP(CONCATENATE(IF(OR(M155="LED Kit",M155="LED Tube"),"LED",M155)," ",O155),Measures!$D$11:$E$245,2,FALSE)*Q155),"")</f>
        <v/>
      </c>
      <c r="T155" s="108"/>
      <c r="U155" s="271" t="s">
        <v>394</v>
      </c>
    </row>
    <row r="156" spans="1:21" s="20" customFormat="1" ht="18.75" customHeight="1">
      <c r="A156" s="104"/>
      <c r="B156" s="101"/>
      <c r="C156" s="253" t="s">
        <v>394</v>
      </c>
      <c r="D156" s="108"/>
      <c r="E156" s="253" t="s">
        <v>394</v>
      </c>
      <c r="F156" s="260"/>
      <c r="G156" s="261" t="s">
        <v>394</v>
      </c>
      <c r="H156" s="258"/>
      <c r="I156" s="259" t="s">
        <v>394</v>
      </c>
      <c r="J156" s="257" t="str">
        <f>IFERROR((VLOOKUP(CONCATENATE(D156," ",F156),Measures!$D$11:$E$245,2,FALSE)*H156),"")</f>
        <v/>
      </c>
      <c r="K156" s="108"/>
      <c r="L156" s="253" t="s">
        <v>394</v>
      </c>
      <c r="M156" s="108"/>
      <c r="N156" s="253" t="s">
        <v>394</v>
      </c>
      <c r="O156" s="108"/>
      <c r="P156" s="253" t="s">
        <v>394</v>
      </c>
      <c r="Q156" s="256"/>
      <c r="R156" s="255" t="s">
        <v>394</v>
      </c>
      <c r="S156" s="118" t="str">
        <f>IFERROR(IF(M156="LED Kit","NA",VLOOKUP(CONCATENATE(IF(OR(M156="LED Kit",M156="LED Tube"),"LED",M156)," ",O156),Measures!$D$11:$E$245,2,FALSE)*Q156),"")</f>
        <v/>
      </c>
      <c r="T156" s="108"/>
      <c r="U156" s="271" t="s">
        <v>394</v>
      </c>
    </row>
    <row r="157" spans="1:21" s="20" customFormat="1" ht="18.75" customHeight="1">
      <c r="A157" s="104"/>
      <c r="B157" s="101"/>
      <c r="C157" s="253" t="s">
        <v>394</v>
      </c>
      <c r="D157" s="108"/>
      <c r="E157" s="253" t="s">
        <v>394</v>
      </c>
      <c r="F157" s="260"/>
      <c r="G157" s="261" t="s">
        <v>394</v>
      </c>
      <c r="H157" s="258"/>
      <c r="I157" s="259" t="s">
        <v>394</v>
      </c>
      <c r="J157" s="257" t="str">
        <f>IFERROR((VLOOKUP(CONCATENATE(D157," ",F157),Measures!$D$11:$E$245,2,FALSE)*H157),"")</f>
        <v/>
      </c>
      <c r="K157" s="108"/>
      <c r="L157" s="253" t="s">
        <v>394</v>
      </c>
      <c r="M157" s="108"/>
      <c r="N157" s="253" t="s">
        <v>394</v>
      </c>
      <c r="O157" s="108"/>
      <c r="P157" s="253" t="s">
        <v>394</v>
      </c>
      <c r="Q157" s="256"/>
      <c r="R157" s="255" t="s">
        <v>394</v>
      </c>
      <c r="S157" s="118" t="str">
        <f>IFERROR(IF(M157="LED Kit","NA",VLOOKUP(CONCATENATE(IF(OR(M157="LED Kit",M157="LED Tube"),"LED",M157)," ",O157),Measures!$D$11:$E$245,2,FALSE)*Q157),"")</f>
        <v/>
      </c>
      <c r="T157" s="108"/>
      <c r="U157" s="271" t="s">
        <v>394</v>
      </c>
    </row>
    <row r="158" spans="1:21" s="20" customFormat="1" ht="18.75" customHeight="1">
      <c r="A158" s="104"/>
      <c r="B158" s="101"/>
      <c r="C158" s="253" t="s">
        <v>394</v>
      </c>
      <c r="D158" s="108"/>
      <c r="E158" s="253" t="s">
        <v>394</v>
      </c>
      <c r="F158" s="260"/>
      <c r="G158" s="261" t="s">
        <v>394</v>
      </c>
      <c r="H158" s="258"/>
      <c r="I158" s="259" t="s">
        <v>394</v>
      </c>
      <c r="J158" s="257" t="str">
        <f>IFERROR((VLOOKUP(CONCATENATE(D158," ",F158),Measures!$D$11:$E$245,2,FALSE)*H158),"")</f>
        <v/>
      </c>
      <c r="K158" s="108"/>
      <c r="L158" s="253" t="s">
        <v>394</v>
      </c>
      <c r="M158" s="108"/>
      <c r="N158" s="253" t="s">
        <v>394</v>
      </c>
      <c r="O158" s="108"/>
      <c r="P158" s="253" t="s">
        <v>394</v>
      </c>
      <c r="Q158" s="256"/>
      <c r="R158" s="255" t="s">
        <v>394</v>
      </c>
      <c r="S158" s="118" t="str">
        <f>IFERROR(IF(M158="LED Kit","NA",VLOOKUP(CONCATENATE(IF(OR(M158="LED Kit",M158="LED Tube"),"LED",M158)," ",O158),Measures!$D$11:$E$245,2,FALSE)*Q158),"")</f>
        <v/>
      </c>
      <c r="T158" s="108"/>
      <c r="U158" s="271" t="s">
        <v>394</v>
      </c>
    </row>
    <row r="159" spans="1:21" s="20" customFormat="1" ht="18.75" customHeight="1">
      <c r="A159" s="104"/>
      <c r="B159" s="101"/>
      <c r="C159" s="253" t="s">
        <v>394</v>
      </c>
      <c r="D159" s="108"/>
      <c r="E159" s="253" t="s">
        <v>394</v>
      </c>
      <c r="F159" s="260"/>
      <c r="G159" s="261" t="s">
        <v>394</v>
      </c>
      <c r="H159" s="258"/>
      <c r="I159" s="259" t="s">
        <v>394</v>
      </c>
      <c r="J159" s="257" t="str">
        <f>IFERROR((VLOOKUP(CONCATENATE(D159," ",F159),Measures!$D$11:$E$245,2,FALSE)*H159),"")</f>
        <v/>
      </c>
      <c r="K159" s="108"/>
      <c r="L159" s="253" t="s">
        <v>394</v>
      </c>
      <c r="M159" s="108"/>
      <c r="N159" s="253" t="s">
        <v>394</v>
      </c>
      <c r="O159" s="108"/>
      <c r="P159" s="253" t="s">
        <v>394</v>
      </c>
      <c r="Q159" s="256"/>
      <c r="R159" s="255" t="s">
        <v>394</v>
      </c>
      <c r="S159" s="118" t="str">
        <f>IFERROR(IF(M159="LED Kit","NA",VLOOKUP(CONCATENATE(IF(OR(M159="LED Kit",M159="LED Tube"),"LED",M159)," ",O159),Measures!$D$11:$E$245,2,FALSE)*Q159),"")</f>
        <v/>
      </c>
      <c r="T159" s="108"/>
      <c r="U159" s="271" t="s">
        <v>394</v>
      </c>
    </row>
    <row r="160" spans="1:21" s="20" customFormat="1" ht="18.75" customHeight="1">
      <c r="A160" s="104"/>
      <c r="B160" s="101"/>
      <c r="C160" s="253" t="s">
        <v>394</v>
      </c>
      <c r="D160" s="108"/>
      <c r="E160" s="253" t="s">
        <v>394</v>
      </c>
      <c r="F160" s="260"/>
      <c r="G160" s="261" t="s">
        <v>394</v>
      </c>
      <c r="H160" s="258"/>
      <c r="I160" s="259" t="s">
        <v>394</v>
      </c>
      <c r="J160" s="257" t="str">
        <f>IFERROR((VLOOKUP(CONCATENATE(D160," ",F160),Measures!$D$11:$E$245,2,FALSE)*H160),"")</f>
        <v/>
      </c>
      <c r="K160" s="108"/>
      <c r="L160" s="253" t="s">
        <v>394</v>
      </c>
      <c r="M160" s="108"/>
      <c r="N160" s="253" t="s">
        <v>394</v>
      </c>
      <c r="O160" s="108"/>
      <c r="P160" s="253" t="s">
        <v>394</v>
      </c>
      <c r="Q160" s="256"/>
      <c r="R160" s="255" t="s">
        <v>394</v>
      </c>
      <c r="S160" s="118" t="str">
        <f>IFERROR(IF(M160="LED Kit","NA",VLOOKUP(CONCATENATE(IF(OR(M160="LED Kit",M160="LED Tube"),"LED",M160)," ",O160),Measures!$D$11:$E$245,2,FALSE)*Q160),"")</f>
        <v/>
      </c>
      <c r="T160" s="108"/>
      <c r="U160" s="271" t="s">
        <v>394</v>
      </c>
    </row>
    <row r="161" spans="1:21" s="20" customFormat="1" ht="18.75" customHeight="1">
      <c r="A161" s="104"/>
      <c r="B161" s="101"/>
      <c r="C161" s="253" t="s">
        <v>394</v>
      </c>
      <c r="D161" s="108"/>
      <c r="E161" s="253" t="s">
        <v>394</v>
      </c>
      <c r="F161" s="260"/>
      <c r="G161" s="261" t="s">
        <v>394</v>
      </c>
      <c r="H161" s="258"/>
      <c r="I161" s="259" t="s">
        <v>394</v>
      </c>
      <c r="J161" s="257" t="str">
        <f>IFERROR((VLOOKUP(CONCATENATE(D161," ",F161),Measures!$D$11:$E$245,2,FALSE)*H161),"")</f>
        <v/>
      </c>
      <c r="K161" s="108"/>
      <c r="L161" s="253" t="s">
        <v>394</v>
      </c>
      <c r="M161" s="108"/>
      <c r="N161" s="253" t="s">
        <v>394</v>
      </c>
      <c r="O161" s="108"/>
      <c r="P161" s="253" t="s">
        <v>394</v>
      </c>
      <c r="Q161" s="256"/>
      <c r="R161" s="255" t="s">
        <v>394</v>
      </c>
      <c r="S161" s="118" t="str">
        <f>IFERROR(IF(M161="LED Kit","NA",VLOOKUP(CONCATENATE(IF(OR(M161="LED Kit",M161="LED Tube"),"LED",M161)," ",O161),Measures!$D$11:$E$245,2,FALSE)*Q161),"")</f>
        <v/>
      </c>
      <c r="T161" s="108"/>
      <c r="U161" s="271" t="s">
        <v>394</v>
      </c>
    </row>
    <row r="162" spans="1:21" s="20" customFormat="1" ht="18.75" customHeight="1">
      <c r="A162" s="104"/>
      <c r="B162" s="101"/>
      <c r="C162" s="253" t="s">
        <v>394</v>
      </c>
      <c r="D162" s="108"/>
      <c r="E162" s="253" t="s">
        <v>394</v>
      </c>
      <c r="F162" s="260"/>
      <c r="G162" s="261" t="s">
        <v>394</v>
      </c>
      <c r="H162" s="258"/>
      <c r="I162" s="259" t="s">
        <v>394</v>
      </c>
      <c r="J162" s="257" t="str">
        <f>IFERROR((VLOOKUP(CONCATENATE(D162," ",F162),Measures!$D$11:$E$245,2,FALSE)*H162),"")</f>
        <v/>
      </c>
      <c r="K162" s="108"/>
      <c r="L162" s="253" t="s">
        <v>394</v>
      </c>
      <c r="M162" s="108"/>
      <c r="N162" s="253" t="s">
        <v>394</v>
      </c>
      <c r="O162" s="108"/>
      <c r="P162" s="253" t="s">
        <v>394</v>
      </c>
      <c r="Q162" s="256"/>
      <c r="R162" s="255" t="s">
        <v>394</v>
      </c>
      <c r="S162" s="118" t="str">
        <f>IFERROR(IF(M162="LED Kit","NA",VLOOKUP(CONCATENATE(IF(OR(M162="LED Kit",M162="LED Tube"),"LED",M162)," ",O162),Measures!$D$11:$E$245,2,FALSE)*Q162),"")</f>
        <v/>
      </c>
      <c r="T162" s="108"/>
      <c r="U162" s="271" t="s">
        <v>394</v>
      </c>
    </row>
    <row r="163" spans="1:21" s="20" customFormat="1" ht="18.75" customHeight="1">
      <c r="A163" s="104"/>
      <c r="B163" s="101"/>
      <c r="C163" s="253" t="s">
        <v>394</v>
      </c>
      <c r="D163" s="108"/>
      <c r="E163" s="253" t="s">
        <v>394</v>
      </c>
      <c r="F163" s="260"/>
      <c r="G163" s="261" t="s">
        <v>394</v>
      </c>
      <c r="H163" s="258"/>
      <c r="I163" s="259" t="s">
        <v>394</v>
      </c>
      <c r="J163" s="257" t="str">
        <f>IFERROR((VLOOKUP(CONCATENATE(D163," ",F163),Measures!$D$11:$E$245,2,FALSE)*H163),"")</f>
        <v/>
      </c>
      <c r="K163" s="108"/>
      <c r="L163" s="253" t="s">
        <v>394</v>
      </c>
      <c r="M163" s="108"/>
      <c r="N163" s="253" t="s">
        <v>394</v>
      </c>
      <c r="O163" s="108"/>
      <c r="P163" s="253" t="s">
        <v>394</v>
      </c>
      <c r="Q163" s="256"/>
      <c r="R163" s="255" t="s">
        <v>394</v>
      </c>
      <c r="S163" s="118" t="str">
        <f>IFERROR(IF(M163="LED Kit","NA",VLOOKUP(CONCATENATE(IF(OR(M163="LED Kit",M163="LED Tube"),"LED",M163)," ",O163),Measures!$D$11:$E$245,2,FALSE)*Q163),"")</f>
        <v/>
      </c>
      <c r="T163" s="108"/>
      <c r="U163" s="271" t="s">
        <v>394</v>
      </c>
    </row>
    <row r="164" spans="1:21" s="20" customFormat="1" ht="18.75" customHeight="1">
      <c r="A164" s="104"/>
      <c r="B164" s="101"/>
      <c r="C164" s="253" t="s">
        <v>394</v>
      </c>
      <c r="D164" s="108"/>
      <c r="E164" s="253" t="s">
        <v>394</v>
      </c>
      <c r="F164" s="260"/>
      <c r="G164" s="261" t="s">
        <v>394</v>
      </c>
      <c r="H164" s="258"/>
      <c r="I164" s="259" t="s">
        <v>394</v>
      </c>
      <c r="J164" s="257" t="str">
        <f>IFERROR((VLOOKUP(CONCATENATE(D164," ",F164),Measures!$D$11:$E$245,2,FALSE)*H164),"")</f>
        <v/>
      </c>
      <c r="K164" s="108"/>
      <c r="L164" s="253" t="s">
        <v>394</v>
      </c>
      <c r="M164" s="108"/>
      <c r="N164" s="253" t="s">
        <v>394</v>
      </c>
      <c r="O164" s="108"/>
      <c r="P164" s="253" t="s">
        <v>394</v>
      </c>
      <c r="Q164" s="256"/>
      <c r="R164" s="255" t="s">
        <v>394</v>
      </c>
      <c r="S164" s="118" t="str">
        <f>IFERROR(IF(M164="LED Kit","NA",VLOOKUP(CONCATENATE(IF(OR(M164="LED Kit",M164="LED Tube"),"LED",M164)," ",O164),Measures!$D$11:$E$245,2,FALSE)*Q164),"")</f>
        <v/>
      </c>
      <c r="T164" s="108"/>
      <c r="U164" s="271" t="s">
        <v>394</v>
      </c>
    </row>
    <row r="165" spans="1:21" s="20" customFormat="1" ht="18.75" customHeight="1">
      <c r="A165" s="104"/>
      <c r="B165" s="101"/>
      <c r="C165" s="253" t="s">
        <v>394</v>
      </c>
      <c r="D165" s="108"/>
      <c r="E165" s="253" t="s">
        <v>394</v>
      </c>
      <c r="F165" s="260"/>
      <c r="G165" s="261" t="s">
        <v>394</v>
      </c>
      <c r="H165" s="258"/>
      <c r="I165" s="259" t="s">
        <v>394</v>
      </c>
      <c r="J165" s="257" t="str">
        <f>IFERROR((VLOOKUP(CONCATENATE(D165," ",F165),Measures!$D$11:$E$245,2,FALSE)*H165),"")</f>
        <v/>
      </c>
      <c r="K165" s="108"/>
      <c r="L165" s="253" t="s">
        <v>394</v>
      </c>
      <c r="M165" s="108"/>
      <c r="N165" s="253" t="s">
        <v>394</v>
      </c>
      <c r="O165" s="108"/>
      <c r="P165" s="253" t="s">
        <v>394</v>
      </c>
      <c r="Q165" s="256"/>
      <c r="R165" s="255" t="s">
        <v>394</v>
      </c>
      <c r="S165" s="118" t="str">
        <f>IFERROR(IF(M165="LED Kit","NA",VLOOKUP(CONCATENATE(IF(OR(M165="LED Kit",M165="LED Tube"),"LED",M165)," ",O165),Measures!$D$11:$E$245,2,FALSE)*Q165),"")</f>
        <v/>
      </c>
      <c r="T165" s="108"/>
      <c r="U165" s="271" t="s">
        <v>394</v>
      </c>
    </row>
    <row r="166" spans="1:21" s="20" customFormat="1" ht="18.75" customHeight="1">
      <c r="A166" s="104"/>
      <c r="B166" s="101"/>
      <c r="C166" s="253" t="s">
        <v>394</v>
      </c>
      <c r="D166" s="108"/>
      <c r="E166" s="253" t="s">
        <v>394</v>
      </c>
      <c r="F166" s="260"/>
      <c r="G166" s="261" t="s">
        <v>394</v>
      </c>
      <c r="H166" s="258"/>
      <c r="I166" s="259" t="s">
        <v>394</v>
      </c>
      <c r="J166" s="257" t="str">
        <f>IFERROR((VLOOKUP(CONCATENATE(D166," ",F166),Measures!$D$11:$E$245,2,FALSE)*H166),"")</f>
        <v/>
      </c>
      <c r="K166" s="108"/>
      <c r="L166" s="253" t="s">
        <v>394</v>
      </c>
      <c r="M166" s="108"/>
      <c r="N166" s="253" t="s">
        <v>394</v>
      </c>
      <c r="O166" s="108"/>
      <c r="P166" s="253" t="s">
        <v>394</v>
      </c>
      <c r="Q166" s="256"/>
      <c r="R166" s="255" t="s">
        <v>394</v>
      </c>
      <c r="S166" s="118" t="str">
        <f>IFERROR(IF(M166="LED Kit","NA",VLOOKUP(CONCATENATE(IF(OR(M166="LED Kit",M166="LED Tube"),"LED",M166)," ",O166),Measures!$D$11:$E$245,2,FALSE)*Q166),"")</f>
        <v/>
      </c>
      <c r="T166" s="108"/>
      <c r="U166" s="271" t="s">
        <v>394</v>
      </c>
    </row>
    <row r="167" spans="1:21" s="20" customFormat="1" ht="18.75" customHeight="1">
      <c r="A167" s="104"/>
      <c r="B167" s="101"/>
      <c r="C167" s="253" t="s">
        <v>394</v>
      </c>
      <c r="D167" s="108"/>
      <c r="E167" s="253" t="s">
        <v>394</v>
      </c>
      <c r="F167" s="260"/>
      <c r="G167" s="261" t="s">
        <v>394</v>
      </c>
      <c r="H167" s="258"/>
      <c r="I167" s="259" t="s">
        <v>394</v>
      </c>
      <c r="J167" s="257" t="str">
        <f>IFERROR((VLOOKUP(CONCATENATE(D167," ",F167),Measures!$D$11:$E$245,2,FALSE)*H167),"")</f>
        <v/>
      </c>
      <c r="K167" s="108"/>
      <c r="L167" s="253" t="s">
        <v>394</v>
      </c>
      <c r="M167" s="108"/>
      <c r="N167" s="253" t="s">
        <v>394</v>
      </c>
      <c r="O167" s="108"/>
      <c r="P167" s="253" t="s">
        <v>394</v>
      </c>
      <c r="Q167" s="256"/>
      <c r="R167" s="255" t="s">
        <v>394</v>
      </c>
      <c r="S167" s="118" t="str">
        <f>IFERROR(IF(M167="LED Kit","NA",VLOOKUP(CONCATENATE(IF(OR(M167="LED Kit",M167="LED Tube"),"LED",M167)," ",O167),Measures!$D$11:$E$245,2,FALSE)*Q167),"")</f>
        <v/>
      </c>
      <c r="T167" s="108"/>
      <c r="U167" s="271" t="s">
        <v>394</v>
      </c>
    </row>
    <row r="168" spans="1:21" s="20" customFormat="1" ht="18.75" customHeight="1">
      <c r="A168" s="104"/>
      <c r="B168" s="101"/>
      <c r="C168" s="253" t="s">
        <v>394</v>
      </c>
      <c r="D168" s="108"/>
      <c r="E168" s="253" t="s">
        <v>394</v>
      </c>
      <c r="F168" s="260"/>
      <c r="G168" s="261" t="s">
        <v>394</v>
      </c>
      <c r="H168" s="258"/>
      <c r="I168" s="259" t="s">
        <v>394</v>
      </c>
      <c r="J168" s="257" t="str">
        <f>IFERROR((VLOOKUP(CONCATENATE(D168," ",F168),Measures!$D$11:$E$245,2,FALSE)*H168),"")</f>
        <v/>
      </c>
      <c r="K168" s="108"/>
      <c r="L168" s="253" t="s">
        <v>394</v>
      </c>
      <c r="M168" s="108"/>
      <c r="N168" s="253" t="s">
        <v>394</v>
      </c>
      <c r="O168" s="108"/>
      <c r="P168" s="253" t="s">
        <v>394</v>
      </c>
      <c r="Q168" s="256"/>
      <c r="R168" s="255" t="s">
        <v>394</v>
      </c>
      <c r="S168" s="118" t="str">
        <f>IFERROR(IF(M168="LED Kit","NA",VLOOKUP(CONCATENATE(IF(OR(M168="LED Kit",M168="LED Tube"),"LED",M168)," ",O168),Measures!$D$11:$E$245,2,FALSE)*Q168),"")</f>
        <v/>
      </c>
      <c r="T168" s="108"/>
      <c r="U168" s="271" t="s">
        <v>394</v>
      </c>
    </row>
    <row r="169" spans="1:21" s="20" customFormat="1" ht="18.75" customHeight="1">
      <c r="A169" s="104"/>
      <c r="B169" s="101"/>
      <c r="C169" s="253" t="s">
        <v>394</v>
      </c>
      <c r="D169" s="108"/>
      <c r="E169" s="253" t="s">
        <v>394</v>
      </c>
      <c r="F169" s="260"/>
      <c r="G169" s="261" t="s">
        <v>394</v>
      </c>
      <c r="H169" s="258"/>
      <c r="I169" s="259" t="s">
        <v>394</v>
      </c>
      <c r="J169" s="257" t="str">
        <f>IFERROR((VLOOKUP(CONCATENATE(D169," ",F169),Measures!$D$11:$E$245,2,FALSE)*H169),"")</f>
        <v/>
      </c>
      <c r="K169" s="108"/>
      <c r="L169" s="253" t="s">
        <v>394</v>
      </c>
      <c r="M169" s="108"/>
      <c r="N169" s="253" t="s">
        <v>394</v>
      </c>
      <c r="O169" s="108"/>
      <c r="P169" s="253" t="s">
        <v>394</v>
      </c>
      <c r="Q169" s="256"/>
      <c r="R169" s="255" t="s">
        <v>394</v>
      </c>
      <c r="S169" s="118" t="str">
        <f>IFERROR(IF(M169="LED Kit","NA",VLOOKUP(CONCATENATE(IF(OR(M169="LED Kit",M169="LED Tube"),"LED",M169)," ",O169),Measures!$D$11:$E$245,2,FALSE)*Q169),"")</f>
        <v/>
      </c>
      <c r="T169" s="108"/>
      <c r="U169" s="271" t="s">
        <v>394</v>
      </c>
    </row>
    <row r="170" spans="1:21" s="20" customFormat="1" ht="18.75" customHeight="1">
      <c r="A170" s="104"/>
      <c r="B170" s="101"/>
      <c r="C170" s="253" t="s">
        <v>394</v>
      </c>
      <c r="D170" s="108"/>
      <c r="E170" s="253" t="s">
        <v>394</v>
      </c>
      <c r="F170" s="260"/>
      <c r="G170" s="261" t="s">
        <v>394</v>
      </c>
      <c r="H170" s="258"/>
      <c r="I170" s="259" t="s">
        <v>394</v>
      </c>
      <c r="J170" s="257" t="str">
        <f>IFERROR((VLOOKUP(CONCATENATE(D170," ",F170),Measures!$D$11:$E$245,2,FALSE)*H170),"")</f>
        <v/>
      </c>
      <c r="K170" s="108"/>
      <c r="L170" s="253" t="s">
        <v>394</v>
      </c>
      <c r="M170" s="108"/>
      <c r="N170" s="253" t="s">
        <v>394</v>
      </c>
      <c r="O170" s="108"/>
      <c r="P170" s="253" t="s">
        <v>394</v>
      </c>
      <c r="Q170" s="256"/>
      <c r="R170" s="255" t="s">
        <v>394</v>
      </c>
      <c r="S170" s="118" t="str">
        <f>IFERROR(IF(M170="LED Kit","NA",VLOOKUP(CONCATENATE(IF(OR(M170="LED Kit",M170="LED Tube"),"LED",M170)," ",O170),Measures!$D$11:$E$245,2,FALSE)*Q170),"")</f>
        <v/>
      </c>
      <c r="T170" s="108"/>
      <c r="U170" s="271" t="s">
        <v>394</v>
      </c>
    </row>
    <row r="171" spans="1:21" s="20" customFormat="1" ht="18.75" customHeight="1">
      <c r="A171" s="104"/>
      <c r="B171" s="101"/>
      <c r="C171" s="253" t="s">
        <v>394</v>
      </c>
      <c r="D171" s="108"/>
      <c r="E171" s="253" t="s">
        <v>394</v>
      </c>
      <c r="F171" s="260"/>
      <c r="G171" s="261" t="s">
        <v>394</v>
      </c>
      <c r="H171" s="258"/>
      <c r="I171" s="259" t="s">
        <v>394</v>
      </c>
      <c r="J171" s="257" t="str">
        <f>IFERROR((VLOOKUP(CONCATENATE(D171," ",F171),Measures!$D$11:$E$245,2,FALSE)*H171),"")</f>
        <v/>
      </c>
      <c r="K171" s="108"/>
      <c r="L171" s="253" t="s">
        <v>394</v>
      </c>
      <c r="M171" s="108"/>
      <c r="N171" s="253" t="s">
        <v>394</v>
      </c>
      <c r="O171" s="108"/>
      <c r="P171" s="253" t="s">
        <v>394</v>
      </c>
      <c r="Q171" s="256"/>
      <c r="R171" s="255" t="s">
        <v>394</v>
      </c>
      <c r="S171" s="118" t="str">
        <f>IFERROR(IF(M171="LED Kit","NA",VLOOKUP(CONCATENATE(IF(OR(M171="LED Kit",M171="LED Tube"),"LED",M171)," ",O171),Measures!$D$11:$E$245,2,FALSE)*Q171),"")</f>
        <v/>
      </c>
      <c r="T171" s="108"/>
      <c r="U171" s="271" t="s">
        <v>394</v>
      </c>
    </row>
    <row r="172" spans="1:21" s="20" customFormat="1" ht="18.75" customHeight="1">
      <c r="A172" s="104"/>
      <c r="B172" s="101"/>
      <c r="C172" s="253" t="s">
        <v>394</v>
      </c>
      <c r="D172" s="108"/>
      <c r="E172" s="253" t="s">
        <v>394</v>
      </c>
      <c r="F172" s="260"/>
      <c r="G172" s="261" t="s">
        <v>394</v>
      </c>
      <c r="H172" s="258"/>
      <c r="I172" s="259" t="s">
        <v>394</v>
      </c>
      <c r="J172" s="257" t="str">
        <f>IFERROR((VLOOKUP(CONCATENATE(D172," ",F172),Measures!$D$11:$E$245,2,FALSE)*H172),"")</f>
        <v/>
      </c>
      <c r="K172" s="108"/>
      <c r="L172" s="253" t="s">
        <v>394</v>
      </c>
      <c r="M172" s="108"/>
      <c r="N172" s="253" t="s">
        <v>394</v>
      </c>
      <c r="O172" s="108"/>
      <c r="P172" s="253" t="s">
        <v>394</v>
      </c>
      <c r="Q172" s="256"/>
      <c r="R172" s="255" t="s">
        <v>394</v>
      </c>
      <c r="S172" s="118" t="str">
        <f>IFERROR(IF(M172="LED Kit","NA",VLOOKUP(CONCATENATE(IF(OR(M172="LED Kit",M172="LED Tube"),"LED",M172)," ",O172),Measures!$D$11:$E$245,2,FALSE)*Q172),"")</f>
        <v/>
      </c>
      <c r="T172" s="108"/>
      <c r="U172" s="271" t="s">
        <v>394</v>
      </c>
    </row>
    <row r="173" spans="1:21" s="20" customFormat="1" ht="18.75" customHeight="1">
      <c r="A173" s="104"/>
      <c r="B173" s="101"/>
      <c r="C173" s="253" t="s">
        <v>394</v>
      </c>
      <c r="D173" s="108"/>
      <c r="E173" s="253" t="s">
        <v>394</v>
      </c>
      <c r="F173" s="260"/>
      <c r="G173" s="261" t="s">
        <v>394</v>
      </c>
      <c r="H173" s="258"/>
      <c r="I173" s="259" t="s">
        <v>394</v>
      </c>
      <c r="J173" s="257" t="str">
        <f>IFERROR((VLOOKUP(CONCATENATE(D173," ",F173),Measures!$D$11:$E$245,2,FALSE)*H173),"")</f>
        <v/>
      </c>
      <c r="K173" s="108"/>
      <c r="L173" s="253" t="s">
        <v>394</v>
      </c>
      <c r="M173" s="108"/>
      <c r="N173" s="253" t="s">
        <v>394</v>
      </c>
      <c r="O173" s="108"/>
      <c r="P173" s="253" t="s">
        <v>394</v>
      </c>
      <c r="Q173" s="256"/>
      <c r="R173" s="255" t="s">
        <v>394</v>
      </c>
      <c r="S173" s="118" t="str">
        <f>IFERROR(IF(M173="LED Kit","NA",VLOOKUP(CONCATENATE(IF(OR(M173="LED Kit",M173="LED Tube"),"LED",M173)," ",O173),Measures!$D$11:$E$245,2,FALSE)*Q173),"")</f>
        <v/>
      </c>
      <c r="T173" s="108"/>
      <c r="U173" s="271" t="s">
        <v>394</v>
      </c>
    </row>
    <row r="174" spans="1:21" s="20" customFormat="1" ht="18.75" customHeight="1">
      <c r="A174" s="104"/>
      <c r="B174" s="101"/>
      <c r="C174" s="253" t="s">
        <v>394</v>
      </c>
      <c r="D174" s="108"/>
      <c r="E174" s="253" t="s">
        <v>394</v>
      </c>
      <c r="F174" s="260"/>
      <c r="G174" s="261" t="s">
        <v>394</v>
      </c>
      <c r="H174" s="258"/>
      <c r="I174" s="259" t="s">
        <v>394</v>
      </c>
      <c r="J174" s="257" t="str">
        <f>IFERROR((VLOOKUP(CONCATENATE(D174," ",F174),Measures!$D$11:$E$245,2,FALSE)*H174),"")</f>
        <v/>
      </c>
      <c r="K174" s="108"/>
      <c r="L174" s="253" t="s">
        <v>394</v>
      </c>
      <c r="M174" s="108"/>
      <c r="N174" s="253" t="s">
        <v>394</v>
      </c>
      <c r="O174" s="108"/>
      <c r="P174" s="253" t="s">
        <v>394</v>
      </c>
      <c r="Q174" s="256"/>
      <c r="R174" s="255" t="s">
        <v>394</v>
      </c>
      <c r="S174" s="118" t="str">
        <f>IFERROR(IF(M174="LED Kit","NA",VLOOKUP(CONCATENATE(IF(OR(M174="LED Kit",M174="LED Tube"),"LED",M174)," ",O174),Measures!$D$11:$E$245,2,FALSE)*Q174),"")</f>
        <v/>
      </c>
      <c r="T174" s="108"/>
      <c r="U174" s="271" t="s">
        <v>394</v>
      </c>
    </row>
    <row r="175" spans="1:21" s="20" customFormat="1" ht="18.75" customHeight="1">
      <c r="A175" s="104"/>
      <c r="B175" s="101"/>
      <c r="C175" s="253" t="s">
        <v>394</v>
      </c>
      <c r="D175" s="108"/>
      <c r="E175" s="253" t="s">
        <v>394</v>
      </c>
      <c r="F175" s="260"/>
      <c r="G175" s="261" t="s">
        <v>394</v>
      </c>
      <c r="H175" s="258"/>
      <c r="I175" s="259" t="s">
        <v>394</v>
      </c>
      <c r="J175" s="257" t="str">
        <f>IFERROR((VLOOKUP(CONCATENATE(D175," ",F175),Measures!$D$11:$E$245,2,FALSE)*H175),"")</f>
        <v/>
      </c>
      <c r="K175" s="108"/>
      <c r="L175" s="253" t="s">
        <v>394</v>
      </c>
      <c r="M175" s="108"/>
      <c r="N175" s="253" t="s">
        <v>394</v>
      </c>
      <c r="O175" s="108"/>
      <c r="P175" s="253" t="s">
        <v>394</v>
      </c>
      <c r="Q175" s="256"/>
      <c r="R175" s="255" t="s">
        <v>394</v>
      </c>
      <c r="S175" s="118" t="str">
        <f>IFERROR(IF(M175="LED Kit","NA",VLOOKUP(CONCATENATE(IF(OR(M175="LED Kit",M175="LED Tube"),"LED",M175)," ",O175),Measures!$D$11:$E$245,2,FALSE)*Q175),"")</f>
        <v/>
      </c>
      <c r="T175" s="108"/>
      <c r="U175" s="271" t="s">
        <v>394</v>
      </c>
    </row>
    <row r="176" spans="1:21" s="20" customFormat="1" ht="18.75" customHeight="1">
      <c r="A176" s="104"/>
      <c r="B176" s="101"/>
      <c r="C176" s="253" t="s">
        <v>394</v>
      </c>
      <c r="D176" s="108"/>
      <c r="E176" s="253" t="s">
        <v>394</v>
      </c>
      <c r="F176" s="260"/>
      <c r="G176" s="261" t="s">
        <v>394</v>
      </c>
      <c r="H176" s="258"/>
      <c r="I176" s="259" t="s">
        <v>394</v>
      </c>
      <c r="J176" s="257" t="str">
        <f>IFERROR((VLOOKUP(CONCATENATE(D176," ",F176),Measures!$D$11:$E$245,2,FALSE)*H176),"")</f>
        <v/>
      </c>
      <c r="K176" s="108"/>
      <c r="L176" s="253" t="s">
        <v>394</v>
      </c>
      <c r="M176" s="108"/>
      <c r="N176" s="253" t="s">
        <v>394</v>
      </c>
      <c r="O176" s="108"/>
      <c r="P176" s="253" t="s">
        <v>394</v>
      </c>
      <c r="Q176" s="256"/>
      <c r="R176" s="255" t="s">
        <v>394</v>
      </c>
      <c r="S176" s="118" t="str">
        <f>IFERROR(IF(M176="LED Kit","NA",VLOOKUP(CONCATENATE(IF(OR(M176="LED Kit",M176="LED Tube"),"LED",M176)," ",O176),Measures!$D$11:$E$245,2,FALSE)*Q176),"")</f>
        <v/>
      </c>
      <c r="T176" s="108"/>
      <c r="U176" s="271" t="s">
        <v>394</v>
      </c>
    </row>
    <row r="177" spans="1:21" s="20" customFormat="1" ht="18.75" customHeight="1">
      <c r="A177" s="104"/>
      <c r="B177" s="101"/>
      <c r="C177" s="253" t="s">
        <v>394</v>
      </c>
      <c r="D177" s="108"/>
      <c r="E177" s="253" t="s">
        <v>394</v>
      </c>
      <c r="F177" s="260"/>
      <c r="G177" s="261" t="s">
        <v>394</v>
      </c>
      <c r="H177" s="258"/>
      <c r="I177" s="259" t="s">
        <v>394</v>
      </c>
      <c r="J177" s="257" t="str">
        <f>IFERROR((VLOOKUP(CONCATENATE(D177," ",F177),Measures!$D$11:$E$245,2,FALSE)*H177),"")</f>
        <v/>
      </c>
      <c r="K177" s="108"/>
      <c r="L177" s="253" t="s">
        <v>394</v>
      </c>
      <c r="M177" s="108"/>
      <c r="N177" s="253" t="s">
        <v>394</v>
      </c>
      <c r="O177" s="108"/>
      <c r="P177" s="253" t="s">
        <v>394</v>
      </c>
      <c r="Q177" s="256"/>
      <c r="R177" s="255" t="s">
        <v>394</v>
      </c>
      <c r="S177" s="118" t="str">
        <f>IFERROR(IF(M177="LED Kit","NA",VLOOKUP(CONCATENATE(IF(OR(M177="LED Kit",M177="LED Tube"),"LED",M177)," ",O177),Measures!$D$11:$E$245,2,FALSE)*Q177),"")</f>
        <v/>
      </c>
      <c r="T177" s="108"/>
      <c r="U177" s="271" t="s">
        <v>394</v>
      </c>
    </row>
    <row r="178" spans="1:21" s="20" customFormat="1" ht="18.75" customHeight="1">
      <c r="A178" s="104"/>
      <c r="B178" s="101"/>
      <c r="C178" s="253" t="s">
        <v>394</v>
      </c>
      <c r="D178" s="108"/>
      <c r="E178" s="253" t="s">
        <v>394</v>
      </c>
      <c r="F178" s="260"/>
      <c r="G178" s="261" t="s">
        <v>394</v>
      </c>
      <c r="H178" s="258"/>
      <c r="I178" s="259" t="s">
        <v>394</v>
      </c>
      <c r="J178" s="257" t="str">
        <f>IFERROR((VLOOKUP(CONCATENATE(D178," ",F178),Measures!$D$11:$E$245,2,FALSE)*H178),"")</f>
        <v/>
      </c>
      <c r="K178" s="108"/>
      <c r="L178" s="253" t="s">
        <v>394</v>
      </c>
      <c r="M178" s="108"/>
      <c r="N178" s="253" t="s">
        <v>394</v>
      </c>
      <c r="O178" s="108"/>
      <c r="P178" s="253" t="s">
        <v>394</v>
      </c>
      <c r="Q178" s="256"/>
      <c r="R178" s="255" t="s">
        <v>394</v>
      </c>
      <c r="S178" s="118" t="str">
        <f>IFERROR(IF(M178="LED Kit","NA",VLOOKUP(CONCATENATE(IF(OR(M178="LED Kit",M178="LED Tube"),"LED",M178)," ",O178),Measures!$D$11:$E$245,2,FALSE)*Q178),"")</f>
        <v/>
      </c>
      <c r="T178" s="108"/>
      <c r="U178" s="271" t="s">
        <v>394</v>
      </c>
    </row>
    <row r="179" spans="1:21" s="20" customFormat="1" ht="18.75" customHeight="1">
      <c r="A179" s="104"/>
      <c r="B179" s="101"/>
      <c r="C179" s="253" t="s">
        <v>394</v>
      </c>
      <c r="D179" s="108"/>
      <c r="E179" s="253" t="s">
        <v>394</v>
      </c>
      <c r="F179" s="260"/>
      <c r="G179" s="261" t="s">
        <v>394</v>
      </c>
      <c r="H179" s="258"/>
      <c r="I179" s="259" t="s">
        <v>394</v>
      </c>
      <c r="J179" s="257" t="str">
        <f>IFERROR((VLOOKUP(CONCATENATE(D179," ",F179),Measures!$D$11:$E$245,2,FALSE)*H179),"")</f>
        <v/>
      </c>
      <c r="K179" s="108"/>
      <c r="L179" s="253" t="s">
        <v>394</v>
      </c>
      <c r="M179" s="108"/>
      <c r="N179" s="253" t="s">
        <v>394</v>
      </c>
      <c r="O179" s="108"/>
      <c r="P179" s="253" t="s">
        <v>394</v>
      </c>
      <c r="Q179" s="256"/>
      <c r="R179" s="255" t="s">
        <v>394</v>
      </c>
      <c r="S179" s="118" t="str">
        <f>IFERROR(IF(M179="LED Kit","NA",VLOOKUP(CONCATENATE(IF(OR(M179="LED Kit",M179="LED Tube"),"LED",M179)," ",O179),Measures!$D$11:$E$245,2,FALSE)*Q179),"")</f>
        <v/>
      </c>
      <c r="T179" s="108"/>
      <c r="U179" s="271" t="s">
        <v>394</v>
      </c>
    </row>
    <row r="180" spans="1:21" s="20" customFormat="1" ht="18.75" customHeight="1">
      <c r="A180" s="104"/>
      <c r="B180" s="101"/>
      <c r="C180" s="253" t="s">
        <v>394</v>
      </c>
      <c r="D180" s="108"/>
      <c r="E180" s="253" t="s">
        <v>394</v>
      </c>
      <c r="F180" s="260"/>
      <c r="G180" s="261" t="s">
        <v>394</v>
      </c>
      <c r="H180" s="258"/>
      <c r="I180" s="259" t="s">
        <v>394</v>
      </c>
      <c r="J180" s="257" t="str">
        <f>IFERROR((VLOOKUP(CONCATENATE(D180," ",F180),Measures!$D$11:$E$245,2,FALSE)*H180),"")</f>
        <v/>
      </c>
      <c r="K180" s="108"/>
      <c r="L180" s="253" t="s">
        <v>394</v>
      </c>
      <c r="M180" s="108"/>
      <c r="N180" s="253" t="s">
        <v>394</v>
      </c>
      <c r="O180" s="108"/>
      <c r="P180" s="253" t="s">
        <v>394</v>
      </c>
      <c r="Q180" s="256"/>
      <c r="R180" s="255" t="s">
        <v>394</v>
      </c>
      <c r="S180" s="118" t="str">
        <f>IFERROR(IF(M180="LED Kit","NA",VLOOKUP(CONCATENATE(IF(OR(M180="LED Kit",M180="LED Tube"),"LED",M180)," ",O180),Measures!$D$11:$E$245,2,FALSE)*Q180),"")</f>
        <v/>
      </c>
      <c r="T180" s="108"/>
      <c r="U180" s="271" t="s">
        <v>394</v>
      </c>
    </row>
    <row r="181" spans="1:21" s="20" customFormat="1" ht="18.75" customHeight="1">
      <c r="A181" s="104"/>
      <c r="B181" s="101"/>
      <c r="C181" s="253" t="s">
        <v>394</v>
      </c>
      <c r="D181" s="108"/>
      <c r="E181" s="253" t="s">
        <v>394</v>
      </c>
      <c r="F181" s="260"/>
      <c r="G181" s="261" t="s">
        <v>394</v>
      </c>
      <c r="H181" s="258"/>
      <c r="I181" s="259" t="s">
        <v>394</v>
      </c>
      <c r="J181" s="257" t="str">
        <f>IFERROR((VLOOKUP(CONCATENATE(D181," ",F181),Measures!$D$11:$E$245,2,FALSE)*H181),"")</f>
        <v/>
      </c>
      <c r="K181" s="108"/>
      <c r="L181" s="253" t="s">
        <v>394</v>
      </c>
      <c r="M181" s="108"/>
      <c r="N181" s="253" t="s">
        <v>394</v>
      </c>
      <c r="O181" s="108"/>
      <c r="P181" s="253" t="s">
        <v>394</v>
      </c>
      <c r="Q181" s="256"/>
      <c r="R181" s="255" t="s">
        <v>394</v>
      </c>
      <c r="S181" s="118" t="str">
        <f>IFERROR(IF(M181="LED Kit","NA",VLOOKUP(CONCATENATE(IF(OR(M181="LED Kit",M181="LED Tube"),"LED",M181)," ",O181),Measures!$D$11:$E$245,2,FALSE)*Q181),"")</f>
        <v/>
      </c>
      <c r="T181" s="108"/>
      <c r="U181" s="271" t="s">
        <v>394</v>
      </c>
    </row>
    <row r="182" spans="1:21" s="20" customFormat="1" ht="18.75" customHeight="1">
      <c r="A182" s="104"/>
      <c r="B182" s="101"/>
      <c r="C182" s="253" t="s">
        <v>394</v>
      </c>
      <c r="D182" s="108"/>
      <c r="E182" s="253" t="s">
        <v>394</v>
      </c>
      <c r="F182" s="260"/>
      <c r="G182" s="261" t="s">
        <v>394</v>
      </c>
      <c r="H182" s="258"/>
      <c r="I182" s="259" t="s">
        <v>394</v>
      </c>
      <c r="J182" s="257" t="str">
        <f>IFERROR((VLOOKUP(CONCATENATE(D182," ",F182),Measures!$D$11:$E$245,2,FALSE)*H182),"")</f>
        <v/>
      </c>
      <c r="K182" s="108"/>
      <c r="L182" s="253" t="s">
        <v>394</v>
      </c>
      <c r="M182" s="108"/>
      <c r="N182" s="253" t="s">
        <v>394</v>
      </c>
      <c r="O182" s="108"/>
      <c r="P182" s="253" t="s">
        <v>394</v>
      </c>
      <c r="Q182" s="256"/>
      <c r="R182" s="255" t="s">
        <v>394</v>
      </c>
      <c r="S182" s="118" t="str">
        <f>IFERROR(IF(M182="LED Kit","NA",VLOOKUP(CONCATENATE(IF(OR(M182="LED Kit",M182="LED Tube"),"LED",M182)," ",O182),Measures!$D$11:$E$245,2,FALSE)*Q182),"")</f>
        <v/>
      </c>
      <c r="T182" s="108"/>
      <c r="U182" s="271" t="s">
        <v>394</v>
      </c>
    </row>
    <row r="183" spans="1:21" s="20" customFormat="1" ht="18.75" customHeight="1">
      <c r="A183" s="104"/>
      <c r="B183" s="101"/>
      <c r="C183" s="253" t="s">
        <v>394</v>
      </c>
      <c r="D183" s="108"/>
      <c r="E183" s="253" t="s">
        <v>394</v>
      </c>
      <c r="F183" s="260"/>
      <c r="G183" s="261" t="s">
        <v>394</v>
      </c>
      <c r="H183" s="258"/>
      <c r="I183" s="259" t="s">
        <v>394</v>
      </c>
      <c r="J183" s="257" t="str">
        <f>IFERROR((VLOOKUP(CONCATENATE(D183," ",F183),Measures!$D$11:$E$245,2,FALSE)*H183),"")</f>
        <v/>
      </c>
      <c r="K183" s="108"/>
      <c r="L183" s="253" t="s">
        <v>394</v>
      </c>
      <c r="M183" s="108"/>
      <c r="N183" s="253" t="s">
        <v>394</v>
      </c>
      <c r="O183" s="108"/>
      <c r="P183" s="253" t="s">
        <v>394</v>
      </c>
      <c r="Q183" s="256"/>
      <c r="R183" s="255" t="s">
        <v>394</v>
      </c>
      <c r="S183" s="118" t="str">
        <f>IFERROR(IF(M183="LED Kit","NA",VLOOKUP(CONCATENATE(IF(OR(M183="LED Kit",M183="LED Tube"),"LED",M183)," ",O183),Measures!$D$11:$E$245,2,FALSE)*Q183),"")</f>
        <v/>
      </c>
      <c r="T183" s="108"/>
      <c r="U183" s="271" t="s">
        <v>394</v>
      </c>
    </row>
    <row r="184" spans="1:21" s="20" customFormat="1" ht="18.75" customHeight="1">
      <c r="A184" s="104"/>
      <c r="B184" s="101"/>
      <c r="C184" s="253" t="s">
        <v>394</v>
      </c>
      <c r="D184" s="108"/>
      <c r="E184" s="253" t="s">
        <v>394</v>
      </c>
      <c r="F184" s="260"/>
      <c r="G184" s="261" t="s">
        <v>394</v>
      </c>
      <c r="H184" s="258"/>
      <c r="I184" s="259" t="s">
        <v>394</v>
      </c>
      <c r="J184" s="257" t="str">
        <f>IFERROR((VLOOKUP(CONCATENATE(D184," ",F184),Measures!$D$11:$E$245,2,FALSE)*H184),"")</f>
        <v/>
      </c>
      <c r="K184" s="108"/>
      <c r="L184" s="253" t="s">
        <v>394</v>
      </c>
      <c r="M184" s="108"/>
      <c r="N184" s="253" t="s">
        <v>394</v>
      </c>
      <c r="O184" s="108"/>
      <c r="P184" s="253" t="s">
        <v>394</v>
      </c>
      <c r="Q184" s="256"/>
      <c r="R184" s="255" t="s">
        <v>394</v>
      </c>
      <c r="S184" s="118" t="str">
        <f>IFERROR(IF(M184="LED Kit","NA",VLOOKUP(CONCATENATE(IF(OR(M184="LED Kit",M184="LED Tube"),"LED",M184)," ",O184),Measures!$D$11:$E$245,2,FALSE)*Q184),"")</f>
        <v/>
      </c>
      <c r="T184" s="108"/>
      <c r="U184" s="271" t="s">
        <v>394</v>
      </c>
    </row>
    <row r="185" spans="1:21" s="20" customFormat="1" ht="18.75" customHeight="1">
      <c r="A185" s="104"/>
      <c r="B185" s="101"/>
      <c r="C185" s="253" t="s">
        <v>394</v>
      </c>
      <c r="D185" s="108"/>
      <c r="E185" s="253" t="s">
        <v>394</v>
      </c>
      <c r="F185" s="260"/>
      <c r="G185" s="261" t="s">
        <v>394</v>
      </c>
      <c r="H185" s="258"/>
      <c r="I185" s="259" t="s">
        <v>394</v>
      </c>
      <c r="J185" s="257" t="str">
        <f>IFERROR((VLOOKUP(CONCATENATE(D185," ",F185),Measures!$D$11:$E$245,2,FALSE)*H185),"")</f>
        <v/>
      </c>
      <c r="K185" s="108"/>
      <c r="L185" s="253" t="s">
        <v>394</v>
      </c>
      <c r="M185" s="108"/>
      <c r="N185" s="253" t="s">
        <v>394</v>
      </c>
      <c r="O185" s="108"/>
      <c r="P185" s="253" t="s">
        <v>394</v>
      </c>
      <c r="Q185" s="256"/>
      <c r="R185" s="255" t="s">
        <v>394</v>
      </c>
      <c r="S185" s="118" t="str">
        <f>IFERROR(IF(M185="LED Kit","NA",VLOOKUP(CONCATENATE(IF(OR(M185="LED Kit",M185="LED Tube"),"LED",M185)," ",O185),Measures!$D$11:$E$245,2,FALSE)*Q185),"")</f>
        <v/>
      </c>
      <c r="T185" s="108"/>
      <c r="U185" s="271" t="s">
        <v>394</v>
      </c>
    </row>
    <row r="186" spans="1:21" s="20" customFormat="1" ht="18.75" customHeight="1">
      <c r="A186" s="104"/>
      <c r="B186" s="101"/>
      <c r="C186" s="253" t="s">
        <v>394</v>
      </c>
      <c r="D186" s="108"/>
      <c r="E186" s="253" t="s">
        <v>394</v>
      </c>
      <c r="F186" s="260"/>
      <c r="G186" s="261" t="s">
        <v>394</v>
      </c>
      <c r="H186" s="258"/>
      <c r="I186" s="259" t="s">
        <v>394</v>
      </c>
      <c r="J186" s="257" t="str">
        <f>IFERROR((VLOOKUP(CONCATENATE(D186," ",F186),Measures!$D$11:$E$245,2,FALSE)*H186),"")</f>
        <v/>
      </c>
      <c r="K186" s="108"/>
      <c r="L186" s="253" t="s">
        <v>394</v>
      </c>
      <c r="M186" s="108"/>
      <c r="N186" s="253" t="s">
        <v>394</v>
      </c>
      <c r="O186" s="108"/>
      <c r="P186" s="253" t="s">
        <v>394</v>
      </c>
      <c r="Q186" s="256"/>
      <c r="R186" s="255" t="s">
        <v>394</v>
      </c>
      <c r="S186" s="118" t="str">
        <f>IFERROR(IF(M186="LED Kit","NA",VLOOKUP(CONCATENATE(IF(OR(M186="LED Kit",M186="LED Tube"),"LED",M186)," ",O186),Measures!$D$11:$E$245,2,FALSE)*Q186),"")</f>
        <v/>
      </c>
      <c r="T186" s="108"/>
      <c r="U186" s="271" t="s">
        <v>394</v>
      </c>
    </row>
    <row r="187" spans="1:21" s="20" customFormat="1" ht="18.75" customHeight="1">
      <c r="A187" s="104"/>
      <c r="B187" s="101"/>
      <c r="C187" s="253" t="s">
        <v>394</v>
      </c>
      <c r="D187" s="108"/>
      <c r="E187" s="253" t="s">
        <v>394</v>
      </c>
      <c r="F187" s="260"/>
      <c r="G187" s="261" t="s">
        <v>394</v>
      </c>
      <c r="H187" s="258"/>
      <c r="I187" s="259" t="s">
        <v>394</v>
      </c>
      <c r="J187" s="257" t="str">
        <f>IFERROR((VLOOKUP(CONCATENATE(D187," ",F187),Measures!$D$11:$E$245,2,FALSE)*H187),"")</f>
        <v/>
      </c>
      <c r="K187" s="108"/>
      <c r="L187" s="253" t="s">
        <v>394</v>
      </c>
      <c r="M187" s="108"/>
      <c r="N187" s="253" t="s">
        <v>394</v>
      </c>
      <c r="O187" s="108"/>
      <c r="P187" s="253" t="s">
        <v>394</v>
      </c>
      <c r="Q187" s="256"/>
      <c r="R187" s="255" t="s">
        <v>394</v>
      </c>
      <c r="S187" s="118" t="str">
        <f>IFERROR(IF(M187="LED Kit","NA",VLOOKUP(CONCATENATE(IF(OR(M187="LED Kit",M187="LED Tube"),"LED",M187)," ",O187),Measures!$D$11:$E$245,2,FALSE)*Q187),"")</f>
        <v/>
      </c>
      <c r="T187" s="108"/>
      <c r="U187" s="271" t="s">
        <v>394</v>
      </c>
    </row>
    <row r="188" spans="1:21" s="20" customFormat="1" ht="18.75" customHeight="1">
      <c r="A188" s="104"/>
      <c r="B188" s="101"/>
      <c r="C188" s="253" t="s">
        <v>394</v>
      </c>
      <c r="D188" s="108"/>
      <c r="E188" s="253" t="s">
        <v>394</v>
      </c>
      <c r="F188" s="260"/>
      <c r="G188" s="261" t="s">
        <v>394</v>
      </c>
      <c r="H188" s="258"/>
      <c r="I188" s="259" t="s">
        <v>394</v>
      </c>
      <c r="J188" s="257" t="str">
        <f>IFERROR((VLOOKUP(CONCATENATE(D188," ",F188),Measures!$D$11:$E$245,2,FALSE)*H188),"")</f>
        <v/>
      </c>
      <c r="K188" s="108"/>
      <c r="L188" s="253" t="s">
        <v>394</v>
      </c>
      <c r="M188" s="108"/>
      <c r="N188" s="253" t="s">
        <v>394</v>
      </c>
      <c r="O188" s="108"/>
      <c r="P188" s="253" t="s">
        <v>394</v>
      </c>
      <c r="Q188" s="256"/>
      <c r="R188" s="255" t="s">
        <v>394</v>
      </c>
      <c r="S188" s="118" t="str">
        <f>IFERROR(IF(M188="LED Kit","NA",VLOOKUP(CONCATENATE(IF(OR(M188="LED Kit",M188="LED Tube"),"LED",M188)," ",O188),Measures!$D$11:$E$245,2,FALSE)*Q188),"")</f>
        <v/>
      </c>
      <c r="T188" s="108"/>
      <c r="U188" s="271" t="s">
        <v>394</v>
      </c>
    </row>
    <row r="189" spans="1:21" s="20" customFormat="1" ht="18.75" customHeight="1">
      <c r="A189" s="104"/>
      <c r="B189" s="101"/>
      <c r="C189" s="253" t="s">
        <v>394</v>
      </c>
      <c r="D189" s="108"/>
      <c r="E189" s="253" t="s">
        <v>394</v>
      </c>
      <c r="F189" s="260"/>
      <c r="G189" s="261" t="s">
        <v>394</v>
      </c>
      <c r="H189" s="258"/>
      <c r="I189" s="259" t="s">
        <v>394</v>
      </c>
      <c r="J189" s="257" t="str">
        <f>IFERROR((VLOOKUP(CONCATENATE(D189," ",F189),Measures!$D$11:$E$245,2,FALSE)*H189),"")</f>
        <v/>
      </c>
      <c r="K189" s="108"/>
      <c r="L189" s="253" t="s">
        <v>394</v>
      </c>
      <c r="M189" s="108"/>
      <c r="N189" s="253" t="s">
        <v>394</v>
      </c>
      <c r="O189" s="108"/>
      <c r="P189" s="253" t="s">
        <v>394</v>
      </c>
      <c r="Q189" s="256"/>
      <c r="R189" s="255" t="s">
        <v>394</v>
      </c>
      <c r="S189" s="118" t="str">
        <f>IFERROR(IF(M189="LED Kit","NA",VLOOKUP(CONCATENATE(IF(OR(M189="LED Kit",M189="LED Tube"),"LED",M189)," ",O189),Measures!$D$11:$E$245,2,FALSE)*Q189),"")</f>
        <v/>
      </c>
      <c r="T189" s="108"/>
      <c r="U189" s="271" t="s">
        <v>394</v>
      </c>
    </row>
    <row r="190" spans="1:21" s="20" customFormat="1" ht="18.75" customHeight="1">
      <c r="A190" s="104"/>
      <c r="B190" s="101"/>
      <c r="C190" s="253" t="s">
        <v>394</v>
      </c>
      <c r="D190" s="108"/>
      <c r="E190" s="253" t="s">
        <v>394</v>
      </c>
      <c r="F190" s="260"/>
      <c r="G190" s="261" t="s">
        <v>394</v>
      </c>
      <c r="H190" s="258"/>
      <c r="I190" s="259" t="s">
        <v>394</v>
      </c>
      <c r="J190" s="257" t="str">
        <f>IFERROR((VLOOKUP(CONCATENATE(D190," ",F190),Measures!$D$11:$E$245,2,FALSE)*H190),"")</f>
        <v/>
      </c>
      <c r="K190" s="108"/>
      <c r="L190" s="253" t="s">
        <v>394</v>
      </c>
      <c r="M190" s="108"/>
      <c r="N190" s="253" t="s">
        <v>394</v>
      </c>
      <c r="O190" s="108"/>
      <c r="P190" s="253" t="s">
        <v>394</v>
      </c>
      <c r="Q190" s="256"/>
      <c r="R190" s="255" t="s">
        <v>394</v>
      </c>
      <c r="S190" s="118" t="str">
        <f>IFERROR(IF(M190="LED Kit","NA",VLOOKUP(CONCATENATE(IF(OR(M190="LED Kit",M190="LED Tube"),"LED",M190)," ",O190),Measures!$D$11:$E$245,2,FALSE)*Q190),"")</f>
        <v/>
      </c>
      <c r="T190" s="108"/>
      <c r="U190" s="271" t="s">
        <v>394</v>
      </c>
    </row>
    <row r="191" spans="1:21" s="20" customFormat="1" ht="18.75" customHeight="1">
      <c r="A191" s="104"/>
      <c r="B191" s="101"/>
      <c r="C191" s="253" t="s">
        <v>394</v>
      </c>
      <c r="D191" s="108"/>
      <c r="E191" s="253" t="s">
        <v>394</v>
      </c>
      <c r="F191" s="260"/>
      <c r="G191" s="261" t="s">
        <v>394</v>
      </c>
      <c r="H191" s="258"/>
      <c r="I191" s="259" t="s">
        <v>394</v>
      </c>
      <c r="J191" s="257" t="str">
        <f>IFERROR((VLOOKUP(CONCATENATE(D191," ",F191),Measures!$D$11:$E$245,2,FALSE)*H191),"")</f>
        <v/>
      </c>
      <c r="K191" s="108"/>
      <c r="L191" s="253" t="s">
        <v>394</v>
      </c>
      <c r="M191" s="108"/>
      <c r="N191" s="253" t="s">
        <v>394</v>
      </c>
      <c r="O191" s="108"/>
      <c r="P191" s="253" t="s">
        <v>394</v>
      </c>
      <c r="Q191" s="256"/>
      <c r="R191" s="255" t="s">
        <v>394</v>
      </c>
      <c r="S191" s="118" t="str">
        <f>IFERROR(IF(M191="LED Kit","NA",VLOOKUP(CONCATENATE(IF(OR(M191="LED Kit",M191="LED Tube"),"LED",M191)," ",O191),Measures!$D$11:$E$245,2,FALSE)*Q191),"")</f>
        <v/>
      </c>
      <c r="T191" s="108"/>
      <c r="U191" s="271" t="s">
        <v>394</v>
      </c>
    </row>
    <row r="192" spans="1:21" s="20" customFormat="1" ht="18.75" customHeight="1">
      <c r="A192" s="104"/>
      <c r="B192" s="101"/>
      <c r="C192" s="253" t="s">
        <v>394</v>
      </c>
      <c r="D192" s="108"/>
      <c r="E192" s="253" t="s">
        <v>394</v>
      </c>
      <c r="F192" s="260"/>
      <c r="G192" s="261" t="s">
        <v>394</v>
      </c>
      <c r="H192" s="258"/>
      <c r="I192" s="259" t="s">
        <v>394</v>
      </c>
      <c r="J192" s="257" t="str">
        <f>IFERROR((VLOOKUP(CONCATENATE(D192," ",F192),Measures!$D$11:$E$245,2,FALSE)*H192),"")</f>
        <v/>
      </c>
      <c r="K192" s="108"/>
      <c r="L192" s="253" t="s">
        <v>394</v>
      </c>
      <c r="M192" s="108"/>
      <c r="N192" s="253" t="s">
        <v>394</v>
      </c>
      <c r="O192" s="108"/>
      <c r="P192" s="253" t="s">
        <v>394</v>
      </c>
      <c r="Q192" s="256"/>
      <c r="R192" s="255" t="s">
        <v>394</v>
      </c>
      <c r="S192" s="118" t="str">
        <f>IFERROR(IF(M192="LED Kit","NA",VLOOKUP(CONCATENATE(IF(OR(M192="LED Kit",M192="LED Tube"),"LED",M192)," ",O192),Measures!$D$11:$E$245,2,FALSE)*Q192),"")</f>
        <v/>
      </c>
      <c r="T192" s="108"/>
      <c r="U192" s="271" t="s">
        <v>394</v>
      </c>
    </row>
    <row r="193" spans="1:21" s="20" customFormat="1" ht="18.75" customHeight="1">
      <c r="A193" s="104"/>
      <c r="B193" s="101"/>
      <c r="C193" s="253" t="s">
        <v>394</v>
      </c>
      <c r="D193" s="108"/>
      <c r="E193" s="253" t="s">
        <v>394</v>
      </c>
      <c r="F193" s="260"/>
      <c r="G193" s="261" t="s">
        <v>394</v>
      </c>
      <c r="H193" s="258"/>
      <c r="I193" s="259" t="s">
        <v>394</v>
      </c>
      <c r="J193" s="257" t="str">
        <f>IFERROR((VLOOKUP(CONCATENATE(D193," ",F193),Measures!$D$11:$E$245,2,FALSE)*H193),"")</f>
        <v/>
      </c>
      <c r="K193" s="108"/>
      <c r="L193" s="253" t="s">
        <v>394</v>
      </c>
      <c r="M193" s="108"/>
      <c r="N193" s="253" t="s">
        <v>394</v>
      </c>
      <c r="O193" s="108"/>
      <c r="P193" s="253" t="s">
        <v>394</v>
      </c>
      <c r="Q193" s="256"/>
      <c r="R193" s="255" t="s">
        <v>394</v>
      </c>
      <c r="S193" s="118" t="str">
        <f>IFERROR(IF(M193="LED Kit","NA",VLOOKUP(CONCATENATE(IF(OR(M193="LED Kit",M193="LED Tube"),"LED",M193)," ",O193),Measures!$D$11:$E$245,2,FALSE)*Q193),"")</f>
        <v/>
      </c>
      <c r="T193" s="108"/>
      <c r="U193" s="271" t="s">
        <v>394</v>
      </c>
    </row>
    <row r="194" spans="1:21" s="20" customFormat="1" ht="18.75" customHeight="1">
      <c r="A194" s="104"/>
      <c r="B194" s="101"/>
      <c r="C194" s="253" t="s">
        <v>394</v>
      </c>
      <c r="D194" s="108"/>
      <c r="E194" s="253" t="s">
        <v>394</v>
      </c>
      <c r="F194" s="260"/>
      <c r="G194" s="261" t="s">
        <v>394</v>
      </c>
      <c r="H194" s="258"/>
      <c r="I194" s="259" t="s">
        <v>394</v>
      </c>
      <c r="J194" s="257" t="str">
        <f>IFERROR((VLOOKUP(CONCATENATE(D194," ",F194),Measures!$D$11:$E$245,2,FALSE)*H194),"")</f>
        <v/>
      </c>
      <c r="K194" s="108"/>
      <c r="L194" s="253" t="s">
        <v>394</v>
      </c>
      <c r="M194" s="108"/>
      <c r="N194" s="253" t="s">
        <v>394</v>
      </c>
      <c r="O194" s="108"/>
      <c r="P194" s="253" t="s">
        <v>394</v>
      </c>
      <c r="Q194" s="256"/>
      <c r="R194" s="255" t="s">
        <v>394</v>
      </c>
      <c r="S194" s="118" t="str">
        <f>IFERROR(IF(M194="LED Kit","NA",VLOOKUP(CONCATENATE(IF(OR(M194="LED Kit",M194="LED Tube"),"LED",M194)," ",O194),Measures!$D$11:$E$245,2,FALSE)*Q194),"")</f>
        <v/>
      </c>
      <c r="T194" s="108"/>
      <c r="U194" s="271" t="s">
        <v>394</v>
      </c>
    </row>
    <row r="195" spans="1:21" s="20" customFormat="1" ht="18.75" customHeight="1">
      <c r="A195" s="104"/>
      <c r="B195" s="101"/>
      <c r="C195" s="253" t="s">
        <v>394</v>
      </c>
      <c r="D195" s="108"/>
      <c r="E195" s="253" t="s">
        <v>394</v>
      </c>
      <c r="F195" s="260"/>
      <c r="G195" s="261" t="s">
        <v>394</v>
      </c>
      <c r="H195" s="258"/>
      <c r="I195" s="259" t="s">
        <v>394</v>
      </c>
      <c r="J195" s="257" t="str">
        <f>IFERROR((VLOOKUP(CONCATENATE(D195," ",F195),Measures!$D$11:$E$245,2,FALSE)*H195),"")</f>
        <v/>
      </c>
      <c r="K195" s="108"/>
      <c r="L195" s="253" t="s">
        <v>394</v>
      </c>
      <c r="M195" s="108"/>
      <c r="N195" s="253" t="s">
        <v>394</v>
      </c>
      <c r="O195" s="108"/>
      <c r="P195" s="253" t="s">
        <v>394</v>
      </c>
      <c r="Q195" s="256"/>
      <c r="R195" s="255" t="s">
        <v>394</v>
      </c>
      <c r="S195" s="118" t="str">
        <f>IFERROR(IF(M195="LED Kit","NA",VLOOKUP(CONCATENATE(IF(OR(M195="LED Kit",M195="LED Tube"),"LED",M195)," ",O195),Measures!$D$11:$E$245,2,FALSE)*Q195),"")</f>
        <v/>
      </c>
      <c r="T195" s="108"/>
      <c r="U195" s="271" t="s">
        <v>394</v>
      </c>
    </row>
    <row r="196" spans="1:21" s="20" customFormat="1" ht="18.75" customHeight="1">
      <c r="A196" s="104"/>
      <c r="B196" s="101"/>
      <c r="C196" s="253" t="s">
        <v>394</v>
      </c>
      <c r="D196" s="108"/>
      <c r="E196" s="253" t="s">
        <v>394</v>
      </c>
      <c r="F196" s="260"/>
      <c r="G196" s="261" t="s">
        <v>394</v>
      </c>
      <c r="H196" s="258"/>
      <c r="I196" s="259" t="s">
        <v>394</v>
      </c>
      <c r="J196" s="257" t="str">
        <f>IFERROR((VLOOKUP(CONCATENATE(D196," ",F196),Measures!$D$11:$E$245,2,FALSE)*H196),"")</f>
        <v/>
      </c>
      <c r="K196" s="108"/>
      <c r="L196" s="253" t="s">
        <v>394</v>
      </c>
      <c r="M196" s="108"/>
      <c r="N196" s="253" t="s">
        <v>394</v>
      </c>
      <c r="O196" s="108"/>
      <c r="P196" s="253" t="s">
        <v>394</v>
      </c>
      <c r="Q196" s="256"/>
      <c r="R196" s="255" t="s">
        <v>394</v>
      </c>
      <c r="S196" s="118" t="str">
        <f>IFERROR(IF(M196="LED Kit","NA",VLOOKUP(CONCATENATE(IF(OR(M196="LED Kit",M196="LED Tube"),"LED",M196)," ",O196),Measures!$D$11:$E$245,2,FALSE)*Q196),"")</f>
        <v/>
      </c>
      <c r="T196" s="108"/>
      <c r="U196" s="271" t="s">
        <v>394</v>
      </c>
    </row>
    <row r="197" spans="1:21" s="20" customFormat="1" ht="18.75" customHeight="1">
      <c r="A197" s="104"/>
      <c r="B197" s="101"/>
      <c r="C197" s="253" t="s">
        <v>394</v>
      </c>
      <c r="D197" s="108"/>
      <c r="E197" s="253" t="s">
        <v>394</v>
      </c>
      <c r="F197" s="260"/>
      <c r="G197" s="261" t="s">
        <v>394</v>
      </c>
      <c r="H197" s="258"/>
      <c r="I197" s="259" t="s">
        <v>394</v>
      </c>
      <c r="J197" s="257" t="str">
        <f>IFERROR((VLOOKUP(CONCATENATE(D197," ",F197),Measures!$D$11:$E$245,2,FALSE)*H197),"")</f>
        <v/>
      </c>
      <c r="K197" s="108"/>
      <c r="L197" s="253" t="s">
        <v>394</v>
      </c>
      <c r="M197" s="108"/>
      <c r="N197" s="253" t="s">
        <v>394</v>
      </c>
      <c r="O197" s="108"/>
      <c r="P197" s="253" t="s">
        <v>394</v>
      </c>
      <c r="Q197" s="256"/>
      <c r="R197" s="255" t="s">
        <v>394</v>
      </c>
      <c r="S197" s="118" t="str">
        <f>IFERROR(IF(M197="LED Kit","NA",VLOOKUP(CONCATENATE(IF(OR(M197="LED Kit",M197="LED Tube"),"LED",M197)," ",O197),Measures!$D$11:$E$245,2,FALSE)*Q197),"")</f>
        <v/>
      </c>
      <c r="T197" s="108"/>
      <c r="U197" s="271" t="s">
        <v>394</v>
      </c>
    </row>
    <row r="198" spans="1:21" s="20" customFormat="1" ht="18.75" customHeight="1">
      <c r="A198" s="104"/>
      <c r="B198" s="101"/>
      <c r="C198" s="253" t="s">
        <v>394</v>
      </c>
      <c r="D198" s="108"/>
      <c r="E198" s="253" t="s">
        <v>394</v>
      </c>
      <c r="F198" s="260"/>
      <c r="G198" s="261" t="s">
        <v>394</v>
      </c>
      <c r="H198" s="258"/>
      <c r="I198" s="259" t="s">
        <v>394</v>
      </c>
      <c r="J198" s="257" t="str">
        <f>IFERROR((VLOOKUP(CONCATENATE(D198," ",F198),Measures!$D$11:$E$245,2,FALSE)*H198),"")</f>
        <v/>
      </c>
      <c r="K198" s="108"/>
      <c r="L198" s="253" t="s">
        <v>394</v>
      </c>
      <c r="M198" s="108"/>
      <c r="N198" s="253" t="s">
        <v>394</v>
      </c>
      <c r="O198" s="108"/>
      <c r="P198" s="253" t="s">
        <v>394</v>
      </c>
      <c r="Q198" s="256"/>
      <c r="R198" s="255" t="s">
        <v>394</v>
      </c>
      <c r="S198" s="118" t="str">
        <f>IFERROR(IF(M198="LED Kit","NA",VLOOKUP(CONCATENATE(IF(OR(M198="LED Kit",M198="LED Tube"),"LED",M198)," ",O198),Measures!$D$11:$E$245,2,FALSE)*Q198),"")</f>
        <v/>
      </c>
      <c r="T198" s="108"/>
      <c r="U198" s="271" t="s">
        <v>394</v>
      </c>
    </row>
    <row r="199" spans="1:21" s="20" customFormat="1" ht="18.75" customHeight="1">
      <c r="A199" s="104"/>
      <c r="B199" s="101"/>
      <c r="C199" s="253" t="s">
        <v>394</v>
      </c>
      <c r="D199" s="108"/>
      <c r="E199" s="253" t="s">
        <v>394</v>
      </c>
      <c r="F199" s="260"/>
      <c r="G199" s="261" t="s">
        <v>394</v>
      </c>
      <c r="H199" s="258"/>
      <c r="I199" s="259" t="s">
        <v>394</v>
      </c>
      <c r="J199" s="257" t="str">
        <f>IFERROR((VLOOKUP(CONCATENATE(D199," ",F199),Measures!$D$11:$E$245,2,FALSE)*H199),"")</f>
        <v/>
      </c>
      <c r="K199" s="108"/>
      <c r="L199" s="253" t="s">
        <v>394</v>
      </c>
      <c r="M199" s="108"/>
      <c r="N199" s="253" t="s">
        <v>394</v>
      </c>
      <c r="O199" s="108"/>
      <c r="P199" s="253" t="s">
        <v>394</v>
      </c>
      <c r="Q199" s="256"/>
      <c r="R199" s="255" t="s">
        <v>394</v>
      </c>
      <c r="S199" s="118" t="str">
        <f>IFERROR(IF(M199="LED Kit","NA",VLOOKUP(CONCATENATE(IF(OR(M199="LED Kit",M199="LED Tube"),"LED",M199)," ",O199),Measures!$D$11:$E$245,2,FALSE)*Q199),"")</f>
        <v/>
      </c>
      <c r="T199" s="108"/>
      <c r="U199" s="271" t="s">
        <v>394</v>
      </c>
    </row>
    <row r="200" spans="1:21" s="20" customFormat="1" ht="18.75" customHeight="1">
      <c r="A200" s="104"/>
      <c r="B200" s="101"/>
      <c r="C200" s="253" t="s">
        <v>394</v>
      </c>
      <c r="D200" s="108"/>
      <c r="E200" s="253" t="s">
        <v>394</v>
      </c>
      <c r="F200" s="260"/>
      <c r="G200" s="261" t="s">
        <v>394</v>
      </c>
      <c r="H200" s="258"/>
      <c r="I200" s="259" t="s">
        <v>394</v>
      </c>
      <c r="J200" s="257" t="str">
        <f>IFERROR((VLOOKUP(CONCATENATE(D200," ",F200),Measures!$D$11:$E$245,2,FALSE)*H200),"")</f>
        <v/>
      </c>
      <c r="K200" s="108"/>
      <c r="L200" s="253" t="s">
        <v>394</v>
      </c>
      <c r="M200" s="108"/>
      <c r="N200" s="253" t="s">
        <v>394</v>
      </c>
      <c r="O200" s="108"/>
      <c r="P200" s="253" t="s">
        <v>394</v>
      </c>
      <c r="Q200" s="256"/>
      <c r="R200" s="255" t="s">
        <v>394</v>
      </c>
      <c r="S200" s="118" t="str">
        <f>IFERROR(IF(M200="LED Kit","NA",VLOOKUP(CONCATENATE(IF(OR(M200="LED Kit",M200="LED Tube"),"LED",M200)," ",O200),Measures!$D$11:$E$245,2,FALSE)*Q200),"")</f>
        <v/>
      </c>
      <c r="T200" s="108"/>
      <c r="U200" s="271" t="s">
        <v>394</v>
      </c>
    </row>
    <row r="201" spans="1:21" s="20" customFormat="1" ht="18.75" customHeight="1">
      <c r="A201" s="104"/>
      <c r="B201" s="101"/>
      <c r="C201" s="253" t="s">
        <v>394</v>
      </c>
      <c r="D201" s="108"/>
      <c r="E201" s="253" t="s">
        <v>394</v>
      </c>
      <c r="F201" s="260"/>
      <c r="G201" s="261" t="s">
        <v>394</v>
      </c>
      <c r="H201" s="258"/>
      <c r="I201" s="259" t="s">
        <v>394</v>
      </c>
      <c r="J201" s="257" t="str">
        <f>IFERROR((VLOOKUP(CONCATENATE(D201," ",F201),Measures!$D$11:$E$245,2,FALSE)*H201),"")</f>
        <v/>
      </c>
      <c r="K201" s="108"/>
      <c r="L201" s="253" t="s">
        <v>394</v>
      </c>
      <c r="M201" s="108"/>
      <c r="N201" s="253" t="s">
        <v>394</v>
      </c>
      <c r="O201" s="108"/>
      <c r="P201" s="253" t="s">
        <v>394</v>
      </c>
      <c r="Q201" s="256"/>
      <c r="R201" s="255" t="s">
        <v>394</v>
      </c>
      <c r="S201" s="118" t="str">
        <f>IFERROR(IF(M201="LED Kit","NA",VLOOKUP(CONCATENATE(IF(OR(M201="LED Kit",M201="LED Tube"),"LED",M201)," ",O201),Measures!$D$11:$E$245,2,FALSE)*Q201),"")</f>
        <v/>
      </c>
      <c r="T201" s="108"/>
      <c r="U201" s="271" t="s">
        <v>394</v>
      </c>
    </row>
    <row r="202" spans="1:21" s="20" customFormat="1" ht="18.75" customHeight="1">
      <c r="A202" s="104"/>
      <c r="B202" s="101"/>
      <c r="C202" s="253" t="s">
        <v>394</v>
      </c>
      <c r="D202" s="108"/>
      <c r="E202" s="253" t="s">
        <v>394</v>
      </c>
      <c r="F202" s="260"/>
      <c r="G202" s="261" t="s">
        <v>394</v>
      </c>
      <c r="H202" s="258"/>
      <c r="I202" s="259" t="s">
        <v>394</v>
      </c>
      <c r="J202" s="257" t="str">
        <f>IFERROR((VLOOKUP(CONCATENATE(D202," ",F202),Measures!$D$11:$E$245,2,FALSE)*H202),"")</f>
        <v/>
      </c>
      <c r="K202" s="108"/>
      <c r="L202" s="253" t="s">
        <v>394</v>
      </c>
      <c r="M202" s="108"/>
      <c r="N202" s="253" t="s">
        <v>394</v>
      </c>
      <c r="O202" s="108"/>
      <c r="P202" s="253" t="s">
        <v>394</v>
      </c>
      <c r="Q202" s="256"/>
      <c r="R202" s="255" t="s">
        <v>394</v>
      </c>
      <c r="S202" s="118" t="str">
        <f>IFERROR(IF(M202="LED Kit","NA",VLOOKUP(CONCATENATE(IF(OR(M202="LED Kit",M202="LED Tube"),"LED",M202)," ",O202),Measures!$D$11:$E$245,2,FALSE)*Q202),"")</f>
        <v/>
      </c>
      <c r="T202" s="108"/>
      <c r="U202" s="271" t="s">
        <v>394</v>
      </c>
    </row>
    <row r="203" spans="1:21" s="20" customFormat="1" ht="18.75" customHeight="1">
      <c r="A203" s="104"/>
      <c r="B203" s="101"/>
      <c r="C203" s="253" t="s">
        <v>394</v>
      </c>
      <c r="D203" s="108"/>
      <c r="E203" s="253" t="s">
        <v>394</v>
      </c>
      <c r="F203" s="260"/>
      <c r="G203" s="261" t="s">
        <v>394</v>
      </c>
      <c r="H203" s="258"/>
      <c r="I203" s="259" t="s">
        <v>394</v>
      </c>
      <c r="J203" s="257" t="str">
        <f>IFERROR((VLOOKUP(CONCATENATE(D203," ",F203),Measures!$D$11:$E$245,2,FALSE)*H203),"")</f>
        <v/>
      </c>
      <c r="K203" s="108"/>
      <c r="L203" s="253" t="s">
        <v>394</v>
      </c>
      <c r="M203" s="108"/>
      <c r="N203" s="253" t="s">
        <v>394</v>
      </c>
      <c r="O203" s="108"/>
      <c r="P203" s="253" t="s">
        <v>394</v>
      </c>
      <c r="Q203" s="256"/>
      <c r="R203" s="255" t="s">
        <v>394</v>
      </c>
      <c r="S203" s="118" t="str">
        <f>IFERROR(IF(M203="LED Kit","NA",VLOOKUP(CONCATENATE(IF(OR(M203="LED Kit",M203="LED Tube"),"LED",M203)," ",O203),Measures!$D$11:$E$245,2,FALSE)*Q203),"")</f>
        <v/>
      </c>
      <c r="T203" s="108"/>
      <c r="U203" s="271" t="s">
        <v>394</v>
      </c>
    </row>
    <row r="204" spans="1:21" s="20" customFormat="1" ht="18.75" customHeight="1">
      <c r="A204" s="104"/>
      <c r="B204" s="101"/>
      <c r="C204" s="253" t="s">
        <v>394</v>
      </c>
      <c r="D204" s="108"/>
      <c r="E204" s="253" t="s">
        <v>394</v>
      </c>
      <c r="F204" s="260"/>
      <c r="G204" s="261" t="s">
        <v>394</v>
      </c>
      <c r="H204" s="258"/>
      <c r="I204" s="259" t="s">
        <v>394</v>
      </c>
      <c r="J204" s="257" t="str">
        <f>IFERROR((VLOOKUP(CONCATENATE(D204," ",F204),Measures!$D$11:$E$245,2,FALSE)*H204),"")</f>
        <v/>
      </c>
      <c r="K204" s="108"/>
      <c r="L204" s="253" t="s">
        <v>394</v>
      </c>
      <c r="M204" s="108"/>
      <c r="N204" s="253" t="s">
        <v>394</v>
      </c>
      <c r="O204" s="108"/>
      <c r="P204" s="253" t="s">
        <v>394</v>
      </c>
      <c r="Q204" s="256"/>
      <c r="R204" s="255" t="s">
        <v>394</v>
      </c>
      <c r="S204" s="118" t="str">
        <f>IFERROR(IF(M204="LED Kit","NA",VLOOKUP(CONCATENATE(IF(OR(M204="LED Kit",M204="LED Tube"),"LED",M204)," ",O204),Measures!$D$11:$E$245,2,FALSE)*Q204),"")</f>
        <v/>
      </c>
      <c r="T204" s="108"/>
      <c r="U204" s="271" t="s">
        <v>394</v>
      </c>
    </row>
    <row r="205" spans="1:21" s="20" customFormat="1" ht="18.75" customHeight="1">
      <c r="A205" s="104"/>
      <c r="B205" s="101"/>
      <c r="C205" s="253" t="s">
        <v>394</v>
      </c>
      <c r="D205" s="108"/>
      <c r="E205" s="253" t="s">
        <v>394</v>
      </c>
      <c r="F205" s="260"/>
      <c r="G205" s="261" t="s">
        <v>394</v>
      </c>
      <c r="H205" s="258"/>
      <c r="I205" s="259" t="s">
        <v>394</v>
      </c>
      <c r="J205" s="257" t="str">
        <f>IFERROR((VLOOKUP(CONCATENATE(D205," ",F205),Measures!$D$11:$E$245,2,FALSE)*H205),"")</f>
        <v/>
      </c>
      <c r="K205" s="108"/>
      <c r="L205" s="253" t="s">
        <v>394</v>
      </c>
      <c r="M205" s="108"/>
      <c r="N205" s="253" t="s">
        <v>394</v>
      </c>
      <c r="O205" s="108"/>
      <c r="P205" s="253" t="s">
        <v>394</v>
      </c>
      <c r="Q205" s="256"/>
      <c r="R205" s="255" t="s">
        <v>394</v>
      </c>
      <c r="S205" s="118" t="str">
        <f>IFERROR(IF(M205="LED Kit","NA",VLOOKUP(CONCATENATE(IF(OR(M205="LED Kit",M205="LED Tube"),"LED",M205)," ",O205),Measures!$D$11:$E$245,2,FALSE)*Q205),"")</f>
        <v/>
      </c>
      <c r="T205" s="108"/>
      <c r="U205" s="271" t="s">
        <v>394</v>
      </c>
    </row>
    <row r="206" spans="1:21" s="20" customFormat="1" ht="18.75" customHeight="1">
      <c r="A206" s="104"/>
      <c r="B206" s="101"/>
      <c r="C206" s="253" t="s">
        <v>394</v>
      </c>
      <c r="D206" s="108"/>
      <c r="E206" s="253" t="s">
        <v>394</v>
      </c>
      <c r="F206" s="260"/>
      <c r="G206" s="261" t="s">
        <v>394</v>
      </c>
      <c r="H206" s="258"/>
      <c r="I206" s="259" t="s">
        <v>394</v>
      </c>
      <c r="J206" s="257" t="str">
        <f>IFERROR((VLOOKUP(CONCATENATE(D206," ",F206),Measures!$D$11:$E$245,2,FALSE)*H206),"")</f>
        <v/>
      </c>
      <c r="K206" s="108"/>
      <c r="L206" s="253" t="s">
        <v>394</v>
      </c>
      <c r="M206" s="108"/>
      <c r="N206" s="253" t="s">
        <v>394</v>
      </c>
      <c r="O206" s="108"/>
      <c r="P206" s="253" t="s">
        <v>394</v>
      </c>
      <c r="Q206" s="256"/>
      <c r="R206" s="255" t="s">
        <v>394</v>
      </c>
      <c r="S206" s="118" t="str">
        <f>IFERROR(IF(M206="LED Kit","NA",VLOOKUP(CONCATENATE(IF(OR(M206="LED Kit",M206="LED Tube"),"LED",M206)," ",O206),Measures!$D$11:$E$245,2,FALSE)*Q206),"")</f>
        <v/>
      </c>
      <c r="T206" s="108"/>
      <c r="U206" s="271" t="s">
        <v>394</v>
      </c>
    </row>
    <row r="207" spans="1:21" s="20" customFormat="1" ht="18.75" customHeight="1">
      <c r="A207" s="104"/>
      <c r="B207" s="101"/>
      <c r="C207" s="253" t="s">
        <v>394</v>
      </c>
      <c r="D207" s="108"/>
      <c r="E207" s="253" t="s">
        <v>394</v>
      </c>
      <c r="F207" s="260"/>
      <c r="G207" s="261" t="s">
        <v>394</v>
      </c>
      <c r="H207" s="258"/>
      <c r="I207" s="259" t="s">
        <v>394</v>
      </c>
      <c r="J207" s="257" t="str">
        <f>IFERROR((VLOOKUP(CONCATENATE(D207," ",F207),Measures!$D$11:$E$245,2,FALSE)*H207),"")</f>
        <v/>
      </c>
      <c r="K207" s="108"/>
      <c r="L207" s="253" t="s">
        <v>394</v>
      </c>
      <c r="M207" s="108"/>
      <c r="N207" s="253" t="s">
        <v>394</v>
      </c>
      <c r="O207" s="108"/>
      <c r="P207" s="253" t="s">
        <v>394</v>
      </c>
      <c r="Q207" s="256"/>
      <c r="R207" s="255" t="s">
        <v>394</v>
      </c>
      <c r="S207" s="118" t="str">
        <f>IFERROR(IF(M207="LED Kit","NA",VLOOKUP(CONCATENATE(IF(OR(M207="LED Kit",M207="LED Tube"),"LED",M207)," ",O207),Measures!$D$11:$E$245,2,FALSE)*Q207),"")</f>
        <v/>
      </c>
      <c r="T207" s="108"/>
      <c r="U207" s="271" t="s">
        <v>394</v>
      </c>
    </row>
    <row r="208" spans="1:21" s="20" customFormat="1" ht="18.75" customHeight="1">
      <c r="A208" s="104"/>
      <c r="B208" s="101"/>
      <c r="C208" s="253" t="s">
        <v>394</v>
      </c>
      <c r="D208" s="108"/>
      <c r="E208" s="253" t="s">
        <v>394</v>
      </c>
      <c r="F208" s="260"/>
      <c r="G208" s="261" t="s">
        <v>394</v>
      </c>
      <c r="H208" s="258"/>
      <c r="I208" s="259" t="s">
        <v>394</v>
      </c>
      <c r="J208" s="257" t="str">
        <f>IFERROR((VLOOKUP(CONCATENATE(D208," ",F208),Measures!$D$11:$E$245,2,FALSE)*H208),"")</f>
        <v/>
      </c>
      <c r="K208" s="108"/>
      <c r="L208" s="253" t="s">
        <v>394</v>
      </c>
      <c r="M208" s="108"/>
      <c r="N208" s="253" t="s">
        <v>394</v>
      </c>
      <c r="O208" s="108"/>
      <c r="P208" s="253" t="s">
        <v>394</v>
      </c>
      <c r="Q208" s="256"/>
      <c r="R208" s="255" t="s">
        <v>394</v>
      </c>
      <c r="S208" s="118" t="str">
        <f>IFERROR(IF(M208="LED Kit","NA",VLOOKUP(CONCATENATE(IF(OR(M208="LED Kit",M208="LED Tube"),"LED",M208)," ",O208),Measures!$D$11:$E$245,2,FALSE)*Q208),"")</f>
        <v/>
      </c>
      <c r="T208" s="108"/>
      <c r="U208" s="271" t="s">
        <v>394</v>
      </c>
    </row>
    <row r="209" spans="1:21" s="20" customFormat="1" ht="18.75" customHeight="1">
      <c r="A209" s="104"/>
      <c r="B209" s="101"/>
      <c r="C209" s="253" t="s">
        <v>394</v>
      </c>
      <c r="D209" s="108"/>
      <c r="E209" s="253" t="s">
        <v>394</v>
      </c>
      <c r="F209" s="260"/>
      <c r="G209" s="261" t="s">
        <v>394</v>
      </c>
      <c r="H209" s="258"/>
      <c r="I209" s="259" t="s">
        <v>394</v>
      </c>
      <c r="J209" s="257" t="str">
        <f>IFERROR((VLOOKUP(CONCATENATE(D209," ",F209),Measures!$D$11:$E$245,2,FALSE)*H209),"")</f>
        <v/>
      </c>
      <c r="K209" s="108"/>
      <c r="L209" s="253" t="s">
        <v>394</v>
      </c>
      <c r="M209" s="108"/>
      <c r="N209" s="253" t="s">
        <v>394</v>
      </c>
      <c r="O209" s="108"/>
      <c r="P209" s="253" t="s">
        <v>394</v>
      </c>
      <c r="Q209" s="256"/>
      <c r="R209" s="255" t="s">
        <v>394</v>
      </c>
      <c r="S209" s="118" t="str">
        <f>IFERROR(IF(M209="LED Kit","NA",VLOOKUP(CONCATENATE(IF(OR(M209="LED Kit",M209="LED Tube"),"LED",M209)," ",O209),Measures!$D$11:$E$245,2,FALSE)*Q209),"")</f>
        <v/>
      </c>
      <c r="T209" s="108"/>
      <c r="U209" s="271" t="s">
        <v>394</v>
      </c>
    </row>
    <row r="210" spans="1:21" s="20" customFormat="1" ht="18.75" customHeight="1">
      <c r="A210" s="104"/>
      <c r="B210" s="101"/>
      <c r="C210" s="253" t="s">
        <v>394</v>
      </c>
      <c r="D210" s="108"/>
      <c r="E210" s="253" t="s">
        <v>394</v>
      </c>
      <c r="F210" s="260"/>
      <c r="G210" s="261" t="s">
        <v>394</v>
      </c>
      <c r="H210" s="258"/>
      <c r="I210" s="259" t="s">
        <v>394</v>
      </c>
      <c r="J210" s="257" t="str">
        <f>IFERROR((VLOOKUP(CONCATENATE(D210," ",F210),Measures!$D$11:$E$245,2,FALSE)*H210),"")</f>
        <v/>
      </c>
      <c r="K210" s="108"/>
      <c r="L210" s="253" t="s">
        <v>394</v>
      </c>
      <c r="M210" s="108"/>
      <c r="N210" s="253" t="s">
        <v>394</v>
      </c>
      <c r="O210" s="108"/>
      <c r="P210" s="253" t="s">
        <v>394</v>
      </c>
      <c r="Q210" s="256"/>
      <c r="R210" s="255" t="s">
        <v>394</v>
      </c>
      <c r="S210" s="118" t="str">
        <f>IFERROR(IF(M210="LED Kit","NA",VLOOKUP(CONCATENATE(IF(OR(M210="LED Kit",M210="LED Tube"),"LED",M210)," ",O210),Measures!$D$11:$E$245,2,FALSE)*Q210),"")</f>
        <v/>
      </c>
      <c r="T210" s="108"/>
      <c r="U210" s="271" t="s">
        <v>394</v>
      </c>
    </row>
    <row r="211" spans="1:21" s="20" customFormat="1" ht="18.75" customHeight="1">
      <c r="A211" s="104"/>
      <c r="B211" s="101"/>
      <c r="C211" s="253" t="s">
        <v>394</v>
      </c>
      <c r="D211" s="108"/>
      <c r="E211" s="253" t="s">
        <v>394</v>
      </c>
      <c r="F211" s="260"/>
      <c r="G211" s="261" t="s">
        <v>394</v>
      </c>
      <c r="H211" s="258"/>
      <c r="I211" s="259" t="s">
        <v>394</v>
      </c>
      <c r="J211" s="257" t="str">
        <f>IFERROR((VLOOKUP(CONCATENATE(D211," ",F211),Measures!$D$11:$E$245,2,FALSE)*H211),"")</f>
        <v/>
      </c>
      <c r="K211" s="108"/>
      <c r="L211" s="253" t="s">
        <v>394</v>
      </c>
      <c r="M211" s="108"/>
      <c r="N211" s="253" t="s">
        <v>394</v>
      </c>
      <c r="O211" s="108"/>
      <c r="P211" s="253" t="s">
        <v>394</v>
      </c>
      <c r="Q211" s="256"/>
      <c r="R211" s="255" t="s">
        <v>394</v>
      </c>
      <c r="S211" s="118" t="str">
        <f>IFERROR(IF(M211="LED Kit","NA",VLOOKUP(CONCATENATE(IF(OR(M211="LED Kit",M211="LED Tube"),"LED",M211)," ",O211),Measures!$D$11:$E$245,2,FALSE)*Q211),"")</f>
        <v/>
      </c>
      <c r="T211" s="108"/>
      <c r="U211" s="271" t="s">
        <v>394</v>
      </c>
    </row>
    <row r="212" spans="1:21" s="20" customFormat="1" ht="18.75" customHeight="1">
      <c r="A212" s="104"/>
      <c r="B212" s="101"/>
      <c r="C212" s="253" t="s">
        <v>394</v>
      </c>
      <c r="D212" s="108"/>
      <c r="E212" s="253" t="s">
        <v>394</v>
      </c>
      <c r="F212" s="260"/>
      <c r="G212" s="261" t="s">
        <v>394</v>
      </c>
      <c r="H212" s="258"/>
      <c r="I212" s="259" t="s">
        <v>394</v>
      </c>
      <c r="J212" s="257" t="str">
        <f>IFERROR((VLOOKUP(CONCATENATE(D212," ",F212),Measures!$D$11:$E$245,2,FALSE)*H212),"")</f>
        <v/>
      </c>
      <c r="K212" s="108"/>
      <c r="L212" s="253" t="s">
        <v>394</v>
      </c>
      <c r="M212" s="108"/>
      <c r="N212" s="253" t="s">
        <v>394</v>
      </c>
      <c r="O212" s="108"/>
      <c r="P212" s="253" t="s">
        <v>394</v>
      </c>
      <c r="Q212" s="256"/>
      <c r="R212" s="255" t="s">
        <v>394</v>
      </c>
      <c r="S212" s="118" t="str">
        <f>IFERROR(IF(M212="LED Kit","NA",VLOOKUP(CONCATENATE(IF(OR(M212="LED Kit",M212="LED Tube"),"LED",M212)," ",O212),Measures!$D$11:$E$245,2,FALSE)*Q212),"")</f>
        <v/>
      </c>
      <c r="T212" s="108"/>
      <c r="U212" s="271" t="s">
        <v>394</v>
      </c>
    </row>
    <row r="213" spans="1:21" s="20" customFormat="1" ht="18.75" customHeight="1">
      <c r="A213" s="104"/>
      <c r="B213" s="101"/>
      <c r="C213" s="253" t="s">
        <v>394</v>
      </c>
      <c r="D213" s="108"/>
      <c r="E213" s="253" t="s">
        <v>394</v>
      </c>
      <c r="F213" s="260"/>
      <c r="G213" s="261" t="s">
        <v>394</v>
      </c>
      <c r="H213" s="258"/>
      <c r="I213" s="259" t="s">
        <v>394</v>
      </c>
      <c r="J213" s="257" t="str">
        <f>IFERROR((VLOOKUP(CONCATENATE(D213," ",F213),Measures!$D$11:$E$245,2,FALSE)*H213),"")</f>
        <v/>
      </c>
      <c r="K213" s="108"/>
      <c r="L213" s="253" t="s">
        <v>394</v>
      </c>
      <c r="M213" s="108"/>
      <c r="N213" s="253" t="s">
        <v>394</v>
      </c>
      <c r="O213" s="108"/>
      <c r="P213" s="253" t="s">
        <v>394</v>
      </c>
      <c r="Q213" s="256"/>
      <c r="R213" s="255" t="s">
        <v>394</v>
      </c>
      <c r="S213" s="118" t="str">
        <f>IFERROR(IF(M213="LED Kit","NA",VLOOKUP(CONCATENATE(IF(OR(M213="LED Kit",M213="LED Tube"),"LED",M213)," ",O213),Measures!$D$11:$E$245,2,FALSE)*Q213),"")</f>
        <v/>
      </c>
      <c r="T213" s="108"/>
      <c r="U213" s="271" t="s">
        <v>394</v>
      </c>
    </row>
    <row r="214" spans="1:21" s="20" customFormat="1" ht="18.75" customHeight="1">
      <c r="A214" s="104"/>
      <c r="B214" s="101"/>
      <c r="C214" s="253" t="s">
        <v>394</v>
      </c>
      <c r="D214" s="108"/>
      <c r="E214" s="253" t="s">
        <v>394</v>
      </c>
      <c r="F214" s="260"/>
      <c r="G214" s="261" t="s">
        <v>394</v>
      </c>
      <c r="H214" s="258"/>
      <c r="I214" s="259" t="s">
        <v>394</v>
      </c>
      <c r="J214" s="257" t="str">
        <f>IFERROR((VLOOKUP(CONCATENATE(D214," ",F214),Measures!$D$11:$E$245,2,FALSE)*H214),"")</f>
        <v/>
      </c>
      <c r="K214" s="108"/>
      <c r="L214" s="253" t="s">
        <v>394</v>
      </c>
      <c r="M214" s="108"/>
      <c r="N214" s="253" t="s">
        <v>394</v>
      </c>
      <c r="O214" s="108"/>
      <c r="P214" s="253" t="s">
        <v>394</v>
      </c>
      <c r="Q214" s="256"/>
      <c r="R214" s="255" t="s">
        <v>394</v>
      </c>
      <c r="S214" s="118" t="str">
        <f>IFERROR(IF(M214="LED Kit","NA",VLOOKUP(CONCATENATE(IF(OR(M214="LED Kit",M214="LED Tube"),"LED",M214)," ",O214),Measures!$D$11:$E$245,2,FALSE)*Q214),"")</f>
        <v/>
      </c>
      <c r="T214" s="108"/>
      <c r="U214" s="271" t="s">
        <v>394</v>
      </c>
    </row>
    <row r="215" spans="1:21" s="20" customFormat="1" ht="18.75" customHeight="1">
      <c r="A215" s="104"/>
      <c r="B215" s="101"/>
      <c r="C215" s="253" t="s">
        <v>394</v>
      </c>
      <c r="D215" s="108"/>
      <c r="E215" s="253" t="s">
        <v>394</v>
      </c>
      <c r="F215" s="260"/>
      <c r="G215" s="261" t="s">
        <v>394</v>
      </c>
      <c r="H215" s="258"/>
      <c r="I215" s="259" t="s">
        <v>394</v>
      </c>
      <c r="J215" s="257" t="str">
        <f>IFERROR((VLOOKUP(CONCATENATE(D215," ",F215),Measures!$D$11:$E$245,2,FALSE)*H215),"")</f>
        <v/>
      </c>
      <c r="K215" s="108"/>
      <c r="L215" s="253" t="s">
        <v>394</v>
      </c>
      <c r="M215" s="108"/>
      <c r="N215" s="253" t="s">
        <v>394</v>
      </c>
      <c r="O215" s="108"/>
      <c r="P215" s="253" t="s">
        <v>394</v>
      </c>
      <c r="Q215" s="256"/>
      <c r="R215" s="255" t="s">
        <v>394</v>
      </c>
      <c r="S215" s="118" t="str">
        <f>IFERROR(IF(M215="LED Kit","NA",VLOOKUP(CONCATENATE(IF(OR(M215="LED Kit",M215="LED Tube"),"LED",M215)," ",O215),Measures!$D$11:$E$245,2,FALSE)*Q215),"")</f>
        <v/>
      </c>
      <c r="T215" s="108"/>
      <c r="U215" s="271" t="s">
        <v>394</v>
      </c>
    </row>
    <row r="216" spans="1:21" s="20" customFormat="1" ht="18.75" customHeight="1">
      <c r="A216" s="104"/>
      <c r="B216" s="101"/>
      <c r="C216" s="253" t="s">
        <v>394</v>
      </c>
      <c r="D216" s="108"/>
      <c r="E216" s="253" t="s">
        <v>394</v>
      </c>
      <c r="F216" s="260"/>
      <c r="G216" s="261" t="s">
        <v>394</v>
      </c>
      <c r="H216" s="258"/>
      <c r="I216" s="259" t="s">
        <v>394</v>
      </c>
      <c r="J216" s="257" t="str">
        <f>IFERROR((VLOOKUP(CONCATENATE(D216," ",F216),Measures!$D$11:$E$245,2,FALSE)*H216),"")</f>
        <v/>
      </c>
      <c r="K216" s="108"/>
      <c r="L216" s="253" t="s">
        <v>394</v>
      </c>
      <c r="M216" s="108"/>
      <c r="N216" s="253" t="s">
        <v>394</v>
      </c>
      <c r="O216" s="108"/>
      <c r="P216" s="253" t="s">
        <v>394</v>
      </c>
      <c r="Q216" s="256"/>
      <c r="R216" s="255" t="s">
        <v>394</v>
      </c>
      <c r="S216" s="118" t="str">
        <f>IFERROR(IF(M216="LED Kit","NA",VLOOKUP(CONCATENATE(IF(OR(M216="LED Kit",M216="LED Tube"),"LED",M216)," ",O216),Measures!$D$11:$E$245,2,FALSE)*Q216),"")</f>
        <v/>
      </c>
      <c r="T216" s="108"/>
      <c r="U216" s="271" t="s">
        <v>394</v>
      </c>
    </row>
    <row r="217" spans="1:21" s="20" customFormat="1" ht="18.75" customHeight="1">
      <c r="A217" s="104"/>
      <c r="B217" s="101"/>
      <c r="C217" s="253" t="s">
        <v>394</v>
      </c>
      <c r="D217" s="108"/>
      <c r="E217" s="253" t="s">
        <v>394</v>
      </c>
      <c r="F217" s="260"/>
      <c r="G217" s="261" t="s">
        <v>394</v>
      </c>
      <c r="H217" s="258"/>
      <c r="I217" s="259" t="s">
        <v>394</v>
      </c>
      <c r="J217" s="257" t="str">
        <f>IFERROR((VLOOKUP(CONCATENATE(D217," ",F217),Measures!$D$11:$E$245,2,FALSE)*H217),"")</f>
        <v/>
      </c>
      <c r="K217" s="108"/>
      <c r="L217" s="253" t="s">
        <v>394</v>
      </c>
      <c r="M217" s="108"/>
      <c r="N217" s="253" t="s">
        <v>394</v>
      </c>
      <c r="O217" s="108"/>
      <c r="P217" s="253" t="s">
        <v>394</v>
      </c>
      <c r="Q217" s="256"/>
      <c r="R217" s="255" t="s">
        <v>394</v>
      </c>
      <c r="S217" s="118" t="str">
        <f>IFERROR(IF(M217="LED Kit","NA",VLOOKUP(CONCATENATE(IF(OR(M217="LED Kit",M217="LED Tube"),"LED",M217)," ",O217),Measures!$D$11:$E$245,2,FALSE)*Q217),"")</f>
        <v/>
      </c>
      <c r="T217" s="108"/>
      <c r="U217" s="271" t="s">
        <v>394</v>
      </c>
    </row>
    <row r="218" spans="1:21" s="20" customFormat="1" ht="18.75" customHeight="1">
      <c r="A218" s="104"/>
      <c r="B218" s="101"/>
      <c r="C218" s="253" t="s">
        <v>394</v>
      </c>
      <c r="D218" s="108"/>
      <c r="E218" s="253" t="s">
        <v>394</v>
      </c>
      <c r="F218" s="260"/>
      <c r="G218" s="261" t="s">
        <v>394</v>
      </c>
      <c r="H218" s="258"/>
      <c r="I218" s="259" t="s">
        <v>394</v>
      </c>
      <c r="J218" s="257" t="str">
        <f>IFERROR((VLOOKUP(CONCATENATE(D218," ",F218),Measures!$D$11:$E$245,2,FALSE)*H218),"")</f>
        <v/>
      </c>
      <c r="K218" s="108"/>
      <c r="L218" s="253" t="s">
        <v>394</v>
      </c>
      <c r="M218" s="108"/>
      <c r="N218" s="253" t="s">
        <v>394</v>
      </c>
      <c r="O218" s="108"/>
      <c r="P218" s="253" t="s">
        <v>394</v>
      </c>
      <c r="Q218" s="256"/>
      <c r="R218" s="255" t="s">
        <v>394</v>
      </c>
      <c r="S218" s="118" t="str">
        <f>IFERROR(IF(M218="LED Kit","NA",VLOOKUP(CONCATENATE(IF(OR(M218="LED Kit",M218="LED Tube"),"LED",M218)," ",O218),Measures!$D$11:$E$245,2,FALSE)*Q218),"")</f>
        <v/>
      </c>
      <c r="T218" s="108"/>
      <c r="U218" s="271" t="s">
        <v>394</v>
      </c>
    </row>
    <row r="219" spans="1:21" s="20" customFormat="1" ht="18.75" customHeight="1">
      <c r="A219" s="104"/>
      <c r="B219" s="101"/>
      <c r="C219" s="253" t="s">
        <v>394</v>
      </c>
      <c r="D219" s="108"/>
      <c r="E219" s="253" t="s">
        <v>394</v>
      </c>
      <c r="F219" s="260"/>
      <c r="G219" s="261" t="s">
        <v>394</v>
      </c>
      <c r="H219" s="258"/>
      <c r="I219" s="259" t="s">
        <v>394</v>
      </c>
      <c r="J219" s="257" t="str">
        <f>IFERROR((VLOOKUP(CONCATENATE(D219," ",F219),Measures!$D$11:$E$245,2,FALSE)*H219),"")</f>
        <v/>
      </c>
      <c r="K219" s="108"/>
      <c r="L219" s="253" t="s">
        <v>394</v>
      </c>
      <c r="M219" s="108"/>
      <c r="N219" s="253" t="s">
        <v>394</v>
      </c>
      <c r="O219" s="108"/>
      <c r="P219" s="253" t="s">
        <v>394</v>
      </c>
      <c r="Q219" s="256"/>
      <c r="R219" s="255" t="s">
        <v>394</v>
      </c>
      <c r="S219" s="118" t="str">
        <f>IFERROR(IF(M219="LED Kit","NA",VLOOKUP(CONCATENATE(IF(OR(M219="LED Kit",M219="LED Tube"),"LED",M219)," ",O219),Measures!$D$11:$E$245,2,FALSE)*Q219),"")</f>
        <v/>
      </c>
      <c r="T219" s="108"/>
      <c r="U219" s="271" t="s">
        <v>394</v>
      </c>
    </row>
    <row r="220" spans="1:21" s="20" customFormat="1" ht="18.75" customHeight="1">
      <c r="A220" s="104"/>
      <c r="B220" s="101"/>
      <c r="C220" s="253" t="s">
        <v>394</v>
      </c>
      <c r="D220" s="108"/>
      <c r="E220" s="253" t="s">
        <v>394</v>
      </c>
      <c r="F220" s="260"/>
      <c r="G220" s="261" t="s">
        <v>394</v>
      </c>
      <c r="H220" s="258"/>
      <c r="I220" s="259" t="s">
        <v>394</v>
      </c>
      <c r="J220" s="257" t="str">
        <f>IFERROR((VLOOKUP(CONCATENATE(D220," ",F220),Measures!$D$11:$E$245,2,FALSE)*H220),"")</f>
        <v/>
      </c>
      <c r="K220" s="108"/>
      <c r="L220" s="253" t="s">
        <v>394</v>
      </c>
      <c r="M220" s="108"/>
      <c r="N220" s="253" t="s">
        <v>394</v>
      </c>
      <c r="O220" s="108"/>
      <c r="P220" s="253" t="s">
        <v>394</v>
      </c>
      <c r="Q220" s="256"/>
      <c r="R220" s="255" t="s">
        <v>394</v>
      </c>
      <c r="S220" s="118" t="str">
        <f>IFERROR(IF(M220="LED Kit","NA",VLOOKUP(CONCATENATE(IF(OR(M220="LED Kit",M220="LED Tube"),"LED",M220)," ",O220),Measures!$D$11:$E$245,2,FALSE)*Q220),"")</f>
        <v/>
      </c>
      <c r="T220" s="108"/>
      <c r="U220" s="271" t="s">
        <v>394</v>
      </c>
    </row>
    <row r="221" spans="1:21" s="20" customFormat="1" ht="18.75" customHeight="1">
      <c r="A221" s="104"/>
      <c r="B221" s="101"/>
      <c r="C221" s="253" t="s">
        <v>394</v>
      </c>
      <c r="D221" s="108"/>
      <c r="E221" s="253" t="s">
        <v>394</v>
      </c>
      <c r="F221" s="260"/>
      <c r="G221" s="261" t="s">
        <v>394</v>
      </c>
      <c r="H221" s="258"/>
      <c r="I221" s="259" t="s">
        <v>394</v>
      </c>
      <c r="J221" s="257" t="str">
        <f>IFERROR((VLOOKUP(CONCATENATE(D221," ",F221),Measures!$D$11:$E$245,2,FALSE)*H221),"")</f>
        <v/>
      </c>
      <c r="K221" s="108"/>
      <c r="L221" s="253" t="s">
        <v>394</v>
      </c>
      <c r="M221" s="108"/>
      <c r="N221" s="253" t="s">
        <v>394</v>
      </c>
      <c r="O221" s="108"/>
      <c r="P221" s="253" t="s">
        <v>394</v>
      </c>
      <c r="Q221" s="256"/>
      <c r="R221" s="255" t="s">
        <v>394</v>
      </c>
      <c r="S221" s="118" t="str">
        <f>IFERROR(IF(M221="LED Kit","NA",VLOOKUP(CONCATENATE(IF(OR(M221="LED Kit",M221="LED Tube"),"LED",M221)," ",O221),Measures!$D$11:$E$245,2,FALSE)*Q221),"")</f>
        <v/>
      </c>
      <c r="T221" s="108"/>
      <c r="U221" s="271" t="s">
        <v>394</v>
      </c>
    </row>
    <row r="222" spans="1:21" s="20" customFormat="1" ht="18.75" customHeight="1">
      <c r="A222" s="104"/>
      <c r="B222" s="101"/>
      <c r="C222" s="253" t="s">
        <v>394</v>
      </c>
      <c r="D222" s="108"/>
      <c r="E222" s="253" t="s">
        <v>394</v>
      </c>
      <c r="F222" s="260"/>
      <c r="G222" s="261" t="s">
        <v>394</v>
      </c>
      <c r="H222" s="258"/>
      <c r="I222" s="259" t="s">
        <v>394</v>
      </c>
      <c r="J222" s="257" t="str">
        <f>IFERROR((VLOOKUP(CONCATENATE(D222," ",F222),Measures!$D$11:$E$245,2,FALSE)*H222),"")</f>
        <v/>
      </c>
      <c r="K222" s="108"/>
      <c r="L222" s="253" t="s">
        <v>394</v>
      </c>
      <c r="M222" s="108"/>
      <c r="N222" s="253" t="s">
        <v>394</v>
      </c>
      <c r="O222" s="108"/>
      <c r="P222" s="253" t="s">
        <v>394</v>
      </c>
      <c r="Q222" s="256"/>
      <c r="R222" s="255" t="s">
        <v>394</v>
      </c>
      <c r="S222" s="118" t="str">
        <f>IFERROR(IF(M222="LED Kit","NA",VLOOKUP(CONCATENATE(IF(OR(M222="LED Kit",M222="LED Tube"),"LED",M222)," ",O222),Measures!$D$11:$E$245,2,FALSE)*Q222),"")</f>
        <v/>
      </c>
      <c r="T222" s="108"/>
      <c r="U222" s="271" t="s">
        <v>394</v>
      </c>
    </row>
    <row r="223" spans="1:21" s="20" customFormat="1" ht="18.75" customHeight="1">
      <c r="A223" s="104"/>
      <c r="B223" s="101"/>
      <c r="C223" s="253" t="s">
        <v>394</v>
      </c>
      <c r="D223" s="108"/>
      <c r="E223" s="253" t="s">
        <v>394</v>
      </c>
      <c r="F223" s="260"/>
      <c r="G223" s="261" t="s">
        <v>394</v>
      </c>
      <c r="H223" s="258"/>
      <c r="I223" s="259" t="s">
        <v>394</v>
      </c>
      <c r="J223" s="257" t="str">
        <f>IFERROR((VLOOKUP(CONCATENATE(D223," ",F223),Measures!$D$11:$E$245,2,FALSE)*H223),"")</f>
        <v/>
      </c>
      <c r="K223" s="108"/>
      <c r="L223" s="253" t="s">
        <v>394</v>
      </c>
      <c r="M223" s="108"/>
      <c r="N223" s="253" t="s">
        <v>394</v>
      </c>
      <c r="O223" s="108"/>
      <c r="P223" s="253" t="s">
        <v>394</v>
      </c>
      <c r="Q223" s="256"/>
      <c r="R223" s="255" t="s">
        <v>394</v>
      </c>
      <c r="S223" s="118" t="str">
        <f>IFERROR(IF(M223="LED Kit","NA",VLOOKUP(CONCATENATE(IF(OR(M223="LED Kit",M223="LED Tube"),"LED",M223)," ",O223),Measures!$D$11:$E$245,2,FALSE)*Q223),"")</f>
        <v/>
      </c>
      <c r="T223" s="108"/>
      <c r="U223" s="271" t="s">
        <v>394</v>
      </c>
    </row>
    <row r="224" spans="1:21" s="20" customFormat="1" ht="18.75" customHeight="1">
      <c r="A224" s="104"/>
      <c r="B224" s="101"/>
      <c r="C224" s="253" t="s">
        <v>394</v>
      </c>
      <c r="D224" s="108"/>
      <c r="E224" s="253" t="s">
        <v>394</v>
      </c>
      <c r="F224" s="260"/>
      <c r="G224" s="261" t="s">
        <v>394</v>
      </c>
      <c r="H224" s="258"/>
      <c r="I224" s="259" t="s">
        <v>394</v>
      </c>
      <c r="J224" s="257" t="str">
        <f>IFERROR((VLOOKUP(CONCATENATE(D224," ",F224),Measures!$D$11:$E$245,2,FALSE)*H224),"")</f>
        <v/>
      </c>
      <c r="K224" s="108"/>
      <c r="L224" s="253" t="s">
        <v>394</v>
      </c>
      <c r="M224" s="108"/>
      <c r="N224" s="253" t="s">
        <v>394</v>
      </c>
      <c r="O224" s="108"/>
      <c r="P224" s="253" t="s">
        <v>394</v>
      </c>
      <c r="Q224" s="256"/>
      <c r="R224" s="255" t="s">
        <v>394</v>
      </c>
      <c r="S224" s="118" t="str">
        <f>IFERROR(IF(M224="LED Kit","NA",VLOOKUP(CONCATENATE(IF(OR(M224="LED Kit",M224="LED Tube"),"LED",M224)," ",O224),Measures!$D$11:$E$245,2,FALSE)*Q224),"")</f>
        <v/>
      </c>
      <c r="T224" s="108"/>
      <c r="U224" s="271" t="s">
        <v>394</v>
      </c>
    </row>
    <row r="225" spans="1:21" s="20" customFormat="1" ht="18.75" customHeight="1">
      <c r="A225" s="104"/>
      <c r="B225" s="101"/>
      <c r="C225" s="253" t="s">
        <v>394</v>
      </c>
      <c r="D225" s="108"/>
      <c r="E225" s="253" t="s">
        <v>394</v>
      </c>
      <c r="F225" s="260"/>
      <c r="G225" s="261" t="s">
        <v>394</v>
      </c>
      <c r="H225" s="258"/>
      <c r="I225" s="259" t="s">
        <v>394</v>
      </c>
      <c r="J225" s="257" t="str">
        <f>IFERROR((VLOOKUP(CONCATENATE(D225," ",F225),Measures!$D$11:$E$245,2,FALSE)*H225),"")</f>
        <v/>
      </c>
      <c r="K225" s="108"/>
      <c r="L225" s="253" t="s">
        <v>394</v>
      </c>
      <c r="M225" s="108"/>
      <c r="N225" s="253" t="s">
        <v>394</v>
      </c>
      <c r="O225" s="108"/>
      <c r="P225" s="253" t="s">
        <v>394</v>
      </c>
      <c r="Q225" s="256"/>
      <c r="R225" s="255" t="s">
        <v>394</v>
      </c>
      <c r="S225" s="118" t="str">
        <f>IFERROR(IF(M225="LED Kit","NA",VLOOKUP(CONCATENATE(IF(OR(M225="LED Kit",M225="LED Tube"),"LED",M225)," ",O225),Measures!$D$11:$E$245,2,FALSE)*Q225),"")</f>
        <v/>
      </c>
      <c r="T225" s="108"/>
      <c r="U225" s="271" t="s">
        <v>394</v>
      </c>
    </row>
    <row r="226" spans="1:21" s="20" customFormat="1" ht="18.75" customHeight="1">
      <c r="A226" s="104"/>
      <c r="B226" s="101"/>
      <c r="C226" s="253" t="s">
        <v>394</v>
      </c>
      <c r="D226" s="108"/>
      <c r="E226" s="253" t="s">
        <v>394</v>
      </c>
      <c r="F226" s="260"/>
      <c r="G226" s="261" t="s">
        <v>394</v>
      </c>
      <c r="H226" s="258"/>
      <c r="I226" s="259" t="s">
        <v>394</v>
      </c>
      <c r="J226" s="257" t="str">
        <f>IFERROR((VLOOKUP(CONCATENATE(D226," ",F226),Measures!$D$11:$E$245,2,FALSE)*H226),"")</f>
        <v/>
      </c>
      <c r="K226" s="108"/>
      <c r="L226" s="253" t="s">
        <v>394</v>
      </c>
      <c r="M226" s="108"/>
      <c r="N226" s="253" t="s">
        <v>394</v>
      </c>
      <c r="O226" s="108"/>
      <c r="P226" s="253" t="s">
        <v>394</v>
      </c>
      <c r="Q226" s="256"/>
      <c r="R226" s="255" t="s">
        <v>394</v>
      </c>
      <c r="S226" s="118" t="str">
        <f>IFERROR(IF(M226="LED Kit","NA",VLOOKUP(CONCATENATE(IF(OR(M226="LED Kit",M226="LED Tube"),"LED",M226)," ",O226),Measures!$D$11:$E$245,2,FALSE)*Q226),"")</f>
        <v/>
      </c>
      <c r="T226" s="108"/>
      <c r="U226" s="271" t="s">
        <v>394</v>
      </c>
    </row>
    <row r="227" spans="1:21" s="20" customFormat="1" ht="18.75" customHeight="1">
      <c r="A227" s="104"/>
      <c r="B227" s="101"/>
      <c r="C227" s="253" t="s">
        <v>394</v>
      </c>
      <c r="D227" s="108"/>
      <c r="E227" s="253" t="s">
        <v>394</v>
      </c>
      <c r="F227" s="260"/>
      <c r="G227" s="261" t="s">
        <v>394</v>
      </c>
      <c r="H227" s="258"/>
      <c r="I227" s="259" t="s">
        <v>394</v>
      </c>
      <c r="J227" s="257" t="str">
        <f>IFERROR((VLOOKUP(CONCATENATE(D227," ",F227),Measures!$D$11:$E$245,2,FALSE)*H227),"")</f>
        <v/>
      </c>
      <c r="K227" s="108"/>
      <c r="L227" s="253" t="s">
        <v>394</v>
      </c>
      <c r="M227" s="108"/>
      <c r="N227" s="253" t="s">
        <v>394</v>
      </c>
      <c r="O227" s="108"/>
      <c r="P227" s="253" t="s">
        <v>394</v>
      </c>
      <c r="Q227" s="256"/>
      <c r="R227" s="255" t="s">
        <v>394</v>
      </c>
      <c r="S227" s="118" t="str">
        <f>IFERROR(IF(M227="LED Kit","NA",VLOOKUP(CONCATENATE(IF(OR(M227="LED Kit",M227="LED Tube"),"LED",M227)," ",O227),Measures!$D$11:$E$245,2,FALSE)*Q227),"")</f>
        <v/>
      </c>
      <c r="T227" s="108"/>
      <c r="U227" s="271" t="s">
        <v>394</v>
      </c>
    </row>
    <row r="228" spans="1:21" s="20" customFormat="1" ht="18.75" customHeight="1">
      <c r="A228" s="104"/>
      <c r="B228" s="101"/>
      <c r="C228" s="253" t="s">
        <v>394</v>
      </c>
      <c r="D228" s="108"/>
      <c r="E228" s="253" t="s">
        <v>394</v>
      </c>
      <c r="F228" s="260"/>
      <c r="G228" s="261" t="s">
        <v>394</v>
      </c>
      <c r="H228" s="258"/>
      <c r="I228" s="259" t="s">
        <v>394</v>
      </c>
      <c r="J228" s="257" t="str">
        <f>IFERROR((VLOOKUP(CONCATENATE(D228," ",F228),Measures!$D$11:$E$245,2,FALSE)*H228),"")</f>
        <v/>
      </c>
      <c r="K228" s="108"/>
      <c r="L228" s="253" t="s">
        <v>394</v>
      </c>
      <c r="M228" s="108"/>
      <c r="N228" s="253" t="s">
        <v>394</v>
      </c>
      <c r="O228" s="108"/>
      <c r="P228" s="253" t="s">
        <v>394</v>
      </c>
      <c r="Q228" s="256"/>
      <c r="R228" s="255" t="s">
        <v>394</v>
      </c>
      <c r="S228" s="118" t="str">
        <f>IFERROR(IF(M228="LED Kit","NA",VLOOKUP(CONCATENATE(IF(OR(M228="LED Kit",M228="LED Tube"),"LED",M228)," ",O228),Measures!$D$11:$E$245,2,FALSE)*Q228),"")</f>
        <v/>
      </c>
      <c r="T228" s="108"/>
      <c r="U228" s="271" t="s">
        <v>394</v>
      </c>
    </row>
    <row r="229" spans="1:21" s="20" customFormat="1" ht="18.75" customHeight="1">
      <c r="A229" s="104"/>
      <c r="B229" s="101"/>
      <c r="C229" s="253" t="s">
        <v>394</v>
      </c>
      <c r="D229" s="108"/>
      <c r="E229" s="253" t="s">
        <v>394</v>
      </c>
      <c r="F229" s="260"/>
      <c r="G229" s="261" t="s">
        <v>394</v>
      </c>
      <c r="H229" s="258"/>
      <c r="I229" s="259" t="s">
        <v>394</v>
      </c>
      <c r="J229" s="257" t="str">
        <f>IFERROR((VLOOKUP(CONCATENATE(D229," ",F229),Measures!$D$11:$E$245,2,FALSE)*H229),"")</f>
        <v/>
      </c>
      <c r="K229" s="108"/>
      <c r="L229" s="253" t="s">
        <v>394</v>
      </c>
      <c r="M229" s="108"/>
      <c r="N229" s="253" t="s">
        <v>394</v>
      </c>
      <c r="O229" s="108"/>
      <c r="P229" s="253" t="s">
        <v>394</v>
      </c>
      <c r="Q229" s="256"/>
      <c r="R229" s="255" t="s">
        <v>394</v>
      </c>
      <c r="S229" s="118" t="str">
        <f>IFERROR(IF(M229="LED Kit","NA",VLOOKUP(CONCATENATE(IF(OR(M229="LED Kit",M229="LED Tube"),"LED",M229)," ",O229),Measures!$D$11:$E$245,2,FALSE)*Q229),"")</f>
        <v/>
      </c>
      <c r="T229" s="108"/>
      <c r="U229" s="271" t="s">
        <v>394</v>
      </c>
    </row>
    <row r="230" spans="1:21" s="20" customFormat="1" ht="18.75" customHeight="1">
      <c r="A230" s="104"/>
      <c r="B230" s="101"/>
      <c r="C230" s="253" t="s">
        <v>394</v>
      </c>
      <c r="D230" s="108"/>
      <c r="E230" s="253" t="s">
        <v>394</v>
      </c>
      <c r="F230" s="260"/>
      <c r="G230" s="261" t="s">
        <v>394</v>
      </c>
      <c r="H230" s="258"/>
      <c r="I230" s="259" t="s">
        <v>394</v>
      </c>
      <c r="J230" s="257" t="str">
        <f>IFERROR((VLOOKUP(CONCATENATE(D230," ",F230),Measures!$D$11:$E$245,2,FALSE)*H230),"")</f>
        <v/>
      </c>
      <c r="K230" s="108"/>
      <c r="L230" s="253" t="s">
        <v>394</v>
      </c>
      <c r="M230" s="108"/>
      <c r="N230" s="253" t="s">
        <v>394</v>
      </c>
      <c r="O230" s="108"/>
      <c r="P230" s="253" t="s">
        <v>394</v>
      </c>
      <c r="Q230" s="256"/>
      <c r="R230" s="255" t="s">
        <v>394</v>
      </c>
      <c r="S230" s="118" t="str">
        <f>IFERROR(IF(M230="LED Kit","NA",VLOOKUP(CONCATENATE(IF(OR(M230="LED Kit",M230="LED Tube"),"LED",M230)," ",O230),Measures!$D$11:$E$245,2,FALSE)*Q230),"")</f>
        <v/>
      </c>
      <c r="T230" s="108"/>
      <c r="U230" s="271" t="s">
        <v>394</v>
      </c>
    </row>
    <row r="231" spans="1:21" s="20" customFormat="1" ht="18.75" customHeight="1">
      <c r="A231" s="104"/>
      <c r="B231" s="101"/>
      <c r="C231" s="253" t="s">
        <v>394</v>
      </c>
      <c r="D231" s="108"/>
      <c r="E231" s="253" t="s">
        <v>394</v>
      </c>
      <c r="F231" s="260"/>
      <c r="G231" s="261" t="s">
        <v>394</v>
      </c>
      <c r="H231" s="258"/>
      <c r="I231" s="259" t="s">
        <v>394</v>
      </c>
      <c r="J231" s="257" t="str">
        <f>IFERROR((VLOOKUP(CONCATENATE(D231," ",F231),Measures!$D$11:$E$245,2,FALSE)*H231),"")</f>
        <v/>
      </c>
      <c r="K231" s="108"/>
      <c r="L231" s="253" t="s">
        <v>394</v>
      </c>
      <c r="M231" s="108"/>
      <c r="N231" s="253" t="s">
        <v>394</v>
      </c>
      <c r="O231" s="108"/>
      <c r="P231" s="253" t="s">
        <v>394</v>
      </c>
      <c r="Q231" s="256"/>
      <c r="R231" s="255" t="s">
        <v>394</v>
      </c>
      <c r="S231" s="118" t="str">
        <f>IFERROR(IF(M231="LED Kit","NA",VLOOKUP(CONCATENATE(IF(OR(M231="LED Kit",M231="LED Tube"),"LED",M231)," ",O231),Measures!$D$11:$E$245,2,FALSE)*Q231),"")</f>
        <v/>
      </c>
      <c r="T231" s="108"/>
      <c r="U231" s="271" t="s">
        <v>394</v>
      </c>
    </row>
    <row r="232" spans="1:21" s="20" customFormat="1" ht="18.75" customHeight="1">
      <c r="A232" s="104"/>
      <c r="B232" s="101"/>
      <c r="C232" s="253" t="s">
        <v>394</v>
      </c>
      <c r="D232" s="108"/>
      <c r="E232" s="253" t="s">
        <v>394</v>
      </c>
      <c r="F232" s="260"/>
      <c r="G232" s="261" t="s">
        <v>394</v>
      </c>
      <c r="H232" s="258"/>
      <c r="I232" s="259" t="s">
        <v>394</v>
      </c>
      <c r="J232" s="257" t="str">
        <f>IFERROR((VLOOKUP(CONCATENATE(D232," ",F232),Measures!$D$11:$E$245,2,FALSE)*H232),"")</f>
        <v/>
      </c>
      <c r="K232" s="108"/>
      <c r="L232" s="253" t="s">
        <v>394</v>
      </c>
      <c r="M232" s="108"/>
      <c r="N232" s="253" t="s">
        <v>394</v>
      </c>
      <c r="O232" s="108"/>
      <c r="P232" s="253" t="s">
        <v>394</v>
      </c>
      <c r="Q232" s="256"/>
      <c r="R232" s="255" t="s">
        <v>394</v>
      </c>
      <c r="S232" s="118" t="str">
        <f>IFERROR(IF(M232="LED Kit","NA",VLOOKUP(CONCATENATE(IF(OR(M232="LED Kit",M232="LED Tube"),"LED",M232)," ",O232),Measures!$D$11:$E$245,2,FALSE)*Q232),"")</f>
        <v/>
      </c>
      <c r="T232" s="108"/>
      <c r="U232" s="271" t="s">
        <v>394</v>
      </c>
    </row>
    <row r="233" spans="1:21" s="20" customFormat="1" ht="18.75" customHeight="1">
      <c r="A233" s="104"/>
      <c r="B233" s="101"/>
      <c r="C233" s="253" t="s">
        <v>394</v>
      </c>
      <c r="D233" s="108"/>
      <c r="E233" s="253" t="s">
        <v>394</v>
      </c>
      <c r="F233" s="260"/>
      <c r="G233" s="261" t="s">
        <v>394</v>
      </c>
      <c r="H233" s="258"/>
      <c r="I233" s="259" t="s">
        <v>394</v>
      </c>
      <c r="J233" s="257" t="str">
        <f>IFERROR((VLOOKUP(CONCATENATE(D233," ",F233),Measures!$D$11:$E$245,2,FALSE)*H233),"")</f>
        <v/>
      </c>
      <c r="K233" s="108"/>
      <c r="L233" s="253" t="s">
        <v>394</v>
      </c>
      <c r="M233" s="108"/>
      <c r="N233" s="253" t="s">
        <v>394</v>
      </c>
      <c r="O233" s="108"/>
      <c r="P233" s="253" t="s">
        <v>394</v>
      </c>
      <c r="Q233" s="256"/>
      <c r="R233" s="255" t="s">
        <v>394</v>
      </c>
      <c r="S233" s="118" t="str">
        <f>IFERROR(IF(M233="LED Kit","NA",VLOOKUP(CONCATENATE(IF(OR(M233="LED Kit",M233="LED Tube"),"LED",M233)," ",O233),Measures!$D$11:$E$245,2,FALSE)*Q233),"")</f>
        <v/>
      </c>
      <c r="T233" s="108"/>
      <c r="U233" s="271" t="s">
        <v>394</v>
      </c>
    </row>
    <row r="234" spans="1:21" s="20" customFormat="1" ht="18.75" customHeight="1">
      <c r="A234" s="104"/>
      <c r="B234" s="101"/>
      <c r="C234" s="253" t="s">
        <v>394</v>
      </c>
      <c r="D234" s="108"/>
      <c r="E234" s="253" t="s">
        <v>394</v>
      </c>
      <c r="F234" s="260"/>
      <c r="G234" s="261" t="s">
        <v>394</v>
      </c>
      <c r="H234" s="258"/>
      <c r="I234" s="259" t="s">
        <v>394</v>
      </c>
      <c r="J234" s="257" t="str">
        <f>IFERROR((VLOOKUP(CONCATENATE(D234," ",F234),Measures!$D$11:$E$245,2,FALSE)*H234),"")</f>
        <v/>
      </c>
      <c r="K234" s="108"/>
      <c r="L234" s="253" t="s">
        <v>394</v>
      </c>
      <c r="M234" s="108"/>
      <c r="N234" s="253" t="s">
        <v>394</v>
      </c>
      <c r="O234" s="108"/>
      <c r="P234" s="253" t="s">
        <v>394</v>
      </c>
      <c r="Q234" s="256"/>
      <c r="R234" s="255" t="s">
        <v>394</v>
      </c>
      <c r="S234" s="118" t="str">
        <f>IFERROR(IF(M234="LED Kit","NA",VLOOKUP(CONCATENATE(IF(OR(M234="LED Kit",M234="LED Tube"),"LED",M234)," ",O234),Measures!$D$11:$E$245,2,FALSE)*Q234),"")</f>
        <v/>
      </c>
      <c r="T234" s="108"/>
      <c r="U234" s="271" t="s">
        <v>394</v>
      </c>
    </row>
    <row r="235" spans="1:21" s="20" customFormat="1" ht="18.75" customHeight="1">
      <c r="A235" s="104"/>
      <c r="B235" s="101"/>
      <c r="C235" s="253" t="s">
        <v>394</v>
      </c>
      <c r="D235" s="108"/>
      <c r="E235" s="253" t="s">
        <v>394</v>
      </c>
      <c r="F235" s="260"/>
      <c r="G235" s="261" t="s">
        <v>394</v>
      </c>
      <c r="H235" s="258"/>
      <c r="I235" s="259" t="s">
        <v>394</v>
      </c>
      <c r="J235" s="257" t="str">
        <f>IFERROR((VLOOKUP(CONCATENATE(D235," ",F235),Measures!$D$11:$E$245,2,FALSE)*H235),"")</f>
        <v/>
      </c>
      <c r="K235" s="108"/>
      <c r="L235" s="253" t="s">
        <v>394</v>
      </c>
      <c r="M235" s="108"/>
      <c r="N235" s="253" t="s">
        <v>394</v>
      </c>
      <c r="O235" s="108"/>
      <c r="P235" s="253" t="s">
        <v>394</v>
      </c>
      <c r="Q235" s="256"/>
      <c r="R235" s="255" t="s">
        <v>394</v>
      </c>
      <c r="S235" s="118" t="str">
        <f>IFERROR(IF(M235="LED Kit","NA",VLOOKUP(CONCATENATE(IF(OR(M235="LED Kit",M235="LED Tube"),"LED",M235)," ",O235),Measures!$D$11:$E$245,2,FALSE)*Q235),"")</f>
        <v/>
      </c>
      <c r="T235" s="108"/>
      <c r="U235" s="271" t="s">
        <v>394</v>
      </c>
    </row>
    <row r="236" spans="1:21" s="20" customFormat="1" ht="18.75" customHeight="1">
      <c r="A236" s="104"/>
      <c r="B236" s="101"/>
      <c r="C236" s="253" t="s">
        <v>394</v>
      </c>
      <c r="D236" s="108"/>
      <c r="E236" s="253" t="s">
        <v>394</v>
      </c>
      <c r="F236" s="260"/>
      <c r="G236" s="261" t="s">
        <v>394</v>
      </c>
      <c r="H236" s="258"/>
      <c r="I236" s="259" t="s">
        <v>394</v>
      </c>
      <c r="J236" s="257" t="str">
        <f>IFERROR((VLOOKUP(CONCATENATE(D236," ",F236),Measures!$D$11:$E$245,2,FALSE)*H236),"")</f>
        <v/>
      </c>
      <c r="K236" s="108"/>
      <c r="L236" s="253" t="s">
        <v>394</v>
      </c>
      <c r="M236" s="108"/>
      <c r="N236" s="253" t="s">
        <v>394</v>
      </c>
      <c r="O236" s="108"/>
      <c r="P236" s="253" t="s">
        <v>394</v>
      </c>
      <c r="Q236" s="256"/>
      <c r="R236" s="255" t="s">
        <v>394</v>
      </c>
      <c r="S236" s="118" t="str">
        <f>IFERROR(IF(M236="LED Kit","NA",VLOOKUP(CONCATENATE(IF(OR(M236="LED Kit",M236="LED Tube"),"LED",M236)," ",O236),Measures!$D$11:$E$245,2,FALSE)*Q236),"")</f>
        <v/>
      </c>
      <c r="T236" s="108"/>
      <c r="U236" s="271" t="s">
        <v>394</v>
      </c>
    </row>
    <row r="237" spans="1:21" s="20" customFormat="1" ht="18.75" customHeight="1">
      <c r="A237" s="104"/>
      <c r="B237" s="101"/>
      <c r="C237" s="253" t="s">
        <v>394</v>
      </c>
      <c r="D237" s="108"/>
      <c r="E237" s="253" t="s">
        <v>394</v>
      </c>
      <c r="F237" s="260"/>
      <c r="G237" s="261" t="s">
        <v>394</v>
      </c>
      <c r="H237" s="258"/>
      <c r="I237" s="259" t="s">
        <v>394</v>
      </c>
      <c r="J237" s="257" t="str">
        <f>IFERROR((VLOOKUP(CONCATENATE(D237," ",F237),Measures!$D$11:$E$245,2,FALSE)*H237),"")</f>
        <v/>
      </c>
      <c r="K237" s="108"/>
      <c r="L237" s="253" t="s">
        <v>394</v>
      </c>
      <c r="M237" s="108"/>
      <c r="N237" s="253" t="s">
        <v>394</v>
      </c>
      <c r="O237" s="108"/>
      <c r="P237" s="253" t="s">
        <v>394</v>
      </c>
      <c r="Q237" s="256"/>
      <c r="R237" s="255" t="s">
        <v>394</v>
      </c>
      <c r="S237" s="118" t="str">
        <f>IFERROR(IF(M237="LED Kit","NA",VLOOKUP(CONCATENATE(IF(OR(M237="LED Kit",M237="LED Tube"),"LED",M237)," ",O237),Measures!$D$11:$E$245,2,FALSE)*Q237),"")</f>
        <v/>
      </c>
      <c r="T237" s="108"/>
      <c r="U237" s="271" t="s">
        <v>394</v>
      </c>
    </row>
    <row r="238" spans="1:21" s="20" customFormat="1" ht="18.75" customHeight="1">
      <c r="A238" s="104"/>
      <c r="B238" s="101"/>
      <c r="C238" s="253" t="s">
        <v>394</v>
      </c>
      <c r="D238" s="108"/>
      <c r="E238" s="253" t="s">
        <v>394</v>
      </c>
      <c r="F238" s="260"/>
      <c r="G238" s="261" t="s">
        <v>394</v>
      </c>
      <c r="H238" s="258"/>
      <c r="I238" s="259" t="s">
        <v>394</v>
      </c>
      <c r="J238" s="257" t="str">
        <f>IFERROR((VLOOKUP(CONCATENATE(D238," ",F238),Measures!$D$11:$E$245,2,FALSE)*H238),"")</f>
        <v/>
      </c>
      <c r="K238" s="108"/>
      <c r="L238" s="253" t="s">
        <v>394</v>
      </c>
      <c r="M238" s="108"/>
      <c r="N238" s="253" t="s">
        <v>394</v>
      </c>
      <c r="O238" s="108"/>
      <c r="P238" s="253" t="s">
        <v>394</v>
      </c>
      <c r="Q238" s="256"/>
      <c r="R238" s="255" t="s">
        <v>394</v>
      </c>
      <c r="S238" s="118" t="str">
        <f>IFERROR(IF(M238="LED Kit","NA",VLOOKUP(CONCATENATE(IF(OR(M238="LED Kit",M238="LED Tube"),"LED",M238)," ",O238),Measures!$D$11:$E$245,2,FALSE)*Q238),"")</f>
        <v/>
      </c>
      <c r="T238" s="108"/>
      <c r="U238" s="271" t="s">
        <v>394</v>
      </c>
    </row>
    <row r="239" spans="1:21" s="20" customFormat="1" ht="18.75" customHeight="1">
      <c r="A239" s="104"/>
      <c r="B239" s="101"/>
      <c r="C239" s="253" t="s">
        <v>394</v>
      </c>
      <c r="D239" s="108"/>
      <c r="E239" s="253" t="s">
        <v>394</v>
      </c>
      <c r="F239" s="260"/>
      <c r="G239" s="261" t="s">
        <v>394</v>
      </c>
      <c r="H239" s="258"/>
      <c r="I239" s="259" t="s">
        <v>394</v>
      </c>
      <c r="J239" s="257" t="str">
        <f>IFERROR((VLOOKUP(CONCATENATE(D239," ",F239),Measures!$D$11:$E$245,2,FALSE)*H239),"")</f>
        <v/>
      </c>
      <c r="K239" s="108"/>
      <c r="L239" s="253" t="s">
        <v>394</v>
      </c>
      <c r="M239" s="108"/>
      <c r="N239" s="253" t="s">
        <v>394</v>
      </c>
      <c r="O239" s="108"/>
      <c r="P239" s="253" t="s">
        <v>394</v>
      </c>
      <c r="Q239" s="256"/>
      <c r="R239" s="255" t="s">
        <v>394</v>
      </c>
      <c r="S239" s="118" t="str">
        <f>IFERROR(IF(M239="LED Kit","NA",VLOOKUP(CONCATENATE(IF(OR(M239="LED Kit",M239="LED Tube"),"LED",M239)," ",O239),Measures!$D$11:$E$245,2,FALSE)*Q239),"")</f>
        <v/>
      </c>
      <c r="T239" s="108"/>
      <c r="U239" s="271" t="s">
        <v>394</v>
      </c>
    </row>
    <row r="240" spans="1:21" s="20" customFormat="1" ht="18.75" customHeight="1">
      <c r="A240" s="104"/>
      <c r="B240" s="101"/>
      <c r="C240" s="253" t="s">
        <v>394</v>
      </c>
      <c r="D240" s="108"/>
      <c r="E240" s="253" t="s">
        <v>394</v>
      </c>
      <c r="F240" s="260"/>
      <c r="G240" s="261" t="s">
        <v>394</v>
      </c>
      <c r="H240" s="258"/>
      <c r="I240" s="259" t="s">
        <v>394</v>
      </c>
      <c r="J240" s="257" t="str">
        <f>IFERROR((VLOOKUP(CONCATENATE(D240," ",F240),Measures!$D$11:$E$245,2,FALSE)*H240),"")</f>
        <v/>
      </c>
      <c r="K240" s="108"/>
      <c r="L240" s="253" t="s">
        <v>394</v>
      </c>
      <c r="M240" s="108"/>
      <c r="N240" s="253" t="s">
        <v>394</v>
      </c>
      <c r="O240" s="108"/>
      <c r="P240" s="253" t="s">
        <v>394</v>
      </c>
      <c r="Q240" s="256"/>
      <c r="R240" s="255" t="s">
        <v>394</v>
      </c>
      <c r="S240" s="118" t="str">
        <f>IFERROR(IF(M240="LED Kit","NA",VLOOKUP(CONCATENATE(IF(OR(M240="LED Kit",M240="LED Tube"),"LED",M240)," ",O240),Measures!$D$11:$E$245,2,FALSE)*Q240),"")</f>
        <v/>
      </c>
      <c r="T240" s="108"/>
      <c r="U240" s="271" t="s">
        <v>394</v>
      </c>
    </row>
    <row r="241" spans="1:21" s="20" customFormat="1" ht="18.75" customHeight="1">
      <c r="A241" s="104"/>
      <c r="B241" s="101"/>
      <c r="C241" s="253" t="s">
        <v>394</v>
      </c>
      <c r="D241" s="108"/>
      <c r="E241" s="253" t="s">
        <v>394</v>
      </c>
      <c r="F241" s="260"/>
      <c r="G241" s="261" t="s">
        <v>394</v>
      </c>
      <c r="H241" s="258"/>
      <c r="I241" s="259" t="s">
        <v>394</v>
      </c>
      <c r="J241" s="257" t="str">
        <f>IFERROR((VLOOKUP(CONCATENATE(D241," ",F241),Measures!$D$11:$E$245,2,FALSE)*H241),"")</f>
        <v/>
      </c>
      <c r="K241" s="108"/>
      <c r="L241" s="253" t="s">
        <v>394</v>
      </c>
      <c r="M241" s="108"/>
      <c r="N241" s="253" t="s">
        <v>394</v>
      </c>
      <c r="O241" s="108"/>
      <c r="P241" s="253" t="s">
        <v>394</v>
      </c>
      <c r="Q241" s="256"/>
      <c r="R241" s="255" t="s">
        <v>394</v>
      </c>
      <c r="S241" s="118" t="str">
        <f>IFERROR(IF(M241="LED Kit","NA",VLOOKUP(CONCATENATE(IF(OR(M241="LED Kit",M241="LED Tube"),"LED",M241)," ",O241),Measures!$D$11:$E$245,2,FALSE)*Q241),"")</f>
        <v/>
      </c>
      <c r="T241" s="108"/>
      <c r="U241" s="271" t="s">
        <v>394</v>
      </c>
    </row>
    <row r="242" spans="1:21" s="20" customFormat="1" ht="18.75" customHeight="1">
      <c r="A242" s="104"/>
      <c r="B242" s="101"/>
      <c r="C242" s="253" t="s">
        <v>394</v>
      </c>
      <c r="D242" s="108"/>
      <c r="E242" s="253" t="s">
        <v>394</v>
      </c>
      <c r="F242" s="260"/>
      <c r="G242" s="261" t="s">
        <v>394</v>
      </c>
      <c r="H242" s="258"/>
      <c r="I242" s="259" t="s">
        <v>394</v>
      </c>
      <c r="J242" s="257" t="str">
        <f>IFERROR((VLOOKUP(CONCATENATE(D242," ",F242),Measures!$D$11:$E$245,2,FALSE)*H242),"")</f>
        <v/>
      </c>
      <c r="K242" s="108"/>
      <c r="L242" s="253" t="s">
        <v>394</v>
      </c>
      <c r="M242" s="108"/>
      <c r="N242" s="253" t="s">
        <v>394</v>
      </c>
      <c r="O242" s="108"/>
      <c r="P242" s="253" t="s">
        <v>394</v>
      </c>
      <c r="Q242" s="256"/>
      <c r="R242" s="255" t="s">
        <v>394</v>
      </c>
      <c r="S242" s="118" t="str">
        <f>IFERROR(IF(M242="LED Kit","NA",VLOOKUP(CONCATENATE(IF(OR(M242="LED Kit",M242="LED Tube"),"LED",M242)," ",O242),Measures!$D$11:$E$245,2,FALSE)*Q242),"")</f>
        <v/>
      </c>
      <c r="T242" s="108"/>
      <c r="U242" s="271" t="s">
        <v>394</v>
      </c>
    </row>
    <row r="243" spans="1:21" s="20" customFormat="1" ht="18.75" customHeight="1">
      <c r="A243" s="104"/>
      <c r="B243" s="101"/>
      <c r="C243" s="253" t="s">
        <v>394</v>
      </c>
      <c r="D243" s="108"/>
      <c r="E243" s="253" t="s">
        <v>394</v>
      </c>
      <c r="F243" s="260"/>
      <c r="G243" s="261" t="s">
        <v>394</v>
      </c>
      <c r="H243" s="258"/>
      <c r="I243" s="259" t="s">
        <v>394</v>
      </c>
      <c r="J243" s="257" t="str">
        <f>IFERROR((VLOOKUP(CONCATENATE(D243," ",F243),Measures!$D$11:$E$245,2,FALSE)*H243),"")</f>
        <v/>
      </c>
      <c r="K243" s="108"/>
      <c r="L243" s="253" t="s">
        <v>394</v>
      </c>
      <c r="M243" s="108"/>
      <c r="N243" s="253" t="s">
        <v>394</v>
      </c>
      <c r="O243" s="108"/>
      <c r="P243" s="253" t="s">
        <v>394</v>
      </c>
      <c r="Q243" s="256"/>
      <c r="R243" s="255" t="s">
        <v>394</v>
      </c>
      <c r="S243" s="118" t="str">
        <f>IFERROR(IF(M243="LED Kit","NA",VLOOKUP(CONCATENATE(IF(OR(M243="LED Kit",M243="LED Tube"),"LED",M243)," ",O243),Measures!$D$11:$E$245,2,FALSE)*Q243),"")</f>
        <v/>
      </c>
      <c r="T243" s="108"/>
      <c r="U243" s="271" t="s">
        <v>394</v>
      </c>
    </row>
    <row r="244" spans="1:21" s="20" customFormat="1" ht="18.75" customHeight="1">
      <c r="A244" s="104"/>
      <c r="B244" s="101"/>
      <c r="C244" s="253" t="s">
        <v>394</v>
      </c>
      <c r="D244" s="108"/>
      <c r="E244" s="253" t="s">
        <v>394</v>
      </c>
      <c r="F244" s="260"/>
      <c r="G244" s="261" t="s">
        <v>394</v>
      </c>
      <c r="H244" s="258"/>
      <c r="I244" s="259" t="s">
        <v>394</v>
      </c>
      <c r="J244" s="257" t="str">
        <f>IFERROR((VLOOKUP(CONCATENATE(D244," ",F244),Measures!$D$11:$E$245,2,FALSE)*H244),"")</f>
        <v/>
      </c>
      <c r="K244" s="108"/>
      <c r="L244" s="253" t="s">
        <v>394</v>
      </c>
      <c r="M244" s="108"/>
      <c r="N244" s="253" t="s">
        <v>394</v>
      </c>
      <c r="O244" s="108"/>
      <c r="P244" s="253" t="s">
        <v>394</v>
      </c>
      <c r="Q244" s="256"/>
      <c r="R244" s="255" t="s">
        <v>394</v>
      </c>
      <c r="S244" s="118" t="str">
        <f>IFERROR(IF(M244="LED Kit","NA",VLOOKUP(CONCATENATE(IF(OR(M244="LED Kit",M244="LED Tube"),"LED",M244)," ",O244),Measures!$D$11:$E$245,2,FALSE)*Q244),"")</f>
        <v/>
      </c>
      <c r="T244" s="108"/>
      <c r="U244" s="271" t="s">
        <v>394</v>
      </c>
    </row>
    <row r="245" spans="1:21" s="20" customFormat="1" ht="18.75" customHeight="1">
      <c r="A245" s="104"/>
      <c r="B245" s="101"/>
      <c r="C245" s="253" t="s">
        <v>394</v>
      </c>
      <c r="D245" s="108"/>
      <c r="E245" s="253" t="s">
        <v>394</v>
      </c>
      <c r="F245" s="260"/>
      <c r="G245" s="261" t="s">
        <v>394</v>
      </c>
      <c r="H245" s="258"/>
      <c r="I245" s="259" t="s">
        <v>394</v>
      </c>
      <c r="J245" s="257" t="str">
        <f>IFERROR((VLOOKUP(CONCATENATE(D245," ",F245),Measures!$D$11:$E$245,2,FALSE)*H245),"")</f>
        <v/>
      </c>
      <c r="K245" s="108"/>
      <c r="L245" s="253" t="s">
        <v>394</v>
      </c>
      <c r="M245" s="108"/>
      <c r="N245" s="253" t="s">
        <v>394</v>
      </c>
      <c r="O245" s="108"/>
      <c r="P245" s="253" t="s">
        <v>394</v>
      </c>
      <c r="Q245" s="256"/>
      <c r="R245" s="255" t="s">
        <v>394</v>
      </c>
      <c r="S245" s="118" t="str">
        <f>IFERROR(IF(M245="LED Kit","NA",VLOOKUP(CONCATENATE(IF(OR(M245="LED Kit",M245="LED Tube"),"LED",M245)," ",O245),Measures!$D$11:$E$245,2,FALSE)*Q245),"")</f>
        <v/>
      </c>
      <c r="T245" s="108"/>
      <c r="U245" s="271" t="s">
        <v>394</v>
      </c>
    </row>
    <row r="246" spans="1:21" s="20" customFormat="1" ht="18.75" customHeight="1">
      <c r="A246" s="104"/>
      <c r="B246" s="101"/>
      <c r="C246" s="253" t="s">
        <v>394</v>
      </c>
      <c r="D246" s="108"/>
      <c r="E246" s="253" t="s">
        <v>394</v>
      </c>
      <c r="F246" s="260"/>
      <c r="G246" s="261" t="s">
        <v>394</v>
      </c>
      <c r="H246" s="258"/>
      <c r="I246" s="259" t="s">
        <v>394</v>
      </c>
      <c r="J246" s="257" t="str">
        <f>IFERROR((VLOOKUP(CONCATENATE(D246," ",F246),Measures!$D$11:$E$245,2,FALSE)*H246),"")</f>
        <v/>
      </c>
      <c r="K246" s="108"/>
      <c r="L246" s="253" t="s">
        <v>394</v>
      </c>
      <c r="M246" s="108"/>
      <c r="N246" s="253" t="s">
        <v>394</v>
      </c>
      <c r="O246" s="108"/>
      <c r="P246" s="253" t="s">
        <v>394</v>
      </c>
      <c r="Q246" s="256"/>
      <c r="R246" s="255" t="s">
        <v>394</v>
      </c>
      <c r="S246" s="118" t="str">
        <f>IFERROR(IF(M246="LED Kit","NA",VLOOKUP(CONCATENATE(IF(OR(M246="LED Kit",M246="LED Tube"),"LED",M246)," ",O246),Measures!$D$11:$E$245,2,FALSE)*Q246),"")</f>
        <v/>
      </c>
      <c r="T246" s="108"/>
      <c r="U246" s="271" t="s">
        <v>394</v>
      </c>
    </row>
    <row r="247" spans="1:21" s="20" customFormat="1" ht="18.75" customHeight="1">
      <c r="A247" s="104"/>
      <c r="B247" s="101"/>
      <c r="C247" s="253" t="s">
        <v>394</v>
      </c>
      <c r="D247" s="108"/>
      <c r="E247" s="253" t="s">
        <v>394</v>
      </c>
      <c r="F247" s="260"/>
      <c r="G247" s="261" t="s">
        <v>394</v>
      </c>
      <c r="H247" s="258"/>
      <c r="I247" s="259" t="s">
        <v>394</v>
      </c>
      <c r="J247" s="257" t="str">
        <f>IFERROR((VLOOKUP(CONCATENATE(D247," ",F247),Measures!$D$11:$E$245,2,FALSE)*H247),"")</f>
        <v/>
      </c>
      <c r="K247" s="108"/>
      <c r="L247" s="253" t="s">
        <v>394</v>
      </c>
      <c r="M247" s="108"/>
      <c r="N247" s="253" t="s">
        <v>394</v>
      </c>
      <c r="O247" s="108"/>
      <c r="P247" s="253" t="s">
        <v>394</v>
      </c>
      <c r="Q247" s="256"/>
      <c r="R247" s="255" t="s">
        <v>394</v>
      </c>
      <c r="S247" s="118" t="str">
        <f>IFERROR(IF(M247="LED Kit","NA",VLOOKUP(CONCATENATE(IF(OR(M247="LED Kit",M247="LED Tube"),"LED",M247)," ",O247),Measures!$D$11:$E$245,2,FALSE)*Q247),"")</f>
        <v/>
      </c>
      <c r="T247" s="108"/>
      <c r="U247" s="271" t="s">
        <v>394</v>
      </c>
    </row>
    <row r="248" spans="1:21" s="20" customFormat="1" ht="18.75" customHeight="1">
      <c r="A248" s="104"/>
      <c r="B248" s="101"/>
      <c r="C248" s="253" t="s">
        <v>394</v>
      </c>
      <c r="D248" s="108"/>
      <c r="E248" s="253" t="s">
        <v>394</v>
      </c>
      <c r="F248" s="260"/>
      <c r="G248" s="261" t="s">
        <v>394</v>
      </c>
      <c r="H248" s="258"/>
      <c r="I248" s="259" t="s">
        <v>394</v>
      </c>
      <c r="J248" s="257" t="str">
        <f>IFERROR((VLOOKUP(CONCATENATE(D248," ",F248),Measures!$D$11:$E$245,2,FALSE)*H248),"")</f>
        <v/>
      </c>
      <c r="K248" s="108"/>
      <c r="L248" s="253" t="s">
        <v>394</v>
      </c>
      <c r="M248" s="108"/>
      <c r="N248" s="253" t="s">
        <v>394</v>
      </c>
      <c r="O248" s="108"/>
      <c r="P248" s="253" t="s">
        <v>394</v>
      </c>
      <c r="Q248" s="256"/>
      <c r="R248" s="255" t="s">
        <v>394</v>
      </c>
      <c r="S248" s="118" t="str">
        <f>IFERROR(IF(M248="LED Kit","NA",VLOOKUP(CONCATENATE(IF(OR(M248="LED Kit",M248="LED Tube"),"LED",M248)," ",O248),Measures!$D$11:$E$245,2,FALSE)*Q248),"")</f>
        <v/>
      </c>
      <c r="T248" s="108"/>
      <c r="U248" s="271" t="s">
        <v>394</v>
      </c>
    </row>
    <row r="249" spans="1:21" s="20" customFormat="1" ht="18.75" customHeight="1">
      <c r="A249" s="104"/>
      <c r="B249" s="101"/>
      <c r="C249" s="253" t="s">
        <v>394</v>
      </c>
      <c r="D249" s="108"/>
      <c r="E249" s="253" t="s">
        <v>394</v>
      </c>
      <c r="F249" s="260"/>
      <c r="G249" s="261" t="s">
        <v>394</v>
      </c>
      <c r="H249" s="258"/>
      <c r="I249" s="259" t="s">
        <v>394</v>
      </c>
      <c r="J249" s="257" t="str">
        <f>IFERROR((VLOOKUP(CONCATENATE(D249," ",F249),Measures!$D$11:$E$245,2,FALSE)*H249),"")</f>
        <v/>
      </c>
      <c r="K249" s="108"/>
      <c r="L249" s="253" t="s">
        <v>394</v>
      </c>
      <c r="M249" s="108"/>
      <c r="N249" s="253" t="s">
        <v>394</v>
      </c>
      <c r="O249" s="108"/>
      <c r="P249" s="253" t="s">
        <v>394</v>
      </c>
      <c r="Q249" s="256"/>
      <c r="R249" s="255" t="s">
        <v>394</v>
      </c>
      <c r="S249" s="118" t="str">
        <f>IFERROR(IF(M249="LED Kit","NA",VLOOKUP(CONCATENATE(IF(OR(M249="LED Kit",M249="LED Tube"),"LED",M249)," ",O249),Measures!$D$11:$E$245,2,FALSE)*Q249),"")</f>
        <v/>
      </c>
      <c r="T249" s="108"/>
      <c r="U249" s="271" t="s">
        <v>394</v>
      </c>
    </row>
    <row r="250" spans="1:21" s="20" customFormat="1" ht="18.75" customHeight="1">
      <c r="A250" s="104"/>
      <c r="B250" s="101"/>
      <c r="C250" s="253" t="s">
        <v>394</v>
      </c>
      <c r="D250" s="108"/>
      <c r="E250" s="253" t="s">
        <v>394</v>
      </c>
      <c r="F250" s="260"/>
      <c r="G250" s="261" t="s">
        <v>394</v>
      </c>
      <c r="H250" s="258"/>
      <c r="I250" s="259" t="s">
        <v>394</v>
      </c>
      <c r="J250" s="257" t="str">
        <f>IFERROR((VLOOKUP(CONCATENATE(D250," ",F250),Measures!$D$11:$E$245,2,FALSE)*H250),"")</f>
        <v/>
      </c>
      <c r="K250" s="108"/>
      <c r="L250" s="253" t="s">
        <v>394</v>
      </c>
      <c r="M250" s="108"/>
      <c r="N250" s="253" t="s">
        <v>394</v>
      </c>
      <c r="O250" s="108"/>
      <c r="P250" s="253" t="s">
        <v>394</v>
      </c>
      <c r="Q250" s="256"/>
      <c r="R250" s="255" t="s">
        <v>394</v>
      </c>
      <c r="S250" s="118" t="str">
        <f>IFERROR(IF(M250="LED Kit","NA",VLOOKUP(CONCATENATE(IF(OR(M250="LED Kit",M250="LED Tube"),"LED",M250)," ",O250),Measures!$D$11:$E$245,2,FALSE)*Q250),"")</f>
        <v/>
      </c>
      <c r="T250" s="108"/>
      <c r="U250" s="271" t="s">
        <v>394</v>
      </c>
    </row>
    <row r="251" spans="1:21" s="20" customFormat="1" ht="18.75" customHeight="1">
      <c r="A251" s="104"/>
      <c r="B251" s="101"/>
      <c r="C251" s="253" t="s">
        <v>394</v>
      </c>
      <c r="D251" s="108"/>
      <c r="E251" s="253" t="s">
        <v>394</v>
      </c>
      <c r="F251" s="260"/>
      <c r="G251" s="261" t="s">
        <v>394</v>
      </c>
      <c r="H251" s="258"/>
      <c r="I251" s="259" t="s">
        <v>394</v>
      </c>
      <c r="J251" s="257" t="str">
        <f>IFERROR((VLOOKUP(CONCATENATE(D251," ",F251),Measures!$D$11:$E$245,2,FALSE)*H251),"")</f>
        <v/>
      </c>
      <c r="K251" s="108"/>
      <c r="L251" s="253" t="s">
        <v>394</v>
      </c>
      <c r="M251" s="108"/>
      <c r="N251" s="253" t="s">
        <v>394</v>
      </c>
      <c r="O251" s="108"/>
      <c r="P251" s="253" t="s">
        <v>394</v>
      </c>
      <c r="Q251" s="256"/>
      <c r="R251" s="255" t="s">
        <v>394</v>
      </c>
      <c r="S251" s="118" t="str">
        <f>IFERROR(IF(M251="LED Kit","NA",VLOOKUP(CONCATENATE(IF(OR(M251="LED Kit",M251="LED Tube"),"LED",M251)," ",O251),Measures!$D$11:$E$245,2,FALSE)*Q251),"")</f>
        <v/>
      </c>
      <c r="T251" s="108"/>
      <c r="U251" s="271" t="s">
        <v>394</v>
      </c>
    </row>
    <row r="252" spans="1:21" s="20" customFormat="1" ht="18.75" customHeight="1">
      <c r="A252" s="104"/>
      <c r="B252" s="101"/>
      <c r="C252" s="253" t="s">
        <v>394</v>
      </c>
      <c r="D252" s="108"/>
      <c r="E252" s="253" t="s">
        <v>394</v>
      </c>
      <c r="F252" s="260"/>
      <c r="G252" s="261" t="s">
        <v>394</v>
      </c>
      <c r="H252" s="258"/>
      <c r="I252" s="259" t="s">
        <v>394</v>
      </c>
      <c r="J252" s="257" t="str">
        <f>IFERROR((VLOOKUP(CONCATENATE(D252," ",F252),Measures!$D$11:$E$245,2,FALSE)*H252),"")</f>
        <v/>
      </c>
      <c r="K252" s="108"/>
      <c r="L252" s="253" t="s">
        <v>394</v>
      </c>
      <c r="M252" s="108"/>
      <c r="N252" s="253" t="s">
        <v>394</v>
      </c>
      <c r="O252" s="108"/>
      <c r="P252" s="253" t="s">
        <v>394</v>
      </c>
      <c r="Q252" s="256"/>
      <c r="R252" s="255" t="s">
        <v>394</v>
      </c>
      <c r="S252" s="118" t="str">
        <f>IFERROR(IF(M252="LED Kit","NA",VLOOKUP(CONCATENATE(IF(OR(M252="LED Kit",M252="LED Tube"),"LED",M252)," ",O252),Measures!$D$11:$E$245,2,FALSE)*Q252),"")</f>
        <v/>
      </c>
      <c r="T252" s="108"/>
      <c r="U252" s="271" t="s">
        <v>394</v>
      </c>
    </row>
    <row r="253" spans="1:21" s="20" customFormat="1" ht="18.75" customHeight="1">
      <c r="A253" s="104"/>
      <c r="B253" s="101"/>
      <c r="C253" s="253" t="s">
        <v>394</v>
      </c>
      <c r="D253" s="108"/>
      <c r="E253" s="253" t="s">
        <v>394</v>
      </c>
      <c r="F253" s="260"/>
      <c r="G253" s="261" t="s">
        <v>394</v>
      </c>
      <c r="H253" s="258"/>
      <c r="I253" s="259" t="s">
        <v>394</v>
      </c>
      <c r="J253" s="257" t="str">
        <f>IFERROR((VLOOKUP(CONCATENATE(D253," ",F253),Measures!$D$11:$E$245,2,FALSE)*H253),"")</f>
        <v/>
      </c>
      <c r="K253" s="108"/>
      <c r="L253" s="253" t="s">
        <v>394</v>
      </c>
      <c r="M253" s="108"/>
      <c r="N253" s="253" t="s">
        <v>394</v>
      </c>
      <c r="O253" s="108"/>
      <c r="P253" s="253" t="s">
        <v>394</v>
      </c>
      <c r="Q253" s="256"/>
      <c r="R253" s="255" t="s">
        <v>394</v>
      </c>
      <c r="S253" s="118" t="str">
        <f>IFERROR(IF(M253="LED Kit","NA",VLOOKUP(CONCATENATE(IF(OR(M253="LED Kit",M253="LED Tube"),"LED",M253)," ",O253),Measures!$D$11:$E$245,2,FALSE)*Q253),"")</f>
        <v/>
      </c>
      <c r="T253" s="108"/>
      <c r="U253" s="271" t="s">
        <v>394</v>
      </c>
    </row>
    <row r="254" spans="1:21" s="20" customFormat="1" ht="18.75" customHeight="1">
      <c r="A254" s="104"/>
      <c r="B254" s="101"/>
      <c r="C254" s="253" t="s">
        <v>394</v>
      </c>
      <c r="D254" s="108"/>
      <c r="E254" s="253" t="s">
        <v>394</v>
      </c>
      <c r="F254" s="260"/>
      <c r="G254" s="261" t="s">
        <v>394</v>
      </c>
      <c r="H254" s="258"/>
      <c r="I254" s="259" t="s">
        <v>394</v>
      </c>
      <c r="J254" s="257" t="str">
        <f>IFERROR((VLOOKUP(CONCATENATE(D254," ",F254),Measures!$D$11:$E$245,2,FALSE)*H254),"")</f>
        <v/>
      </c>
      <c r="K254" s="108"/>
      <c r="L254" s="253" t="s">
        <v>394</v>
      </c>
      <c r="M254" s="108"/>
      <c r="N254" s="253" t="s">
        <v>394</v>
      </c>
      <c r="O254" s="108"/>
      <c r="P254" s="253" t="s">
        <v>394</v>
      </c>
      <c r="Q254" s="256"/>
      <c r="R254" s="255" t="s">
        <v>394</v>
      </c>
      <c r="S254" s="118" t="str">
        <f>IFERROR(IF(M254="LED Kit","NA",VLOOKUP(CONCATENATE(IF(OR(M254="LED Kit",M254="LED Tube"),"LED",M254)," ",O254),Measures!$D$11:$E$245,2,FALSE)*Q254),"")</f>
        <v/>
      </c>
      <c r="T254" s="108"/>
      <c r="U254" s="271" t="s">
        <v>394</v>
      </c>
    </row>
    <row r="255" spans="1:21" s="20" customFormat="1" ht="18.75" customHeight="1">
      <c r="A255" s="104"/>
      <c r="B255" s="101"/>
      <c r="C255" s="253" t="s">
        <v>394</v>
      </c>
      <c r="D255" s="108"/>
      <c r="E255" s="253" t="s">
        <v>394</v>
      </c>
      <c r="F255" s="260"/>
      <c r="G255" s="261" t="s">
        <v>394</v>
      </c>
      <c r="H255" s="258"/>
      <c r="I255" s="259" t="s">
        <v>394</v>
      </c>
      <c r="J255" s="257" t="str">
        <f>IFERROR((VLOOKUP(CONCATENATE(D255," ",F255),Measures!$D$11:$E$245,2,FALSE)*H255),"")</f>
        <v/>
      </c>
      <c r="K255" s="108"/>
      <c r="L255" s="253" t="s">
        <v>394</v>
      </c>
      <c r="M255" s="108"/>
      <c r="N255" s="253" t="s">
        <v>394</v>
      </c>
      <c r="O255" s="108"/>
      <c r="P255" s="253" t="s">
        <v>394</v>
      </c>
      <c r="Q255" s="256"/>
      <c r="R255" s="255" t="s">
        <v>394</v>
      </c>
      <c r="S255" s="118" t="str">
        <f>IFERROR(IF(M255="LED Kit","NA",VLOOKUP(CONCATENATE(IF(OR(M255="LED Kit",M255="LED Tube"),"LED",M255)," ",O255),Measures!$D$11:$E$245,2,FALSE)*Q255),"")</f>
        <v/>
      </c>
      <c r="T255" s="108"/>
      <c r="U255" s="271" t="s">
        <v>394</v>
      </c>
    </row>
    <row r="256" spans="1:21" s="20" customFormat="1" ht="18.75" customHeight="1">
      <c r="A256" s="104"/>
      <c r="B256" s="101"/>
      <c r="C256" s="253" t="s">
        <v>394</v>
      </c>
      <c r="D256" s="108"/>
      <c r="E256" s="253" t="s">
        <v>394</v>
      </c>
      <c r="F256" s="260"/>
      <c r="G256" s="261" t="s">
        <v>394</v>
      </c>
      <c r="H256" s="258"/>
      <c r="I256" s="259" t="s">
        <v>394</v>
      </c>
      <c r="J256" s="257" t="str">
        <f>IFERROR((VLOOKUP(CONCATENATE(D256," ",F256),Measures!$D$11:$E$245,2,FALSE)*H256),"")</f>
        <v/>
      </c>
      <c r="K256" s="108"/>
      <c r="L256" s="253" t="s">
        <v>394</v>
      </c>
      <c r="M256" s="108"/>
      <c r="N256" s="253" t="s">
        <v>394</v>
      </c>
      <c r="O256" s="108"/>
      <c r="P256" s="253" t="s">
        <v>394</v>
      </c>
      <c r="Q256" s="256"/>
      <c r="R256" s="255" t="s">
        <v>394</v>
      </c>
      <c r="S256" s="118" t="str">
        <f>IFERROR(IF(M256="LED Kit","NA",VLOOKUP(CONCATENATE(IF(OR(M256="LED Kit",M256="LED Tube"),"LED",M256)," ",O256),Measures!$D$11:$E$245,2,FALSE)*Q256),"")</f>
        <v/>
      </c>
      <c r="T256" s="108"/>
      <c r="U256" s="271" t="s">
        <v>394</v>
      </c>
    </row>
    <row r="257" spans="1:21" s="20" customFormat="1" ht="18.75" customHeight="1">
      <c r="A257" s="104"/>
      <c r="B257" s="101"/>
      <c r="C257" s="253" t="s">
        <v>394</v>
      </c>
      <c r="D257" s="108"/>
      <c r="E257" s="253" t="s">
        <v>394</v>
      </c>
      <c r="F257" s="260"/>
      <c r="G257" s="261" t="s">
        <v>394</v>
      </c>
      <c r="H257" s="258"/>
      <c r="I257" s="259" t="s">
        <v>394</v>
      </c>
      <c r="J257" s="257" t="str">
        <f>IFERROR((VLOOKUP(CONCATENATE(D257," ",F257),Measures!$D$11:$E$245,2,FALSE)*H257),"")</f>
        <v/>
      </c>
      <c r="K257" s="108"/>
      <c r="L257" s="253" t="s">
        <v>394</v>
      </c>
      <c r="M257" s="108"/>
      <c r="N257" s="253" t="s">
        <v>394</v>
      </c>
      <c r="O257" s="108"/>
      <c r="P257" s="253" t="s">
        <v>394</v>
      </c>
      <c r="Q257" s="256"/>
      <c r="R257" s="255" t="s">
        <v>394</v>
      </c>
      <c r="S257" s="118" t="str">
        <f>IFERROR(IF(M257="LED Kit","NA",VLOOKUP(CONCATENATE(IF(OR(M257="LED Kit",M257="LED Tube"),"LED",M257)," ",O257),Measures!$D$11:$E$245,2,FALSE)*Q257),"")</f>
        <v/>
      </c>
      <c r="T257" s="108"/>
      <c r="U257" s="271" t="s">
        <v>394</v>
      </c>
    </row>
    <row r="258" spans="1:21" s="20" customFormat="1" ht="18.75" customHeight="1">
      <c r="A258" s="104"/>
      <c r="B258" s="101"/>
      <c r="C258" s="253" t="s">
        <v>394</v>
      </c>
      <c r="D258" s="108"/>
      <c r="E258" s="253" t="s">
        <v>394</v>
      </c>
      <c r="F258" s="260"/>
      <c r="G258" s="261" t="s">
        <v>394</v>
      </c>
      <c r="H258" s="258"/>
      <c r="I258" s="259" t="s">
        <v>394</v>
      </c>
      <c r="J258" s="257" t="str">
        <f>IFERROR((VLOOKUP(CONCATENATE(D258," ",F258),Measures!$D$11:$E$245,2,FALSE)*H258),"")</f>
        <v/>
      </c>
      <c r="K258" s="108"/>
      <c r="L258" s="253" t="s">
        <v>394</v>
      </c>
      <c r="M258" s="108"/>
      <c r="N258" s="253" t="s">
        <v>394</v>
      </c>
      <c r="O258" s="108"/>
      <c r="P258" s="253" t="s">
        <v>394</v>
      </c>
      <c r="Q258" s="256"/>
      <c r="R258" s="255" t="s">
        <v>394</v>
      </c>
      <c r="S258" s="118" t="str">
        <f>IFERROR(IF(M258="LED Kit","NA",VLOOKUP(CONCATENATE(IF(OR(M258="LED Kit",M258="LED Tube"),"LED",M258)," ",O258),Measures!$D$11:$E$245,2,FALSE)*Q258),"")</f>
        <v/>
      </c>
      <c r="T258" s="108"/>
      <c r="U258" s="271" t="s">
        <v>394</v>
      </c>
    </row>
    <row r="259" spans="1:21" s="20" customFormat="1" ht="18.75" customHeight="1">
      <c r="A259" s="104"/>
      <c r="B259" s="101"/>
      <c r="C259" s="253" t="s">
        <v>394</v>
      </c>
      <c r="D259" s="108"/>
      <c r="E259" s="253" t="s">
        <v>394</v>
      </c>
      <c r="F259" s="260"/>
      <c r="G259" s="261" t="s">
        <v>394</v>
      </c>
      <c r="H259" s="258"/>
      <c r="I259" s="259" t="s">
        <v>394</v>
      </c>
      <c r="J259" s="257" t="str">
        <f>IFERROR((VLOOKUP(CONCATENATE(D259," ",F259),Measures!$D$11:$E$245,2,FALSE)*H259),"")</f>
        <v/>
      </c>
      <c r="K259" s="108"/>
      <c r="L259" s="253" t="s">
        <v>394</v>
      </c>
      <c r="M259" s="108"/>
      <c r="N259" s="253" t="s">
        <v>394</v>
      </c>
      <c r="O259" s="108"/>
      <c r="P259" s="253" t="s">
        <v>394</v>
      </c>
      <c r="Q259" s="256"/>
      <c r="R259" s="255" t="s">
        <v>394</v>
      </c>
      <c r="S259" s="118" t="str">
        <f>IFERROR(IF(M259="LED Kit","NA",VLOOKUP(CONCATENATE(IF(OR(M259="LED Kit",M259="LED Tube"),"LED",M259)," ",O259),Measures!$D$11:$E$245,2,FALSE)*Q259),"")</f>
        <v/>
      </c>
      <c r="T259" s="108"/>
      <c r="U259" s="271" t="s">
        <v>394</v>
      </c>
    </row>
    <row r="260" spans="1:21" s="20" customFormat="1" ht="18.75" customHeight="1">
      <c r="A260" s="104"/>
      <c r="B260" s="101"/>
      <c r="C260" s="253" t="s">
        <v>394</v>
      </c>
      <c r="D260" s="108"/>
      <c r="E260" s="253" t="s">
        <v>394</v>
      </c>
      <c r="F260" s="260"/>
      <c r="G260" s="261" t="s">
        <v>394</v>
      </c>
      <c r="H260" s="258"/>
      <c r="I260" s="259" t="s">
        <v>394</v>
      </c>
      <c r="J260" s="257" t="str">
        <f>IFERROR((VLOOKUP(CONCATENATE(D260," ",F260),Measures!$D$11:$E$245,2,FALSE)*H260),"")</f>
        <v/>
      </c>
      <c r="K260" s="108"/>
      <c r="L260" s="253" t="s">
        <v>394</v>
      </c>
      <c r="M260" s="108"/>
      <c r="N260" s="253" t="s">
        <v>394</v>
      </c>
      <c r="O260" s="108"/>
      <c r="P260" s="253" t="s">
        <v>394</v>
      </c>
      <c r="Q260" s="256"/>
      <c r="R260" s="255" t="s">
        <v>394</v>
      </c>
      <c r="S260" s="118" t="str">
        <f>IFERROR(IF(M260="LED Kit","NA",VLOOKUP(CONCATENATE(IF(OR(M260="LED Kit",M260="LED Tube"),"LED",M260)," ",O260),Measures!$D$11:$E$245,2,FALSE)*Q260),"")</f>
        <v/>
      </c>
      <c r="T260" s="108"/>
      <c r="U260" s="271" t="s">
        <v>394</v>
      </c>
    </row>
    <row r="261" spans="1:21" s="20" customFormat="1" ht="18.75" customHeight="1">
      <c r="A261" s="104"/>
      <c r="B261" s="101"/>
      <c r="C261" s="253" t="s">
        <v>394</v>
      </c>
      <c r="D261" s="108"/>
      <c r="E261" s="253" t="s">
        <v>394</v>
      </c>
      <c r="F261" s="260"/>
      <c r="G261" s="261" t="s">
        <v>394</v>
      </c>
      <c r="H261" s="258"/>
      <c r="I261" s="259" t="s">
        <v>394</v>
      </c>
      <c r="J261" s="257" t="str">
        <f>IFERROR((VLOOKUP(CONCATENATE(D261," ",F261),Measures!$D$11:$E$245,2,FALSE)*H261),"")</f>
        <v/>
      </c>
      <c r="K261" s="108"/>
      <c r="L261" s="253" t="s">
        <v>394</v>
      </c>
      <c r="M261" s="108"/>
      <c r="N261" s="253" t="s">
        <v>394</v>
      </c>
      <c r="O261" s="108"/>
      <c r="P261" s="253" t="s">
        <v>394</v>
      </c>
      <c r="Q261" s="256"/>
      <c r="R261" s="255" t="s">
        <v>394</v>
      </c>
      <c r="S261" s="118" t="str">
        <f>IFERROR(IF(M261="LED Kit","NA",VLOOKUP(CONCATENATE(IF(OR(M261="LED Kit",M261="LED Tube"),"LED",M261)," ",O261),Measures!$D$11:$E$245,2,FALSE)*Q261),"")</f>
        <v/>
      </c>
      <c r="T261" s="108"/>
      <c r="U261" s="271" t="s">
        <v>394</v>
      </c>
    </row>
    <row r="262" spans="1:21" s="20" customFormat="1" ht="18.75" customHeight="1">
      <c r="A262" s="104"/>
      <c r="B262" s="101"/>
      <c r="C262" s="253" t="s">
        <v>394</v>
      </c>
      <c r="D262" s="108"/>
      <c r="E262" s="253" t="s">
        <v>394</v>
      </c>
      <c r="F262" s="260"/>
      <c r="G262" s="261" t="s">
        <v>394</v>
      </c>
      <c r="H262" s="258"/>
      <c r="I262" s="259" t="s">
        <v>394</v>
      </c>
      <c r="J262" s="257" t="str">
        <f>IFERROR((VLOOKUP(CONCATENATE(D262," ",F262),Measures!$D$11:$E$245,2,FALSE)*H262),"")</f>
        <v/>
      </c>
      <c r="K262" s="108"/>
      <c r="L262" s="253" t="s">
        <v>394</v>
      </c>
      <c r="M262" s="108"/>
      <c r="N262" s="253" t="s">
        <v>394</v>
      </c>
      <c r="O262" s="108"/>
      <c r="P262" s="253" t="s">
        <v>394</v>
      </c>
      <c r="Q262" s="256"/>
      <c r="R262" s="255" t="s">
        <v>394</v>
      </c>
      <c r="S262" s="118" t="str">
        <f>IFERROR(IF(M262="LED Kit","NA",VLOOKUP(CONCATENATE(IF(OR(M262="LED Kit",M262="LED Tube"),"LED",M262)," ",O262),Measures!$D$11:$E$245,2,FALSE)*Q262),"")</f>
        <v/>
      </c>
      <c r="T262" s="108"/>
      <c r="U262" s="271" t="s">
        <v>394</v>
      </c>
    </row>
    <row r="263" spans="1:21" s="20" customFormat="1" ht="18.75" customHeight="1">
      <c r="A263" s="104"/>
      <c r="B263" s="101"/>
      <c r="C263" s="253" t="s">
        <v>394</v>
      </c>
      <c r="D263" s="108"/>
      <c r="E263" s="253" t="s">
        <v>394</v>
      </c>
      <c r="F263" s="260"/>
      <c r="G263" s="261" t="s">
        <v>394</v>
      </c>
      <c r="H263" s="258"/>
      <c r="I263" s="259" t="s">
        <v>394</v>
      </c>
      <c r="J263" s="257" t="str">
        <f>IFERROR((VLOOKUP(CONCATENATE(D263," ",F263),Measures!$D$11:$E$245,2,FALSE)*H263),"")</f>
        <v/>
      </c>
      <c r="K263" s="108"/>
      <c r="L263" s="253" t="s">
        <v>394</v>
      </c>
      <c r="M263" s="108"/>
      <c r="N263" s="253" t="s">
        <v>394</v>
      </c>
      <c r="O263" s="108"/>
      <c r="P263" s="253" t="s">
        <v>394</v>
      </c>
      <c r="Q263" s="256"/>
      <c r="R263" s="255" t="s">
        <v>394</v>
      </c>
      <c r="S263" s="118" t="str">
        <f>IFERROR(IF(M263="LED Kit","NA",VLOOKUP(CONCATENATE(IF(OR(M263="LED Kit",M263="LED Tube"),"LED",M263)," ",O263),Measures!$D$11:$E$245,2,FALSE)*Q263),"")</f>
        <v/>
      </c>
      <c r="T263" s="108"/>
      <c r="U263" s="271" t="s">
        <v>394</v>
      </c>
    </row>
    <row r="264" spans="1:21" s="20" customFormat="1" ht="18.75" customHeight="1">
      <c r="A264" s="104"/>
      <c r="B264" s="101"/>
      <c r="C264" s="253" t="s">
        <v>394</v>
      </c>
      <c r="D264" s="108"/>
      <c r="E264" s="253" t="s">
        <v>394</v>
      </c>
      <c r="F264" s="260"/>
      <c r="G264" s="261" t="s">
        <v>394</v>
      </c>
      <c r="H264" s="258"/>
      <c r="I264" s="259" t="s">
        <v>394</v>
      </c>
      <c r="J264" s="257" t="str">
        <f>IFERROR((VLOOKUP(CONCATENATE(D264," ",F264),Measures!$D$11:$E$245,2,FALSE)*H264),"")</f>
        <v/>
      </c>
      <c r="K264" s="108"/>
      <c r="L264" s="253" t="s">
        <v>394</v>
      </c>
      <c r="M264" s="108"/>
      <c r="N264" s="253" t="s">
        <v>394</v>
      </c>
      <c r="O264" s="108"/>
      <c r="P264" s="253" t="s">
        <v>394</v>
      </c>
      <c r="Q264" s="256"/>
      <c r="R264" s="255" t="s">
        <v>394</v>
      </c>
      <c r="S264" s="118" t="str">
        <f>IFERROR(IF(M264="LED Kit","NA",VLOOKUP(CONCATENATE(IF(OR(M264="LED Kit",M264="LED Tube"),"LED",M264)," ",O264),Measures!$D$11:$E$245,2,FALSE)*Q264),"")</f>
        <v/>
      </c>
      <c r="T264" s="108"/>
      <c r="U264" s="271" t="s">
        <v>394</v>
      </c>
    </row>
    <row r="265" spans="1:21" s="20" customFormat="1" ht="18.75" customHeight="1">
      <c r="A265" s="104"/>
      <c r="B265" s="101"/>
      <c r="C265" s="253" t="s">
        <v>394</v>
      </c>
      <c r="D265" s="108"/>
      <c r="E265" s="253" t="s">
        <v>394</v>
      </c>
      <c r="F265" s="260"/>
      <c r="G265" s="261" t="s">
        <v>394</v>
      </c>
      <c r="H265" s="258"/>
      <c r="I265" s="259" t="s">
        <v>394</v>
      </c>
      <c r="J265" s="257" t="str">
        <f>IFERROR((VLOOKUP(CONCATENATE(D265," ",F265),Measures!$D$11:$E$245,2,FALSE)*H265),"")</f>
        <v/>
      </c>
      <c r="K265" s="108"/>
      <c r="L265" s="253" t="s">
        <v>394</v>
      </c>
      <c r="M265" s="108"/>
      <c r="N265" s="253" t="s">
        <v>394</v>
      </c>
      <c r="O265" s="108"/>
      <c r="P265" s="253" t="s">
        <v>394</v>
      </c>
      <c r="Q265" s="256"/>
      <c r="R265" s="255" t="s">
        <v>394</v>
      </c>
      <c r="S265" s="118" t="str">
        <f>IFERROR(IF(M265="LED Kit","NA",VLOOKUP(CONCATENATE(IF(OR(M265="LED Kit",M265="LED Tube"),"LED",M265)," ",O265),Measures!$D$11:$E$245,2,FALSE)*Q265),"")</f>
        <v/>
      </c>
      <c r="T265" s="108"/>
      <c r="U265" s="271" t="s">
        <v>394</v>
      </c>
    </row>
    <row r="266" spans="1:21" s="20" customFormat="1" ht="18.75" customHeight="1">
      <c r="A266" s="104"/>
      <c r="B266" s="101"/>
      <c r="C266" s="253" t="s">
        <v>394</v>
      </c>
      <c r="D266" s="108"/>
      <c r="E266" s="253" t="s">
        <v>394</v>
      </c>
      <c r="F266" s="260"/>
      <c r="G266" s="261" t="s">
        <v>394</v>
      </c>
      <c r="H266" s="258"/>
      <c r="I266" s="259" t="s">
        <v>394</v>
      </c>
      <c r="J266" s="257" t="str">
        <f>IFERROR((VLOOKUP(CONCATENATE(D266," ",F266),Measures!$D$11:$E$245,2,FALSE)*H266),"")</f>
        <v/>
      </c>
      <c r="K266" s="108"/>
      <c r="L266" s="253" t="s">
        <v>394</v>
      </c>
      <c r="M266" s="108"/>
      <c r="N266" s="253" t="s">
        <v>394</v>
      </c>
      <c r="O266" s="108"/>
      <c r="P266" s="253" t="s">
        <v>394</v>
      </c>
      <c r="Q266" s="256"/>
      <c r="R266" s="255" t="s">
        <v>394</v>
      </c>
      <c r="S266" s="118" t="str">
        <f>IFERROR(IF(M266="LED Kit","NA",VLOOKUP(CONCATENATE(IF(OR(M266="LED Kit",M266="LED Tube"),"LED",M266)," ",O266),Measures!$D$11:$E$245,2,FALSE)*Q266),"")</f>
        <v/>
      </c>
      <c r="T266" s="108"/>
      <c r="U266" s="271" t="s">
        <v>394</v>
      </c>
    </row>
    <row r="267" spans="1:21" s="20" customFormat="1" ht="18.75" customHeight="1">
      <c r="A267" s="104"/>
      <c r="B267" s="101"/>
      <c r="C267" s="253" t="s">
        <v>394</v>
      </c>
      <c r="D267" s="108"/>
      <c r="E267" s="253" t="s">
        <v>394</v>
      </c>
      <c r="F267" s="260"/>
      <c r="G267" s="261" t="s">
        <v>394</v>
      </c>
      <c r="H267" s="258"/>
      <c r="I267" s="259" t="s">
        <v>394</v>
      </c>
      <c r="J267" s="257" t="str">
        <f>IFERROR((VLOOKUP(CONCATENATE(D267," ",F267),Measures!$D$11:$E$245,2,FALSE)*H267),"")</f>
        <v/>
      </c>
      <c r="K267" s="108"/>
      <c r="L267" s="253" t="s">
        <v>394</v>
      </c>
      <c r="M267" s="108"/>
      <c r="N267" s="253" t="s">
        <v>394</v>
      </c>
      <c r="O267" s="108"/>
      <c r="P267" s="253" t="s">
        <v>394</v>
      </c>
      <c r="Q267" s="256"/>
      <c r="R267" s="255" t="s">
        <v>394</v>
      </c>
      <c r="S267" s="118" t="str">
        <f>IFERROR(IF(M267="LED Kit","NA",VLOOKUP(CONCATENATE(IF(OR(M267="LED Kit",M267="LED Tube"),"LED",M267)," ",O267),Measures!$D$11:$E$245,2,FALSE)*Q267),"")</f>
        <v/>
      </c>
      <c r="T267" s="108"/>
      <c r="U267" s="271" t="s">
        <v>394</v>
      </c>
    </row>
    <row r="268" spans="1:21" s="20" customFormat="1" ht="18.75" customHeight="1">
      <c r="A268" s="104"/>
      <c r="B268" s="101"/>
      <c r="C268" s="253" t="s">
        <v>394</v>
      </c>
      <c r="D268" s="108"/>
      <c r="E268" s="253" t="s">
        <v>394</v>
      </c>
      <c r="F268" s="260"/>
      <c r="G268" s="261" t="s">
        <v>394</v>
      </c>
      <c r="H268" s="258"/>
      <c r="I268" s="259" t="s">
        <v>394</v>
      </c>
      <c r="J268" s="257" t="str">
        <f>IFERROR((VLOOKUP(CONCATENATE(D268," ",F268),Measures!$D$11:$E$245,2,FALSE)*H268),"")</f>
        <v/>
      </c>
      <c r="K268" s="108"/>
      <c r="L268" s="253" t="s">
        <v>394</v>
      </c>
      <c r="M268" s="108"/>
      <c r="N268" s="253" t="s">
        <v>394</v>
      </c>
      <c r="O268" s="108"/>
      <c r="P268" s="253" t="s">
        <v>394</v>
      </c>
      <c r="Q268" s="256"/>
      <c r="R268" s="255" t="s">
        <v>394</v>
      </c>
      <c r="S268" s="118" t="str">
        <f>IFERROR(IF(M268="LED Kit","NA",VLOOKUP(CONCATENATE(IF(OR(M268="LED Kit",M268="LED Tube"),"LED",M268)," ",O268),Measures!$D$11:$E$245,2,FALSE)*Q268),"")</f>
        <v/>
      </c>
      <c r="T268" s="108"/>
      <c r="U268" s="271" t="s">
        <v>394</v>
      </c>
    </row>
    <row r="269" spans="1:21" s="20" customFormat="1" ht="18.75" customHeight="1">
      <c r="A269" s="104"/>
      <c r="B269" s="101"/>
      <c r="C269" s="253" t="s">
        <v>394</v>
      </c>
      <c r="D269" s="108"/>
      <c r="E269" s="253" t="s">
        <v>394</v>
      </c>
      <c r="F269" s="260"/>
      <c r="G269" s="261" t="s">
        <v>394</v>
      </c>
      <c r="H269" s="258"/>
      <c r="I269" s="259" t="s">
        <v>394</v>
      </c>
      <c r="J269" s="257" t="str">
        <f>IFERROR((VLOOKUP(CONCATENATE(D269," ",F269),Measures!$D$11:$E$245,2,FALSE)*H269),"")</f>
        <v/>
      </c>
      <c r="K269" s="108"/>
      <c r="L269" s="253" t="s">
        <v>394</v>
      </c>
      <c r="M269" s="108"/>
      <c r="N269" s="253" t="s">
        <v>394</v>
      </c>
      <c r="O269" s="108"/>
      <c r="P269" s="253" t="s">
        <v>394</v>
      </c>
      <c r="Q269" s="256"/>
      <c r="R269" s="255" t="s">
        <v>394</v>
      </c>
      <c r="S269" s="118" t="str">
        <f>IFERROR(IF(M269="LED Kit","NA",VLOOKUP(CONCATENATE(IF(OR(M269="LED Kit",M269="LED Tube"),"LED",M269)," ",O269),Measures!$D$11:$E$245,2,FALSE)*Q269),"")</f>
        <v/>
      </c>
      <c r="T269" s="108"/>
      <c r="U269" s="271" t="s">
        <v>394</v>
      </c>
    </row>
    <row r="270" spans="1:21" s="20" customFormat="1" ht="18.75" customHeight="1">
      <c r="A270" s="104"/>
      <c r="B270" s="101"/>
      <c r="C270" s="253" t="s">
        <v>394</v>
      </c>
      <c r="D270" s="108"/>
      <c r="E270" s="253" t="s">
        <v>394</v>
      </c>
      <c r="F270" s="260"/>
      <c r="G270" s="261" t="s">
        <v>394</v>
      </c>
      <c r="H270" s="258"/>
      <c r="I270" s="259" t="s">
        <v>394</v>
      </c>
      <c r="J270" s="257" t="str">
        <f>IFERROR((VLOOKUP(CONCATENATE(D270," ",F270),Measures!$D$11:$E$245,2,FALSE)*H270),"")</f>
        <v/>
      </c>
      <c r="K270" s="108"/>
      <c r="L270" s="253" t="s">
        <v>394</v>
      </c>
      <c r="M270" s="108"/>
      <c r="N270" s="253" t="s">
        <v>394</v>
      </c>
      <c r="O270" s="108"/>
      <c r="P270" s="253" t="s">
        <v>394</v>
      </c>
      <c r="Q270" s="256"/>
      <c r="R270" s="255" t="s">
        <v>394</v>
      </c>
      <c r="S270" s="118" t="str">
        <f>IFERROR(IF(M270="LED Kit","NA",VLOOKUP(CONCATENATE(IF(OR(M270="LED Kit",M270="LED Tube"),"LED",M270)," ",O270),Measures!$D$11:$E$245,2,FALSE)*Q270),"")</f>
        <v/>
      </c>
      <c r="T270" s="108"/>
      <c r="U270" s="271" t="s">
        <v>394</v>
      </c>
    </row>
    <row r="271" spans="1:21" s="20" customFormat="1" ht="18.75" customHeight="1">
      <c r="A271" s="104"/>
      <c r="B271" s="101"/>
      <c r="C271" s="253" t="s">
        <v>394</v>
      </c>
      <c r="D271" s="108"/>
      <c r="E271" s="253" t="s">
        <v>394</v>
      </c>
      <c r="F271" s="260"/>
      <c r="G271" s="261" t="s">
        <v>394</v>
      </c>
      <c r="H271" s="258"/>
      <c r="I271" s="259" t="s">
        <v>394</v>
      </c>
      <c r="J271" s="257" t="str">
        <f>IFERROR((VLOOKUP(CONCATENATE(D271," ",F271),Measures!$D$11:$E$245,2,FALSE)*H271),"")</f>
        <v/>
      </c>
      <c r="K271" s="108"/>
      <c r="L271" s="253" t="s">
        <v>394</v>
      </c>
      <c r="M271" s="108"/>
      <c r="N271" s="253" t="s">
        <v>394</v>
      </c>
      <c r="O271" s="108"/>
      <c r="P271" s="253" t="s">
        <v>394</v>
      </c>
      <c r="Q271" s="256"/>
      <c r="R271" s="255" t="s">
        <v>394</v>
      </c>
      <c r="S271" s="118" t="str">
        <f>IFERROR(IF(M271="LED Kit","NA",VLOOKUP(CONCATENATE(IF(OR(M271="LED Kit",M271="LED Tube"),"LED",M271)," ",O271),Measures!$D$11:$E$245,2,FALSE)*Q271),"")</f>
        <v/>
      </c>
      <c r="T271" s="108"/>
      <c r="U271" s="271" t="s">
        <v>394</v>
      </c>
    </row>
    <row r="272" spans="1:21" s="20" customFormat="1" ht="18.75" customHeight="1">
      <c r="A272" s="104"/>
      <c r="B272" s="101"/>
      <c r="C272" s="253" t="s">
        <v>394</v>
      </c>
      <c r="D272" s="108"/>
      <c r="E272" s="253" t="s">
        <v>394</v>
      </c>
      <c r="F272" s="260"/>
      <c r="G272" s="261" t="s">
        <v>394</v>
      </c>
      <c r="H272" s="258"/>
      <c r="I272" s="259" t="s">
        <v>394</v>
      </c>
      <c r="J272" s="257" t="str">
        <f>IFERROR((VLOOKUP(CONCATENATE(D272," ",F272),Measures!$D$11:$E$245,2,FALSE)*H272),"")</f>
        <v/>
      </c>
      <c r="K272" s="108"/>
      <c r="L272" s="253" t="s">
        <v>394</v>
      </c>
      <c r="M272" s="108"/>
      <c r="N272" s="253" t="s">
        <v>394</v>
      </c>
      <c r="O272" s="108"/>
      <c r="P272" s="253" t="s">
        <v>394</v>
      </c>
      <c r="Q272" s="256"/>
      <c r="R272" s="255" t="s">
        <v>394</v>
      </c>
      <c r="S272" s="118" t="str">
        <f>IFERROR(IF(M272="LED Kit","NA",VLOOKUP(CONCATENATE(IF(OR(M272="LED Kit",M272="LED Tube"),"LED",M272)," ",O272),Measures!$D$11:$E$245,2,FALSE)*Q272),"")</f>
        <v/>
      </c>
      <c r="T272" s="108"/>
      <c r="U272" s="271" t="s">
        <v>394</v>
      </c>
    </row>
    <row r="273" spans="1:21" s="20" customFormat="1" ht="18.75" customHeight="1">
      <c r="A273" s="104"/>
      <c r="B273" s="101"/>
      <c r="C273" s="253" t="s">
        <v>394</v>
      </c>
      <c r="D273" s="108"/>
      <c r="E273" s="253" t="s">
        <v>394</v>
      </c>
      <c r="F273" s="260"/>
      <c r="G273" s="261" t="s">
        <v>394</v>
      </c>
      <c r="H273" s="258"/>
      <c r="I273" s="259" t="s">
        <v>394</v>
      </c>
      <c r="J273" s="257" t="str">
        <f>IFERROR((VLOOKUP(CONCATENATE(D273," ",F273),Measures!$D$11:$E$245,2,FALSE)*H273),"")</f>
        <v/>
      </c>
      <c r="K273" s="108"/>
      <c r="L273" s="253" t="s">
        <v>394</v>
      </c>
      <c r="M273" s="108"/>
      <c r="N273" s="253" t="s">
        <v>394</v>
      </c>
      <c r="O273" s="108"/>
      <c r="P273" s="253" t="s">
        <v>394</v>
      </c>
      <c r="Q273" s="256"/>
      <c r="R273" s="255" t="s">
        <v>394</v>
      </c>
      <c r="S273" s="118" t="str">
        <f>IFERROR(IF(M273="LED Kit","NA",VLOOKUP(CONCATENATE(IF(OR(M273="LED Kit",M273="LED Tube"),"LED",M273)," ",O273),Measures!$D$11:$E$245,2,FALSE)*Q273),"")</f>
        <v/>
      </c>
      <c r="T273" s="108"/>
      <c r="U273" s="271" t="s">
        <v>394</v>
      </c>
    </row>
    <row r="274" spans="1:21" s="20" customFormat="1" ht="18.75" customHeight="1">
      <c r="A274" s="104"/>
      <c r="B274" s="101"/>
      <c r="C274" s="253" t="s">
        <v>394</v>
      </c>
      <c r="D274" s="108"/>
      <c r="E274" s="253" t="s">
        <v>394</v>
      </c>
      <c r="F274" s="260"/>
      <c r="G274" s="261" t="s">
        <v>394</v>
      </c>
      <c r="H274" s="258"/>
      <c r="I274" s="259" t="s">
        <v>394</v>
      </c>
      <c r="J274" s="257" t="str">
        <f>IFERROR((VLOOKUP(CONCATENATE(D274," ",F274),Measures!$D$11:$E$245,2,FALSE)*H274),"")</f>
        <v/>
      </c>
      <c r="K274" s="108"/>
      <c r="L274" s="253" t="s">
        <v>394</v>
      </c>
      <c r="M274" s="108"/>
      <c r="N274" s="253" t="s">
        <v>394</v>
      </c>
      <c r="O274" s="108"/>
      <c r="P274" s="253" t="s">
        <v>394</v>
      </c>
      <c r="Q274" s="256"/>
      <c r="R274" s="255" t="s">
        <v>394</v>
      </c>
      <c r="S274" s="118" t="str">
        <f>IFERROR(IF(M274="LED Kit","NA",VLOOKUP(CONCATENATE(IF(OR(M274="LED Kit",M274="LED Tube"),"LED",M274)," ",O274),Measures!$D$11:$E$245,2,FALSE)*Q274),"")</f>
        <v/>
      </c>
      <c r="T274" s="108"/>
      <c r="U274" s="271" t="s">
        <v>394</v>
      </c>
    </row>
    <row r="275" spans="1:21" s="20" customFormat="1" ht="18.75" customHeight="1">
      <c r="A275" s="104"/>
      <c r="B275" s="101"/>
      <c r="C275" s="253" t="s">
        <v>394</v>
      </c>
      <c r="D275" s="108"/>
      <c r="E275" s="253" t="s">
        <v>394</v>
      </c>
      <c r="F275" s="260"/>
      <c r="G275" s="261" t="s">
        <v>394</v>
      </c>
      <c r="H275" s="258"/>
      <c r="I275" s="259" t="s">
        <v>394</v>
      </c>
      <c r="J275" s="257" t="str">
        <f>IFERROR((VLOOKUP(CONCATENATE(D275," ",F275),Measures!$D$11:$E$245,2,FALSE)*H275),"")</f>
        <v/>
      </c>
      <c r="K275" s="108"/>
      <c r="L275" s="253" t="s">
        <v>394</v>
      </c>
      <c r="M275" s="108"/>
      <c r="N275" s="253" t="s">
        <v>394</v>
      </c>
      <c r="O275" s="108"/>
      <c r="P275" s="253" t="s">
        <v>394</v>
      </c>
      <c r="Q275" s="256"/>
      <c r="R275" s="255" t="s">
        <v>394</v>
      </c>
      <c r="S275" s="118" t="str">
        <f>IFERROR(IF(M275="LED Kit","NA",VLOOKUP(CONCATENATE(IF(OR(M275="LED Kit",M275="LED Tube"),"LED",M275)," ",O275),Measures!$D$11:$E$245,2,FALSE)*Q275),"")</f>
        <v/>
      </c>
      <c r="T275" s="108"/>
      <c r="U275" s="271" t="s">
        <v>394</v>
      </c>
    </row>
    <row r="276" spans="1:21" s="20" customFormat="1" ht="18.75" customHeight="1">
      <c r="A276" s="104"/>
      <c r="B276" s="101"/>
      <c r="C276" s="253" t="s">
        <v>394</v>
      </c>
      <c r="D276" s="108"/>
      <c r="E276" s="253" t="s">
        <v>394</v>
      </c>
      <c r="F276" s="260"/>
      <c r="G276" s="261" t="s">
        <v>394</v>
      </c>
      <c r="H276" s="258"/>
      <c r="I276" s="259" t="s">
        <v>394</v>
      </c>
      <c r="J276" s="257" t="str">
        <f>IFERROR((VLOOKUP(CONCATENATE(D276," ",F276),Measures!$D$11:$E$245,2,FALSE)*H276),"")</f>
        <v/>
      </c>
      <c r="K276" s="108"/>
      <c r="L276" s="253" t="s">
        <v>394</v>
      </c>
      <c r="M276" s="108"/>
      <c r="N276" s="253" t="s">
        <v>394</v>
      </c>
      <c r="O276" s="108"/>
      <c r="P276" s="253" t="s">
        <v>394</v>
      </c>
      <c r="Q276" s="256"/>
      <c r="R276" s="255" t="s">
        <v>394</v>
      </c>
      <c r="S276" s="118" t="str">
        <f>IFERROR(IF(M276="LED Kit","NA",VLOOKUP(CONCATENATE(IF(OR(M276="LED Kit",M276="LED Tube"),"LED",M276)," ",O276),Measures!$D$11:$E$245,2,FALSE)*Q276),"")</f>
        <v/>
      </c>
      <c r="T276" s="108"/>
      <c r="U276" s="271" t="s">
        <v>394</v>
      </c>
    </row>
    <row r="277" spans="1:21" s="20" customFormat="1" ht="18.75" customHeight="1">
      <c r="A277" s="104"/>
      <c r="B277" s="101"/>
      <c r="C277" s="253" t="s">
        <v>394</v>
      </c>
      <c r="D277" s="108"/>
      <c r="E277" s="253" t="s">
        <v>394</v>
      </c>
      <c r="F277" s="260"/>
      <c r="G277" s="261" t="s">
        <v>394</v>
      </c>
      <c r="H277" s="258"/>
      <c r="I277" s="259" t="s">
        <v>394</v>
      </c>
      <c r="J277" s="257" t="str">
        <f>IFERROR((VLOOKUP(CONCATENATE(D277," ",F277),Measures!$D$11:$E$245,2,FALSE)*H277),"")</f>
        <v/>
      </c>
      <c r="K277" s="108"/>
      <c r="L277" s="253" t="s">
        <v>394</v>
      </c>
      <c r="M277" s="108"/>
      <c r="N277" s="253" t="s">
        <v>394</v>
      </c>
      <c r="O277" s="108"/>
      <c r="P277" s="253" t="s">
        <v>394</v>
      </c>
      <c r="Q277" s="256"/>
      <c r="R277" s="255" t="s">
        <v>394</v>
      </c>
      <c r="S277" s="118" t="str">
        <f>IFERROR(IF(M277="LED Kit","NA",VLOOKUP(CONCATENATE(IF(OR(M277="LED Kit",M277="LED Tube"),"LED",M277)," ",O277),Measures!$D$11:$E$245,2,FALSE)*Q277),"")</f>
        <v/>
      </c>
      <c r="T277" s="108"/>
      <c r="U277" s="271" t="s">
        <v>394</v>
      </c>
    </row>
    <row r="278" spans="1:21" s="20" customFormat="1" ht="18.75" customHeight="1">
      <c r="A278" s="104"/>
      <c r="B278" s="101"/>
      <c r="C278" s="253" t="s">
        <v>394</v>
      </c>
      <c r="D278" s="108"/>
      <c r="E278" s="253" t="s">
        <v>394</v>
      </c>
      <c r="F278" s="260"/>
      <c r="G278" s="261" t="s">
        <v>394</v>
      </c>
      <c r="H278" s="258"/>
      <c r="I278" s="259" t="s">
        <v>394</v>
      </c>
      <c r="J278" s="257" t="str">
        <f>IFERROR((VLOOKUP(CONCATENATE(D278," ",F278),Measures!$D$11:$E$245,2,FALSE)*H278),"")</f>
        <v/>
      </c>
      <c r="K278" s="108"/>
      <c r="L278" s="253" t="s">
        <v>394</v>
      </c>
      <c r="M278" s="108"/>
      <c r="N278" s="253" t="s">
        <v>394</v>
      </c>
      <c r="O278" s="108"/>
      <c r="P278" s="253" t="s">
        <v>394</v>
      </c>
      <c r="Q278" s="256"/>
      <c r="R278" s="255" t="s">
        <v>394</v>
      </c>
      <c r="S278" s="118" t="str">
        <f>IFERROR(IF(M278="LED Kit","NA",VLOOKUP(CONCATENATE(IF(OR(M278="LED Kit",M278="LED Tube"),"LED",M278)," ",O278),Measures!$D$11:$E$245,2,FALSE)*Q278),"")</f>
        <v/>
      </c>
      <c r="T278" s="108"/>
      <c r="U278" s="271" t="s">
        <v>394</v>
      </c>
    </row>
    <row r="279" spans="1:21" s="20" customFormat="1" ht="18.75" customHeight="1">
      <c r="A279" s="104"/>
      <c r="B279" s="101"/>
      <c r="C279" s="253" t="s">
        <v>394</v>
      </c>
      <c r="D279" s="108"/>
      <c r="E279" s="253" t="s">
        <v>394</v>
      </c>
      <c r="F279" s="260"/>
      <c r="G279" s="261" t="s">
        <v>394</v>
      </c>
      <c r="H279" s="258"/>
      <c r="I279" s="259" t="s">
        <v>394</v>
      </c>
      <c r="J279" s="257" t="str">
        <f>IFERROR((VLOOKUP(CONCATENATE(D279," ",F279),Measures!$D$11:$E$245,2,FALSE)*H279),"")</f>
        <v/>
      </c>
      <c r="K279" s="108"/>
      <c r="L279" s="253" t="s">
        <v>394</v>
      </c>
      <c r="M279" s="108"/>
      <c r="N279" s="253" t="s">
        <v>394</v>
      </c>
      <c r="O279" s="108"/>
      <c r="P279" s="253" t="s">
        <v>394</v>
      </c>
      <c r="Q279" s="256"/>
      <c r="R279" s="255" t="s">
        <v>394</v>
      </c>
      <c r="S279" s="118" t="str">
        <f>IFERROR(IF(M279="LED Kit","NA",VLOOKUP(CONCATENATE(IF(OR(M279="LED Kit",M279="LED Tube"),"LED",M279)," ",O279),Measures!$D$11:$E$245,2,FALSE)*Q279),"")</f>
        <v/>
      </c>
      <c r="T279" s="108"/>
      <c r="U279" s="271" t="s">
        <v>394</v>
      </c>
    </row>
    <row r="280" spans="1:21" s="20" customFormat="1" ht="18.75" customHeight="1">
      <c r="A280" s="104"/>
      <c r="B280" s="101"/>
      <c r="C280" s="253" t="s">
        <v>394</v>
      </c>
      <c r="D280" s="108"/>
      <c r="E280" s="253" t="s">
        <v>394</v>
      </c>
      <c r="F280" s="260"/>
      <c r="G280" s="261" t="s">
        <v>394</v>
      </c>
      <c r="H280" s="258"/>
      <c r="I280" s="259" t="s">
        <v>394</v>
      </c>
      <c r="J280" s="257" t="str">
        <f>IFERROR((VLOOKUP(CONCATENATE(D280," ",F280),Measures!$D$11:$E$245,2,FALSE)*H280),"")</f>
        <v/>
      </c>
      <c r="K280" s="108"/>
      <c r="L280" s="253" t="s">
        <v>394</v>
      </c>
      <c r="M280" s="108"/>
      <c r="N280" s="253" t="s">
        <v>394</v>
      </c>
      <c r="O280" s="108"/>
      <c r="P280" s="253" t="s">
        <v>394</v>
      </c>
      <c r="Q280" s="256"/>
      <c r="R280" s="255" t="s">
        <v>394</v>
      </c>
      <c r="S280" s="118" t="str">
        <f>IFERROR(IF(M280="LED Kit","NA",VLOOKUP(CONCATENATE(IF(OR(M280="LED Kit",M280="LED Tube"),"LED",M280)," ",O280),Measures!$D$11:$E$245,2,FALSE)*Q280),"")</f>
        <v/>
      </c>
      <c r="T280" s="108"/>
      <c r="U280" s="271" t="s">
        <v>394</v>
      </c>
    </row>
    <row r="281" spans="1:21" s="20" customFormat="1" ht="18.75" customHeight="1">
      <c r="A281" s="104"/>
      <c r="B281" s="101"/>
      <c r="C281" s="253" t="s">
        <v>394</v>
      </c>
      <c r="D281" s="108"/>
      <c r="E281" s="253" t="s">
        <v>394</v>
      </c>
      <c r="F281" s="260"/>
      <c r="G281" s="261" t="s">
        <v>394</v>
      </c>
      <c r="H281" s="258"/>
      <c r="I281" s="259" t="s">
        <v>394</v>
      </c>
      <c r="J281" s="257" t="str">
        <f>IFERROR((VLOOKUP(CONCATENATE(D281," ",F281),Measures!$D$11:$E$245,2,FALSE)*H281),"")</f>
        <v/>
      </c>
      <c r="K281" s="108"/>
      <c r="L281" s="253" t="s">
        <v>394</v>
      </c>
      <c r="M281" s="108"/>
      <c r="N281" s="253" t="s">
        <v>394</v>
      </c>
      <c r="O281" s="108"/>
      <c r="P281" s="253" t="s">
        <v>394</v>
      </c>
      <c r="Q281" s="256"/>
      <c r="R281" s="255" t="s">
        <v>394</v>
      </c>
      <c r="S281" s="118" t="str">
        <f>IFERROR(IF(M281="LED Kit","NA",VLOOKUP(CONCATENATE(IF(OR(M281="LED Kit",M281="LED Tube"),"LED",M281)," ",O281),Measures!$D$11:$E$245,2,FALSE)*Q281),"")</f>
        <v/>
      </c>
      <c r="T281" s="108"/>
      <c r="U281" s="271" t="s">
        <v>394</v>
      </c>
    </row>
    <row r="282" spans="1:21" s="20" customFormat="1" ht="18.75" customHeight="1">
      <c r="A282" s="104"/>
      <c r="B282" s="101"/>
      <c r="C282" s="253" t="s">
        <v>394</v>
      </c>
      <c r="D282" s="108"/>
      <c r="E282" s="253" t="s">
        <v>394</v>
      </c>
      <c r="F282" s="260"/>
      <c r="G282" s="261" t="s">
        <v>394</v>
      </c>
      <c r="H282" s="258"/>
      <c r="I282" s="259" t="s">
        <v>394</v>
      </c>
      <c r="J282" s="257" t="str">
        <f>IFERROR((VLOOKUP(CONCATENATE(D282," ",F282),Measures!$D$11:$E$245,2,FALSE)*H282),"")</f>
        <v/>
      </c>
      <c r="K282" s="108"/>
      <c r="L282" s="253" t="s">
        <v>394</v>
      </c>
      <c r="M282" s="108"/>
      <c r="N282" s="253" t="s">
        <v>394</v>
      </c>
      <c r="O282" s="108"/>
      <c r="P282" s="253" t="s">
        <v>394</v>
      </c>
      <c r="Q282" s="256"/>
      <c r="R282" s="255" t="s">
        <v>394</v>
      </c>
      <c r="S282" s="118" t="str">
        <f>IFERROR(IF(M282="LED Kit","NA",VLOOKUP(CONCATENATE(IF(OR(M282="LED Kit",M282="LED Tube"),"LED",M282)," ",O282),Measures!$D$11:$E$245,2,FALSE)*Q282),"")</f>
        <v/>
      </c>
      <c r="T282" s="108"/>
      <c r="U282" s="271" t="s">
        <v>394</v>
      </c>
    </row>
    <row r="283" spans="1:21" s="20" customFormat="1" ht="18.75" customHeight="1">
      <c r="A283" s="104"/>
      <c r="B283" s="101"/>
      <c r="C283" s="253" t="s">
        <v>394</v>
      </c>
      <c r="D283" s="108"/>
      <c r="E283" s="253" t="s">
        <v>394</v>
      </c>
      <c r="F283" s="260"/>
      <c r="G283" s="261" t="s">
        <v>394</v>
      </c>
      <c r="H283" s="258"/>
      <c r="I283" s="259" t="s">
        <v>394</v>
      </c>
      <c r="J283" s="257" t="str">
        <f>IFERROR((VLOOKUP(CONCATENATE(D283," ",F283),Measures!$D$11:$E$245,2,FALSE)*H283),"")</f>
        <v/>
      </c>
      <c r="K283" s="108"/>
      <c r="L283" s="253" t="s">
        <v>394</v>
      </c>
      <c r="M283" s="108"/>
      <c r="N283" s="253" t="s">
        <v>394</v>
      </c>
      <c r="O283" s="108"/>
      <c r="P283" s="253" t="s">
        <v>394</v>
      </c>
      <c r="Q283" s="256"/>
      <c r="R283" s="255" t="s">
        <v>394</v>
      </c>
      <c r="S283" s="118" t="str">
        <f>IFERROR(IF(M283="LED Kit","NA",VLOOKUP(CONCATENATE(IF(OR(M283="LED Kit",M283="LED Tube"),"LED",M283)," ",O283),Measures!$D$11:$E$245,2,FALSE)*Q283),"")</f>
        <v/>
      </c>
      <c r="T283" s="108"/>
      <c r="U283" s="271" t="s">
        <v>394</v>
      </c>
    </row>
    <row r="284" spans="1:21" s="20" customFormat="1" ht="18.75" customHeight="1">
      <c r="A284" s="104"/>
      <c r="B284" s="101"/>
      <c r="C284" s="253" t="s">
        <v>394</v>
      </c>
      <c r="D284" s="108"/>
      <c r="E284" s="253" t="s">
        <v>394</v>
      </c>
      <c r="F284" s="260"/>
      <c r="G284" s="261" t="s">
        <v>394</v>
      </c>
      <c r="H284" s="258"/>
      <c r="I284" s="259" t="s">
        <v>394</v>
      </c>
      <c r="J284" s="257" t="str">
        <f>IFERROR((VLOOKUP(CONCATENATE(D284," ",F284),Measures!$D$11:$E$245,2,FALSE)*H284),"")</f>
        <v/>
      </c>
      <c r="K284" s="108"/>
      <c r="L284" s="253" t="s">
        <v>394</v>
      </c>
      <c r="M284" s="108"/>
      <c r="N284" s="253" t="s">
        <v>394</v>
      </c>
      <c r="O284" s="108"/>
      <c r="P284" s="253" t="s">
        <v>394</v>
      </c>
      <c r="Q284" s="256"/>
      <c r="R284" s="255" t="s">
        <v>394</v>
      </c>
      <c r="S284" s="118" t="str">
        <f>IFERROR(IF(M284="LED Kit","NA",VLOOKUP(CONCATENATE(IF(OR(M284="LED Kit",M284="LED Tube"),"LED",M284)," ",O284),Measures!$D$11:$E$245,2,FALSE)*Q284),"")</f>
        <v/>
      </c>
      <c r="T284" s="108"/>
      <c r="U284" s="271" t="s">
        <v>394</v>
      </c>
    </row>
    <row r="285" spans="1:21" s="20" customFormat="1" ht="18.75" customHeight="1">
      <c r="A285" s="104"/>
      <c r="B285" s="101"/>
      <c r="C285" s="253" t="s">
        <v>394</v>
      </c>
      <c r="D285" s="108"/>
      <c r="E285" s="253" t="s">
        <v>394</v>
      </c>
      <c r="F285" s="260"/>
      <c r="G285" s="261" t="s">
        <v>394</v>
      </c>
      <c r="H285" s="258"/>
      <c r="I285" s="259" t="s">
        <v>394</v>
      </c>
      <c r="J285" s="257" t="str">
        <f>IFERROR((VLOOKUP(CONCATENATE(D285," ",F285),Measures!$D$11:$E$245,2,FALSE)*H285),"")</f>
        <v/>
      </c>
      <c r="K285" s="108"/>
      <c r="L285" s="253" t="s">
        <v>394</v>
      </c>
      <c r="M285" s="108"/>
      <c r="N285" s="253" t="s">
        <v>394</v>
      </c>
      <c r="O285" s="108"/>
      <c r="P285" s="253" t="s">
        <v>394</v>
      </c>
      <c r="Q285" s="256"/>
      <c r="R285" s="255" t="s">
        <v>394</v>
      </c>
      <c r="S285" s="118" t="str">
        <f>IFERROR(IF(M285="LED Kit","NA",VLOOKUP(CONCATENATE(IF(OR(M285="LED Kit",M285="LED Tube"),"LED",M285)," ",O285),Measures!$D$11:$E$245,2,FALSE)*Q285),"")</f>
        <v/>
      </c>
      <c r="T285" s="108"/>
      <c r="U285" s="271" t="s">
        <v>394</v>
      </c>
    </row>
    <row r="286" spans="1:21" s="20" customFormat="1" ht="18.75" customHeight="1">
      <c r="A286" s="104"/>
      <c r="B286" s="101"/>
      <c r="C286" s="253" t="s">
        <v>394</v>
      </c>
      <c r="D286" s="108"/>
      <c r="E286" s="253" t="s">
        <v>394</v>
      </c>
      <c r="F286" s="260"/>
      <c r="G286" s="261" t="s">
        <v>394</v>
      </c>
      <c r="H286" s="258"/>
      <c r="I286" s="259" t="s">
        <v>394</v>
      </c>
      <c r="J286" s="257" t="str">
        <f>IFERROR((VLOOKUP(CONCATENATE(D286," ",F286),Measures!$D$11:$E$245,2,FALSE)*H286),"")</f>
        <v/>
      </c>
      <c r="K286" s="108"/>
      <c r="L286" s="253" t="s">
        <v>394</v>
      </c>
      <c r="M286" s="108"/>
      <c r="N286" s="253" t="s">
        <v>394</v>
      </c>
      <c r="O286" s="108"/>
      <c r="P286" s="253" t="s">
        <v>394</v>
      </c>
      <c r="Q286" s="256"/>
      <c r="R286" s="255" t="s">
        <v>394</v>
      </c>
      <c r="S286" s="118" t="str">
        <f>IFERROR(IF(M286="LED Kit","NA",VLOOKUP(CONCATENATE(IF(OR(M286="LED Kit",M286="LED Tube"),"LED",M286)," ",O286),Measures!$D$11:$E$245,2,FALSE)*Q286),"")</f>
        <v/>
      </c>
      <c r="T286" s="108"/>
      <c r="U286" s="271" t="s">
        <v>394</v>
      </c>
    </row>
    <row r="287" spans="1:21" s="20" customFormat="1" ht="18.75" customHeight="1">
      <c r="A287" s="104"/>
      <c r="B287" s="101"/>
      <c r="C287" s="253" t="s">
        <v>394</v>
      </c>
      <c r="D287" s="108"/>
      <c r="E287" s="253" t="s">
        <v>394</v>
      </c>
      <c r="F287" s="260"/>
      <c r="G287" s="261" t="s">
        <v>394</v>
      </c>
      <c r="H287" s="258"/>
      <c r="I287" s="259" t="s">
        <v>394</v>
      </c>
      <c r="J287" s="257" t="str">
        <f>IFERROR((VLOOKUP(CONCATENATE(D287," ",F287),Measures!$D$11:$E$245,2,FALSE)*H287),"")</f>
        <v/>
      </c>
      <c r="K287" s="108"/>
      <c r="L287" s="253" t="s">
        <v>394</v>
      </c>
      <c r="M287" s="108"/>
      <c r="N287" s="253" t="s">
        <v>394</v>
      </c>
      <c r="O287" s="108"/>
      <c r="P287" s="253" t="s">
        <v>394</v>
      </c>
      <c r="Q287" s="256"/>
      <c r="R287" s="255" t="s">
        <v>394</v>
      </c>
      <c r="S287" s="118" t="str">
        <f>IFERROR(IF(M287="LED Kit","NA",VLOOKUP(CONCATENATE(IF(OR(M287="LED Kit",M287="LED Tube"),"LED",M287)," ",O287),Measures!$D$11:$E$245,2,FALSE)*Q287),"")</f>
        <v/>
      </c>
      <c r="T287" s="108"/>
      <c r="U287" s="271" t="s">
        <v>394</v>
      </c>
    </row>
    <row r="288" spans="1:21" s="20" customFormat="1" ht="18.75" customHeight="1">
      <c r="A288" s="104"/>
      <c r="B288" s="101"/>
      <c r="C288" s="253" t="s">
        <v>394</v>
      </c>
      <c r="D288" s="108"/>
      <c r="E288" s="253" t="s">
        <v>394</v>
      </c>
      <c r="F288" s="260"/>
      <c r="G288" s="261" t="s">
        <v>394</v>
      </c>
      <c r="H288" s="258"/>
      <c r="I288" s="259" t="s">
        <v>394</v>
      </c>
      <c r="J288" s="257" t="str">
        <f>IFERROR((VLOOKUP(CONCATENATE(D288," ",F288),Measures!$D$11:$E$245,2,FALSE)*H288),"")</f>
        <v/>
      </c>
      <c r="K288" s="108"/>
      <c r="L288" s="253" t="s">
        <v>394</v>
      </c>
      <c r="M288" s="108"/>
      <c r="N288" s="253" t="s">
        <v>394</v>
      </c>
      <c r="O288" s="108"/>
      <c r="P288" s="253" t="s">
        <v>394</v>
      </c>
      <c r="Q288" s="256"/>
      <c r="R288" s="255" t="s">
        <v>394</v>
      </c>
      <c r="S288" s="118" t="str">
        <f>IFERROR(IF(M288="LED Kit","NA",VLOOKUP(CONCATENATE(IF(OR(M288="LED Kit",M288="LED Tube"),"LED",M288)," ",O288),Measures!$D$11:$E$245,2,FALSE)*Q288),"")</f>
        <v/>
      </c>
      <c r="T288" s="108"/>
      <c r="U288" s="271" t="s">
        <v>394</v>
      </c>
    </row>
    <row r="289" spans="1:21" s="20" customFormat="1" ht="18.75" customHeight="1">
      <c r="A289" s="104"/>
      <c r="B289" s="101"/>
      <c r="C289" s="253" t="s">
        <v>394</v>
      </c>
      <c r="D289" s="108"/>
      <c r="E289" s="253" t="s">
        <v>394</v>
      </c>
      <c r="F289" s="260"/>
      <c r="G289" s="261" t="s">
        <v>394</v>
      </c>
      <c r="H289" s="258"/>
      <c r="I289" s="259" t="s">
        <v>394</v>
      </c>
      <c r="J289" s="257" t="str">
        <f>IFERROR((VLOOKUP(CONCATENATE(D289," ",F289),Measures!$D$11:$E$245,2,FALSE)*H289),"")</f>
        <v/>
      </c>
      <c r="K289" s="108"/>
      <c r="L289" s="253" t="s">
        <v>394</v>
      </c>
      <c r="M289" s="108"/>
      <c r="N289" s="253" t="s">
        <v>394</v>
      </c>
      <c r="O289" s="108"/>
      <c r="P289" s="253" t="s">
        <v>394</v>
      </c>
      <c r="Q289" s="256"/>
      <c r="R289" s="255" t="s">
        <v>394</v>
      </c>
      <c r="S289" s="118" t="str">
        <f>IFERROR(IF(M289="LED Kit","NA",VLOOKUP(CONCATENATE(IF(OR(M289="LED Kit",M289="LED Tube"),"LED",M289)," ",O289),Measures!$D$11:$E$245,2,FALSE)*Q289),"")</f>
        <v/>
      </c>
      <c r="T289" s="108"/>
      <c r="U289" s="271" t="s">
        <v>394</v>
      </c>
    </row>
    <row r="290" spans="1:21" s="20" customFormat="1" ht="18.75" customHeight="1">
      <c r="A290" s="104"/>
      <c r="B290" s="101"/>
      <c r="C290" s="253" t="s">
        <v>394</v>
      </c>
      <c r="D290" s="108"/>
      <c r="E290" s="253" t="s">
        <v>394</v>
      </c>
      <c r="F290" s="260"/>
      <c r="G290" s="261" t="s">
        <v>394</v>
      </c>
      <c r="H290" s="258"/>
      <c r="I290" s="259" t="s">
        <v>394</v>
      </c>
      <c r="J290" s="257" t="str">
        <f>IFERROR((VLOOKUP(CONCATENATE(D290," ",F290),Measures!$D$11:$E$245,2,FALSE)*H290),"")</f>
        <v/>
      </c>
      <c r="K290" s="108"/>
      <c r="L290" s="253" t="s">
        <v>394</v>
      </c>
      <c r="M290" s="108"/>
      <c r="N290" s="253" t="s">
        <v>394</v>
      </c>
      <c r="O290" s="108"/>
      <c r="P290" s="253" t="s">
        <v>394</v>
      </c>
      <c r="Q290" s="256"/>
      <c r="R290" s="255" t="s">
        <v>394</v>
      </c>
      <c r="S290" s="118" t="str">
        <f>IFERROR(IF(M290="LED Kit","NA",VLOOKUP(CONCATENATE(IF(OR(M290="LED Kit",M290="LED Tube"),"LED",M290)," ",O290),Measures!$D$11:$E$245,2,FALSE)*Q290),"")</f>
        <v/>
      </c>
      <c r="T290" s="108"/>
      <c r="U290" s="271" t="s">
        <v>394</v>
      </c>
    </row>
    <row r="291" spans="1:21" s="20" customFormat="1" ht="18.75" customHeight="1">
      <c r="A291" s="104"/>
      <c r="B291" s="101"/>
      <c r="C291" s="253" t="s">
        <v>394</v>
      </c>
      <c r="D291" s="108"/>
      <c r="E291" s="253" t="s">
        <v>394</v>
      </c>
      <c r="F291" s="260"/>
      <c r="G291" s="261" t="s">
        <v>394</v>
      </c>
      <c r="H291" s="258"/>
      <c r="I291" s="259" t="s">
        <v>394</v>
      </c>
      <c r="J291" s="257" t="str">
        <f>IFERROR((VLOOKUP(CONCATENATE(D291," ",F291),Measures!$D$11:$E$245,2,FALSE)*H291),"")</f>
        <v/>
      </c>
      <c r="K291" s="108"/>
      <c r="L291" s="253" t="s">
        <v>394</v>
      </c>
      <c r="M291" s="108"/>
      <c r="N291" s="253" t="s">
        <v>394</v>
      </c>
      <c r="O291" s="108"/>
      <c r="P291" s="253" t="s">
        <v>394</v>
      </c>
      <c r="Q291" s="256"/>
      <c r="R291" s="255" t="s">
        <v>394</v>
      </c>
      <c r="S291" s="118" t="str">
        <f>IFERROR(IF(M291="LED Kit","NA",VLOOKUP(CONCATENATE(IF(OR(M291="LED Kit",M291="LED Tube"),"LED",M291)," ",O291),Measures!$D$11:$E$245,2,FALSE)*Q291),"")</f>
        <v/>
      </c>
      <c r="T291" s="108"/>
      <c r="U291" s="271" t="s">
        <v>394</v>
      </c>
    </row>
    <row r="292" spans="1:21" s="20" customFormat="1" ht="18.75" customHeight="1">
      <c r="A292" s="104"/>
      <c r="B292" s="101"/>
      <c r="C292" s="253" t="s">
        <v>394</v>
      </c>
      <c r="D292" s="108"/>
      <c r="E292" s="253" t="s">
        <v>394</v>
      </c>
      <c r="F292" s="260"/>
      <c r="G292" s="261" t="s">
        <v>394</v>
      </c>
      <c r="H292" s="258"/>
      <c r="I292" s="259" t="s">
        <v>394</v>
      </c>
      <c r="J292" s="257" t="str">
        <f>IFERROR((VLOOKUP(CONCATENATE(D292," ",F292),Measures!$D$11:$E$245,2,FALSE)*H292),"")</f>
        <v/>
      </c>
      <c r="K292" s="108"/>
      <c r="L292" s="253" t="s">
        <v>394</v>
      </c>
      <c r="M292" s="108"/>
      <c r="N292" s="253" t="s">
        <v>394</v>
      </c>
      <c r="O292" s="108"/>
      <c r="P292" s="253" t="s">
        <v>394</v>
      </c>
      <c r="Q292" s="256"/>
      <c r="R292" s="255" t="s">
        <v>394</v>
      </c>
      <c r="S292" s="118" t="str">
        <f>IFERROR(IF(M292="LED Kit","NA",VLOOKUP(CONCATENATE(IF(OR(M292="LED Kit",M292="LED Tube"),"LED",M292)," ",O292),Measures!$D$11:$E$245,2,FALSE)*Q292),"")</f>
        <v/>
      </c>
      <c r="T292" s="108"/>
      <c r="U292" s="271" t="s">
        <v>394</v>
      </c>
    </row>
    <row r="293" spans="1:21" s="20" customFormat="1" ht="18.75" customHeight="1">
      <c r="A293" s="104"/>
      <c r="B293" s="101"/>
      <c r="C293" s="253" t="s">
        <v>394</v>
      </c>
      <c r="D293" s="108"/>
      <c r="E293" s="253" t="s">
        <v>394</v>
      </c>
      <c r="F293" s="260"/>
      <c r="G293" s="261" t="s">
        <v>394</v>
      </c>
      <c r="H293" s="258"/>
      <c r="I293" s="259" t="s">
        <v>394</v>
      </c>
      <c r="J293" s="257" t="str">
        <f>IFERROR((VLOOKUP(CONCATENATE(D293," ",F293),Measures!$D$11:$E$245,2,FALSE)*H293),"")</f>
        <v/>
      </c>
      <c r="K293" s="108"/>
      <c r="L293" s="253" t="s">
        <v>394</v>
      </c>
      <c r="M293" s="108"/>
      <c r="N293" s="253" t="s">
        <v>394</v>
      </c>
      <c r="O293" s="108"/>
      <c r="P293" s="253" t="s">
        <v>394</v>
      </c>
      <c r="Q293" s="256"/>
      <c r="R293" s="255" t="s">
        <v>394</v>
      </c>
      <c r="S293" s="118" t="str">
        <f>IFERROR(IF(M293="LED Kit","NA",VLOOKUP(CONCATENATE(IF(OR(M293="LED Kit",M293="LED Tube"),"LED",M293)," ",O293),Measures!$D$11:$E$245,2,FALSE)*Q293),"")</f>
        <v/>
      </c>
      <c r="T293" s="108"/>
      <c r="U293" s="271" t="s">
        <v>394</v>
      </c>
    </row>
    <row r="294" spans="1:21" s="20" customFormat="1" ht="18.75" customHeight="1">
      <c r="A294" s="104"/>
      <c r="B294" s="101"/>
      <c r="C294" s="253" t="s">
        <v>394</v>
      </c>
      <c r="D294" s="108"/>
      <c r="E294" s="253" t="s">
        <v>394</v>
      </c>
      <c r="F294" s="260"/>
      <c r="G294" s="261" t="s">
        <v>394</v>
      </c>
      <c r="H294" s="258"/>
      <c r="I294" s="259" t="s">
        <v>394</v>
      </c>
      <c r="J294" s="257" t="str">
        <f>IFERROR((VLOOKUP(CONCATENATE(D294," ",F294),Measures!$D$11:$E$245,2,FALSE)*H294),"")</f>
        <v/>
      </c>
      <c r="K294" s="108"/>
      <c r="L294" s="253" t="s">
        <v>394</v>
      </c>
      <c r="M294" s="108"/>
      <c r="N294" s="253" t="s">
        <v>394</v>
      </c>
      <c r="O294" s="108"/>
      <c r="P294" s="253" t="s">
        <v>394</v>
      </c>
      <c r="Q294" s="256"/>
      <c r="R294" s="255" t="s">
        <v>394</v>
      </c>
      <c r="S294" s="118" t="str">
        <f>IFERROR(IF(M294="LED Kit","NA",VLOOKUP(CONCATENATE(IF(OR(M294="LED Kit",M294="LED Tube"),"LED",M294)," ",O294),Measures!$D$11:$E$245,2,FALSE)*Q294),"")</f>
        <v/>
      </c>
      <c r="T294" s="108"/>
      <c r="U294" s="271" t="s">
        <v>394</v>
      </c>
    </row>
    <row r="295" spans="1:21" s="20" customFormat="1" ht="18.75" customHeight="1">
      <c r="A295" s="104"/>
      <c r="B295" s="101"/>
      <c r="C295" s="253" t="s">
        <v>394</v>
      </c>
      <c r="D295" s="108"/>
      <c r="E295" s="253" t="s">
        <v>394</v>
      </c>
      <c r="F295" s="260"/>
      <c r="G295" s="261" t="s">
        <v>394</v>
      </c>
      <c r="H295" s="258"/>
      <c r="I295" s="259" t="s">
        <v>394</v>
      </c>
      <c r="J295" s="257" t="str">
        <f>IFERROR((VLOOKUP(CONCATENATE(D295," ",F295),Measures!$D$11:$E$245,2,FALSE)*H295),"")</f>
        <v/>
      </c>
      <c r="K295" s="108"/>
      <c r="L295" s="253" t="s">
        <v>394</v>
      </c>
      <c r="M295" s="108"/>
      <c r="N295" s="253" t="s">
        <v>394</v>
      </c>
      <c r="O295" s="108"/>
      <c r="P295" s="253" t="s">
        <v>394</v>
      </c>
      <c r="Q295" s="256"/>
      <c r="R295" s="255" t="s">
        <v>394</v>
      </c>
      <c r="S295" s="118" t="str">
        <f>IFERROR(IF(M295="LED Kit","NA",VLOOKUP(CONCATENATE(IF(OR(M295="LED Kit",M295="LED Tube"),"LED",M295)," ",O295),Measures!$D$11:$E$245,2,FALSE)*Q295),"")</f>
        <v/>
      </c>
      <c r="T295" s="108"/>
      <c r="U295" s="271" t="s">
        <v>394</v>
      </c>
    </row>
    <row r="296" spans="1:21" s="20" customFormat="1" ht="18.75" customHeight="1">
      <c r="A296" s="104"/>
      <c r="B296" s="101"/>
      <c r="C296" s="253" t="s">
        <v>394</v>
      </c>
      <c r="D296" s="108"/>
      <c r="E296" s="253" t="s">
        <v>394</v>
      </c>
      <c r="F296" s="260"/>
      <c r="G296" s="261" t="s">
        <v>394</v>
      </c>
      <c r="H296" s="258"/>
      <c r="I296" s="259" t="s">
        <v>394</v>
      </c>
      <c r="J296" s="257" t="str">
        <f>IFERROR((VLOOKUP(CONCATENATE(D296," ",F296),Measures!$D$11:$E$245,2,FALSE)*H296),"")</f>
        <v/>
      </c>
      <c r="K296" s="108"/>
      <c r="L296" s="253" t="s">
        <v>394</v>
      </c>
      <c r="M296" s="108"/>
      <c r="N296" s="253" t="s">
        <v>394</v>
      </c>
      <c r="O296" s="108"/>
      <c r="P296" s="253" t="s">
        <v>394</v>
      </c>
      <c r="Q296" s="256"/>
      <c r="R296" s="255" t="s">
        <v>394</v>
      </c>
      <c r="S296" s="118" t="str">
        <f>IFERROR(IF(M296="LED Kit","NA",VLOOKUP(CONCATENATE(IF(OR(M296="LED Kit",M296="LED Tube"),"LED",M296)," ",O296),Measures!$D$11:$E$245,2,FALSE)*Q296),"")</f>
        <v/>
      </c>
      <c r="T296" s="108"/>
      <c r="U296" s="271" t="s">
        <v>394</v>
      </c>
    </row>
    <row r="297" spans="1:21" s="20" customFormat="1" ht="18.75" customHeight="1">
      <c r="A297" s="104"/>
      <c r="B297" s="101"/>
      <c r="C297" s="253" t="s">
        <v>394</v>
      </c>
      <c r="D297" s="108"/>
      <c r="E297" s="253" t="s">
        <v>394</v>
      </c>
      <c r="F297" s="260"/>
      <c r="G297" s="261" t="s">
        <v>394</v>
      </c>
      <c r="H297" s="258"/>
      <c r="I297" s="259" t="s">
        <v>394</v>
      </c>
      <c r="J297" s="257" t="str">
        <f>IFERROR((VLOOKUP(CONCATENATE(D297," ",F297),Measures!$D$11:$E$245,2,FALSE)*H297),"")</f>
        <v/>
      </c>
      <c r="K297" s="108"/>
      <c r="L297" s="253" t="s">
        <v>394</v>
      </c>
      <c r="M297" s="108"/>
      <c r="N297" s="253" t="s">
        <v>394</v>
      </c>
      <c r="O297" s="108"/>
      <c r="P297" s="253" t="s">
        <v>394</v>
      </c>
      <c r="Q297" s="256"/>
      <c r="R297" s="255" t="s">
        <v>394</v>
      </c>
      <c r="S297" s="118" t="str">
        <f>IFERROR(IF(M297="LED Kit","NA",VLOOKUP(CONCATENATE(IF(OR(M297="LED Kit",M297="LED Tube"),"LED",M297)," ",O297),Measures!$D$11:$E$245,2,FALSE)*Q297),"")</f>
        <v/>
      </c>
      <c r="T297" s="108"/>
      <c r="U297" s="271" t="s">
        <v>394</v>
      </c>
    </row>
    <row r="298" spans="1:21" s="20" customFormat="1" ht="18.75" customHeight="1">
      <c r="A298" s="104"/>
      <c r="B298" s="101"/>
      <c r="C298" s="253" t="s">
        <v>394</v>
      </c>
      <c r="D298" s="108"/>
      <c r="E298" s="253" t="s">
        <v>394</v>
      </c>
      <c r="F298" s="260"/>
      <c r="G298" s="261" t="s">
        <v>394</v>
      </c>
      <c r="H298" s="258"/>
      <c r="I298" s="259" t="s">
        <v>394</v>
      </c>
      <c r="J298" s="257" t="str">
        <f>IFERROR((VLOOKUP(CONCATENATE(D298," ",F298),Measures!$D$11:$E$245,2,FALSE)*H298),"")</f>
        <v/>
      </c>
      <c r="K298" s="108"/>
      <c r="L298" s="253" t="s">
        <v>394</v>
      </c>
      <c r="M298" s="108"/>
      <c r="N298" s="253" t="s">
        <v>394</v>
      </c>
      <c r="O298" s="108"/>
      <c r="P298" s="253" t="s">
        <v>394</v>
      </c>
      <c r="Q298" s="256"/>
      <c r="R298" s="255" t="s">
        <v>394</v>
      </c>
      <c r="S298" s="118" t="str">
        <f>IFERROR(IF(M298="LED Kit","NA",VLOOKUP(CONCATENATE(IF(OR(M298="LED Kit",M298="LED Tube"),"LED",M298)," ",O298),Measures!$D$11:$E$245,2,FALSE)*Q298),"")</f>
        <v/>
      </c>
      <c r="T298" s="108"/>
      <c r="U298" s="271" t="s">
        <v>394</v>
      </c>
    </row>
    <row r="299" spans="1:21" s="20" customFormat="1" ht="18.75" customHeight="1">
      <c r="A299" s="104"/>
      <c r="B299" s="101"/>
      <c r="C299" s="253" t="s">
        <v>394</v>
      </c>
      <c r="D299" s="108"/>
      <c r="E299" s="253" t="s">
        <v>394</v>
      </c>
      <c r="F299" s="260"/>
      <c r="G299" s="261" t="s">
        <v>394</v>
      </c>
      <c r="H299" s="258"/>
      <c r="I299" s="259" t="s">
        <v>394</v>
      </c>
      <c r="J299" s="257" t="str">
        <f>IFERROR((VLOOKUP(CONCATENATE(D299," ",F299),Measures!$D$11:$E$245,2,FALSE)*H299),"")</f>
        <v/>
      </c>
      <c r="K299" s="108"/>
      <c r="L299" s="253" t="s">
        <v>394</v>
      </c>
      <c r="M299" s="108"/>
      <c r="N299" s="253" t="s">
        <v>394</v>
      </c>
      <c r="O299" s="108"/>
      <c r="P299" s="253" t="s">
        <v>394</v>
      </c>
      <c r="Q299" s="256"/>
      <c r="R299" s="255" t="s">
        <v>394</v>
      </c>
      <c r="S299" s="118" t="str">
        <f>IFERROR(IF(M299="LED Kit","NA",VLOOKUP(CONCATENATE(IF(OR(M299="LED Kit",M299="LED Tube"),"LED",M299)," ",O299),Measures!$D$11:$E$245,2,FALSE)*Q299),"")</f>
        <v/>
      </c>
      <c r="T299" s="108"/>
      <c r="U299" s="271" t="s">
        <v>394</v>
      </c>
    </row>
    <row r="300" spans="1:21" s="20" customFormat="1" ht="18.75" customHeight="1">
      <c r="A300" s="104"/>
      <c r="B300" s="101"/>
      <c r="C300" s="253" t="s">
        <v>394</v>
      </c>
      <c r="D300" s="108"/>
      <c r="E300" s="253" t="s">
        <v>394</v>
      </c>
      <c r="F300" s="260"/>
      <c r="G300" s="261" t="s">
        <v>394</v>
      </c>
      <c r="H300" s="258"/>
      <c r="I300" s="259" t="s">
        <v>394</v>
      </c>
      <c r="J300" s="257" t="str">
        <f>IFERROR((VLOOKUP(CONCATENATE(D300," ",F300),Measures!$D$11:$E$245,2,FALSE)*H300),"")</f>
        <v/>
      </c>
      <c r="K300" s="108"/>
      <c r="L300" s="253" t="s">
        <v>394</v>
      </c>
      <c r="M300" s="108"/>
      <c r="N300" s="253" t="s">
        <v>394</v>
      </c>
      <c r="O300" s="108"/>
      <c r="P300" s="253" t="s">
        <v>394</v>
      </c>
      <c r="Q300" s="256"/>
      <c r="R300" s="255" t="s">
        <v>394</v>
      </c>
      <c r="S300" s="118" t="str">
        <f>IFERROR(IF(M300="LED Kit","NA",VLOOKUP(CONCATENATE(IF(OR(M300="LED Kit",M300="LED Tube"),"LED",M300)," ",O300),Measures!$D$11:$E$245,2,FALSE)*Q300),"")</f>
        <v/>
      </c>
      <c r="T300" s="108"/>
      <c r="U300" s="271" t="s">
        <v>394</v>
      </c>
    </row>
    <row r="301" spans="1:21" s="20" customFormat="1" ht="18.75" customHeight="1">
      <c r="A301" s="104"/>
      <c r="B301" s="101"/>
      <c r="C301" s="253" t="s">
        <v>394</v>
      </c>
      <c r="D301" s="108"/>
      <c r="E301" s="253" t="s">
        <v>394</v>
      </c>
      <c r="F301" s="260"/>
      <c r="G301" s="261" t="s">
        <v>394</v>
      </c>
      <c r="H301" s="258"/>
      <c r="I301" s="259" t="s">
        <v>394</v>
      </c>
      <c r="J301" s="257" t="str">
        <f>IFERROR((VLOOKUP(CONCATENATE(D301," ",F301),Measures!$D$11:$E$245,2,FALSE)*H301),"")</f>
        <v/>
      </c>
      <c r="K301" s="108"/>
      <c r="L301" s="253" t="s">
        <v>394</v>
      </c>
      <c r="M301" s="108"/>
      <c r="N301" s="253" t="s">
        <v>394</v>
      </c>
      <c r="O301" s="108"/>
      <c r="P301" s="253" t="s">
        <v>394</v>
      </c>
      <c r="Q301" s="256"/>
      <c r="R301" s="255" t="s">
        <v>394</v>
      </c>
      <c r="S301" s="118" t="str">
        <f>IFERROR(IF(M301="LED Kit","NA",VLOOKUP(CONCATENATE(IF(OR(M301="LED Kit",M301="LED Tube"),"LED",M301)," ",O301),Measures!$D$11:$E$245,2,FALSE)*Q301),"")</f>
        <v/>
      </c>
      <c r="T301" s="108"/>
      <c r="U301" s="271" t="s">
        <v>394</v>
      </c>
    </row>
    <row r="302" spans="1:21" s="20" customFormat="1" ht="18.75" customHeight="1">
      <c r="A302" s="104"/>
      <c r="B302" s="101"/>
      <c r="C302" s="253" t="s">
        <v>394</v>
      </c>
      <c r="D302" s="108"/>
      <c r="E302" s="253" t="s">
        <v>394</v>
      </c>
      <c r="F302" s="260"/>
      <c r="G302" s="261" t="s">
        <v>394</v>
      </c>
      <c r="H302" s="258"/>
      <c r="I302" s="259" t="s">
        <v>394</v>
      </c>
      <c r="J302" s="257" t="str">
        <f>IFERROR((VLOOKUP(CONCATENATE(D302," ",F302),Measures!$D$11:$E$245,2,FALSE)*H302),"")</f>
        <v/>
      </c>
      <c r="K302" s="108"/>
      <c r="L302" s="253" t="s">
        <v>394</v>
      </c>
      <c r="M302" s="108"/>
      <c r="N302" s="253" t="s">
        <v>394</v>
      </c>
      <c r="O302" s="108"/>
      <c r="P302" s="253" t="s">
        <v>394</v>
      </c>
      <c r="Q302" s="256"/>
      <c r="R302" s="255" t="s">
        <v>394</v>
      </c>
      <c r="S302" s="118" t="str">
        <f>IFERROR(IF(M302="LED Kit","NA",VLOOKUP(CONCATENATE(IF(OR(M302="LED Kit",M302="LED Tube"),"LED",M302)," ",O302),Measures!$D$11:$E$245,2,FALSE)*Q302),"")</f>
        <v/>
      </c>
      <c r="T302" s="108"/>
      <c r="U302" s="271" t="s">
        <v>394</v>
      </c>
    </row>
    <row r="303" spans="1:21" s="20" customFormat="1" ht="18.75" customHeight="1">
      <c r="A303" s="104"/>
      <c r="B303" s="101"/>
      <c r="C303" s="253" t="s">
        <v>394</v>
      </c>
      <c r="D303" s="108"/>
      <c r="E303" s="253" t="s">
        <v>394</v>
      </c>
      <c r="F303" s="260"/>
      <c r="G303" s="261" t="s">
        <v>394</v>
      </c>
      <c r="H303" s="258"/>
      <c r="I303" s="259" t="s">
        <v>394</v>
      </c>
      <c r="J303" s="257" t="str">
        <f>IFERROR((VLOOKUP(CONCATENATE(D303," ",F303),Measures!$D$11:$E$245,2,FALSE)*H303),"")</f>
        <v/>
      </c>
      <c r="K303" s="108"/>
      <c r="L303" s="253" t="s">
        <v>394</v>
      </c>
      <c r="M303" s="108"/>
      <c r="N303" s="253" t="s">
        <v>394</v>
      </c>
      <c r="O303" s="108"/>
      <c r="P303" s="253" t="s">
        <v>394</v>
      </c>
      <c r="Q303" s="256"/>
      <c r="R303" s="255" t="s">
        <v>394</v>
      </c>
      <c r="S303" s="118" t="str">
        <f>IFERROR(IF(M303="LED Kit","NA",VLOOKUP(CONCATENATE(IF(OR(M303="LED Kit",M303="LED Tube"),"LED",M303)," ",O303),Measures!$D$11:$E$245,2,FALSE)*Q303),"")</f>
        <v/>
      </c>
      <c r="T303" s="108"/>
      <c r="U303" s="271" t="s">
        <v>394</v>
      </c>
    </row>
    <row r="304" spans="1:21" s="20" customFormat="1" ht="18.75" customHeight="1">
      <c r="A304" s="104"/>
      <c r="B304" s="101"/>
      <c r="C304" s="253" t="s">
        <v>394</v>
      </c>
      <c r="D304" s="108"/>
      <c r="E304" s="253" t="s">
        <v>394</v>
      </c>
      <c r="F304" s="260"/>
      <c r="G304" s="261" t="s">
        <v>394</v>
      </c>
      <c r="H304" s="258"/>
      <c r="I304" s="259" t="s">
        <v>394</v>
      </c>
      <c r="J304" s="257" t="str">
        <f>IFERROR((VLOOKUP(CONCATENATE(D304," ",F304),Measures!$D$11:$E$245,2,FALSE)*H304),"")</f>
        <v/>
      </c>
      <c r="K304" s="108"/>
      <c r="L304" s="253" t="s">
        <v>394</v>
      </c>
      <c r="M304" s="108"/>
      <c r="N304" s="253" t="s">
        <v>394</v>
      </c>
      <c r="O304" s="108"/>
      <c r="P304" s="253" t="s">
        <v>394</v>
      </c>
      <c r="Q304" s="256"/>
      <c r="R304" s="255" t="s">
        <v>394</v>
      </c>
      <c r="S304" s="118" t="str">
        <f>IFERROR(IF(M304="LED Kit","NA",VLOOKUP(CONCATENATE(IF(OR(M304="LED Kit",M304="LED Tube"),"LED",M304)," ",O304),Measures!$D$11:$E$245,2,FALSE)*Q304),"")</f>
        <v/>
      </c>
      <c r="T304" s="108"/>
      <c r="U304" s="271" t="s">
        <v>394</v>
      </c>
    </row>
    <row r="305" spans="1:21" s="20" customFormat="1" ht="18.75" customHeight="1">
      <c r="A305" s="104"/>
      <c r="B305" s="101"/>
      <c r="C305" s="253" t="s">
        <v>394</v>
      </c>
      <c r="D305" s="108"/>
      <c r="E305" s="253" t="s">
        <v>394</v>
      </c>
      <c r="F305" s="260"/>
      <c r="G305" s="261" t="s">
        <v>394</v>
      </c>
      <c r="H305" s="258"/>
      <c r="I305" s="259" t="s">
        <v>394</v>
      </c>
      <c r="J305" s="257" t="str">
        <f>IFERROR((VLOOKUP(CONCATENATE(D305," ",F305),Measures!$D$11:$E$245,2,FALSE)*H305),"")</f>
        <v/>
      </c>
      <c r="K305" s="108"/>
      <c r="L305" s="253" t="s">
        <v>394</v>
      </c>
      <c r="M305" s="108"/>
      <c r="N305" s="253" t="s">
        <v>394</v>
      </c>
      <c r="O305" s="108"/>
      <c r="P305" s="253" t="s">
        <v>394</v>
      </c>
      <c r="Q305" s="256"/>
      <c r="R305" s="255" t="s">
        <v>394</v>
      </c>
      <c r="S305" s="118" t="str">
        <f>IFERROR(IF(M305="LED Kit","NA",VLOOKUP(CONCATENATE(IF(OR(M305="LED Kit",M305="LED Tube"),"LED",M305)," ",O305),Measures!$D$11:$E$245,2,FALSE)*Q305),"")</f>
        <v/>
      </c>
      <c r="T305" s="108"/>
      <c r="U305" s="271" t="s">
        <v>394</v>
      </c>
    </row>
    <row r="306" spans="1:21" s="20" customFormat="1" ht="18.75" customHeight="1">
      <c r="A306" s="104"/>
      <c r="B306" s="101"/>
      <c r="C306" s="253" t="s">
        <v>394</v>
      </c>
      <c r="D306" s="108"/>
      <c r="E306" s="253" t="s">
        <v>394</v>
      </c>
      <c r="F306" s="260"/>
      <c r="G306" s="261" t="s">
        <v>394</v>
      </c>
      <c r="H306" s="258"/>
      <c r="I306" s="259" t="s">
        <v>394</v>
      </c>
      <c r="J306" s="257" t="str">
        <f>IFERROR((VLOOKUP(CONCATENATE(D306," ",F306),Measures!$D$11:$E$245,2,FALSE)*H306),"")</f>
        <v/>
      </c>
      <c r="K306" s="108"/>
      <c r="L306" s="253" t="s">
        <v>394</v>
      </c>
      <c r="M306" s="108"/>
      <c r="N306" s="253" t="s">
        <v>394</v>
      </c>
      <c r="O306" s="108"/>
      <c r="P306" s="253" t="s">
        <v>394</v>
      </c>
      <c r="Q306" s="256"/>
      <c r="R306" s="255" t="s">
        <v>394</v>
      </c>
      <c r="S306" s="118" t="str">
        <f>IFERROR(IF(M306="LED Kit","NA",VLOOKUP(CONCATENATE(IF(OR(M306="LED Kit",M306="LED Tube"),"LED",M306)," ",O306),Measures!$D$11:$E$245,2,FALSE)*Q306),"")</f>
        <v/>
      </c>
      <c r="T306" s="108"/>
      <c r="U306" s="271" t="s">
        <v>394</v>
      </c>
    </row>
    <row r="307" spans="1:21" s="20" customFormat="1" ht="18.75" customHeight="1">
      <c r="A307" s="104"/>
      <c r="B307" s="101"/>
      <c r="C307" s="253" t="s">
        <v>394</v>
      </c>
      <c r="D307" s="108"/>
      <c r="E307" s="253" t="s">
        <v>394</v>
      </c>
      <c r="F307" s="260"/>
      <c r="G307" s="261" t="s">
        <v>394</v>
      </c>
      <c r="H307" s="258"/>
      <c r="I307" s="259" t="s">
        <v>394</v>
      </c>
      <c r="J307" s="257" t="str">
        <f>IFERROR((VLOOKUP(CONCATENATE(D307," ",F307),Measures!$D$11:$E$245,2,FALSE)*H307),"")</f>
        <v/>
      </c>
      <c r="K307" s="108"/>
      <c r="L307" s="253" t="s">
        <v>394</v>
      </c>
      <c r="M307" s="108"/>
      <c r="N307" s="253" t="s">
        <v>394</v>
      </c>
      <c r="O307" s="108"/>
      <c r="P307" s="253" t="s">
        <v>394</v>
      </c>
      <c r="Q307" s="256"/>
      <c r="R307" s="255" t="s">
        <v>394</v>
      </c>
      <c r="S307" s="118" t="str">
        <f>IFERROR(IF(M307="LED Kit","NA",VLOOKUP(CONCATENATE(IF(OR(M307="LED Kit",M307="LED Tube"),"LED",M307)," ",O307),Measures!$D$11:$E$245,2,FALSE)*Q307),"")</f>
        <v/>
      </c>
      <c r="T307" s="108"/>
      <c r="U307" s="271" t="s">
        <v>394</v>
      </c>
    </row>
    <row r="308" spans="1:21" s="20" customFormat="1" ht="18.75" customHeight="1">
      <c r="A308" s="104"/>
      <c r="B308" s="101"/>
      <c r="C308" s="253" t="s">
        <v>394</v>
      </c>
      <c r="D308" s="108"/>
      <c r="E308" s="253" t="s">
        <v>394</v>
      </c>
      <c r="F308" s="260"/>
      <c r="G308" s="261" t="s">
        <v>394</v>
      </c>
      <c r="H308" s="258"/>
      <c r="I308" s="259" t="s">
        <v>394</v>
      </c>
      <c r="J308" s="257" t="str">
        <f>IFERROR((VLOOKUP(CONCATENATE(D308," ",F308),Measures!$D$11:$E$245,2,FALSE)*H308),"")</f>
        <v/>
      </c>
      <c r="K308" s="108"/>
      <c r="L308" s="253" t="s">
        <v>394</v>
      </c>
      <c r="M308" s="108"/>
      <c r="N308" s="253" t="s">
        <v>394</v>
      </c>
      <c r="O308" s="108"/>
      <c r="P308" s="253" t="s">
        <v>394</v>
      </c>
      <c r="Q308" s="256"/>
      <c r="R308" s="255" t="s">
        <v>394</v>
      </c>
      <c r="S308" s="118" t="str">
        <f>IFERROR(IF(M308="LED Kit","NA",VLOOKUP(CONCATENATE(IF(OR(M308="LED Kit",M308="LED Tube"),"LED",M308)," ",O308),Measures!$D$11:$E$245,2,FALSE)*Q308),"")</f>
        <v/>
      </c>
      <c r="T308" s="108"/>
      <c r="U308" s="271" t="s">
        <v>394</v>
      </c>
    </row>
    <row r="309" spans="1:21" s="20" customFormat="1" ht="18.75" customHeight="1">
      <c r="A309" s="104"/>
      <c r="B309" s="101"/>
      <c r="C309" s="253" t="s">
        <v>394</v>
      </c>
      <c r="D309" s="108"/>
      <c r="E309" s="253" t="s">
        <v>394</v>
      </c>
      <c r="F309" s="260"/>
      <c r="G309" s="261" t="s">
        <v>394</v>
      </c>
      <c r="H309" s="258"/>
      <c r="I309" s="259" t="s">
        <v>394</v>
      </c>
      <c r="J309" s="257" t="str">
        <f>IFERROR((VLOOKUP(CONCATENATE(D309," ",F309),Measures!$D$11:$E$245,2,FALSE)*H309),"")</f>
        <v/>
      </c>
      <c r="K309" s="108"/>
      <c r="L309" s="253" t="s">
        <v>394</v>
      </c>
      <c r="M309" s="108"/>
      <c r="N309" s="253" t="s">
        <v>394</v>
      </c>
      <c r="O309" s="108"/>
      <c r="P309" s="253" t="s">
        <v>394</v>
      </c>
      <c r="Q309" s="256"/>
      <c r="R309" s="255" t="s">
        <v>394</v>
      </c>
      <c r="S309" s="118" t="str">
        <f>IFERROR(IF(M309="LED Kit","NA",VLOOKUP(CONCATENATE(IF(OR(M309="LED Kit",M309="LED Tube"),"LED",M309)," ",O309),Measures!$D$11:$E$245,2,FALSE)*Q309),"")</f>
        <v/>
      </c>
      <c r="T309" s="108"/>
      <c r="U309" s="271" t="s">
        <v>394</v>
      </c>
    </row>
    <row r="310" spans="1:21" s="20" customFormat="1" ht="18.75" customHeight="1">
      <c r="A310" s="104"/>
      <c r="B310" s="101"/>
      <c r="C310" s="253" t="s">
        <v>394</v>
      </c>
      <c r="D310" s="108"/>
      <c r="E310" s="253" t="s">
        <v>394</v>
      </c>
      <c r="F310" s="260"/>
      <c r="G310" s="261" t="s">
        <v>394</v>
      </c>
      <c r="H310" s="258"/>
      <c r="I310" s="259" t="s">
        <v>394</v>
      </c>
      <c r="J310" s="257" t="str">
        <f>IFERROR((VLOOKUP(CONCATENATE(D310," ",F310),Measures!$D$11:$E$245,2,FALSE)*H310),"")</f>
        <v/>
      </c>
      <c r="K310" s="108"/>
      <c r="L310" s="253" t="s">
        <v>394</v>
      </c>
      <c r="M310" s="108"/>
      <c r="N310" s="253" t="s">
        <v>394</v>
      </c>
      <c r="O310" s="108"/>
      <c r="P310" s="253" t="s">
        <v>394</v>
      </c>
      <c r="Q310" s="256"/>
      <c r="R310" s="255" t="s">
        <v>394</v>
      </c>
      <c r="S310" s="118" t="str">
        <f>IFERROR(IF(M310="LED Kit","NA",VLOOKUP(CONCATENATE(IF(OR(M310="LED Kit",M310="LED Tube"),"LED",M310)," ",O310),Measures!$D$11:$E$245,2,FALSE)*Q310),"")</f>
        <v/>
      </c>
      <c r="T310" s="108"/>
      <c r="U310" s="271" t="s">
        <v>394</v>
      </c>
    </row>
    <row r="311" spans="1:21" s="20" customFormat="1" ht="18.75" customHeight="1">
      <c r="A311" s="104"/>
      <c r="B311" s="101"/>
      <c r="C311" s="253" t="s">
        <v>394</v>
      </c>
      <c r="D311" s="108"/>
      <c r="E311" s="253" t="s">
        <v>394</v>
      </c>
      <c r="F311" s="260"/>
      <c r="G311" s="261" t="s">
        <v>394</v>
      </c>
      <c r="H311" s="258"/>
      <c r="I311" s="259" t="s">
        <v>394</v>
      </c>
      <c r="J311" s="257" t="str">
        <f>IFERROR((VLOOKUP(CONCATENATE(D311," ",F311),Measures!$D$11:$E$245,2,FALSE)*H311),"")</f>
        <v/>
      </c>
      <c r="K311" s="108"/>
      <c r="L311" s="253" t="s">
        <v>394</v>
      </c>
      <c r="M311" s="108"/>
      <c r="N311" s="253" t="s">
        <v>394</v>
      </c>
      <c r="O311" s="108"/>
      <c r="P311" s="253" t="s">
        <v>394</v>
      </c>
      <c r="Q311" s="256"/>
      <c r="R311" s="255" t="s">
        <v>394</v>
      </c>
      <c r="S311" s="118" t="str">
        <f>IFERROR(IF(M311="LED Kit","NA",VLOOKUP(CONCATENATE(IF(OR(M311="LED Kit",M311="LED Tube"),"LED",M311)," ",O311),Measures!$D$11:$E$245,2,FALSE)*Q311),"")</f>
        <v/>
      </c>
      <c r="T311" s="108"/>
      <c r="U311" s="271" t="s">
        <v>394</v>
      </c>
    </row>
    <row r="312" spans="1:21" s="20" customFormat="1" ht="18.75" customHeight="1">
      <c r="A312" s="104"/>
      <c r="B312" s="101"/>
      <c r="C312" s="253" t="s">
        <v>394</v>
      </c>
      <c r="D312" s="108"/>
      <c r="E312" s="253" t="s">
        <v>394</v>
      </c>
      <c r="F312" s="260"/>
      <c r="G312" s="261" t="s">
        <v>394</v>
      </c>
      <c r="H312" s="258"/>
      <c r="I312" s="259" t="s">
        <v>394</v>
      </c>
      <c r="J312" s="257" t="str">
        <f>IFERROR((VLOOKUP(CONCATENATE(D312," ",F312),Measures!$D$11:$E$245,2,FALSE)*H312),"")</f>
        <v/>
      </c>
      <c r="K312" s="108"/>
      <c r="L312" s="253" t="s">
        <v>394</v>
      </c>
      <c r="M312" s="108"/>
      <c r="N312" s="253" t="s">
        <v>394</v>
      </c>
      <c r="O312" s="108"/>
      <c r="P312" s="253" t="s">
        <v>394</v>
      </c>
      <c r="Q312" s="256"/>
      <c r="R312" s="255" t="s">
        <v>394</v>
      </c>
      <c r="S312" s="118" t="str">
        <f>IFERROR(IF(M312="LED Kit","NA",VLOOKUP(CONCATENATE(IF(OR(M312="LED Kit",M312="LED Tube"),"LED",M312)," ",O312),Measures!$D$11:$E$245,2,FALSE)*Q312),"")</f>
        <v/>
      </c>
      <c r="T312" s="108"/>
      <c r="U312" s="271" t="s">
        <v>394</v>
      </c>
    </row>
    <row r="313" spans="1:21" s="20" customFormat="1" ht="18.75" customHeight="1">
      <c r="A313" s="104"/>
      <c r="B313" s="101"/>
      <c r="C313" s="253" t="s">
        <v>394</v>
      </c>
      <c r="D313" s="108"/>
      <c r="E313" s="253" t="s">
        <v>394</v>
      </c>
      <c r="F313" s="260"/>
      <c r="G313" s="261" t="s">
        <v>394</v>
      </c>
      <c r="H313" s="258"/>
      <c r="I313" s="259" t="s">
        <v>394</v>
      </c>
      <c r="J313" s="257" t="str">
        <f>IFERROR((VLOOKUP(CONCATENATE(D313," ",F313),Measures!$D$11:$E$245,2,FALSE)*H313),"")</f>
        <v/>
      </c>
      <c r="K313" s="108"/>
      <c r="L313" s="253" t="s">
        <v>394</v>
      </c>
      <c r="M313" s="108"/>
      <c r="N313" s="253" t="s">
        <v>394</v>
      </c>
      <c r="O313" s="108"/>
      <c r="P313" s="253" t="s">
        <v>394</v>
      </c>
      <c r="Q313" s="256"/>
      <c r="R313" s="255" t="s">
        <v>394</v>
      </c>
      <c r="S313" s="118" t="str">
        <f>IFERROR(IF(M313="LED Kit","NA",VLOOKUP(CONCATENATE(IF(OR(M313="LED Kit",M313="LED Tube"),"LED",M313)," ",O313),Measures!$D$11:$E$245,2,FALSE)*Q313),"")</f>
        <v/>
      </c>
      <c r="T313" s="108"/>
      <c r="U313" s="271" t="s">
        <v>394</v>
      </c>
    </row>
    <row r="314" spans="1:21" s="20" customFormat="1" ht="18.75" customHeight="1">
      <c r="A314" s="104"/>
      <c r="B314" s="101"/>
      <c r="C314" s="253" t="s">
        <v>394</v>
      </c>
      <c r="D314" s="108"/>
      <c r="E314" s="253" t="s">
        <v>394</v>
      </c>
      <c r="F314" s="260"/>
      <c r="G314" s="261" t="s">
        <v>394</v>
      </c>
      <c r="H314" s="258"/>
      <c r="I314" s="259" t="s">
        <v>394</v>
      </c>
      <c r="J314" s="257" t="str">
        <f>IFERROR((VLOOKUP(CONCATENATE(D314," ",F314),Measures!$D$11:$E$245,2,FALSE)*H314),"")</f>
        <v/>
      </c>
      <c r="K314" s="108"/>
      <c r="L314" s="253" t="s">
        <v>394</v>
      </c>
      <c r="M314" s="108"/>
      <c r="N314" s="253" t="s">
        <v>394</v>
      </c>
      <c r="O314" s="108"/>
      <c r="P314" s="253" t="s">
        <v>394</v>
      </c>
      <c r="Q314" s="256"/>
      <c r="R314" s="255" t="s">
        <v>394</v>
      </c>
      <c r="S314" s="118" t="str">
        <f>IFERROR(IF(M314="LED Kit","NA",VLOOKUP(CONCATENATE(IF(OR(M314="LED Kit",M314="LED Tube"),"LED",M314)," ",O314),Measures!$D$11:$E$245,2,FALSE)*Q314),"")</f>
        <v/>
      </c>
      <c r="T314" s="108"/>
      <c r="U314" s="271" t="s">
        <v>394</v>
      </c>
    </row>
    <row r="315" spans="1:21" s="20" customFormat="1" ht="18.75" customHeight="1">
      <c r="A315" s="104"/>
      <c r="B315" s="101"/>
      <c r="C315" s="253" t="s">
        <v>394</v>
      </c>
      <c r="D315" s="108"/>
      <c r="E315" s="253" t="s">
        <v>394</v>
      </c>
      <c r="F315" s="260"/>
      <c r="G315" s="261" t="s">
        <v>394</v>
      </c>
      <c r="H315" s="258"/>
      <c r="I315" s="259" t="s">
        <v>394</v>
      </c>
      <c r="J315" s="257" t="str">
        <f>IFERROR((VLOOKUP(CONCATENATE(D315," ",F315),Measures!$D$11:$E$245,2,FALSE)*H315),"")</f>
        <v/>
      </c>
      <c r="K315" s="108"/>
      <c r="L315" s="253" t="s">
        <v>394</v>
      </c>
      <c r="M315" s="108"/>
      <c r="N315" s="253" t="s">
        <v>394</v>
      </c>
      <c r="O315" s="108"/>
      <c r="P315" s="253" t="s">
        <v>394</v>
      </c>
      <c r="Q315" s="256"/>
      <c r="R315" s="255" t="s">
        <v>394</v>
      </c>
      <c r="S315" s="118" t="str">
        <f>IFERROR(IF(M315="LED Kit","NA",VLOOKUP(CONCATENATE(IF(OR(M315="LED Kit",M315="LED Tube"),"LED",M315)," ",O315),Measures!$D$11:$E$245,2,FALSE)*Q315),"")</f>
        <v/>
      </c>
      <c r="T315" s="108"/>
      <c r="U315" s="271" t="s">
        <v>394</v>
      </c>
    </row>
    <row r="316" spans="1:21" s="20" customFormat="1" ht="18.75" customHeight="1">
      <c r="A316" s="104"/>
      <c r="B316" s="101"/>
      <c r="C316" s="253" t="s">
        <v>394</v>
      </c>
      <c r="D316" s="108"/>
      <c r="E316" s="253" t="s">
        <v>394</v>
      </c>
      <c r="F316" s="260"/>
      <c r="G316" s="261" t="s">
        <v>394</v>
      </c>
      <c r="H316" s="258"/>
      <c r="I316" s="259" t="s">
        <v>394</v>
      </c>
      <c r="J316" s="257" t="str">
        <f>IFERROR((VLOOKUP(CONCATENATE(D316," ",F316),Measures!$D$11:$E$245,2,FALSE)*H316),"")</f>
        <v/>
      </c>
      <c r="K316" s="108"/>
      <c r="L316" s="253" t="s">
        <v>394</v>
      </c>
      <c r="M316" s="108"/>
      <c r="N316" s="253" t="s">
        <v>394</v>
      </c>
      <c r="O316" s="108"/>
      <c r="P316" s="253" t="s">
        <v>394</v>
      </c>
      <c r="Q316" s="256"/>
      <c r="R316" s="255" t="s">
        <v>394</v>
      </c>
      <c r="S316" s="118" t="str">
        <f>IFERROR(IF(M316="LED Kit","NA",VLOOKUP(CONCATENATE(IF(OR(M316="LED Kit",M316="LED Tube"),"LED",M316)," ",O316),Measures!$D$11:$E$245,2,FALSE)*Q316),"")</f>
        <v/>
      </c>
      <c r="T316" s="108"/>
      <c r="U316" s="271" t="s">
        <v>394</v>
      </c>
    </row>
    <row r="317" spans="1:21" s="20" customFormat="1" ht="18.75" customHeight="1">
      <c r="A317" s="104"/>
      <c r="B317" s="101"/>
      <c r="C317" s="253" t="s">
        <v>394</v>
      </c>
      <c r="D317" s="108"/>
      <c r="E317" s="253" t="s">
        <v>394</v>
      </c>
      <c r="F317" s="260"/>
      <c r="G317" s="261" t="s">
        <v>394</v>
      </c>
      <c r="H317" s="258"/>
      <c r="I317" s="259" t="s">
        <v>394</v>
      </c>
      <c r="J317" s="257" t="str">
        <f>IFERROR((VLOOKUP(CONCATENATE(D317," ",F317),Measures!$D$11:$E$245,2,FALSE)*H317),"")</f>
        <v/>
      </c>
      <c r="K317" s="108"/>
      <c r="L317" s="253" t="s">
        <v>394</v>
      </c>
      <c r="M317" s="108"/>
      <c r="N317" s="253" t="s">
        <v>394</v>
      </c>
      <c r="O317" s="108"/>
      <c r="P317" s="253" t="s">
        <v>394</v>
      </c>
      <c r="Q317" s="256"/>
      <c r="R317" s="255" t="s">
        <v>394</v>
      </c>
      <c r="S317" s="118" t="str">
        <f>IFERROR(IF(M317="LED Kit","NA",VLOOKUP(CONCATENATE(IF(OR(M317="LED Kit",M317="LED Tube"),"LED",M317)," ",O317),Measures!$D$11:$E$245,2,FALSE)*Q317),"")</f>
        <v/>
      </c>
      <c r="T317" s="108"/>
      <c r="U317" s="271" t="s">
        <v>394</v>
      </c>
    </row>
    <row r="318" spans="1:21" s="20" customFormat="1" ht="18.75" customHeight="1">
      <c r="A318" s="104"/>
      <c r="B318" s="101"/>
      <c r="C318" s="253" t="s">
        <v>394</v>
      </c>
      <c r="D318" s="108"/>
      <c r="E318" s="253" t="s">
        <v>394</v>
      </c>
      <c r="F318" s="260"/>
      <c r="G318" s="261" t="s">
        <v>394</v>
      </c>
      <c r="H318" s="258"/>
      <c r="I318" s="259" t="s">
        <v>394</v>
      </c>
      <c r="J318" s="257" t="str">
        <f>IFERROR((VLOOKUP(CONCATENATE(D318," ",F318),Measures!$D$11:$E$245,2,FALSE)*H318),"")</f>
        <v/>
      </c>
      <c r="K318" s="108"/>
      <c r="L318" s="253" t="s">
        <v>394</v>
      </c>
      <c r="M318" s="108"/>
      <c r="N318" s="253" t="s">
        <v>394</v>
      </c>
      <c r="O318" s="108"/>
      <c r="P318" s="253" t="s">
        <v>394</v>
      </c>
      <c r="Q318" s="256"/>
      <c r="R318" s="255" t="s">
        <v>394</v>
      </c>
      <c r="S318" s="118" t="str">
        <f>IFERROR(IF(M318="LED Kit","NA",VLOOKUP(CONCATENATE(IF(OR(M318="LED Kit",M318="LED Tube"),"LED",M318)," ",O318),Measures!$D$11:$E$245,2,FALSE)*Q318),"")</f>
        <v/>
      </c>
      <c r="T318" s="108"/>
      <c r="U318" s="271" t="s">
        <v>394</v>
      </c>
    </row>
    <row r="319" spans="1:21" s="20" customFormat="1" ht="18.75" customHeight="1">
      <c r="A319" s="104"/>
      <c r="B319" s="101"/>
      <c r="C319" s="253" t="s">
        <v>394</v>
      </c>
      <c r="D319" s="108"/>
      <c r="E319" s="253" t="s">
        <v>394</v>
      </c>
      <c r="F319" s="260"/>
      <c r="G319" s="261" t="s">
        <v>394</v>
      </c>
      <c r="H319" s="258"/>
      <c r="I319" s="259" t="s">
        <v>394</v>
      </c>
      <c r="J319" s="257" t="str">
        <f>IFERROR((VLOOKUP(CONCATENATE(D319," ",F319),Measures!$D$11:$E$245,2,FALSE)*H319),"")</f>
        <v/>
      </c>
      <c r="K319" s="108"/>
      <c r="L319" s="253" t="s">
        <v>394</v>
      </c>
      <c r="M319" s="108"/>
      <c r="N319" s="253" t="s">
        <v>394</v>
      </c>
      <c r="O319" s="108"/>
      <c r="P319" s="253" t="s">
        <v>394</v>
      </c>
      <c r="Q319" s="256"/>
      <c r="R319" s="255" t="s">
        <v>394</v>
      </c>
      <c r="S319" s="118" t="str">
        <f>IFERROR(IF(M319="LED Kit","NA",VLOOKUP(CONCATENATE(IF(OR(M319="LED Kit",M319="LED Tube"),"LED",M319)," ",O319),Measures!$D$11:$E$245,2,FALSE)*Q319),"")</f>
        <v/>
      </c>
      <c r="T319" s="108"/>
      <c r="U319" s="271" t="s">
        <v>394</v>
      </c>
    </row>
    <row r="320" spans="1:21" s="20" customFormat="1" ht="18.75" customHeight="1">
      <c r="A320" s="104"/>
      <c r="B320" s="101"/>
      <c r="C320" s="253" t="s">
        <v>394</v>
      </c>
      <c r="D320" s="108"/>
      <c r="E320" s="253" t="s">
        <v>394</v>
      </c>
      <c r="F320" s="260"/>
      <c r="G320" s="261" t="s">
        <v>394</v>
      </c>
      <c r="H320" s="258"/>
      <c r="I320" s="259" t="s">
        <v>394</v>
      </c>
      <c r="J320" s="257" t="str">
        <f>IFERROR((VLOOKUP(CONCATENATE(D320," ",F320),Measures!$D$11:$E$245,2,FALSE)*H320),"")</f>
        <v/>
      </c>
      <c r="K320" s="108"/>
      <c r="L320" s="253" t="s">
        <v>394</v>
      </c>
      <c r="M320" s="108"/>
      <c r="N320" s="253" t="s">
        <v>394</v>
      </c>
      <c r="O320" s="108"/>
      <c r="P320" s="253" t="s">
        <v>394</v>
      </c>
      <c r="Q320" s="256"/>
      <c r="R320" s="255" t="s">
        <v>394</v>
      </c>
      <c r="S320" s="118" t="str">
        <f>IFERROR(IF(M320="LED Kit","NA",VLOOKUP(CONCATENATE(IF(OR(M320="LED Kit",M320="LED Tube"),"LED",M320)," ",O320),Measures!$D$11:$E$245,2,FALSE)*Q320),"")</f>
        <v/>
      </c>
      <c r="T320" s="108"/>
      <c r="U320" s="271" t="s">
        <v>394</v>
      </c>
    </row>
    <row r="321" spans="1:21" s="20" customFormat="1" ht="18.75" customHeight="1">
      <c r="A321" s="104"/>
      <c r="B321" s="101"/>
      <c r="C321" s="253" t="s">
        <v>394</v>
      </c>
      <c r="D321" s="108"/>
      <c r="E321" s="253" t="s">
        <v>394</v>
      </c>
      <c r="F321" s="260"/>
      <c r="G321" s="261" t="s">
        <v>394</v>
      </c>
      <c r="H321" s="258"/>
      <c r="I321" s="259" t="s">
        <v>394</v>
      </c>
      <c r="J321" s="257" t="str">
        <f>IFERROR((VLOOKUP(CONCATENATE(D321," ",F321),Measures!$D$11:$E$245,2,FALSE)*H321),"")</f>
        <v/>
      </c>
      <c r="K321" s="108"/>
      <c r="L321" s="253" t="s">
        <v>394</v>
      </c>
      <c r="M321" s="108"/>
      <c r="N321" s="253" t="s">
        <v>394</v>
      </c>
      <c r="O321" s="108"/>
      <c r="P321" s="253" t="s">
        <v>394</v>
      </c>
      <c r="Q321" s="256"/>
      <c r="R321" s="255" t="s">
        <v>394</v>
      </c>
      <c r="S321" s="118" t="str">
        <f>IFERROR(IF(M321="LED Kit","NA",VLOOKUP(CONCATENATE(IF(OR(M321="LED Kit",M321="LED Tube"),"LED",M321)," ",O321),Measures!$D$11:$E$245,2,FALSE)*Q321),"")</f>
        <v/>
      </c>
      <c r="T321" s="108"/>
      <c r="U321" s="271" t="s">
        <v>394</v>
      </c>
    </row>
    <row r="322" spans="1:21" s="20" customFormat="1" ht="18.75" customHeight="1">
      <c r="A322" s="104"/>
      <c r="B322" s="101"/>
      <c r="C322" s="253" t="s">
        <v>394</v>
      </c>
      <c r="D322" s="108"/>
      <c r="E322" s="253" t="s">
        <v>394</v>
      </c>
      <c r="F322" s="260"/>
      <c r="G322" s="261" t="s">
        <v>394</v>
      </c>
      <c r="H322" s="258"/>
      <c r="I322" s="259" t="s">
        <v>394</v>
      </c>
      <c r="J322" s="257" t="str">
        <f>IFERROR((VLOOKUP(CONCATENATE(D322," ",F322),Measures!$D$11:$E$245,2,FALSE)*H322),"")</f>
        <v/>
      </c>
      <c r="K322" s="108"/>
      <c r="L322" s="253" t="s">
        <v>394</v>
      </c>
      <c r="M322" s="108"/>
      <c r="N322" s="253" t="s">
        <v>394</v>
      </c>
      <c r="O322" s="108"/>
      <c r="P322" s="253" t="s">
        <v>394</v>
      </c>
      <c r="Q322" s="256"/>
      <c r="R322" s="255" t="s">
        <v>394</v>
      </c>
      <c r="S322" s="118" t="str">
        <f>IFERROR(IF(M322="LED Kit","NA",VLOOKUP(CONCATENATE(IF(OR(M322="LED Kit",M322="LED Tube"),"LED",M322)," ",O322),Measures!$D$11:$E$245,2,FALSE)*Q322),"")</f>
        <v/>
      </c>
      <c r="T322" s="108"/>
      <c r="U322" s="271" t="s">
        <v>394</v>
      </c>
    </row>
    <row r="323" spans="1:21" s="20" customFormat="1" ht="18.75" customHeight="1">
      <c r="A323" s="104"/>
      <c r="B323" s="101"/>
      <c r="C323" s="253" t="s">
        <v>394</v>
      </c>
      <c r="D323" s="108"/>
      <c r="E323" s="253" t="s">
        <v>394</v>
      </c>
      <c r="F323" s="260"/>
      <c r="G323" s="261" t="s">
        <v>394</v>
      </c>
      <c r="H323" s="258"/>
      <c r="I323" s="259" t="s">
        <v>394</v>
      </c>
      <c r="J323" s="257" t="str">
        <f>IFERROR((VLOOKUP(CONCATENATE(D323," ",F323),Measures!$D$11:$E$245,2,FALSE)*H323),"")</f>
        <v/>
      </c>
      <c r="K323" s="108"/>
      <c r="L323" s="253" t="s">
        <v>394</v>
      </c>
      <c r="M323" s="108"/>
      <c r="N323" s="253" t="s">
        <v>394</v>
      </c>
      <c r="O323" s="108"/>
      <c r="P323" s="253" t="s">
        <v>394</v>
      </c>
      <c r="Q323" s="256"/>
      <c r="R323" s="255" t="s">
        <v>394</v>
      </c>
      <c r="S323" s="118" t="str">
        <f>IFERROR(IF(M323="LED Kit","NA",VLOOKUP(CONCATENATE(IF(OR(M323="LED Kit",M323="LED Tube"),"LED",M323)," ",O323),Measures!$D$11:$E$245,2,FALSE)*Q323),"")</f>
        <v/>
      </c>
      <c r="T323" s="108"/>
      <c r="U323" s="271" t="s">
        <v>394</v>
      </c>
    </row>
    <row r="324" spans="1:21" s="20" customFormat="1" ht="18.75" customHeight="1">
      <c r="A324" s="104"/>
      <c r="B324" s="101"/>
      <c r="C324" s="253" t="s">
        <v>394</v>
      </c>
      <c r="D324" s="108"/>
      <c r="E324" s="253" t="s">
        <v>394</v>
      </c>
      <c r="F324" s="260"/>
      <c r="G324" s="261" t="s">
        <v>394</v>
      </c>
      <c r="H324" s="258"/>
      <c r="I324" s="259" t="s">
        <v>394</v>
      </c>
      <c r="J324" s="257" t="str">
        <f>IFERROR((VLOOKUP(CONCATENATE(D324," ",F324),Measures!$D$11:$E$245,2,FALSE)*H324),"")</f>
        <v/>
      </c>
      <c r="K324" s="108"/>
      <c r="L324" s="253" t="s">
        <v>394</v>
      </c>
      <c r="M324" s="108"/>
      <c r="N324" s="253" t="s">
        <v>394</v>
      </c>
      <c r="O324" s="108"/>
      <c r="P324" s="253" t="s">
        <v>394</v>
      </c>
      <c r="Q324" s="256"/>
      <c r="R324" s="255" t="s">
        <v>394</v>
      </c>
      <c r="S324" s="118" t="str">
        <f>IFERROR(IF(M324="LED Kit","NA",VLOOKUP(CONCATENATE(IF(OR(M324="LED Kit",M324="LED Tube"),"LED",M324)," ",O324),Measures!$D$11:$E$245,2,FALSE)*Q324),"")</f>
        <v/>
      </c>
      <c r="T324" s="108"/>
      <c r="U324" s="271" t="s">
        <v>394</v>
      </c>
    </row>
    <row r="325" spans="1:21" s="20" customFormat="1" ht="18.75" customHeight="1">
      <c r="A325" s="104"/>
      <c r="B325" s="101"/>
      <c r="C325" s="253" t="s">
        <v>394</v>
      </c>
      <c r="D325" s="108"/>
      <c r="E325" s="253" t="s">
        <v>394</v>
      </c>
      <c r="F325" s="260"/>
      <c r="G325" s="261" t="s">
        <v>394</v>
      </c>
      <c r="H325" s="258"/>
      <c r="I325" s="259" t="s">
        <v>394</v>
      </c>
      <c r="J325" s="257" t="str">
        <f>IFERROR((VLOOKUP(CONCATENATE(D325," ",F325),Measures!$D$11:$E$245,2,FALSE)*H325),"")</f>
        <v/>
      </c>
      <c r="K325" s="108"/>
      <c r="L325" s="253" t="s">
        <v>394</v>
      </c>
      <c r="M325" s="108"/>
      <c r="N325" s="253" t="s">
        <v>394</v>
      </c>
      <c r="O325" s="108"/>
      <c r="P325" s="253" t="s">
        <v>394</v>
      </c>
      <c r="Q325" s="256"/>
      <c r="R325" s="255" t="s">
        <v>394</v>
      </c>
      <c r="S325" s="118" t="str">
        <f>IFERROR(IF(M325="LED Kit","NA",VLOOKUP(CONCATENATE(IF(OR(M325="LED Kit",M325="LED Tube"),"LED",M325)," ",O325),Measures!$D$11:$E$245,2,FALSE)*Q325),"")</f>
        <v/>
      </c>
      <c r="T325" s="108"/>
      <c r="U325" s="271" t="s">
        <v>394</v>
      </c>
    </row>
    <row r="326" spans="1:21" s="20" customFormat="1" ht="18.75" customHeight="1">
      <c r="A326" s="104"/>
      <c r="B326" s="101"/>
      <c r="C326" s="253" t="s">
        <v>394</v>
      </c>
      <c r="D326" s="108"/>
      <c r="E326" s="253" t="s">
        <v>394</v>
      </c>
      <c r="F326" s="260"/>
      <c r="G326" s="261" t="s">
        <v>394</v>
      </c>
      <c r="H326" s="258"/>
      <c r="I326" s="259" t="s">
        <v>394</v>
      </c>
      <c r="J326" s="257" t="str">
        <f>IFERROR((VLOOKUP(CONCATENATE(D326," ",F326),Measures!$D$11:$E$245,2,FALSE)*H326),"")</f>
        <v/>
      </c>
      <c r="K326" s="108"/>
      <c r="L326" s="253" t="s">
        <v>394</v>
      </c>
      <c r="M326" s="108"/>
      <c r="N326" s="253" t="s">
        <v>394</v>
      </c>
      <c r="O326" s="108"/>
      <c r="P326" s="253" t="s">
        <v>394</v>
      </c>
      <c r="Q326" s="256"/>
      <c r="R326" s="255" t="s">
        <v>394</v>
      </c>
      <c r="S326" s="118" t="str">
        <f>IFERROR(IF(M326="LED Kit","NA",VLOOKUP(CONCATENATE(IF(OR(M326="LED Kit",M326="LED Tube"),"LED",M326)," ",O326),Measures!$D$11:$E$245,2,FALSE)*Q326),"")</f>
        <v/>
      </c>
      <c r="T326" s="108"/>
      <c r="U326" s="271" t="s">
        <v>394</v>
      </c>
    </row>
    <row r="327" spans="1:21" s="20" customFormat="1" ht="18.75" customHeight="1">
      <c r="A327" s="104"/>
      <c r="B327" s="101"/>
      <c r="C327" s="253" t="s">
        <v>394</v>
      </c>
      <c r="D327" s="108"/>
      <c r="E327" s="253" t="s">
        <v>394</v>
      </c>
      <c r="F327" s="260"/>
      <c r="G327" s="261" t="s">
        <v>394</v>
      </c>
      <c r="H327" s="258"/>
      <c r="I327" s="259" t="s">
        <v>394</v>
      </c>
      <c r="J327" s="257" t="str">
        <f>IFERROR((VLOOKUP(CONCATENATE(D327," ",F327),Measures!$D$11:$E$245,2,FALSE)*H327),"")</f>
        <v/>
      </c>
      <c r="K327" s="108"/>
      <c r="L327" s="253" t="s">
        <v>394</v>
      </c>
      <c r="M327" s="108"/>
      <c r="N327" s="253" t="s">
        <v>394</v>
      </c>
      <c r="O327" s="108"/>
      <c r="P327" s="253" t="s">
        <v>394</v>
      </c>
      <c r="Q327" s="256"/>
      <c r="R327" s="255" t="s">
        <v>394</v>
      </c>
      <c r="S327" s="118" t="str">
        <f>IFERROR(IF(M327="LED Kit","NA",VLOOKUP(CONCATENATE(IF(OR(M327="LED Kit",M327="LED Tube"),"LED",M327)," ",O327),Measures!$D$11:$E$245,2,FALSE)*Q327),"")</f>
        <v/>
      </c>
      <c r="T327" s="108"/>
      <c r="U327" s="271" t="s">
        <v>394</v>
      </c>
    </row>
    <row r="328" spans="1:21" s="20" customFormat="1" ht="18.75" customHeight="1">
      <c r="A328" s="104"/>
      <c r="B328" s="101"/>
      <c r="C328" s="253" t="s">
        <v>394</v>
      </c>
      <c r="D328" s="108"/>
      <c r="E328" s="253" t="s">
        <v>394</v>
      </c>
      <c r="F328" s="260"/>
      <c r="G328" s="261" t="s">
        <v>394</v>
      </c>
      <c r="H328" s="258"/>
      <c r="I328" s="259" t="s">
        <v>394</v>
      </c>
      <c r="J328" s="257" t="str">
        <f>IFERROR((VLOOKUP(CONCATENATE(D328," ",F328),Measures!$D$11:$E$245,2,FALSE)*H328),"")</f>
        <v/>
      </c>
      <c r="K328" s="108"/>
      <c r="L328" s="253" t="s">
        <v>394</v>
      </c>
      <c r="M328" s="108"/>
      <c r="N328" s="253" t="s">
        <v>394</v>
      </c>
      <c r="O328" s="108"/>
      <c r="P328" s="253" t="s">
        <v>394</v>
      </c>
      <c r="Q328" s="256"/>
      <c r="R328" s="255" t="s">
        <v>394</v>
      </c>
      <c r="S328" s="118" t="str">
        <f>IFERROR(IF(M328="LED Kit","NA",VLOOKUP(CONCATENATE(IF(OR(M328="LED Kit",M328="LED Tube"),"LED",M328)," ",O328),Measures!$D$11:$E$245,2,FALSE)*Q328),"")</f>
        <v/>
      </c>
      <c r="T328" s="108"/>
      <c r="U328" s="271" t="s">
        <v>394</v>
      </c>
    </row>
    <row r="329" spans="1:21" s="20" customFormat="1" ht="18.75" customHeight="1">
      <c r="A329" s="104"/>
      <c r="B329" s="101"/>
      <c r="C329" s="253" t="s">
        <v>394</v>
      </c>
      <c r="D329" s="108"/>
      <c r="E329" s="253" t="s">
        <v>394</v>
      </c>
      <c r="F329" s="260"/>
      <c r="G329" s="261" t="s">
        <v>394</v>
      </c>
      <c r="H329" s="258"/>
      <c r="I329" s="259" t="s">
        <v>394</v>
      </c>
      <c r="J329" s="257" t="str">
        <f>IFERROR((VLOOKUP(CONCATENATE(D329," ",F329),Measures!$D$11:$E$245,2,FALSE)*H329),"")</f>
        <v/>
      </c>
      <c r="K329" s="108"/>
      <c r="L329" s="253" t="s">
        <v>394</v>
      </c>
      <c r="M329" s="108"/>
      <c r="N329" s="253" t="s">
        <v>394</v>
      </c>
      <c r="O329" s="108"/>
      <c r="P329" s="253" t="s">
        <v>394</v>
      </c>
      <c r="Q329" s="256"/>
      <c r="R329" s="255" t="s">
        <v>394</v>
      </c>
      <c r="S329" s="118" t="str">
        <f>IFERROR(IF(M329="LED Kit","NA",VLOOKUP(CONCATENATE(IF(OR(M329="LED Kit",M329="LED Tube"),"LED",M329)," ",O329),Measures!$D$11:$E$245,2,FALSE)*Q329),"")</f>
        <v/>
      </c>
      <c r="T329" s="108"/>
      <c r="U329" s="271" t="s">
        <v>394</v>
      </c>
    </row>
    <row r="330" spans="1:21" s="20" customFormat="1" ht="18.75" customHeight="1">
      <c r="A330" s="104"/>
      <c r="B330" s="101"/>
      <c r="C330" s="253" t="s">
        <v>394</v>
      </c>
      <c r="D330" s="108"/>
      <c r="E330" s="253" t="s">
        <v>394</v>
      </c>
      <c r="F330" s="260"/>
      <c r="G330" s="261" t="s">
        <v>394</v>
      </c>
      <c r="H330" s="258"/>
      <c r="I330" s="259" t="s">
        <v>394</v>
      </c>
      <c r="J330" s="257" t="str">
        <f>IFERROR((VLOOKUP(CONCATENATE(D330," ",F330),Measures!$D$11:$E$245,2,FALSE)*H330),"")</f>
        <v/>
      </c>
      <c r="K330" s="108"/>
      <c r="L330" s="253" t="s">
        <v>394</v>
      </c>
      <c r="M330" s="108"/>
      <c r="N330" s="253" t="s">
        <v>394</v>
      </c>
      <c r="O330" s="108"/>
      <c r="P330" s="253" t="s">
        <v>394</v>
      </c>
      <c r="Q330" s="256"/>
      <c r="R330" s="255" t="s">
        <v>394</v>
      </c>
      <c r="S330" s="118" t="str">
        <f>IFERROR(IF(M330="LED Kit","NA",VLOOKUP(CONCATENATE(IF(OR(M330="LED Kit",M330="LED Tube"),"LED",M330)," ",O330),Measures!$D$11:$E$245,2,FALSE)*Q330),"")</f>
        <v/>
      </c>
      <c r="T330" s="108"/>
      <c r="U330" s="271" t="s">
        <v>394</v>
      </c>
    </row>
    <row r="331" spans="1:21" s="20" customFormat="1" ht="18.75" customHeight="1">
      <c r="A331" s="104"/>
      <c r="B331" s="101"/>
      <c r="C331" s="253" t="s">
        <v>394</v>
      </c>
      <c r="D331" s="108"/>
      <c r="E331" s="253" t="s">
        <v>394</v>
      </c>
      <c r="F331" s="260"/>
      <c r="G331" s="261" t="s">
        <v>394</v>
      </c>
      <c r="H331" s="258"/>
      <c r="I331" s="259" t="s">
        <v>394</v>
      </c>
      <c r="J331" s="257" t="str">
        <f>IFERROR((VLOOKUP(CONCATENATE(D331," ",F331),Measures!$D$11:$E$245,2,FALSE)*H331),"")</f>
        <v/>
      </c>
      <c r="K331" s="108"/>
      <c r="L331" s="253" t="s">
        <v>394</v>
      </c>
      <c r="M331" s="108"/>
      <c r="N331" s="253" t="s">
        <v>394</v>
      </c>
      <c r="O331" s="108"/>
      <c r="P331" s="253" t="s">
        <v>394</v>
      </c>
      <c r="Q331" s="256"/>
      <c r="R331" s="255" t="s">
        <v>394</v>
      </c>
      <c r="S331" s="118" t="str">
        <f>IFERROR(IF(M331="LED Kit","NA",VLOOKUP(CONCATENATE(IF(OR(M331="LED Kit",M331="LED Tube"),"LED",M331)," ",O331),Measures!$D$11:$E$245,2,FALSE)*Q331),"")</f>
        <v/>
      </c>
      <c r="T331" s="108"/>
      <c r="U331" s="271" t="s">
        <v>394</v>
      </c>
    </row>
    <row r="332" spans="1:21" s="20" customFormat="1" ht="18.75" customHeight="1">
      <c r="A332" s="104"/>
      <c r="B332" s="101"/>
      <c r="C332" s="253" t="s">
        <v>394</v>
      </c>
      <c r="D332" s="108"/>
      <c r="E332" s="253" t="s">
        <v>394</v>
      </c>
      <c r="F332" s="260"/>
      <c r="G332" s="261" t="s">
        <v>394</v>
      </c>
      <c r="H332" s="258"/>
      <c r="I332" s="259" t="s">
        <v>394</v>
      </c>
      <c r="J332" s="257" t="str">
        <f>IFERROR((VLOOKUP(CONCATENATE(D332," ",F332),Measures!$D$11:$E$245,2,FALSE)*H332),"")</f>
        <v/>
      </c>
      <c r="K332" s="108"/>
      <c r="L332" s="253" t="s">
        <v>394</v>
      </c>
      <c r="M332" s="108"/>
      <c r="N332" s="253" t="s">
        <v>394</v>
      </c>
      <c r="O332" s="108"/>
      <c r="P332" s="253" t="s">
        <v>394</v>
      </c>
      <c r="Q332" s="256"/>
      <c r="R332" s="255" t="s">
        <v>394</v>
      </c>
      <c r="S332" s="118" t="str">
        <f>IFERROR(IF(M332="LED Kit","NA",VLOOKUP(CONCATENATE(IF(OR(M332="LED Kit",M332="LED Tube"),"LED",M332)," ",O332),Measures!$D$11:$E$245,2,FALSE)*Q332),"")</f>
        <v/>
      </c>
      <c r="T332" s="108"/>
      <c r="U332" s="271" t="s">
        <v>394</v>
      </c>
    </row>
    <row r="333" spans="1:21" s="20" customFormat="1" ht="18.75" customHeight="1">
      <c r="A333" s="104"/>
      <c r="B333" s="101"/>
      <c r="C333" s="253" t="s">
        <v>394</v>
      </c>
      <c r="D333" s="108"/>
      <c r="E333" s="253" t="s">
        <v>394</v>
      </c>
      <c r="F333" s="260"/>
      <c r="G333" s="261" t="s">
        <v>394</v>
      </c>
      <c r="H333" s="258"/>
      <c r="I333" s="259" t="s">
        <v>394</v>
      </c>
      <c r="J333" s="257" t="str">
        <f>IFERROR((VLOOKUP(CONCATENATE(D333," ",F333),Measures!$D$11:$E$245,2,FALSE)*H333),"")</f>
        <v/>
      </c>
      <c r="K333" s="108"/>
      <c r="L333" s="253" t="s">
        <v>394</v>
      </c>
      <c r="M333" s="108"/>
      <c r="N333" s="253" t="s">
        <v>394</v>
      </c>
      <c r="O333" s="108"/>
      <c r="P333" s="253" t="s">
        <v>394</v>
      </c>
      <c r="Q333" s="256"/>
      <c r="R333" s="255" t="s">
        <v>394</v>
      </c>
      <c r="S333" s="118" t="str">
        <f>IFERROR(IF(M333="LED Kit","NA",VLOOKUP(CONCATENATE(IF(OR(M333="LED Kit",M333="LED Tube"),"LED",M333)," ",O333),Measures!$D$11:$E$245,2,FALSE)*Q333),"")</f>
        <v/>
      </c>
      <c r="T333" s="108"/>
      <c r="U333" s="271" t="s">
        <v>394</v>
      </c>
    </row>
    <row r="334" spans="1:21" s="20" customFormat="1" ht="18.75" customHeight="1">
      <c r="A334" s="104"/>
      <c r="B334" s="101"/>
      <c r="C334" s="253" t="s">
        <v>394</v>
      </c>
      <c r="D334" s="108"/>
      <c r="E334" s="253" t="s">
        <v>394</v>
      </c>
      <c r="F334" s="260"/>
      <c r="G334" s="261" t="s">
        <v>394</v>
      </c>
      <c r="H334" s="258"/>
      <c r="I334" s="259" t="s">
        <v>394</v>
      </c>
      <c r="J334" s="257" t="str">
        <f>IFERROR((VLOOKUP(CONCATENATE(D334," ",F334),Measures!$D$11:$E$245,2,FALSE)*H334),"")</f>
        <v/>
      </c>
      <c r="K334" s="108"/>
      <c r="L334" s="253" t="s">
        <v>394</v>
      </c>
      <c r="M334" s="108"/>
      <c r="N334" s="253" t="s">
        <v>394</v>
      </c>
      <c r="O334" s="108"/>
      <c r="P334" s="253" t="s">
        <v>394</v>
      </c>
      <c r="Q334" s="256"/>
      <c r="R334" s="255" t="s">
        <v>394</v>
      </c>
      <c r="S334" s="118" t="str">
        <f>IFERROR(IF(M334="LED Kit","NA",VLOOKUP(CONCATENATE(IF(OR(M334="LED Kit",M334="LED Tube"),"LED",M334)," ",O334),Measures!$D$11:$E$245,2,FALSE)*Q334),"")</f>
        <v/>
      </c>
      <c r="T334" s="108"/>
      <c r="U334" s="271" t="s">
        <v>394</v>
      </c>
    </row>
    <row r="335" spans="1:21" s="20" customFormat="1" ht="18.75" customHeight="1">
      <c r="A335" s="104"/>
      <c r="B335" s="101"/>
      <c r="C335" s="253" t="s">
        <v>394</v>
      </c>
      <c r="D335" s="108"/>
      <c r="E335" s="253" t="s">
        <v>394</v>
      </c>
      <c r="F335" s="260"/>
      <c r="G335" s="261" t="s">
        <v>394</v>
      </c>
      <c r="H335" s="258"/>
      <c r="I335" s="259" t="s">
        <v>394</v>
      </c>
      <c r="J335" s="257" t="str">
        <f>IFERROR((VLOOKUP(CONCATENATE(D335," ",F335),Measures!$D$11:$E$245,2,FALSE)*H335),"")</f>
        <v/>
      </c>
      <c r="K335" s="108"/>
      <c r="L335" s="253" t="s">
        <v>394</v>
      </c>
      <c r="M335" s="108"/>
      <c r="N335" s="253" t="s">
        <v>394</v>
      </c>
      <c r="O335" s="108"/>
      <c r="P335" s="253" t="s">
        <v>394</v>
      </c>
      <c r="Q335" s="256"/>
      <c r="R335" s="255" t="s">
        <v>394</v>
      </c>
      <c r="S335" s="118" t="str">
        <f>IFERROR(IF(M335="LED Kit","NA",VLOOKUP(CONCATENATE(IF(OR(M335="LED Kit",M335="LED Tube"),"LED",M335)," ",O335),Measures!$D$11:$E$245,2,FALSE)*Q335),"")</f>
        <v/>
      </c>
      <c r="T335" s="108"/>
      <c r="U335" s="271" t="s">
        <v>394</v>
      </c>
    </row>
    <row r="336" spans="1:21" s="20" customFormat="1" ht="18.75" customHeight="1">
      <c r="A336" s="104"/>
      <c r="B336" s="101"/>
      <c r="C336" s="253" t="s">
        <v>394</v>
      </c>
      <c r="D336" s="108"/>
      <c r="E336" s="253" t="s">
        <v>394</v>
      </c>
      <c r="F336" s="260"/>
      <c r="G336" s="261" t="s">
        <v>394</v>
      </c>
      <c r="H336" s="258"/>
      <c r="I336" s="259" t="s">
        <v>394</v>
      </c>
      <c r="J336" s="257" t="str">
        <f>IFERROR((VLOOKUP(CONCATENATE(D336," ",F336),Measures!$D$11:$E$245,2,FALSE)*H336),"")</f>
        <v/>
      </c>
      <c r="K336" s="108"/>
      <c r="L336" s="253" t="s">
        <v>394</v>
      </c>
      <c r="M336" s="108"/>
      <c r="N336" s="253" t="s">
        <v>394</v>
      </c>
      <c r="O336" s="108"/>
      <c r="P336" s="253" t="s">
        <v>394</v>
      </c>
      <c r="Q336" s="256"/>
      <c r="R336" s="255" t="s">
        <v>394</v>
      </c>
      <c r="S336" s="118" t="str">
        <f>IFERROR(IF(M336="LED Kit","NA",VLOOKUP(CONCATENATE(IF(OR(M336="LED Kit",M336="LED Tube"),"LED",M336)," ",O336),Measures!$D$11:$E$245,2,FALSE)*Q336),"")</f>
        <v/>
      </c>
      <c r="T336" s="108"/>
      <c r="U336" s="271" t="s">
        <v>394</v>
      </c>
    </row>
    <row r="337" spans="1:21" s="20" customFormat="1" ht="18.75" customHeight="1">
      <c r="A337" s="104"/>
      <c r="B337" s="101"/>
      <c r="C337" s="253" t="s">
        <v>394</v>
      </c>
      <c r="D337" s="108"/>
      <c r="E337" s="253" t="s">
        <v>394</v>
      </c>
      <c r="F337" s="260"/>
      <c r="G337" s="261" t="s">
        <v>394</v>
      </c>
      <c r="H337" s="258"/>
      <c r="I337" s="259" t="s">
        <v>394</v>
      </c>
      <c r="J337" s="257" t="str">
        <f>IFERROR((VLOOKUP(CONCATENATE(D337," ",F337),Measures!$D$11:$E$245,2,FALSE)*H337),"")</f>
        <v/>
      </c>
      <c r="K337" s="108"/>
      <c r="L337" s="253" t="s">
        <v>394</v>
      </c>
      <c r="M337" s="108"/>
      <c r="N337" s="253" t="s">
        <v>394</v>
      </c>
      <c r="O337" s="108"/>
      <c r="P337" s="253" t="s">
        <v>394</v>
      </c>
      <c r="Q337" s="256"/>
      <c r="R337" s="255" t="s">
        <v>394</v>
      </c>
      <c r="S337" s="118" t="str">
        <f>IFERROR(IF(M337="LED Kit","NA",VLOOKUP(CONCATENATE(IF(OR(M337="LED Kit",M337="LED Tube"),"LED",M337)," ",O337),Measures!$D$11:$E$245,2,FALSE)*Q337),"")</f>
        <v/>
      </c>
      <c r="T337" s="108"/>
      <c r="U337" s="271" t="s">
        <v>394</v>
      </c>
    </row>
    <row r="338" spans="1:21" s="20" customFormat="1" ht="18.75" customHeight="1">
      <c r="A338" s="104"/>
      <c r="B338" s="101"/>
      <c r="C338" s="253" t="s">
        <v>394</v>
      </c>
      <c r="D338" s="108"/>
      <c r="E338" s="253" t="s">
        <v>394</v>
      </c>
      <c r="F338" s="260"/>
      <c r="G338" s="261" t="s">
        <v>394</v>
      </c>
      <c r="H338" s="258"/>
      <c r="I338" s="259" t="s">
        <v>394</v>
      </c>
      <c r="J338" s="257" t="str">
        <f>IFERROR((VLOOKUP(CONCATENATE(D338," ",F338),Measures!$D$11:$E$245,2,FALSE)*H338),"")</f>
        <v/>
      </c>
      <c r="K338" s="108"/>
      <c r="L338" s="253" t="s">
        <v>394</v>
      </c>
      <c r="M338" s="108"/>
      <c r="N338" s="253" t="s">
        <v>394</v>
      </c>
      <c r="O338" s="108"/>
      <c r="P338" s="253" t="s">
        <v>394</v>
      </c>
      <c r="Q338" s="256"/>
      <c r="R338" s="255" t="s">
        <v>394</v>
      </c>
      <c r="S338" s="118" t="str">
        <f>IFERROR(IF(M338="LED Kit","NA",VLOOKUP(CONCATENATE(IF(OR(M338="LED Kit",M338="LED Tube"),"LED",M338)," ",O338),Measures!$D$11:$E$245,2,FALSE)*Q338),"")</f>
        <v/>
      </c>
      <c r="T338" s="108"/>
      <c r="U338" s="271" t="s">
        <v>394</v>
      </c>
    </row>
    <row r="339" spans="1:21" s="20" customFormat="1" ht="18.75" customHeight="1">
      <c r="A339" s="104"/>
      <c r="B339" s="101"/>
      <c r="C339" s="253" t="s">
        <v>394</v>
      </c>
      <c r="D339" s="108"/>
      <c r="E339" s="253" t="s">
        <v>394</v>
      </c>
      <c r="F339" s="260"/>
      <c r="G339" s="261" t="s">
        <v>394</v>
      </c>
      <c r="H339" s="258"/>
      <c r="I339" s="259" t="s">
        <v>394</v>
      </c>
      <c r="J339" s="257" t="str">
        <f>IFERROR((VLOOKUP(CONCATENATE(D339," ",F339),Measures!$D$11:$E$245,2,FALSE)*H339),"")</f>
        <v/>
      </c>
      <c r="K339" s="108"/>
      <c r="L339" s="253" t="s">
        <v>394</v>
      </c>
      <c r="M339" s="108"/>
      <c r="N339" s="253" t="s">
        <v>394</v>
      </c>
      <c r="O339" s="108"/>
      <c r="P339" s="253" t="s">
        <v>394</v>
      </c>
      <c r="Q339" s="256"/>
      <c r="R339" s="255" t="s">
        <v>394</v>
      </c>
      <c r="S339" s="118" t="str">
        <f>IFERROR(IF(M339="LED Kit","NA",VLOOKUP(CONCATENATE(IF(OR(M339="LED Kit",M339="LED Tube"),"LED",M339)," ",O339),Measures!$D$11:$E$245,2,FALSE)*Q339),"")</f>
        <v/>
      </c>
      <c r="T339" s="108"/>
      <c r="U339" s="271" t="s">
        <v>394</v>
      </c>
    </row>
    <row r="340" spans="1:21" s="20" customFormat="1" ht="18.75" customHeight="1">
      <c r="A340" s="104"/>
      <c r="B340" s="101"/>
      <c r="C340" s="253" t="s">
        <v>394</v>
      </c>
      <c r="D340" s="108"/>
      <c r="E340" s="253" t="s">
        <v>394</v>
      </c>
      <c r="F340" s="260"/>
      <c r="G340" s="261" t="s">
        <v>394</v>
      </c>
      <c r="H340" s="258"/>
      <c r="I340" s="259" t="s">
        <v>394</v>
      </c>
      <c r="J340" s="257" t="str">
        <f>IFERROR((VLOOKUP(CONCATENATE(D340," ",F340),Measures!$D$11:$E$245,2,FALSE)*H340),"")</f>
        <v/>
      </c>
      <c r="K340" s="108"/>
      <c r="L340" s="253" t="s">
        <v>394</v>
      </c>
      <c r="M340" s="108"/>
      <c r="N340" s="253" t="s">
        <v>394</v>
      </c>
      <c r="O340" s="108"/>
      <c r="P340" s="253" t="s">
        <v>394</v>
      </c>
      <c r="Q340" s="256"/>
      <c r="R340" s="255" t="s">
        <v>394</v>
      </c>
      <c r="S340" s="118" t="str">
        <f>IFERROR(IF(M340="LED Kit","NA",VLOOKUP(CONCATENATE(IF(OR(M340="LED Kit",M340="LED Tube"),"LED",M340)," ",O340),Measures!$D$11:$E$245,2,FALSE)*Q340),"")</f>
        <v/>
      </c>
      <c r="T340" s="108"/>
      <c r="U340" s="271" t="s">
        <v>394</v>
      </c>
    </row>
    <row r="341" spans="1:21" s="20" customFormat="1" ht="18.75" customHeight="1">
      <c r="A341" s="104"/>
      <c r="B341" s="101"/>
      <c r="C341" s="253" t="s">
        <v>394</v>
      </c>
      <c r="D341" s="108"/>
      <c r="E341" s="253" t="s">
        <v>394</v>
      </c>
      <c r="F341" s="260"/>
      <c r="G341" s="261" t="s">
        <v>394</v>
      </c>
      <c r="H341" s="258"/>
      <c r="I341" s="259" t="s">
        <v>394</v>
      </c>
      <c r="J341" s="257" t="str">
        <f>IFERROR((VLOOKUP(CONCATENATE(D341," ",F341),Measures!$D$11:$E$245,2,FALSE)*H341),"")</f>
        <v/>
      </c>
      <c r="K341" s="108"/>
      <c r="L341" s="253" t="s">
        <v>394</v>
      </c>
      <c r="M341" s="108"/>
      <c r="N341" s="253" t="s">
        <v>394</v>
      </c>
      <c r="O341" s="108"/>
      <c r="P341" s="253" t="s">
        <v>394</v>
      </c>
      <c r="Q341" s="256"/>
      <c r="R341" s="255" t="s">
        <v>394</v>
      </c>
      <c r="S341" s="118" t="str">
        <f>IFERROR(IF(M341="LED Kit","NA",VLOOKUP(CONCATENATE(IF(OR(M341="LED Kit",M341="LED Tube"),"LED",M341)," ",O341),Measures!$D$11:$E$245,2,FALSE)*Q341),"")</f>
        <v/>
      </c>
      <c r="T341" s="108"/>
      <c r="U341" s="271" t="s">
        <v>394</v>
      </c>
    </row>
    <row r="342" spans="1:21" s="20" customFormat="1" ht="18.75" customHeight="1">
      <c r="A342" s="104"/>
      <c r="B342" s="101"/>
      <c r="C342" s="253" t="s">
        <v>394</v>
      </c>
      <c r="D342" s="108"/>
      <c r="E342" s="253" t="s">
        <v>394</v>
      </c>
      <c r="F342" s="260"/>
      <c r="G342" s="261" t="s">
        <v>394</v>
      </c>
      <c r="H342" s="258"/>
      <c r="I342" s="259" t="s">
        <v>394</v>
      </c>
      <c r="J342" s="257" t="str">
        <f>IFERROR((VLOOKUP(CONCATENATE(D342," ",F342),Measures!$D$11:$E$245,2,FALSE)*H342),"")</f>
        <v/>
      </c>
      <c r="K342" s="108"/>
      <c r="L342" s="253" t="s">
        <v>394</v>
      </c>
      <c r="M342" s="108"/>
      <c r="N342" s="253" t="s">
        <v>394</v>
      </c>
      <c r="O342" s="108"/>
      <c r="P342" s="253" t="s">
        <v>394</v>
      </c>
      <c r="Q342" s="256"/>
      <c r="R342" s="255" t="s">
        <v>394</v>
      </c>
      <c r="S342" s="118" t="str">
        <f>IFERROR(IF(M342="LED Kit","NA",VLOOKUP(CONCATENATE(IF(OR(M342="LED Kit",M342="LED Tube"),"LED",M342)," ",O342),Measures!$D$11:$E$245,2,FALSE)*Q342),"")</f>
        <v/>
      </c>
      <c r="T342" s="108"/>
      <c r="U342" s="271" t="s">
        <v>394</v>
      </c>
    </row>
    <row r="343" spans="1:21" s="20" customFormat="1" ht="18.75" customHeight="1">
      <c r="A343" s="104"/>
      <c r="B343" s="101"/>
      <c r="C343" s="253" t="s">
        <v>394</v>
      </c>
      <c r="D343" s="108"/>
      <c r="E343" s="253" t="s">
        <v>394</v>
      </c>
      <c r="F343" s="260"/>
      <c r="G343" s="261" t="s">
        <v>394</v>
      </c>
      <c r="H343" s="258"/>
      <c r="I343" s="259" t="s">
        <v>394</v>
      </c>
      <c r="J343" s="257" t="str">
        <f>IFERROR((VLOOKUP(CONCATENATE(D343," ",F343),Measures!$D$11:$E$245,2,FALSE)*H343),"")</f>
        <v/>
      </c>
      <c r="K343" s="108"/>
      <c r="L343" s="253" t="s">
        <v>394</v>
      </c>
      <c r="M343" s="108"/>
      <c r="N343" s="253" t="s">
        <v>394</v>
      </c>
      <c r="O343" s="108"/>
      <c r="P343" s="253" t="s">
        <v>394</v>
      </c>
      <c r="Q343" s="256"/>
      <c r="R343" s="255" t="s">
        <v>394</v>
      </c>
      <c r="S343" s="118" t="str">
        <f>IFERROR(IF(M343="LED Kit","NA",VLOOKUP(CONCATENATE(IF(OR(M343="LED Kit",M343="LED Tube"),"LED",M343)," ",O343),Measures!$D$11:$E$245,2,FALSE)*Q343),"")</f>
        <v/>
      </c>
      <c r="T343" s="108"/>
      <c r="U343" s="271" t="s">
        <v>394</v>
      </c>
    </row>
    <row r="344" spans="1:21" s="20" customFormat="1" ht="18.75" customHeight="1">
      <c r="A344" s="104"/>
      <c r="B344" s="101"/>
      <c r="C344" s="253" t="s">
        <v>394</v>
      </c>
      <c r="D344" s="108"/>
      <c r="E344" s="253" t="s">
        <v>394</v>
      </c>
      <c r="F344" s="260"/>
      <c r="G344" s="261" t="s">
        <v>394</v>
      </c>
      <c r="H344" s="258"/>
      <c r="I344" s="259" t="s">
        <v>394</v>
      </c>
      <c r="J344" s="257" t="str">
        <f>IFERROR((VLOOKUP(CONCATENATE(D344," ",F344),Measures!$D$11:$E$245,2,FALSE)*H344),"")</f>
        <v/>
      </c>
      <c r="K344" s="108"/>
      <c r="L344" s="253" t="s">
        <v>394</v>
      </c>
      <c r="M344" s="108"/>
      <c r="N344" s="253" t="s">
        <v>394</v>
      </c>
      <c r="O344" s="108"/>
      <c r="P344" s="253" t="s">
        <v>394</v>
      </c>
      <c r="Q344" s="256"/>
      <c r="R344" s="255" t="s">
        <v>394</v>
      </c>
      <c r="S344" s="118" t="str">
        <f>IFERROR(IF(M344="LED Kit","NA",VLOOKUP(CONCATENATE(IF(OR(M344="LED Kit",M344="LED Tube"),"LED",M344)," ",O344),Measures!$D$11:$E$245,2,FALSE)*Q344),"")</f>
        <v/>
      </c>
      <c r="T344" s="108"/>
      <c r="U344" s="271" t="s">
        <v>394</v>
      </c>
    </row>
    <row r="345" spans="1:21" s="20" customFormat="1" ht="18.75" customHeight="1">
      <c r="A345" s="104"/>
      <c r="B345" s="101"/>
      <c r="C345" s="253" t="s">
        <v>394</v>
      </c>
      <c r="D345" s="108"/>
      <c r="E345" s="253" t="s">
        <v>394</v>
      </c>
      <c r="F345" s="260"/>
      <c r="G345" s="261" t="s">
        <v>394</v>
      </c>
      <c r="H345" s="258"/>
      <c r="I345" s="259" t="s">
        <v>394</v>
      </c>
      <c r="J345" s="257" t="str">
        <f>IFERROR((VLOOKUP(CONCATENATE(D345," ",F345),Measures!$D$11:$E$245,2,FALSE)*H345),"")</f>
        <v/>
      </c>
      <c r="K345" s="108"/>
      <c r="L345" s="253" t="s">
        <v>394</v>
      </c>
      <c r="M345" s="108"/>
      <c r="N345" s="253" t="s">
        <v>394</v>
      </c>
      <c r="O345" s="108"/>
      <c r="P345" s="253" t="s">
        <v>394</v>
      </c>
      <c r="Q345" s="256"/>
      <c r="R345" s="255" t="s">
        <v>394</v>
      </c>
      <c r="S345" s="118" t="str">
        <f>IFERROR(IF(M345="LED Kit","NA",VLOOKUP(CONCATENATE(IF(OR(M345="LED Kit",M345="LED Tube"),"LED",M345)," ",O345),Measures!$D$11:$E$245,2,FALSE)*Q345),"")</f>
        <v/>
      </c>
      <c r="T345" s="108"/>
      <c r="U345" s="271" t="s">
        <v>394</v>
      </c>
    </row>
    <row r="346" spans="1:21" s="20" customFormat="1" ht="18.75" customHeight="1">
      <c r="A346" s="104"/>
      <c r="B346" s="101"/>
      <c r="C346" s="253" t="s">
        <v>394</v>
      </c>
      <c r="D346" s="108"/>
      <c r="E346" s="253" t="s">
        <v>394</v>
      </c>
      <c r="F346" s="260"/>
      <c r="G346" s="261" t="s">
        <v>394</v>
      </c>
      <c r="H346" s="258"/>
      <c r="I346" s="259" t="s">
        <v>394</v>
      </c>
      <c r="J346" s="257" t="str">
        <f>IFERROR((VLOOKUP(CONCATENATE(D346," ",F346),Measures!$D$11:$E$245,2,FALSE)*H346),"")</f>
        <v/>
      </c>
      <c r="K346" s="108"/>
      <c r="L346" s="253" t="s">
        <v>394</v>
      </c>
      <c r="M346" s="108"/>
      <c r="N346" s="253" t="s">
        <v>394</v>
      </c>
      <c r="O346" s="108"/>
      <c r="P346" s="253" t="s">
        <v>394</v>
      </c>
      <c r="Q346" s="256"/>
      <c r="R346" s="255" t="s">
        <v>394</v>
      </c>
      <c r="S346" s="118" t="str">
        <f>IFERROR(IF(M346="LED Kit","NA",VLOOKUP(CONCATENATE(IF(OR(M346="LED Kit",M346="LED Tube"),"LED",M346)," ",O346),Measures!$D$11:$E$245,2,FALSE)*Q346),"")</f>
        <v/>
      </c>
      <c r="T346" s="108"/>
      <c r="U346" s="271" t="s">
        <v>394</v>
      </c>
    </row>
    <row r="347" spans="1:21" s="20" customFormat="1" ht="18.75" customHeight="1">
      <c r="A347" s="104"/>
      <c r="B347" s="101"/>
      <c r="C347" s="253" t="s">
        <v>394</v>
      </c>
      <c r="D347" s="108"/>
      <c r="E347" s="253" t="s">
        <v>394</v>
      </c>
      <c r="F347" s="260"/>
      <c r="G347" s="261" t="s">
        <v>394</v>
      </c>
      <c r="H347" s="258"/>
      <c r="I347" s="259" t="s">
        <v>394</v>
      </c>
      <c r="J347" s="257" t="str">
        <f>IFERROR((VLOOKUP(CONCATENATE(D347," ",F347),Measures!$D$11:$E$245,2,FALSE)*H347),"")</f>
        <v/>
      </c>
      <c r="K347" s="108"/>
      <c r="L347" s="253" t="s">
        <v>394</v>
      </c>
      <c r="M347" s="108"/>
      <c r="N347" s="253" t="s">
        <v>394</v>
      </c>
      <c r="O347" s="108"/>
      <c r="P347" s="253" t="s">
        <v>394</v>
      </c>
      <c r="Q347" s="256"/>
      <c r="R347" s="255" t="s">
        <v>394</v>
      </c>
      <c r="S347" s="118" t="str">
        <f>IFERROR(IF(M347="LED Kit","NA",VLOOKUP(CONCATENATE(IF(OR(M347="LED Kit",M347="LED Tube"),"LED",M347)," ",O347),Measures!$D$11:$E$245,2,FALSE)*Q347),"")</f>
        <v/>
      </c>
      <c r="T347" s="108"/>
      <c r="U347" s="271" t="s">
        <v>394</v>
      </c>
    </row>
    <row r="348" spans="1:21" s="20" customFormat="1" ht="18.75" customHeight="1">
      <c r="A348" s="104"/>
      <c r="B348" s="101"/>
      <c r="C348" s="253" t="s">
        <v>394</v>
      </c>
      <c r="D348" s="108"/>
      <c r="E348" s="253" t="s">
        <v>394</v>
      </c>
      <c r="F348" s="260"/>
      <c r="G348" s="261" t="s">
        <v>394</v>
      </c>
      <c r="H348" s="258"/>
      <c r="I348" s="259" t="s">
        <v>394</v>
      </c>
      <c r="J348" s="257" t="str">
        <f>IFERROR((VLOOKUP(CONCATENATE(D348," ",F348),Measures!$D$11:$E$245,2,FALSE)*H348),"")</f>
        <v/>
      </c>
      <c r="K348" s="108"/>
      <c r="L348" s="253" t="s">
        <v>394</v>
      </c>
      <c r="M348" s="108"/>
      <c r="N348" s="253" t="s">
        <v>394</v>
      </c>
      <c r="O348" s="108"/>
      <c r="P348" s="253" t="s">
        <v>394</v>
      </c>
      <c r="Q348" s="256"/>
      <c r="R348" s="255" t="s">
        <v>394</v>
      </c>
      <c r="S348" s="118" t="str">
        <f>IFERROR(IF(M348="LED Kit","NA",VLOOKUP(CONCATENATE(IF(OR(M348="LED Kit",M348="LED Tube"),"LED",M348)," ",O348),Measures!$D$11:$E$245,2,FALSE)*Q348),"")</f>
        <v/>
      </c>
      <c r="T348" s="108"/>
      <c r="U348" s="271" t="s">
        <v>394</v>
      </c>
    </row>
    <row r="349" spans="1:21" s="20" customFormat="1" ht="18.75" customHeight="1">
      <c r="A349" s="104"/>
      <c r="B349" s="101"/>
      <c r="C349" s="253" t="s">
        <v>394</v>
      </c>
      <c r="D349" s="108"/>
      <c r="E349" s="253" t="s">
        <v>394</v>
      </c>
      <c r="F349" s="260"/>
      <c r="G349" s="261" t="s">
        <v>394</v>
      </c>
      <c r="H349" s="258"/>
      <c r="I349" s="259" t="s">
        <v>394</v>
      </c>
      <c r="J349" s="257" t="str">
        <f>IFERROR((VLOOKUP(CONCATENATE(D349," ",F349),Measures!$D$11:$E$245,2,FALSE)*H349),"")</f>
        <v/>
      </c>
      <c r="K349" s="108"/>
      <c r="L349" s="253" t="s">
        <v>394</v>
      </c>
      <c r="M349" s="108"/>
      <c r="N349" s="253" t="s">
        <v>394</v>
      </c>
      <c r="O349" s="108"/>
      <c r="P349" s="253" t="s">
        <v>394</v>
      </c>
      <c r="Q349" s="256"/>
      <c r="R349" s="255" t="s">
        <v>394</v>
      </c>
      <c r="S349" s="118" t="str">
        <f>IFERROR(IF(M349="LED Kit","NA",VLOOKUP(CONCATENATE(IF(OR(M349="LED Kit",M349="LED Tube"),"LED",M349)," ",O349),Measures!$D$11:$E$245,2,FALSE)*Q349),"")</f>
        <v/>
      </c>
      <c r="T349" s="108"/>
      <c r="U349" s="271" t="s">
        <v>394</v>
      </c>
    </row>
    <row r="350" spans="1:21" s="20" customFormat="1" ht="18.75" customHeight="1">
      <c r="A350" s="104"/>
      <c r="B350" s="101"/>
      <c r="C350" s="253" t="s">
        <v>394</v>
      </c>
      <c r="D350" s="108"/>
      <c r="E350" s="253" t="s">
        <v>394</v>
      </c>
      <c r="F350" s="260"/>
      <c r="G350" s="261" t="s">
        <v>394</v>
      </c>
      <c r="H350" s="258"/>
      <c r="I350" s="259" t="s">
        <v>394</v>
      </c>
      <c r="J350" s="257" t="str">
        <f>IFERROR((VLOOKUP(CONCATENATE(D350," ",F350),Measures!$D$11:$E$245,2,FALSE)*H350),"")</f>
        <v/>
      </c>
      <c r="K350" s="108"/>
      <c r="L350" s="253" t="s">
        <v>394</v>
      </c>
      <c r="M350" s="108"/>
      <c r="N350" s="253" t="s">
        <v>394</v>
      </c>
      <c r="O350" s="108"/>
      <c r="P350" s="253" t="s">
        <v>394</v>
      </c>
      <c r="Q350" s="256"/>
      <c r="R350" s="255" t="s">
        <v>394</v>
      </c>
      <c r="S350" s="118" t="str">
        <f>IFERROR(IF(M350="LED Kit","NA",VLOOKUP(CONCATENATE(IF(OR(M350="LED Kit",M350="LED Tube"),"LED",M350)," ",O350),Measures!$D$11:$E$245,2,FALSE)*Q350),"")</f>
        <v/>
      </c>
      <c r="T350" s="108"/>
      <c r="U350" s="271" t="s">
        <v>394</v>
      </c>
    </row>
    <row r="351" spans="1:21" s="20" customFormat="1" ht="18.75" customHeight="1">
      <c r="A351" s="104"/>
      <c r="B351" s="101"/>
      <c r="C351" s="253" t="s">
        <v>394</v>
      </c>
      <c r="D351" s="108"/>
      <c r="E351" s="253" t="s">
        <v>394</v>
      </c>
      <c r="F351" s="260"/>
      <c r="G351" s="261" t="s">
        <v>394</v>
      </c>
      <c r="H351" s="258"/>
      <c r="I351" s="259" t="s">
        <v>394</v>
      </c>
      <c r="J351" s="257" t="str">
        <f>IFERROR((VLOOKUP(CONCATENATE(D351," ",F351),Measures!$D$11:$E$245,2,FALSE)*H351),"")</f>
        <v/>
      </c>
      <c r="K351" s="108"/>
      <c r="L351" s="253" t="s">
        <v>394</v>
      </c>
      <c r="M351" s="108"/>
      <c r="N351" s="253" t="s">
        <v>394</v>
      </c>
      <c r="O351" s="108"/>
      <c r="P351" s="253" t="s">
        <v>394</v>
      </c>
      <c r="Q351" s="256"/>
      <c r="R351" s="255" t="s">
        <v>394</v>
      </c>
      <c r="S351" s="118" t="str">
        <f>IFERROR(IF(M351="LED Kit","NA",VLOOKUP(CONCATENATE(IF(OR(M351="LED Kit",M351="LED Tube"),"LED",M351)," ",O351),Measures!$D$11:$E$245,2,FALSE)*Q351),"")</f>
        <v/>
      </c>
      <c r="T351" s="108"/>
      <c r="U351" s="271" t="s">
        <v>394</v>
      </c>
    </row>
    <row r="352" spans="1:21" s="20" customFormat="1" ht="18.75" customHeight="1">
      <c r="A352" s="104"/>
      <c r="B352" s="101"/>
      <c r="C352" s="253" t="s">
        <v>394</v>
      </c>
      <c r="D352" s="108"/>
      <c r="E352" s="253" t="s">
        <v>394</v>
      </c>
      <c r="F352" s="260"/>
      <c r="G352" s="261" t="s">
        <v>394</v>
      </c>
      <c r="H352" s="258"/>
      <c r="I352" s="259" t="s">
        <v>394</v>
      </c>
      <c r="J352" s="257" t="str">
        <f>IFERROR((VLOOKUP(CONCATENATE(D352," ",F352),Measures!$D$11:$E$245,2,FALSE)*H352),"")</f>
        <v/>
      </c>
      <c r="K352" s="108"/>
      <c r="L352" s="253" t="s">
        <v>394</v>
      </c>
      <c r="M352" s="108"/>
      <c r="N352" s="253" t="s">
        <v>394</v>
      </c>
      <c r="O352" s="108"/>
      <c r="P352" s="253" t="s">
        <v>394</v>
      </c>
      <c r="Q352" s="256"/>
      <c r="R352" s="255" t="s">
        <v>394</v>
      </c>
      <c r="S352" s="118" t="str">
        <f>IFERROR(IF(M352="LED Kit","NA",VLOOKUP(CONCATENATE(IF(OR(M352="LED Kit",M352="LED Tube"),"LED",M352)," ",O352),Measures!$D$11:$E$245,2,FALSE)*Q352),"")</f>
        <v/>
      </c>
      <c r="T352" s="108"/>
      <c r="U352" s="271" t="s">
        <v>394</v>
      </c>
    </row>
    <row r="353" spans="1:21" s="20" customFormat="1" ht="18.75" customHeight="1">
      <c r="A353" s="104"/>
      <c r="B353" s="101"/>
      <c r="C353" s="253" t="s">
        <v>394</v>
      </c>
      <c r="D353" s="108"/>
      <c r="E353" s="253" t="s">
        <v>394</v>
      </c>
      <c r="F353" s="260"/>
      <c r="G353" s="261" t="s">
        <v>394</v>
      </c>
      <c r="H353" s="258"/>
      <c r="I353" s="259" t="s">
        <v>394</v>
      </c>
      <c r="J353" s="257" t="str">
        <f>IFERROR((VLOOKUP(CONCATENATE(D353," ",F353),Measures!$D$11:$E$245,2,FALSE)*H353),"")</f>
        <v/>
      </c>
      <c r="K353" s="108"/>
      <c r="L353" s="253" t="s">
        <v>394</v>
      </c>
      <c r="M353" s="108"/>
      <c r="N353" s="253" t="s">
        <v>394</v>
      </c>
      <c r="O353" s="108"/>
      <c r="P353" s="253" t="s">
        <v>394</v>
      </c>
      <c r="Q353" s="256"/>
      <c r="R353" s="255" t="s">
        <v>394</v>
      </c>
      <c r="S353" s="118" t="str">
        <f>IFERROR(IF(M353="LED Kit","NA",VLOOKUP(CONCATENATE(IF(OR(M353="LED Kit",M353="LED Tube"),"LED",M353)," ",O353),Measures!$D$11:$E$245,2,FALSE)*Q353),"")</f>
        <v/>
      </c>
      <c r="T353" s="108"/>
      <c r="U353" s="271" t="s">
        <v>394</v>
      </c>
    </row>
    <row r="354" spans="1:21" s="20" customFormat="1" ht="18.75" customHeight="1">
      <c r="A354" s="104"/>
      <c r="B354" s="101"/>
      <c r="C354" s="253" t="s">
        <v>394</v>
      </c>
      <c r="D354" s="108"/>
      <c r="E354" s="253" t="s">
        <v>394</v>
      </c>
      <c r="F354" s="260"/>
      <c r="G354" s="261" t="s">
        <v>394</v>
      </c>
      <c r="H354" s="258"/>
      <c r="I354" s="259" t="s">
        <v>394</v>
      </c>
      <c r="J354" s="257" t="str">
        <f>IFERROR((VLOOKUP(CONCATENATE(D354," ",F354),Measures!$D$11:$E$245,2,FALSE)*H354),"")</f>
        <v/>
      </c>
      <c r="K354" s="108"/>
      <c r="L354" s="253" t="s">
        <v>394</v>
      </c>
      <c r="M354" s="108"/>
      <c r="N354" s="253" t="s">
        <v>394</v>
      </c>
      <c r="O354" s="108"/>
      <c r="P354" s="253" t="s">
        <v>394</v>
      </c>
      <c r="Q354" s="256"/>
      <c r="R354" s="255" t="s">
        <v>394</v>
      </c>
      <c r="S354" s="118" t="str">
        <f>IFERROR(IF(M354="LED Kit","NA",VLOOKUP(CONCATENATE(IF(OR(M354="LED Kit",M354="LED Tube"),"LED",M354)," ",O354),Measures!$D$11:$E$245,2,FALSE)*Q354),"")</f>
        <v/>
      </c>
      <c r="T354" s="108"/>
      <c r="U354" s="271" t="s">
        <v>394</v>
      </c>
    </row>
    <row r="355" spans="1:21" s="20" customFormat="1" ht="18.75" customHeight="1">
      <c r="A355" s="104"/>
      <c r="B355" s="101"/>
      <c r="C355" s="253" t="s">
        <v>394</v>
      </c>
      <c r="D355" s="108"/>
      <c r="E355" s="253" t="s">
        <v>394</v>
      </c>
      <c r="F355" s="260"/>
      <c r="G355" s="261" t="s">
        <v>394</v>
      </c>
      <c r="H355" s="258"/>
      <c r="I355" s="259" t="s">
        <v>394</v>
      </c>
      <c r="J355" s="257" t="str">
        <f>IFERROR((VLOOKUP(CONCATENATE(D355," ",F355),Measures!$D$11:$E$245,2,FALSE)*H355),"")</f>
        <v/>
      </c>
      <c r="K355" s="108"/>
      <c r="L355" s="253" t="s">
        <v>394</v>
      </c>
      <c r="M355" s="108"/>
      <c r="N355" s="253" t="s">
        <v>394</v>
      </c>
      <c r="O355" s="108"/>
      <c r="P355" s="253" t="s">
        <v>394</v>
      </c>
      <c r="Q355" s="256"/>
      <c r="R355" s="255" t="s">
        <v>394</v>
      </c>
      <c r="S355" s="118" t="str">
        <f>IFERROR(IF(M355="LED Kit","NA",VLOOKUP(CONCATENATE(IF(OR(M355="LED Kit",M355="LED Tube"),"LED",M355)," ",O355),Measures!$D$11:$E$245,2,FALSE)*Q355),"")</f>
        <v/>
      </c>
      <c r="T355" s="108"/>
      <c r="U355" s="271" t="s">
        <v>394</v>
      </c>
    </row>
    <row r="356" spans="1:21" s="20" customFormat="1" ht="18.75" customHeight="1">
      <c r="A356" s="104"/>
      <c r="B356" s="101"/>
      <c r="C356" s="253" t="s">
        <v>394</v>
      </c>
      <c r="D356" s="108"/>
      <c r="E356" s="253" t="s">
        <v>394</v>
      </c>
      <c r="F356" s="260"/>
      <c r="G356" s="261" t="s">
        <v>394</v>
      </c>
      <c r="H356" s="258"/>
      <c r="I356" s="259" t="s">
        <v>394</v>
      </c>
      <c r="J356" s="257" t="str">
        <f>IFERROR((VLOOKUP(CONCATENATE(D356," ",F356),Measures!$D$11:$E$245,2,FALSE)*H356),"")</f>
        <v/>
      </c>
      <c r="K356" s="108"/>
      <c r="L356" s="253" t="s">
        <v>394</v>
      </c>
      <c r="M356" s="108"/>
      <c r="N356" s="253" t="s">
        <v>394</v>
      </c>
      <c r="O356" s="108"/>
      <c r="P356" s="253" t="s">
        <v>394</v>
      </c>
      <c r="Q356" s="256"/>
      <c r="R356" s="255" t="s">
        <v>394</v>
      </c>
      <c r="S356" s="118" t="str">
        <f>IFERROR(IF(M356="LED Kit","NA",VLOOKUP(CONCATENATE(IF(OR(M356="LED Kit",M356="LED Tube"),"LED",M356)," ",O356),Measures!$D$11:$E$245,2,FALSE)*Q356),"")</f>
        <v/>
      </c>
      <c r="T356" s="108"/>
      <c r="U356" s="271" t="s">
        <v>394</v>
      </c>
    </row>
    <row r="357" spans="1:21" s="20" customFormat="1" ht="18.75" customHeight="1">
      <c r="A357" s="104"/>
      <c r="B357" s="101"/>
      <c r="C357" s="253" t="s">
        <v>394</v>
      </c>
      <c r="D357" s="108"/>
      <c r="E357" s="253" t="s">
        <v>394</v>
      </c>
      <c r="F357" s="260"/>
      <c r="G357" s="261" t="s">
        <v>394</v>
      </c>
      <c r="H357" s="258"/>
      <c r="I357" s="259" t="s">
        <v>394</v>
      </c>
      <c r="J357" s="257" t="str">
        <f>IFERROR((VLOOKUP(CONCATENATE(D357," ",F357),Measures!$D$11:$E$245,2,FALSE)*H357),"")</f>
        <v/>
      </c>
      <c r="K357" s="108"/>
      <c r="L357" s="253" t="s">
        <v>394</v>
      </c>
      <c r="M357" s="108"/>
      <c r="N357" s="253" t="s">
        <v>394</v>
      </c>
      <c r="O357" s="108"/>
      <c r="P357" s="253" t="s">
        <v>394</v>
      </c>
      <c r="Q357" s="256"/>
      <c r="R357" s="255" t="s">
        <v>394</v>
      </c>
      <c r="S357" s="118" t="str">
        <f>IFERROR(IF(M357="LED Kit","NA",VLOOKUP(CONCATENATE(IF(OR(M357="LED Kit",M357="LED Tube"),"LED",M357)," ",O357),Measures!$D$11:$E$245,2,FALSE)*Q357),"")</f>
        <v/>
      </c>
      <c r="T357" s="108"/>
      <c r="U357" s="271" t="s">
        <v>394</v>
      </c>
    </row>
    <row r="358" spans="1:21" s="20" customFormat="1" ht="18.75" customHeight="1">
      <c r="A358" s="104"/>
      <c r="B358" s="101"/>
      <c r="C358" s="253" t="s">
        <v>394</v>
      </c>
      <c r="D358" s="108"/>
      <c r="E358" s="253" t="s">
        <v>394</v>
      </c>
      <c r="F358" s="260"/>
      <c r="G358" s="261" t="s">
        <v>394</v>
      </c>
      <c r="H358" s="258"/>
      <c r="I358" s="259" t="s">
        <v>394</v>
      </c>
      <c r="J358" s="257" t="str">
        <f>IFERROR((VLOOKUP(CONCATENATE(D358," ",F358),Measures!$D$11:$E$245,2,FALSE)*H358),"")</f>
        <v/>
      </c>
      <c r="K358" s="108"/>
      <c r="L358" s="253" t="s">
        <v>394</v>
      </c>
      <c r="M358" s="108"/>
      <c r="N358" s="253" t="s">
        <v>394</v>
      </c>
      <c r="O358" s="108"/>
      <c r="P358" s="253" t="s">
        <v>394</v>
      </c>
      <c r="Q358" s="256"/>
      <c r="R358" s="255" t="s">
        <v>394</v>
      </c>
      <c r="S358" s="118" t="str">
        <f>IFERROR(IF(M358="LED Kit","NA",VLOOKUP(CONCATENATE(IF(OR(M358="LED Kit",M358="LED Tube"),"LED",M358)," ",O358),Measures!$D$11:$E$245,2,FALSE)*Q358),"")</f>
        <v/>
      </c>
      <c r="T358" s="108"/>
      <c r="U358" s="271" t="s">
        <v>394</v>
      </c>
    </row>
    <row r="359" spans="1:21" s="20" customFormat="1" ht="18.75" customHeight="1">
      <c r="A359" s="104"/>
      <c r="B359" s="101"/>
      <c r="C359" s="253" t="s">
        <v>394</v>
      </c>
      <c r="D359" s="108"/>
      <c r="E359" s="253" t="s">
        <v>394</v>
      </c>
      <c r="F359" s="260"/>
      <c r="G359" s="261" t="s">
        <v>394</v>
      </c>
      <c r="H359" s="258"/>
      <c r="I359" s="259" t="s">
        <v>394</v>
      </c>
      <c r="J359" s="257" t="str">
        <f>IFERROR((VLOOKUP(CONCATENATE(D359," ",F359),Measures!$D$11:$E$245,2,FALSE)*H359),"")</f>
        <v/>
      </c>
      <c r="K359" s="108"/>
      <c r="L359" s="253" t="s">
        <v>394</v>
      </c>
      <c r="M359" s="108"/>
      <c r="N359" s="253" t="s">
        <v>394</v>
      </c>
      <c r="O359" s="108"/>
      <c r="P359" s="253" t="s">
        <v>394</v>
      </c>
      <c r="Q359" s="256"/>
      <c r="R359" s="255" t="s">
        <v>394</v>
      </c>
      <c r="S359" s="118" t="str">
        <f>IFERROR(IF(M359="LED Kit","NA",VLOOKUP(CONCATENATE(IF(OR(M359="LED Kit",M359="LED Tube"),"LED",M359)," ",O359),Measures!$D$11:$E$245,2,FALSE)*Q359),"")</f>
        <v/>
      </c>
      <c r="T359" s="108"/>
      <c r="U359" s="271" t="s">
        <v>394</v>
      </c>
    </row>
    <row r="360" spans="1:21" s="20" customFormat="1" ht="18.75" customHeight="1">
      <c r="A360" s="104"/>
      <c r="B360" s="101"/>
      <c r="C360" s="253" t="s">
        <v>394</v>
      </c>
      <c r="D360" s="108"/>
      <c r="E360" s="253" t="s">
        <v>394</v>
      </c>
      <c r="F360" s="260"/>
      <c r="G360" s="261" t="s">
        <v>394</v>
      </c>
      <c r="H360" s="258"/>
      <c r="I360" s="259" t="s">
        <v>394</v>
      </c>
      <c r="J360" s="257" t="str">
        <f>IFERROR((VLOOKUP(CONCATENATE(D360," ",F360),Measures!$D$11:$E$245,2,FALSE)*H360),"")</f>
        <v/>
      </c>
      <c r="K360" s="108"/>
      <c r="L360" s="253" t="s">
        <v>394</v>
      </c>
      <c r="M360" s="108"/>
      <c r="N360" s="253" t="s">
        <v>394</v>
      </c>
      <c r="O360" s="108"/>
      <c r="P360" s="253" t="s">
        <v>394</v>
      </c>
      <c r="Q360" s="256"/>
      <c r="R360" s="255" t="s">
        <v>394</v>
      </c>
      <c r="S360" s="118" t="str">
        <f>IFERROR(IF(M360="LED Kit","NA",VLOOKUP(CONCATENATE(IF(OR(M360="LED Kit",M360="LED Tube"),"LED",M360)," ",O360),Measures!$D$11:$E$245,2,FALSE)*Q360),"")</f>
        <v/>
      </c>
      <c r="T360" s="108"/>
      <c r="U360" s="271" t="s">
        <v>394</v>
      </c>
    </row>
    <row r="361" spans="1:21" s="20" customFormat="1" ht="18.75" customHeight="1">
      <c r="A361" s="104"/>
      <c r="B361" s="101"/>
      <c r="C361" s="253" t="s">
        <v>394</v>
      </c>
      <c r="D361" s="108"/>
      <c r="E361" s="253" t="s">
        <v>394</v>
      </c>
      <c r="F361" s="260"/>
      <c r="G361" s="261" t="s">
        <v>394</v>
      </c>
      <c r="H361" s="258"/>
      <c r="I361" s="259" t="s">
        <v>394</v>
      </c>
      <c r="J361" s="257" t="str">
        <f>IFERROR((VLOOKUP(CONCATENATE(D361," ",F361),Measures!$D$11:$E$245,2,FALSE)*H361),"")</f>
        <v/>
      </c>
      <c r="K361" s="108"/>
      <c r="L361" s="253" t="s">
        <v>394</v>
      </c>
      <c r="M361" s="108"/>
      <c r="N361" s="253" t="s">
        <v>394</v>
      </c>
      <c r="O361" s="108"/>
      <c r="P361" s="253" t="s">
        <v>394</v>
      </c>
      <c r="Q361" s="256"/>
      <c r="R361" s="255" t="s">
        <v>394</v>
      </c>
      <c r="S361" s="118" t="str">
        <f>IFERROR(IF(M361="LED Kit","NA",VLOOKUP(CONCATENATE(IF(OR(M361="LED Kit",M361="LED Tube"),"LED",M361)," ",O361),Measures!$D$11:$E$245,2,FALSE)*Q361),"")</f>
        <v/>
      </c>
      <c r="T361" s="108"/>
      <c r="U361" s="271" t="s">
        <v>394</v>
      </c>
    </row>
    <row r="362" spans="1:21" s="20" customFormat="1" ht="18.75" customHeight="1">
      <c r="A362" s="104"/>
      <c r="B362" s="101"/>
      <c r="C362" s="253" t="s">
        <v>394</v>
      </c>
      <c r="D362" s="108"/>
      <c r="E362" s="253" t="s">
        <v>394</v>
      </c>
      <c r="F362" s="260"/>
      <c r="G362" s="261" t="s">
        <v>394</v>
      </c>
      <c r="H362" s="258"/>
      <c r="I362" s="259" t="s">
        <v>394</v>
      </c>
      <c r="J362" s="257" t="str">
        <f>IFERROR((VLOOKUP(CONCATENATE(D362," ",F362),Measures!$D$11:$E$245,2,FALSE)*H362),"")</f>
        <v/>
      </c>
      <c r="K362" s="108"/>
      <c r="L362" s="253" t="s">
        <v>394</v>
      </c>
      <c r="M362" s="108"/>
      <c r="N362" s="253" t="s">
        <v>394</v>
      </c>
      <c r="O362" s="108"/>
      <c r="P362" s="253" t="s">
        <v>394</v>
      </c>
      <c r="Q362" s="256"/>
      <c r="R362" s="255" t="s">
        <v>394</v>
      </c>
      <c r="S362" s="118" t="str">
        <f>IFERROR(IF(M362="LED Kit","NA",VLOOKUP(CONCATENATE(IF(OR(M362="LED Kit",M362="LED Tube"),"LED",M362)," ",O362),Measures!$D$11:$E$245,2,FALSE)*Q362),"")</f>
        <v/>
      </c>
      <c r="T362" s="108"/>
      <c r="U362" s="271" t="s">
        <v>394</v>
      </c>
    </row>
    <row r="363" spans="1:21" s="20" customFormat="1" ht="18.75" customHeight="1">
      <c r="A363" s="104"/>
      <c r="B363" s="101"/>
      <c r="C363" s="253" t="s">
        <v>394</v>
      </c>
      <c r="D363" s="108"/>
      <c r="E363" s="253" t="s">
        <v>394</v>
      </c>
      <c r="F363" s="260"/>
      <c r="G363" s="261" t="s">
        <v>394</v>
      </c>
      <c r="H363" s="258"/>
      <c r="I363" s="259" t="s">
        <v>394</v>
      </c>
      <c r="J363" s="257" t="str">
        <f>IFERROR((VLOOKUP(CONCATENATE(D363," ",F363),Measures!$D$11:$E$245,2,FALSE)*H363),"")</f>
        <v/>
      </c>
      <c r="K363" s="108"/>
      <c r="L363" s="253" t="s">
        <v>394</v>
      </c>
      <c r="M363" s="108"/>
      <c r="N363" s="253" t="s">
        <v>394</v>
      </c>
      <c r="O363" s="108"/>
      <c r="P363" s="253" t="s">
        <v>394</v>
      </c>
      <c r="Q363" s="256"/>
      <c r="R363" s="255" t="s">
        <v>394</v>
      </c>
      <c r="S363" s="118" t="str">
        <f>IFERROR(IF(M363="LED Kit","NA",VLOOKUP(CONCATENATE(IF(OR(M363="LED Kit",M363="LED Tube"),"LED",M363)," ",O363),Measures!$D$11:$E$245,2,FALSE)*Q363),"")</f>
        <v/>
      </c>
      <c r="T363" s="108"/>
      <c r="U363" s="271" t="s">
        <v>394</v>
      </c>
    </row>
    <row r="364" spans="1:21" s="20" customFormat="1" ht="18.75" customHeight="1">
      <c r="A364" s="104"/>
      <c r="B364" s="101"/>
      <c r="C364" s="253" t="s">
        <v>394</v>
      </c>
      <c r="D364" s="108"/>
      <c r="E364" s="253" t="s">
        <v>394</v>
      </c>
      <c r="F364" s="260"/>
      <c r="G364" s="261" t="s">
        <v>394</v>
      </c>
      <c r="H364" s="258"/>
      <c r="I364" s="259" t="s">
        <v>394</v>
      </c>
      <c r="J364" s="257" t="str">
        <f>IFERROR((VLOOKUP(CONCATENATE(D364," ",F364),Measures!$D$11:$E$245,2,FALSE)*H364),"")</f>
        <v/>
      </c>
      <c r="K364" s="108"/>
      <c r="L364" s="253" t="s">
        <v>394</v>
      </c>
      <c r="M364" s="108"/>
      <c r="N364" s="253" t="s">
        <v>394</v>
      </c>
      <c r="O364" s="108"/>
      <c r="P364" s="253" t="s">
        <v>394</v>
      </c>
      <c r="Q364" s="256"/>
      <c r="R364" s="255" t="s">
        <v>394</v>
      </c>
      <c r="S364" s="118" t="str">
        <f>IFERROR(IF(M364="LED Kit","NA",VLOOKUP(CONCATENATE(IF(OR(M364="LED Kit",M364="LED Tube"),"LED",M364)," ",O364),Measures!$D$11:$E$245,2,FALSE)*Q364),"")</f>
        <v/>
      </c>
      <c r="T364" s="108"/>
      <c r="U364" s="271" t="s">
        <v>394</v>
      </c>
    </row>
    <row r="365" spans="1:21" s="20" customFormat="1" ht="18.75" customHeight="1">
      <c r="A365" s="104"/>
      <c r="B365" s="101"/>
      <c r="C365" s="253" t="s">
        <v>394</v>
      </c>
      <c r="D365" s="108"/>
      <c r="E365" s="253" t="s">
        <v>394</v>
      </c>
      <c r="F365" s="260"/>
      <c r="G365" s="261" t="s">
        <v>394</v>
      </c>
      <c r="H365" s="258"/>
      <c r="I365" s="259" t="s">
        <v>394</v>
      </c>
      <c r="J365" s="257" t="str">
        <f>IFERROR((VLOOKUP(CONCATENATE(D365," ",F365),Measures!$D$11:$E$245,2,FALSE)*H365),"")</f>
        <v/>
      </c>
      <c r="K365" s="108"/>
      <c r="L365" s="253" t="s">
        <v>394</v>
      </c>
      <c r="M365" s="108"/>
      <c r="N365" s="253" t="s">
        <v>394</v>
      </c>
      <c r="O365" s="108"/>
      <c r="P365" s="253" t="s">
        <v>394</v>
      </c>
      <c r="Q365" s="256"/>
      <c r="R365" s="255" t="s">
        <v>394</v>
      </c>
      <c r="S365" s="118" t="str">
        <f>IFERROR(IF(M365="LED Kit","NA",VLOOKUP(CONCATENATE(IF(OR(M365="LED Kit",M365="LED Tube"),"LED",M365)," ",O365),Measures!$D$11:$E$245,2,FALSE)*Q365),"")</f>
        <v/>
      </c>
      <c r="T365" s="108"/>
      <c r="U365" s="271" t="s">
        <v>394</v>
      </c>
    </row>
    <row r="366" spans="1:21" s="20" customFormat="1" ht="18.75" customHeight="1">
      <c r="A366" s="104"/>
      <c r="B366" s="101"/>
      <c r="C366" s="253" t="s">
        <v>394</v>
      </c>
      <c r="D366" s="108"/>
      <c r="E366" s="253" t="s">
        <v>394</v>
      </c>
      <c r="F366" s="260"/>
      <c r="G366" s="261" t="s">
        <v>394</v>
      </c>
      <c r="H366" s="258"/>
      <c r="I366" s="259" t="s">
        <v>394</v>
      </c>
      <c r="J366" s="257" t="str">
        <f>IFERROR((VLOOKUP(CONCATENATE(D366," ",F366),Measures!$D$11:$E$245,2,FALSE)*H366),"")</f>
        <v/>
      </c>
      <c r="K366" s="108"/>
      <c r="L366" s="253" t="s">
        <v>394</v>
      </c>
      <c r="M366" s="108"/>
      <c r="N366" s="253" t="s">
        <v>394</v>
      </c>
      <c r="O366" s="108"/>
      <c r="P366" s="253" t="s">
        <v>394</v>
      </c>
      <c r="Q366" s="256"/>
      <c r="R366" s="255" t="s">
        <v>394</v>
      </c>
      <c r="S366" s="118" t="str">
        <f>IFERROR(IF(M366="LED Kit","NA",VLOOKUP(CONCATENATE(IF(OR(M366="LED Kit",M366="LED Tube"),"LED",M366)," ",O366),Measures!$D$11:$E$245,2,FALSE)*Q366),"")</f>
        <v/>
      </c>
      <c r="T366" s="108"/>
      <c r="U366" s="271" t="s">
        <v>394</v>
      </c>
    </row>
    <row r="367" spans="1:21" s="20" customFormat="1" ht="18.75" customHeight="1">
      <c r="A367" s="104"/>
      <c r="B367" s="101"/>
      <c r="C367" s="253" t="s">
        <v>394</v>
      </c>
      <c r="D367" s="108"/>
      <c r="E367" s="253" t="s">
        <v>394</v>
      </c>
      <c r="F367" s="260"/>
      <c r="G367" s="261" t="s">
        <v>394</v>
      </c>
      <c r="H367" s="258"/>
      <c r="I367" s="259" t="s">
        <v>394</v>
      </c>
      <c r="J367" s="257" t="str">
        <f>IFERROR((VLOOKUP(CONCATENATE(D367," ",F367),Measures!$D$11:$E$245,2,FALSE)*H367),"")</f>
        <v/>
      </c>
      <c r="K367" s="108"/>
      <c r="L367" s="253" t="s">
        <v>394</v>
      </c>
      <c r="M367" s="108"/>
      <c r="N367" s="253" t="s">
        <v>394</v>
      </c>
      <c r="O367" s="108"/>
      <c r="P367" s="253" t="s">
        <v>394</v>
      </c>
      <c r="Q367" s="256"/>
      <c r="R367" s="255" t="s">
        <v>394</v>
      </c>
      <c r="S367" s="118" t="str">
        <f>IFERROR(IF(M367="LED Kit","NA",VLOOKUP(CONCATENATE(IF(OR(M367="LED Kit",M367="LED Tube"),"LED",M367)," ",O367),Measures!$D$11:$E$245,2,FALSE)*Q367),"")</f>
        <v/>
      </c>
      <c r="T367" s="108"/>
      <c r="U367" s="271" t="s">
        <v>394</v>
      </c>
    </row>
    <row r="368" spans="1:21" s="20" customFormat="1" ht="18.75" customHeight="1">
      <c r="A368" s="104"/>
      <c r="B368" s="101"/>
      <c r="C368" s="253" t="s">
        <v>394</v>
      </c>
      <c r="D368" s="108"/>
      <c r="E368" s="253" t="s">
        <v>394</v>
      </c>
      <c r="F368" s="260"/>
      <c r="G368" s="261" t="s">
        <v>394</v>
      </c>
      <c r="H368" s="258"/>
      <c r="I368" s="259" t="s">
        <v>394</v>
      </c>
      <c r="J368" s="257" t="str">
        <f>IFERROR((VLOOKUP(CONCATENATE(D368," ",F368),Measures!$D$11:$E$245,2,FALSE)*H368),"")</f>
        <v/>
      </c>
      <c r="K368" s="108"/>
      <c r="L368" s="253" t="s">
        <v>394</v>
      </c>
      <c r="M368" s="108"/>
      <c r="N368" s="253" t="s">
        <v>394</v>
      </c>
      <c r="O368" s="108"/>
      <c r="P368" s="253" t="s">
        <v>394</v>
      </c>
      <c r="Q368" s="256"/>
      <c r="R368" s="255" t="s">
        <v>394</v>
      </c>
      <c r="S368" s="118" t="str">
        <f>IFERROR(IF(M368="LED Kit","NA",VLOOKUP(CONCATENATE(IF(OR(M368="LED Kit",M368="LED Tube"),"LED",M368)," ",O368),Measures!$D$11:$E$245,2,FALSE)*Q368),"")</f>
        <v/>
      </c>
      <c r="T368" s="108"/>
      <c r="U368" s="271" t="s">
        <v>394</v>
      </c>
    </row>
    <row r="369" spans="1:21" s="20" customFormat="1" ht="18.75" customHeight="1">
      <c r="A369" s="104"/>
      <c r="B369" s="101"/>
      <c r="C369" s="253" t="s">
        <v>394</v>
      </c>
      <c r="D369" s="108"/>
      <c r="E369" s="253" t="s">
        <v>394</v>
      </c>
      <c r="F369" s="260"/>
      <c r="G369" s="261" t="s">
        <v>394</v>
      </c>
      <c r="H369" s="258"/>
      <c r="I369" s="259" t="s">
        <v>394</v>
      </c>
      <c r="J369" s="257" t="str">
        <f>IFERROR((VLOOKUP(CONCATENATE(D369," ",F369),Measures!$D$11:$E$245,2,FALSE)*H369),"")</f>
        <v/>
      </c>
      <c r="K369" s="108"/>
      <c r="L369" s="253" t="s">
        <v>394</v>
      </c>
      <c r="M369" s="108"/>
      <c r="N369" s="253" t="s">
        <v>394</v>
      </c>
      <c r="O369" s="108"/>
      <c r="P369" s="253" t="s">
        <v>394</v>
      </c>
      <c r="Q369" s="256"/>
      <c r="R369" s="255" t="s">
        <v>394</v>
      </c>
      <c r="S369" s="118" t="str">
        <f>IFERROR(IF(M369="LED Kit","NA",VLOOKUP(CONCATENATE(IF(OR(M369="LED Kit",M369="LED Tube"),"LED",M369)," ",O369),Measures!$D$11:$E$245,2,FALSE)*Q369),"")</f>
        <v/>
      </c>
      <c r="T369" s="108"/>
      <c r="U369" s="271" t="s">
        <v>394</v>
      </c>
    </row>
    <row r="370" spans="1:21" s="20" customFormat="1" ht="18.75" customHeight="1">
      <c r="A370" s="104"/>
      <c r="B370" s="101"/>
      <c r="C370" s="253" t="s">
        <v>394</v>
      </c>
      <c r="D370" s="108"/>
      <c r="E370" s="253" t="s">
        <v>394</v>
      </c>
      <c r="F370" s="260"/>
      <c r="G370" s="261" t="s">
        <v>394</v>
      </c>
      <c r="H370" s="258"/>
      <c r="I370" s="259" t="s">
        <v>394</v>
      </c>
      <c r="J370" s="257" t="str">
        <f>IFERROR((VLOOKUP(CONCATENATE(D370," ",F370),Measures!$D$11:$E$245,2,FALSE)*H370),"")</f>
        <v/>
      </c>
      <c r="K370" s="108"/>
      <c r="L370" s="253" t="s">
        <v>394</v>
      </c>
      <c r="M370" s="108"/>
      <c r="N370" s="253" t="s">
        <v>394</v>
      </c>
      <c r="O370" s="108"/>
      <c r="P370" s="253" t="s">
        <v>394</v>
      </c>
      <c r="Q370" s="256"/>
      <c r="R370" s="255" t="s">
        <v>394</v>
      </c>
      <c r="S370" s="118" t="str">
        <f>IFERROR(IF(M370="LED Kit","NA",VLOOKUP(CONCATENATE(IF(OR(M370="LED Kit",M370="LED Tube"),"LED",M370)," ",O370),Measures!$D$11:$E$245,2,FALSE)*Q370),"")</f>
        <v/>
      </c>
      <c r="T370" s="108"/>
      <c r="U370" s="271" t="s">
        <v>394</v>
      </c>
    </row>
    <row r="371" spans="1:21" s="20" customFormat="1" ht="18.75" customHeight="1">
      <c r="A371" s="104"/>
      <c r="B371" s="101"/>
      <c r="C371" s="253" t="s">
        <v>394</v>
      </c>
      <c r="D371" s="108"/>
      <c r="E371" s="253" t="s">
        <v>394</v>
      </c>
      <c r="F371" s="260"/>
      <c r="G371" s="261" t="s">
        <v>394</v>
      </c>
      <c r="H371" s="258"/>
      <c r="I371" s="259" t="s">
        <v>394</v>
      </c>
      <c r="J371" s="257" t="str">
        <f>IFERROR((VLOOKUP(CONCATENATE(D371," ",F371),Measures!$D$11:$E$245,2,FALSE)*H371),"")</f>
        <v/>
      </c>
      <c r="K371" s="108"/>
      <c r="L371" s="253" t="s">
        <v>394</v>
      </c>
      <c r="M371" s="108"/>
      <c r="N371" s="253" t="s">
        <v>394</v>
      </c>
      <c r="O371" s="108"/>
      <c r="P371" s="253" t="s">
        <v>394</v>
      </c>
      <c r="Q371" s="256"/>
      <c r="R371" s="255" t="s">
        <v>394</v>
      </c>
      <c r="S371" s="118" t="str">
        <f>IFERROR(IF(M371="LED Kit","NA",VLOOKUP(CONCATENATE(IF(OR(M371="LED Kit",M371="LED Tube"),"LED",M371)," ",O371),Measures!$D$11:$E$245,2,FALSE)*Q371),"")</f>
        <v/>
      </c>
      <c r="T371" s="108"/>
      <c r="U371" s="271" t="s">
        <v>394</v>
      </c>
    </row>
    <row r="372" spans="1:21" s="20" customFormat="1" ht="18.75" customHeight="1">
      <c r="A372" s="104"/>
      <c r="B372" s="101"/>
      <c r="C372" s="253" t="s">
        <v>394</v>
      </c>
      <c r="D372" s="108"/>
      <c r="E372" s="253" t="s">
        <v>394</v>
      </c>
      <c r="F372" s="260"/>
      <c r="G372" s="261" t="s">
        <v>394</v>
      </c>
      <c r="H372" s="258"/>
      <c r="I372" s="259" t="s">
        <v>394</v>
      </c>
      <c r="J372" s="257" t="str">
        <f>IFERROR((VLOOKUP(CONCATENATE(D372," ",F372),Measures!$D$11:$E$245,2,FALSE)*H372),"")</f>
        <v/>
      </c>
      <c r="K372" s="108"/>
      <c r="L372" s="253" t="s">
        <v>394</v>
      </c>
      <c r="M372" s="108"/>
      <c r="N372" s="253" t="s">
        <v>394</v>
      </c>
      <c r="O372" s="108"/>
      <c r="P372" s="253" t="s">
        <v>394</v>
      </c>
      <c r="Q372" s="256"/>
      <c r="R372" s="255" t="s">
        <v>394</v>
      </c>
      <c r="S372" s="118" t="str">
        <f>IFERROR(IF(M372="LED Kit","NA",VLOOKUP(CONCATENATE(IF(OR(M372="LED Kit",M372="LED Tube"),"LED",M372)," ",O372),Measures!$D$11:$E$245,2,FALSE)*Q372),"")</f>
        <v/>
      </c>
      <c r="T372" s="108"/>
      <c r="U372" s="271" t="s">
        <v>394</v>
      </c>
    </row>
    <row r="373" spans="1:21" s="20" customFormat="1" ht="18.75" customHeight="1">
      <c r="A373" s="104"/>
      <c r="B373" s="101"/>
      <c r="C373" s="253" t="s">
        <v>394</v>
      </c>
      <c r="D373" s="108"/>
      <c r="E373" s="253" t="s">
        <v>394</v>
      </c>
      <c r="F373" s="260"/>
      <c r="G373" s="261" t="s">
        <v>394</v>
      </c>
      <c r="H373" s="258"/>
      <c r="I373" s="259" t="s">
        <v>394</v>
      </c>
      <c r="J373" s="257" t="str">
        <f>IFERROR((VLOOKUP(CONCATENATE(D373," ",F373),Measures!$D$11:$E$245,2,FALSE)*H373),"")</f>
        <v/>
      </c>
      <c r="K373" s="108"/>
      <c r="L373" s="253" t="s">
        <v>394</v>
      </c>
      <c r="M373" s="108"/>
      <c r="N373" s="253" t="s">
        <v>394</v>
      </c>
      <c r="O373" s="108"/>
      <c r="P373" s="253" t="s">
        <v>394</v>
      </c>
      <c r="Q373" s="256"/>
      <c r="R373" s="255" t="s">
        <v>394</v>
      </c>
      <c r="S373" s="118" t="str">
        <f>IFERROR(IF(M373="LED Kit","NA",VLOOKUP(CONCATENATE(IF(OR(M373="LED Kit",M373="LED Tube"),"LED",M373)," ",O373),Measures!$D$11:$E$245,2,FALSE)*Q373),"")</f>
        <v/>
      </c>
      <c r="T373" s="108"/>
      <c r="U373" s="271" t="s">
        <v>394</v>
      </c>
    </row>
    <row r="374" spans="1:21" s="20" customFormat="1" ht="18.75" customHeight="1">
      <c r="A374" s="104"/>
      <c r="B374" s="101"/>
      <c r="C374" s="253" t="s">
        <v>394</v>
      </c>
      <c r="D374" s="108"/>
      <c r="E374" s="253" t="s">
        <v>394</v>
      </c>
      <c r="F374" s="260"/>
      <c r="G374" s="261" t="s">
        <v>394</v>
      </c>
      <c r="H374" s="258"/>
      <c r="I374" s="259" t="s">
        <v>394</v>
      </c>
      <c r="J374" s="257" t="str">
        <f>IFERROR((VLOOKUP(CONCATENATE(D374," ",F374),Measures!$D$11:$E$245,2,FALSE)*H374),"")</f>
        <v/>
      </c>
      <c r="K374" s="108"/>
      <c r="L374" s="253" t="s">
        <v>394</v>
      </c>
      <c r="M374" s="108"/>
      <c r="N374" s="253" t="s">
        <v>394</v>
      </c>
      <c r="O374" s="108"/>
      <c r="P374" s="253" t="s">
        <v>394</v>
      </c>
      <c r="Q374" s="256"/>
      <c r="R374" s="255" t="s">
        <v>394</v>
      </c>
      <c r="S374" s="118" t="str">
        <f>IFERROR(IF(M374="LED Kit","NA",VLOOKUP(CONCATENATE(IF(OR(M374="LED Kit",M374="LED Tube"),"LED",M374)," ",O374),Measures!$D$11:$E$245,2,FALSE)*Q374),"")</f>
        <v/>
      </c>
      <c r="T374" s="108"/>
      <c r="U374" s="271" t="s">
        <v>394</v>
      </c>
    </row>
    <row r="375" spans="1:21" s="20" customFormat="1" ht="18.75" customHeight="1">
      <c r="A375" s="104"/>
      <c r="B375" s="101"/>
      <c r="C375" s="253" t="s">
        <v>394</v>
      </c>
      <c r="D375" s="108"/>
      <c r="E375" s="253" t="s">
        <v>394</v>
      </c>
      <c r="F375" s="260"/>
      <c r="G375" s="261" t="s">
        <v>394</v>
      </c>
      <c r="H375" s="258"/>
      <c r="I375" s="259" t="s">
        <v>394</v>
      </c>
      <c r="J375" s="257" t="str">
        <f>IFERROR((VLOOKUP(CONCATENATE(D375," ",F375),Measures!$D$11:$E$245,2,FALSE)*H375),"")</f>
        <v/>
      </c>
      <c r="K375" s="108"/>
      <c r="L375" s="253" t="s">
        <v>394</v>
      </c>
      <c r="M375" s="108"/>
      <c r="N375" s="253" t="s">
        <v>394</v>
      </c>
      <c r="O375" s="108"/>
      <c r="P375" s="253" t="s">
        <v>394</v>
      </c>
      <c r="Q375" s="256"/>
      <c r="R375" s="255" t="s">
        <v>394</v>
      </c>
      <c r="S375" s="118" t="str">
        <f>IFERROR(IF(M375="LED Kit","NA",VLOOKUP(CONCATENATE(IF(OR(M375="LED Kit",M375="LED Tube"),"LED",M375)," ",O375),Measures!$D$11:$E$245,2,FALSE)*Q375),"")</f>
        <v/>
      </c>
      <c r="T375" s="108"/>
      <c r="U375" s="271" t="s">
        <v>394</v>
      </c>
    </row>
    <row r="376" spans="1:21" s="20" customFormat="1" ht="18.75" customHeight="1">
      <c r="A376" s="104"/>
      <c r="B376" s="101"/>
      <c r="C376" s="253" t="s">
        <v>394</v>
      </c>
      <c r="D376" s="108"/>
      <c r="E376" s="253" t="s">
        <v>394</v>
      </c>
      <c r="F376" s="260"/>
      <c r="G376" s="261" t="s">
        <v>394</v>
      </c>
      <c r="H376" s="258"/>
      <c r="I376" s="259" t="s">
        <v>394</v>
      </c>
      <c r="J376" s="257" t="str">
        <f>IFERROR((VLOOKUP(CONCATENATE(D376," ",F376),Measures!$D$11:$E$245,2,FALSE)*H376),"")</f>
        <v/>
      </c>
      <c r="K376" s="108"/>
      <c r="L376" s="253" t="s">
        <v>394</v>
      </c>
      <c r="M376" s="108"/>
      <c r="N376" s="253" t="s">
        <v>394</v>
      </c>
      <c r="O376" s="108"/>
      <c r="P376" s="253" t="s">
        <v>394</v>
      </c>
      <c r="Q376" s="256"/>
      <c r="R376" s="255" t="s">
        <v>394</v>
      </c>
      <c r="S376" s="118" t="str">
        <f>IFERROR(IF(M376="LED Kit","NA",VLOOKUP(CONCATENATE(IF(OR(M376="LED Kit",M376="LED Tube"),"LED",M376)," ",O376),Measures!$D$11:$E$245,2,FALSE)*Q376),"")</f>
        <v/>
      </c>
      <c r="T376" s="108"/>
      <c r="U376" s="271" t="s">
        <v>394</v>
      </c>
    </row>
    <row r="377" spans="1:21" s="20" customFormat="1" ht="18.75" customHeight="1">
      <c r="A377" s="104"/>
      <c r="B377" s="101"/>
      <c r="C377" s="253" t="s">
        <v>394</v>
      </c>
      <c r="D377" s="108"/>
      <c r="E377" s="253" t="s">
        <v>394</v>
      </c>
      <c r="F377" s="260"/>
      <c r="G377" s="261" t="s">
        <v>394</v>
      </c>
      <c r="H377" s="258"/>
      <c r="I377" s="259" t="s">
        <v>394</v>
      </c>
      <c r="J377" s="257" t="str">
        <f>IFERROR((VLOOKUP(CONCATENATE(D377," ",F377),Measures!$D$11:$E$245,2,FALSE)*H377),"")</f>
        <v/>
      </c>
      <c r="K377" s="108"/>
      <c r="L377" s="253" t="s">
        <v>394</v>
      </c>
      <c r="M377" s="108"/>
      <c r="N377" s="253" t="s">
        <v>394</v>
      </c>
      <c r="O377" s="108"/>
      <c r="P377" s="253" t="s">
        <v>394</v>
      </c>
      <c r="Q377" s="256"/>
      <c r="R377" s="255" t="s">
        <v>394</v>
      </c>
      <c r="S377" s="118" t="str">
        <f>IFERROR(IF(M377="LED Kit","NA",VLOOKUP(CONCATENATE(IF(OR(M377="LED Kit",M377="LED Tube"),"LED",M377)," ",O377),Measures!$D$11:$E$245,2,FALSE)*Q377),"")</f>
        <v/>
      </c>
      <c r="T377" s="108"/>
      <c r="U377" s="271" t="s">
        <v>394</v>
      </c>
    </row>
    <row r="378" spans="1:21" s="20" customFormat="1" ht="18.75" customHeight="1">
      <c r="A378" s="104"/>
      <c r="B378" s="101"/>
      <c r="C378" s="253" t="s">
        <v>394</v>
      </c>
      <c r="D378" s="108"/>
      <c r="E378" s="253" t="s">
        <v>394</v>
      </c>
      <c r="F378" s="260"/>
      <c r="G378" s="261" t="s">
        <v>394</v>
      </c>
      <c r="H378" s="258"/>
      <c r="I378" s="259" t="s">
        <v>394</v>
      </c>
      <c r="J378" s="257" t="str">
        <f>IFERROR((VLOOKUP(CONCATENATE(D378," ",F378),Measures!$D$11:$E$245,2,FALSE)*H378),"")</f>
        <v/>
      </c>
      <c r="K378" s="108"/>
      <c r="L378" s="253" t="s">
        <v>394</v>
      </c>
      <c r="M378" s="108"/>
      <c r="N378" s="253" t="s">
        <v>394</v>
      </c>
      <c r="O378" s="108"/>
      <c r="P378" s="253" t="s">
        <v>394</v>
      </c>
      <c r="Q378" s="256"/>
      <c r="R378" s="255" t="s">
        <v>394</v>
      </c>
      <c r="S378" s="118" t="str">
        <f>IFERROR(IF(M378="LED Kit","NA",VLOOKUP(CONCATENATE(IF(OR(M378="LED Kit",M378="LED Tube"),"LED",M378)," ",O378),Measures!$D$11:$E$245,2,FALSE)*Q378),"")</f>
        <v/>
      </c>
      <c r="T378" s="108"/>
      <c r="U378" s="271" t="s">
        <v>394</v>
      </c>
    </row>
    <row r="379" spans="1:21" s="20" customFormat="1" ht="18.75" customHeight="1">
      <c r="A379" s="104"/>
      <c r="B379" s="101"/>
      <c r="C379" s="253" t="s">
        <v>394</v>
      </c>
      <c r="D379" s="108"/>
      <c r="E379" s="253" t="s">
        <v>394</v>
      </c>
      <c r="F379" s="260"/>
      <c r="G379" s="261" t="s">
        <v>394</v>
      </c>
      <c r="H379" s="258"/>
      <c r="I379" s="259" t="s">
        <v>394</v>
      </c>
      <c r="J379" s="257" t="str">
        <f>IFERROR((VLOOKUP(CONCATENATE(D379," ",F379),Measures!$D$11:$E$245,2,FALSE)*H379),"")</f>
        <v/>
      </c>
      <c r="K379" s="108"/>
      <c r="L379" s="253" t="s">
        <v>394</v>
      </c>
      <c r="M379" s="108"/>
      <c r="N379" s="253" t="s">
        <v>394</v>
      </c>
      <c r="O379" s="108"/>
      <c r="P379" s="253" t="s">
        <v>394</v>
      </c>
      <c r="Q379" s="256"/>
      <c r="R379" s="255" t="s">
        <v>394</v>
      </c>
      <c r="S379" s="118" t="str">
        <f>IFERROR(IF(M379="LED Kit","NA",VLOOKUP(CONCATENATE(IF(OR(M379="LED Kit",M379="LED Tube"),"LED",M379)," ",O379),Measures!$D$11:$E$245,2,FALSE)*Q379),"")</f>
        <v/>
      </c>
      <c r="T379" s="108"/>
      <c r="U379" s="271" t="s">
        <v>394</v>
      </c>
    </row>
    <row r="380" spans="1:21" s="20" customFormat="1" ht="18.75" customHeight="1">
      <c r="A380" s="104"/>
      <c r="B380" s="101"/>
      <c r="C380" s="253" t="s">
        <v>394</v>
      </c>
      <c r="D380" s="108"/>
      <c r="E380" s="253" t="s">
        <v>394</v>
      </c>
      <c r="F380" s="260"/>
      <c r="G380" s="261" t="s">
        <v>394</v>
      </c>
      <c r="H380" s="258"/>
      <c r="I380" s="259" t="s">
        <v>394</v>
      </c>
      <c r="J380" s="257" t="str">
        <f>IFERROR((VLOOKUP(CONCATENATE(D380," ",F380),Measures!$D$11:$E$245,2,FALSE)*H380),"")</f>
        <v/>
      </c>
      <c r="K380" s="108"/>
      <c r="L380" s="253" t="s">
        <v>394</v>
      </c>
      <c r="M380" s="108"/>
      <c r="N380" s="253" t="s">
        <v>394</v>
      </c>
      <c r="O380" s="108"/>
      <c r="P380" s="253" t="s">
        <v>394</v>
      </c>
      <c r="Q380" s="256"/>
      <c r="R380" s="255" t="s">
        <v>394</v>
      </c>
      <c r="S380" s="118" t="str">
        <f>IFERROR(IF(M380="LED Kit","NA",VLOOKUP(CONCATENATE(IF(OR(M380="LED Kit",M380="LED Tube"),"LED",M380)," ",O380),Measures!$D$11:$E$245,2,FALSE)*Q380),"")</f>
        <v/>
      </c>
      <c r="T380" s="108"/>
      <c r="U380" s="271" t="s">
        <v>394</v>
      </c>
    </row>
    <row r="381" spans="1:21" s="20" customFormat="1" ht="18.75" customHeight="1">
      <c r="A381" s="104"/>
      <c r="B381" s="101"/>
      <c r="C381" s="253" t="s">
        <v>394</v>
      </c>
      <c r="D381" s="108"/>
      <c r="E381" s="253" t="s">
        <v>394</v>
      </c>
      <c r="F381" s="260"/>
      <c r="G381" s="261" t="s">
        <v>394</v>
      </c>
      <c r="H381" s="258"/>
      <c r="I381" s="259" t="s">
        <v>394</v>
      </c>
      <c r="J381" s="257" t="str">
        <f>IFERROR((VLOOKUP(CONCATENATE(D381," ",F381),Measures!$D$11:$E$245,2,FALSE)*H381),"")</f>
        <v/>
      </c>
      <c r="K381" s="108"/>
      <c r="L381" s="253" t="s">
        <v>394</v>
      </c>
      <c r="M381" s="108"/>
      <c r="N381" s="253" t="s">
        <v>394</v>
      </c>
      <c r="O381" s="108"/>
      <c r="P381" s="253" t="s">
        <v>394</v>
      </c>
      <c r="Q381" s="256"/>
      <c r="R381" s="255" t="s">
        <v>394</v>
      </c>
      <c r="S381" s="118" t="str">
        <f>IFERROR(IF(M381="LED Kit","NA",VLOOKUP(CONCATENATE(IF(OR(M381="LED Kit",M381="LED Tube"),"LED",M381)," ",O381),Measures!$D$11:$E$245,2,FALSE)*Q381),"")</f>
        <v/>
      </c>
      <c r="T381" s="108"/>
      <c r="U381" s="271" t="s">
        <v>394</v>
      </c>
    </row>
    <row r="382" spans="1:21" s="20" customFormat="1" ht="18.75" customHeight="1">
      <c r="A382" s="104"/>
      <c r="B382" s="101"/>
      <c r="C382" s="253" t="s">
        <v>394</v>
      </c>
      <c r="D382" s="108"/>
      <c r="E382" s="253" t="s">
        <v>394</v>
      </c>
      <c r="F382" s="260"/>
      <c r="G382" s="261" t="s">
        <v>394</v>
      </c>
      <c r="H382" s="258"/>
      <c r="I382" s="259" t="s">
        <v>394</v>
      </c>
      <c r="J382" s="257" t="str">
        <f>IFERROR((VLOOKUP(CONCATENATE(D382," ",F382),Measures!$D$11:$E$245,2,FALSE)*H382),"")</f>
        <v/>
      </c>
      <c r="K382" s="108"/>
      <c r="L382" s="253" t="s">
        <v>394</v>
      </c>
      <c r="M382" s="108"/>
      <c r="N382" s="253" t="s">
        <v>394</v>
      </c>
      <c r="O382" s="108"/>
      <c r="P382" s="253" t="s">
        <v>394</v>
      </c>
      <c r="Q382" s="256"/>
      <c r="R382" s="255" t="s">
        <v>394</v>
      </c>
      <c r="S382" s="118" t="str">
        <f>IFERROR(IF(M382="LED Kit","NA",VLOOKUP(CONCATENATE(IF(OR(M382="LED Kit",M382="LED Tube"),"LED",M382)," ",O382),Measures!$D$11:$E$245,2,FALSE)*Q382),"")</f>
        <v/>
      </c>
      <c r="T382" s="108"/>
      <c r="U382" s="271" t="s">
        <v>394</v>
      </c>
    </row>
    <row r="383" spans="1:21" s="20" customFormat="1" ht="18.75" customHeight="1">
      <c r="A383" s="104"/>
      <c r="B383" s="101"/>
      <c r="C383" s="253" t="s">
        <v>394</v>
      </c>
      <c r="D383" s="108"/>
      <c r="E383" s="253" t="s">
        <v>394</v>
      </c>
      <c r="F383" s="260"/>
      <c r="G383" s="261" t="s">
        <v>394</v>
      </c>
      <c r="H383" s="258"/>
      <c r="I383" s="259" t="s">
        <v>394</v>
      </c>
      <c r="J383" s="257" t="str">
        <f>IFERROR((VLOOKUP(CONCATENATE(D383," ",F383),Measures!$D$11:$E$245,2,FALSE)*H383),"")</f>
        <v/>
      </c>
      <c r="K383" s="108"/>
      <c r="L383" s="253" t="s">
        <v>394</v>
      </c>
      <c r="M383" s="108"/>
      <c r="N383" s="253" t="s">
        <v>394</v>
      </c>
      <c r="O383" s="108"/>
      <c r="P383" s="253" t="s">
        <v>394</v>
      </c>
      <c r="Q383" s="256"/>
      <c r="R383" s="255" t="s">
        <v>394</v>
      </c>
      <c r="S383" s="118" t="str">
        <f>IFERROR(IF(M383="LED Kit","NA",VLOOKUP(CONCATENATE(IF(OR(M383="LED Kit",M383="LED Tube"),"LED",M383)," ",O383),Measures!$D$11:$E$245,2,FALSE)*Q383),"")</f>
        <v/>
      </c>
      <c r="T383" s="108"/>
      <c r="U383" s="271" t="s">
        <v>394</v>
      </c>
    </row>
    <row r="384" spans="1:21" s="20" customFormat="1" ht="18.75" customHeight="1">
      <c r="A384" s="104"/>
      <c r="B384" s="101"/>
      <c r="C384" s="253" t="s">
        <v>394</v>
      </c>
      <c r="D384" s="108"/>
      <c r="E384" s="253" t="s">
        <v>394</v>
      </c>
      <c r="F384" s="260"/>
      <c r="G384" s="261" t="s">
        <v>394</v>
      </c>
      <c r="H384" s="258"/>
      <c r="I384" s="259" t="s">
        <v>394</v>
      </c>
      <c r="J384" s="257" t="str">
        <f>IFERROR((VLOOKUP(CONCATENATE(D384," ",F384),Measures!$D$11:$E$245,2,FALSE)*H384),"")</f>
        <v/>
      </c>
      <c r="K384" s="108"/>
      <c r="L384" s="253" t="s">
        <v>394</v>
      </c>
      <c r="M384" s="108"/>
      <c r="N384" s="253" t="s">
        <v>394</v>
      </c>
      <c r="O384" s="108"/>
      <c r="P384" s="253" t="s">
        <v>394</v>
      </c>
      <c r="Q384" s="256"/>
      <c r="R384" s="255" t="s">
        <v>394</v>
      </c>
      <c r="S384" s="118" t="str">
        <f>IFERROR(IF(M384="LED Kit","NA",VLOOKUP(CONCATENATE(IF(OR(M384="LED Kit",M384="LED Tube"),"LED",M384)," ",O384),Measures!$D$11:$E$245,2,FALSE)*Q384),"")</f>
        <v/>
      </c>
      <c r="T384" s="108"/>
      <c r="U384" s="271" t="s">
        <v>394</v>
      </c>
    </row>
    <row r="385" spans="1:21" s="20" customFormat="1" ht="18.75" customHeight="1">
      <c r="A385" s="104"/>
      <c r="B385" s="101"/>
      <c r="C385" s="253" t="s">
        <v>394</v>
      </c>
      <c r="D385" s="108"/>
      <c r="E385" s="253" t="s">
        <v>394</v>
      </c>
      <c r="F385" s="260"/>
      <c r="G385" s="261" t="s">
        <v>394</v>
      </c>
      <c r="H385" s="258"/>
      <c r="I385" s="259" t="s">
        <v>394</v>
      </c>
      <c r="J385" s="257" t="str">
        <f>IFERROR((VLOOKUP(CONCATENATE(D385," ",F385),Measures!$D$11:$E$245,2,FALSE)*H385),"")</f>
        <v/>
      </c>
      <c r="K385" s="108"/>
      <c r="L385" s="253" t="s">
        <v>394</v>
      </c>
      <c r="M385" s="108"/>
      <c r="N385" s="253" t="s">
        <v>394</v>
      </c>
      <c r="O385" s="108"/>
      <c r="P385" s="253" t="s">
        <v>394</v>
      </c>
      <c r="Q385" s="256"/>
      <c r="R385" s="255" t="s">
        <v>394</v>
      </c>
      <c r="S385" s="118" t="str">
        <f>IFERROR(IF(M385="LED Kit","NA",VLOOKUP(CONCATENATE(IF(OR(M385="LED Kit",M385="LED Tube"),"LED",M385)," ",O385),Measures!$D$11:$E$245,2,FALSE)*Q385),"")</f>
        <v/>
      </c>
      <c r="T385" s="108"/>
      <c r="U385" s="271" t="s">
        <v>394</v>
      </c>
    </row>
    <row r="386" spans="1:21" s="20" customFormat="1" ht="18.75" customHeight="1">
      <c r="A386" s="104"/>
      <c r="B386" s="101"/>
      <c r="C386" s="253" t="s">
        <v>394</v>
      </c>
      <c r="D386" s="108"/>
      <c r="E386" s="253" t="s">
        <v>394</v>
      </c>
      <c r="F386" s="260"/>
      <c r="G386" s="261" t="s">
        <v>394</v>
      </c>
      <c r="H386" s="258"/>
      <c r="I386" s="259" t="s">
        <v>394</v>
      </c>
      <c r="J386" s="257" t="str">
        <f>IFERROR((VLOOKUP(CONCATENATE(D386," ",F386),Measures!$D$11:$E$245,2,FALSE)*H386),"")</f>
        <v/>
      </c>
      <c r="K386" s="108"/>
      <c r="L386" s="253" t="s">
        <v>394</v>
      </c>
      <c r="M386" s="108"/>
      <c r="N386" s="253" t="s">
        <v>394</v>
      </c>
      <c r="O386" s="108"/>
      <c r="P386" s="253" t="s">
        <v>394</v>
      </c>
      <c r="Q386" s="256"/>
      <c r="R386" s="255" t="s">
        <v>394</v>
      </c>
      <c r="S386" s="118" t="str">
        <f>IFERROR(IF(M386="LED Kit","NA",VLOOKUP(CONCATENATE(IF(OR(M386="LED Kit",M386="LED Tube"),"LED",M386)," ",O386),Measures!$D$11:$E$245,2,FALSE)*Q386),"")</f>
        <v/>
      </c>
      <c r="T386" s="108"/>
      <c r="U386" s="271" t="s">
        <v>394</v>
      </c>
    </row>
    <row r="387" spans="1:21" s="20" customFormat="1" ht="18.75" customHeight="1">
      <c r="A387" s="104"/>
      <c r="B387" s="101"/>
      <c r="C387" s="253" t="s">
        <v>394</v>
      </c>
      <c r="D387" s="108"/>
      <c r="E387" s="253" t="s">
        <v>394</v>
      </c>
      <c r="F387" s="260"/>
      <c r="G387" s="261" t="s">
        <v>394</v>
      </c>
      <c r="H387" s="258"/>
      <c r="I387" s="259" t="s">
        <v>394</v>
      </c>
      <c r="J387" s="257" t="str">
        <f>IFERROR((VLOOKUP(CONCATENATE(D387," ",F387),Measures!$D$11:$E$245,2,FALSE)*H387),"")</f>
        <v/>
      </c>
      <c r="K387" s="108"/>
      <c r="L387" s="253" t="s">
        <v>394</v>
      </c>
      <c r="M387" s="108"/>
      <c r="N387" s="253" t="s">
        <v>394</v>
      </c>
      <c r="O387" s="108"/>
      <c r="P387" s="253" t="s">
        <v>394</v>
      </c>
      <c r="Q387" s="256"/>
      <c r="R387" s="255" t="s">
        <v>394</v>
      </c>
      <c r="S387" s="118" t="str">
        <f>IFERROR(IF(M387="LED Kit","NA",VLOOKUP(CONCATENATE(IF(OR(M387="LED Kit",M387="LED Tube"),"LED",M387)," ",O387),Measures!$D$11:$E$245,2,FALSE)*Q387),"")</f>
        <v/>
      </c>
      <c r="T387" s="108"/>
      <c r="U387" s="271" t="s">
        <v>394</v>
      </c>
    </row>
    <row r="388" spans="1:21" s="20" customFormat="1" ht="18.75" customHeight="1">
      <c r="A388" s="104"/>
      <c r="B388" s="101"/>
      <c r="C388" s="253" t="s">
        <v>394</v>
      </c>
      <c r="D388" s="108"/>
      <c r="E388" s="253" t="s">
        <v>394</v>
      </c>
      <c r="F388" s="260"/>
      <c r="G388" s="261" t="s">
        <v>394</v>
      </c>
      <c r="H388" s="258"/>
      <c r="I388" s="259" t="s">
        <v>394</v>
      </c>
      <c r="J388" s="257" t="str">
        <f>IFERROR((VLOOKUP(CONCATENATE(D388," ",F388),Measures!$D$11:$E$245,2,FALSE)*H388),"")</f>
        <v/>
      </c>
      <c r="K388" s="108"/>
      <c r="L388" s="253" t="s">
        <v>394</v>
      </c>
      <c r="M388" s="108"/>
      <c r="N388" s="253" t="s">
        <v>394</v>
      </c>
      <c r="O388" s="108"/>
      <c r="P388" s="253" t="s">
        <v>394</v>
      </c>
      <c r="Q388" s="256"/>
      <c r="R388" s="255" t="s">
        <v>394</v>
      </c>
      <c r="S388" s="118" t="str">
        <f>IFERROR(IF(M388="LED Kit","NA",VLOOKUP(CONCATENATE(IF(OR(M388="LED Kit",M388="LED Tube"),"LED",M388)," ",O388),Measures!$D$11:$E$245,2,FALSE)*Q388),"")</f>
        <v/>
      </c>
      <c r="T388" s="108"/>
      <c r="U388" s="271" t="s">
        <v>394</v>
      </c>
    </row>
    <row r="389" spans="1:21" s="20" customFormat="1" ht="18.75" customHeight="1">
      <c r="A389" s="104"/>
      <c r="B389" s="101"/>
      <c r="C389" s="253" t="s">
        <v>394</v>
      </c>
      <c r="D389" s="108"/>
      <c r="E389" s="253" t="s">
        <v>394</v>
      </c>
      <c r="F389" s="260"/>
      <c r="G389" s="261" t="s">
        <v>394</v>
      </c>
      <c r="H389" s="258"/>
      <c r="I389" s="259" t="s">
        <v>394</v>
      </c>
      <c r="J389" s="257" t="str">
        <f>IFERROR((VLOOKUP(CONCATENATE(D389," ",F389),Measures!$D$11:$E$245,2,FALSE)*H389),"")</f>
        <v/>
      </c>
      <c r="K389" s="108"/>
      <c r="L389" s="253" t="s">
        <v>394</v>
      </c>
      <c r="M389" s="108"/>
      <c r="N389" s="253" t="s">
        <v>394</v>
      </c>
      <c r="O389" s="108"/>
      <c r="P389" s="253" t="s">
        <v>394</v>
      </c>
      <c r="Q389" s="256"/>
      <c r="R389" s="255" t="s">
        <v>394</v>
      </c>
      <c r="S389" s="118" t="str">
        <f>IFERROR(IF(M389="LED Kit","NA",VLOOKUP(CONCATENATE(IF(OR(M389="LED Kit",M389="LED Tube"),"LED",M389)," ",O389),Measures!$D$11:$E$245,2,FALSE)*Q389),"")</f>
        <v/>
      </c>
      <c r="T389" s="108"/>
      <c r="U389" s="271" t="s">
        <v>394</v>
      </c>
    </row>
    <row r="390" spans="1:21" s="20" customFormat="1" ht="18.75" customHeight="1">
      <c r="A390" s="104"/>
      <c r="B390" s="101"/>
      <c r="C390" s="253" t="s">
        <v>394</v>
      </c>
      <c r="D390" s="108"/>
      <c r="E390" s="253" t="s">
        <v>394</v>
      </c>
      <c r="F390" s="260"/>
      <c r="G390" s="261" t="s">
        <v>394</v>
      </c>
      <c r="H390" s="258"/>
      <c r="I390" s="259" t="s">
        <v>394</v>
      </c>
      <c r="J390" s="257" t="str">
        <f>IFERROR((VLOOKUP(CONCATENATE(D390," ",F390),Measures!$D$11:$E$245,2,FALSE)*H390),"")</f>
        <v/>
      </c>
      <c r="K390" s="108"/>
      <c r="L390" s="253" t="s">
        <v>394</v>
      </c>
      <c r="M390" s="108"/>
      <c r="N390" s="253" t="s">
        <v>394</v>
      </c>
      <c r="O390" s="108"/>
      <c r="P390" s="253" t="s">
        <v>394</v>
      </c>
      <c r="Q390" s="256"/>
      <c r="R390" s="255" t="s">
        <v>394</v>
      </c>
      <c r="S390" s="118" t="str">
        <f>IFERROR(IF(M390="LED Kit","NA",VLOOKUP(CONCATENATE(IF(OR(M390="LED Kit",M390="LED Tube"),"LED",M390)," ",O390),Measures!$D$11:$E$245,2,FALSE)*Q390),"")</f>
        <v/>
      </c>
      <c r="T390" s="108"/>
      <c r="U390" s="271" t="s">
        <v>394</v>
      </c>
    </row>
    <row r="391" spans="1:21" s="20" customFormat="1" ht="18.75" customHeight="1">
      <c r="A391" s="104"/>
      <c r="B391" s="101"/>
      <c r="C391" s="253" t="s">
        <v>394</v>
      </c>
      <c r="D391" s="108"/>
      <c r="E391" s="253" t="s">
        <v>394</v>
      </c>
      <c r="F391" s="260"/>
      <c r="G391" s="261" t="s">
        <v>394</v>
      </c>
      <c r="H391" s="258"/>
      <c r="I391" s="259" t="s">
        <v>394</v>
      </c>
      <c r="J391" s="257" t="str">
        <f>IFERROR((VLOOKUP(CONCATENATE(D391," ",F391),Measures!$D$11:$E$245,2,FALSE)*H391),"")</f>
        <v/>
      </c>
      <c r="K391" s="108"/>
      <c r="L391" s="253" t="s">
        <v>394</v>
      </c>
      <c r="M391" s="108"/>
      <c r="N391" s="253" t="s">
        <v>394</v>
      </c>
      <c r="O391" s="108"/>
      <c r="P391" s="253" t="s">
        <v>394</v>
      </c>
      <c r="Q391" s="256"/>
      <c r="R391" s="255" t="s">
        <v>394</v>
      </c>
      <c r="S391" s="118" t="str">
        <f>IFERROR(IF(M391="LED Kit","NA",VLOOKUP(CONCATENATE(IF(OR(M391="LED Kit",M391="LED Tube"),"LED",M391)," ",O391),Measures!$D$11:$E$245,2,FALSE)*Q391),"")</f>
        <v/>
      </c>
      <c r="T391" s="108"/>
      <c r="U391" s="271" t="s">
        <v>394</v>
      </c>
    </row>
    <row r="392" spans="1:21" s="20" customFormat="1" ht="18.75" customHeight="1">
      <c r="A392" s="104"/>
      <c r="B392" s="101"/>
      <c r="C392" s="253" t="s">
        <v>394</v>
      </c>
      <c r="D392" s="108"/>
      <c r="E392" s="253" t="s">
        <v>394</v>
      </c>
      <c r="F392" s="260"/>
      <c r="G392" s="261" t="s">
        <v>394</v>
      </c>
      <c r="H392" s="258"/>
      <c r="I392" s="259" t="s">
        <v>394</v>
      </c>
      <c r="J392" s="257" t="str">
        <f>IFERROR((VLOOKUP(CONCATENATE(D392," ",F392),Measures!$D$11:$E$245,2,FALSE)*H392),"")</f>
        <v/>
      </c>
      <c r="K392" s="108"/>
      <c r="L392" s="253" t="s">
        <v>394</v>
      </c>
      <c r="M392" s="108"/>
      <c r="N392" s="253" t="s">
        <v>394</v>
      </c>
      <c r="O392" s="108"/>
      <c r="P392" s="253" t="s">
        <v>394</v>
      </c>
      <c r="Q392" s="256"/>
      <c r="R392" s="255" t="s">
        <v>394</v>
      </c>
      <c r="S392" s="118" t="str">
        <f>IFERROR(IF(M392="LED Kit","NA",VLOOKUP(CONCATENATE(IF(OR(M392="LED Kit",M392="LED Tube"),"LED",M392)," ",O392),Measures!$D$11:$E$245,2,FALSE)*Q392),"")</f>
        <v/>
      </c>
      <c r="T392" s="108"/>
      <c r="U392" s="271" t="s">
        <v>394</v>
      </c>
    </row>
    <row r="393" spans="1:21" s="20" customFormat="1" ht="18.75" customHeight="1">
      <c r="A393" s="104"/>
      <c r="B393" s="101"/>
      <c r="C393" s="253" t="s">
        <v>394</v>
      </c>
      <c r="D393" s="108"/>
      <c r="E393" s="253" t="s">
        <v>394</v>
      </c>
      <c r="F393" s="260"/>
      <c r="G393" s="261" t="s">
        <v>394</v>
      </c>
      <c r="H393" s="258"/>
      <c r="I393" s="259" t="s">
        <v>394</v>
      </c>
      <c r="J393" s="257" t="str">
        <f>IFERROR((VLOOKUP(CONCATENATE(D393," ",F393),Measures!$D$11:$E$245,2,FALSE)*H393),"")</f>
        <v/>
      </c>
      <c r="K393" s="108"/>
      <c r="L393" s="253" t="s">
        <v>394</v>
      </c>
      <c r="M393" s="108"/>
      <c r="N393" s="253" t="s">
        <v>394</v>
      </c>
      <c r="O393" s="108"/>
      <c r="P393" s="253" t="s">
        <v>394</v>
      </c>
      <c r="Q393" s="256"/>
      <c r="R393" s="255" t="s">
        <v>394</v>
      </c>
      <c r="S393" s="118" t="str">
        <f>IFERROR(IF(M393="LED Kit","NA",VLOOKUP(CONCATENATE(IF(OR(M393="LED Kit",M393="LED Tube"),"LED",M393)," ",O393),Measures!$D$11:$E$245,2,FALSE)*Q393),"")</f>
        <v/>
      </c>
      <c r="T393" s="108"/>
      <c r="U393" s="271" t="s">
        <v>394</v>
      </c>
    </row>
    <row r="394" spans="1:21" s="20" customFormat="1" ht="18.75" customHeight="1">
      <c r="A394" s="104"/>
      <c r="B394" s="101"/>
      <c r="C394" s="253" t="s">
        <v>394</v>
      </c>
      <c r="D394" s="108"/>
      <c r="E394" s="253" t="s">
        <v>394</v>
      </c>
      <c r="F394" s="260"/>
      <c r="G394" s="261" t="s">
        <v>394</v>
      </c>
      <c r="H394" s="258"/>
      <c r="I394" s="259" t="s">
        <v>394</v>
      </c>
      <c r="J394" s="257" t="str">
        <f>IFERROR((VLOOKUP(CONCATENATE(D394," ",F394),Measures!$D$11:$E$245,2,FALSE)*H394),"")</f>
        <v/>
      </c>
      <c r="K394" s="108"/>
      <c r="L394" s="253" t="s">
        <v>394</v>
      </c>
      <c r="M394" s="108"/>
      <c r="N394" s="253" t="s">
        <v>394</v>
      </c>
      <c r="O394" s="108"/>
      <c r="P394" s="253" t="s">
        <v>394</v>
      </c>
      <c r="Q394" s="256"/>
      <c r="R394" s="255" t="s">
        <v>394</v>
      </c>
      <c r="S394" s="118" t="str">
        <f>IFERROR(IF(M394="LED Kit","NA",VLOOKUP(CONCATENATE(IF(OR(M394="LED Kit",M394="LED Tube"),"LED",M394)," ",O394),Measures!$D$11:$E$245,2,FALSE)*Q394),"")</f>
        <v/>
      </c>
      <c r="T394" s="108"/>
      <c r="U394" s="271" t="s">
        <v>394</v>
      </c>
    </row>
    <row r="395" spans="1:21" s="20" customFormat="1" ht="18.75" customHeight="1">
      <c r="A395" s="104"/>
      <c r="B395" s="101"/>
      <c r="C395" s="253" t="s">
        <v>394</v>
      </c>
      <c r="D395" s="108"/>
      <c r="E395" s="253" t="s">
        <v>394</v>
      </c>
      <c r="F395" s="260"/>
      <c r="G395" s="261" t="s">
        <v>394</v>
      </c>
      <c r="H395" s="258"/>
      <c r="I395" s="259" t="s">
        <v>394</v>
      </c>
      <c r="J395" s="257" t="str">
        <f>IFERROR((VLOOKUP(CONCATENATE(D395," ",F395),Measures!$D$11:$E$245,2,FALSE)*H395),"")</f>
        <v/>
      </c>
      <c r="K395" s="108"/>
      <c r="L395" s="253" t="s">
        <v>394</v>
      </c>
      <c r="M395" s="108"/>
      <c r="N395" s="253" t="s">
        <v>394</v>
      </c>
      <c r="O395" s="108"/>
      <c r="P395" s="253" t="s">
        <v>394</v>
      </c>
      <c r="Q395" s="256"/>
      <c r="R395" s="255" t="s">
        <v>394</v>
      </c>
      <c r="S395" s="118" t="str">
        <f>IFERROR(IF(M395="LED Kit","NA",VLOOKUP(CONCATENATE(IF(OR(M395="LED Kit",M395="LED Tube"),"LED",M395)," ",O395),Measures!$D$11:$E$245,2,FALSE)*Q395),"")</f>
        <v/>
      </c>
      <c r="T395" s="108"/>
      <c r="U395" s="271" t="s">
        <v>394</v>
      </c>
    </row>
    <row r="396" spans="1:21" s="20" customFormat="1" ht="18.75" customHeight="1">
      <c r="A396" s="104"/>
      <c r="B396" s="101"/>
      <c r="C396" s="253" t="s">
        <v>394</v>
      </c>
      <c r="D396" s="108"/>
      <c r="E396" s="253" t="s">
        <v>394</v>
      </c>
      <c r="F396" s="260"/>
      <c r="G396" s="261" t="s">
        <v>394</v>
      </c>
      <c r="H396" s="258"/>
      <c r="I396" s="259" t="s">
        <v>394</v>
      </c>
      <c r="J396" s="257" t="str">
        <f>IFERROR((VLOOKUP(CONCATENATE(D396," ",F396),Measures!$D$11:$E$245,2,FALSE)*H396),"")</f>
        <v/>
      </c>
      <c r="K396" s="108"/>
      <c r="L396" s="253" t="s">
        <v>394</v>
      </c>
      <c r="M396" s="108"/>
      <c r="N396" s="253" t="s">
        <v>394</v>
      </c>
      <c r="O396" s="108"/>
      <c r="P396" s="253" t="s">
        <v>394</v>
      </c>
      <c r="Q396" s="256"/>
      <c r="R396" s="255" t="s">
        <v>394</v>
      </c>
      <c r="S396" s="118" t="str">
        <f>IFERROR(IF(M396="LED Kit","NA",VLOOKUP(CONCATENATE(IF(OR(M396="LED Kit",M396="LED Tube"),"LED",M396)," ",O396),Measures!$D$11:$E$245,2,FALSE)*Q396),"")</f>
        <v/>
      </c>
      <c r="T396" s="108"/>
      <c r="U396" s="271" t="s">
        <v>394</v>
      </c>
    </row>
    <row r="397" spans="1:21" s="20" customFormat="1" ht="18.75" customHeight="1">
      <c r="A397" s="104"/>
      <c r="B397" s="101"/>
      <c r="C397" s="253" t="s">
        <v>394</v>
      </c>
      <c r="D397" s="108"/>
      <c r="E397" s="253" t="s">
        <v>394</v>
      </c>
      <c r="F397" s="260"/>
      <c r="G397" s="261" t="s">
        <v>394</v>
      </c>
      <c r="H397" s="258"/>
      <c r="I397" s="259" t="s">
        <v>394</v>
      </c>
      <c r="J397" s="257" t="str">
        <f>IFERROR((VLOOKUP(CONCATENATE(D397," ",F397),Measures!$D$11:$E$245,2,FALSE)*H397),"")</f>
        <v/>
      </c>
      <c r="K397" s="108"/>
      <c r="L397" s="253" t="s">
        <v>394</v>
      </c>
      <c r="M397" s="108"/>
      <c r="N397" s="253" t="s">
        <v>394</v>
      </c>
      <c r="O397" s="108"/>
      <c r="P397" s="253" t="s">
        <v>394</v>
      </c>
      <c r="Q397" s="256"/>
      <c r="R397" s="255" t="s">
        <v>394</v>
      </c>
      <c r="S397" s="118" t="str">
        <f>IFERROR(IF(M397="LED Kit","NA",VLOOKUP(CONCATENATE(IF(OR(M397="LED Kit",M397="LED Tube"),"LED",M397)," ",O397),Measures!$D$11:$E$245,2,FALSE)*Q397),"")</f>
        <v/>
      </c>
      <c r="T397" s="108"/>
      <c r="U397" s="271" t="s">
        <v>394</v>
      </c>
    </row>
    <row r="398" spans="1:21" s="20" customFormat="1" ht="18.75" customHeight="1">
      <c r="A398" s="104"/>
      <c r="B398" s="101"/>
      <c r="C398" s="253" t="s">
        <v>394</v>
      </c>
      <c r="D398" s="108"/>
      <c r="E398" s="253" t="s">
        <v>394</v>
      </c>
      <c r="F398" s="260"/>
      <c r="G398" s="261" t="s">
        <v>394</v>
      </c>
      <c r="H398" s="258"/>
      <c r="I398" s="259" t="s">
        <v>394</v>
      </c>
      <c r="J398" s="257" t="str">
        <f>IFERROR((VLOOKUP(CONCATENATE(D398," ",F398),Measures!$D$11:$E$245,2,FALSE)*H398),"")</f>
        <v/>
      </c>
      <c r="K398" s="108"/>
      <c r="L398" s="253" t="s">
        <v>394</v>
      </c>
      <c r="M398" s="108"/>
      <c r="N398" s="253" t="s">
        <v>394</v>
      </c>
      <c r="O398" s="108"/>
      <c r="P398" s="253" t="s">
        <v>394</v>
      </c>
      <c r="Q398" s="256"/>
      <c r="R398" s="255" t="s">
        <v>394</v>
      </c>
      <c r="S398" s="118" t="str">
        <f>IFERROR(IF(M398="LED Kit","NA",VLOOKUP(CONCATENATE(IF(OR(M398="LED Kit",M398="LED Tube"),"LED",M398)," ",O398),Measures!$D$11:$E$245,2,FALSE)*Q398),"")</f>
        <v/>
      </c>
      <c r="T398" s="108"/>
      <c r="U398" s="271" t="s">
        <v>394</v>
      </c>
    </row>
    <row r="399" spans="1:21" s="20" customFormat="1" ht="18.75" customHeight="1">
      <c r="A399" s="104"/>
      <c r="B399" s="101"/>
      <c r="C399" s="253" t="s">
        <v>394</v>
      </c>
      <c r="D399" s="108"/>
      <c r="E399" s="253" t="s">
        <v>394</v>
      </c>
      <c r="F399" s="260"/>
      <c r="G399" s="261" t="s">
        <v>394</v>
      </c>
      <c r="H399" s="258"/>
      <c r="I399" s="259" t="s">
        <v>394</v>
      </c>
      <c r="J399" s="257" t="str">
        <f>IFERROR((VLOOKUP(CONCATENATE(D399," ",F399),Measures!$D$11:$E$245,2,FALSE)*H399),"")</f>
        <v/>
      </c>
      <c r="K399" s="108"/>
      <c r="L399" s="253" t="s">
        <v>394</v>
      </c>
      <c r="M399" s="108"/>
      <c r="N399" s="253" t="s">
        <v>394</v>
      </c>
      <c r="O399" s="108"/>
      <c r="P399" s="253" t="s">
        <v>394</v>
      </c>
      <c r="Q399" s="256"/>
      <c r="R399" s="255" t="s">
        <v>394</v>
      </c>
      <c r="S399" s="118" t="str">
        <f>IFERROR(IF(M399="LED Kit","NA",VLOOKUP(CONCATENATE(IF(OR(M399="LED Kit",M399="LED Tube"),"LED",M399)," ",O399),Measures!$D$11:$E$245,2,FALSE)*Q399),"")</f>
        <v/>
      </c>
      <c r="T399" s="108"/>
      <c r="U399" s="271" t="s">
        <v>394</v>
      </c>
    </row>
    <row r="400" spans="1:21" s="20" customFormat="1" ht="18.75" customHeight="1">
      <c r="A400" s="104"/>
      <c r="B400" s="101"/>
      <c r="C400" s="253" t="s">
        <v>394</v>
      </c>
      <c r="D400" s="108"/>
      <c r="E400" s="253" t="s">
        <v>394</v>
      </c>
      <c r="F400" s="260"/>
      <c r="G400" s="261" t="s">
        <v>394</v>
      </c>
      <c r="H400" s="258"/>
      <c r="I400" s="259" t="s">
        <v>394</v>
      </c>
      <c r="J400" s="257" t="str">
        <f>IFERROR((VLOOKUP(CONCATENATE(D400," ",F400),Measures!$D$11:$E$245,2,FALSE)*H400),"")</f>
        <v/>
      </c>
      <c r="K400" s="108"/>
      <c r="L400" s="253" t="s">
        <v>394</v>
      </c>
      <c r="M400" s="108"/>
      <c r="N400" s="253" t="s">
        <v>394</v>
      </c>
      <c r="O400" s="108"/>
      <c r="P400" s="253" t="s">
        <v>394</v>
      </c>
      <c r="Q400" s="256"/>
      <c r="R400" s="255" t="s">
        <v>394</v>
      </c>
      <c r="S400" s="118" t="str">
        <f>IFERROR(IF(M400="LED Kit","NA",VLOOKUP(CONCATENATE(IF(OR(M400="LED Kit",M400="LED Tube"),"LED",M400)," ",O400),Measures!$D$11:$E$245,2,FALSE)*Q400),"")</f>
        <v/>
      </c>
      <c r="T400" s="108"/>
      <c r="U400" s="271" t="s">
        <v>394</v>
      </c>
    </row>
    <row r="401" spans="1:21" s="20" customFormat="1" ht="18.75" customHeight="1">
      <c r="A401" s="104"/>
      <c r="B401" s="101"/>
      <c r="C401" s="253" t="s">
        <v>394</v>
      </c>
      <c r="D401" s="108"/>
      <c r="E401" s="253" t="s">
        <v>394</v>
      </c>
      <c r="F401" s="260"/>
      <c r="G401" s="261" t="s">
        <v>394</v>
      </c>
      <c r="H401" s="258"/>
      <c r="I401" s="259" t="s">
        <v>394</v>
      </c>
      <c r="J401" s="257" t="str">
        <f>IFERROR((VLOOKUP(CONCATENATE(D401," ",F401),Measures!$D$11:$E$245,2,FALSE)*H401),"")</f>
        <v/>
      </c>
      <c r="K401" s="108"/>
      <c r="L401" s="253" t="s">
        <v>394</v>
      </c>
      <c r="M401" s="108"/>
      <c r="N401" s="253" t="s">
        <v>394</v>
      </c>
      <c r="O401" s="108"/>
      <c r="P401" s="253" t="s">
        <v>394</v>
      </c>
      <c r="Q401" s="256"/>
      <c r="R401" s="255" t="s">
        <v>394</v>
      </c>
      <c r="S401" s="118" t="str">
        <f>IFERROR(IF(M401="LED Kit","NA",VLOOKUP(CONCATENATE(IF(OR(M401="LED Kit",M401="LED Tube"),"LED",M401)," ",O401),Measures!$D$11:$E$245,2,FALSE)*Q401),"")</f>
        <v/>
      </c>
      <c r="T401" s="108"/>
      <c r="U401" s="271" t="s">
        <v>394</v>
      </c>
    </row>
    <row r="402" spans="1:21" s="20" customFormat="1" ht="18.75" customHeight="1">
      <c r="A402" s="104"/>
      <c r="B402" s="101"/>
      <c r="C402" s="253" t="s">
        <v>394</v>
      </c>
      <c r="D402" s="108"/>
      <c r="E402" s="253" t="s">
        <v>394</v>
      </c>
      <c r="F402" s="260"/>
      <c r="G402" s="261" t="s">
        <v>394</v>
      </c>
      <c r="H402" s="258"/>
      <c r="I402" s="259" t="s">
        <v>394</v>
      </c>
      <c r="J402" s="257" t="str">
        <f>IFERROR((VLOOKUP(CONCATENATE(D402," ",F402),Measures!$D$11:$E$245,2,FALSE)*H402),"")</f>
        <v/>
      </c>
      <c r="K402" s="108"/>
      <c r="L402" s="253" t="s">
        <v>394</v>
      </c>
      <c r="M402" s="108"/>
      <c r="N402" s="253" t="s">
        <v>394</v>
      </c>
      <c r="O402" s="108"/>
      <c r="P402" s="253" t="s">
        <v>394</v>
      </c>
      <c r="Q402" s="256"/>
      <c r="R402" s="255" t="s">
        <v>394</v>
      </c>
      <c r="S402" s="118" t="str">
        <f>IFERROR(IF(M402="LED Kit","NA",VLOOKUP(CONCATENATE(IF(OR(M402="LED Kit",M402="LED Tube"),"LED",M402)," ",O402),Measures!$D$11:$E$245,2,FALSE)*Q402),"")</f>
        <v/>
      </c>
      <c r="T402" s="108"/>
      <c r="U402" s="271" t="s">
        <v>394</v>
      </c>
    </row>
    <row r="403" spans="1:21" s="20" customFormat="1" ht="18.75" customHeight="1">
      <c r="A403" s="104"/>
      <c r="B403" s="101"/>
      <c r="C403" s="253" t="s">
        <v>394</v>
      </c>
      <c r="D403" s="108"/>
      <c r="E403" s="253" t="s">
        <v>394</v>
      </c>
      <c r="F403" s="260"/>
      <c r="G403" s="261" t="s">
        <v>394</v>
      </c>
      <c r="H403" s="258"/>
      <c r="I403" s="259" t="s">
        <v>394</v>
      </c>
      <c r="J403" s="257" t="str">
        <f>IFERROR((VLOOKUP(CONCATENATE(D403," ",F403),Measures!$D$11:$E$245,2,FALSE)*H403),"")</f>
        <v/>
      </c>
      <c r="K403" s="108"/>
      <c r="L403" s="253" t="s">
        <v>394</v>
      </c>
      <c r="M403" s="108"/>
      <c r="N403" s="253" t="s">
        <v>394</v>
      </c>
      <c r="O403" s="108"/>
      <c r="P403" s="253" t="s">
        <v>394</v>
      </c>
      <c r="Q403" s="256"/>
      <c r="R403" s="255" t="s">
        <v>394</v>
      </c>
      <c r="S403" s="118" t="str">
        <f>IFERROR(IF(M403="LED Kit","NA",VLOOKUP(CONCATENATE(IF(OR(M403="LED Kit",M403="LED Tube"),"LED",M403)," ",O403),Measures!$D$11:$E$245,2,FALSE)*Q403),"")</f>
        <v/>
      </c>
      <c r="T403" s="108"/>
      <c r="U403" s="271" t="s">
        <v>394</v>
      </c>
    </row>
    <row r="404" spans="1:21" s="20" customFormat="1" ht="18.75" customHeight="1">
      <c r="A404" s="104"/>
      <c r="B404" s="101"/>
      <c r="C404" s="253" t="s">
        <v>394</v>
      </c>
      <c r="D404" s="108"/>
      <c r="E404" s="253" t="s">
        <v>394</v>
      </c>
      <c r="F404" s="260"/>
      <c r="G404" s="261" t="s">
        <v>394</v>
      </c>
      <c r="H404" s="258"/>
      <c r="I404" s="259" t="s">
        <v>394</v>
      </c>
      <c r="J404" s="257" t="str">
        <f>IFERROR((VLOOKUP(CONCATENATE(D404," ",F404),Measures!$D$11:$E$245,2,FALSE)*H404),"")</f>
        <v/>
      </c>
      <c r="K404" s="108"/>
      <c r="L404" s="253" t="s">
        <v>394</v>
      </c>
      <c r="M404" s="108"/>
      <c r="N404" s="253" t="s">
        <v>394</v>
      </c>
      <c r="O404" s="108"/>
      <c r="P404" s="253" t="s">
        <v>394</v>
      </c>
      <c r="Q404" s="256"/>
      <c r="R404" s="255" t="s">
        <v>394</v>
      </c>
      <c r="S404" s="118" t="str">
        <f>IFERROR(IF(M404="LED Kit","NA",VLOOKUP(CONCATENATE(IF(OR(M404="LED Kit",M404="LED Tube"),"LED",M404)," ",O404),Measures!$D$11:$E$245,2,FALSE)*Q404),"")</f>
        <v/>
      </c>
      <c r="T404" s="108"/>
      <c r="U404" s="271" t="s">
        <v>394</v>
      </c>
    </row>
    <row r="405" spans="1:21" s="20" customFormat="1" ht="18.75" customHeight="1">
      <c r="A405" s="104"/>
      <c r="B405" s="101"/>
      <c r="C405" s="253" t="s">
        <v>394</v>
      </c>
      <c r="D405" s="108"/>
      <c r="E405" s="253" t="s">
        <v>394</v>
      </c>
      <c r="F405" s="260"/>
      <c r="G405" s="261" t="s">
        <v>394</v>
      </c>
      <c r="H405" s="258"/>
      <c r="I405" s="259" t="s">
        <v>394</v>
      </c>
      <c r="J405" s="257" t="str">
        <f>IFERROR((VLOOKUP(CONCATENATE(D405," ",F405),Measures!$D$11:$E$245,2,FALSE)*H405),"")</f>
        <v/>
      </c>
      <c r="K405" s="108"/>
      <c r="L405" s="253" t="s">
        <v>394</v>
      </c>
      <c r="M405" s="108"/>
      <c r="N405" s="253" t="s">
        <v>394</v>
      </c>
      <c r="O405" s="108"/>
      <c r="P405" s="253" t="s">
        <v>394</v>
      </c>
      <c r="Q405" s="256"/>
      <c r="R405" s="255" t="s">
        <v>394</v>
      </c>
      <c r="S405" s="118" t="str">
        <f>IFERROR(IF(M405="LED Kit","NA",VLOOKUP(CONCATENATE(IF(OR(M405="LED Kit",M405="LED Tube"),"LED",M405)," ",O405),Measures!$D$11:$E$245,2,FALSE)*Q405),"")</f>
        <v/>
      </c>
      <c r="T405" s="108"/>
      <c r="U405" s="271" t="s">
        <v>394</v>
      </c>
    </row>
    <row r="406" spans="1:21" s="20" customFormat="1" ht="18.75" customHeight="1">
      <c r="A406" s="104"/>
      <c r="B406" s="101"/>
      <c r="C406" s="253" t="s">
        <v>394</v>
      </c>
      <c r="D406" s="108"/>
      <c r="E406" s="253" t="s">
        <v>394</v>
      </c>
      <c r="F406" s="260"/>
      <c r="G406" s="261" t="s">
        <v>394</v>
      </c>
      <c r="H406" s="258"/>
      <c r="I406" s="259" t="s">
        <v>394</v>
      </c>
      <c r="J406" s="257" t="str">
        <f>IFERROR((VLOOKUP(CONCATENATE(D406," ",F406),Measures!$D$11:$E$245,2,FALSE)*H406),"")</f>
        <v/>
      </c>
      <c r="K406" s="108"/>
      <c r="L406" s="253" t="s">
        <v>394</v>
      </c>
      <c r="M406" s="108"/>
      <c r="N406" s="253" t="s">
        <v>394</v>
      </c>
      <c r="O406" s="108"/>
      <c r="P406" s="253" t="s">
        <v>394</v>
      </c>
      <c r="Q406" s="256"/>
      <c r="R406" s="255" t="s">
        <v>394</v>
      </c>
      <c r="S406" s="118" t="str">
        <f>IFERROR(IF(M406="LED Kit","NA",VLOOKUP(CONCATENATE(IF(OR(M406="LED Kit",M406="LED Tube"),"LED",M406)," ",O406),Measures!$D$11:$E$245,2,FALSE)*Q406),"")</f>
        <v/>
      </c>
      <c r="T406" s="108"/>
      <c r="U406" s="271" t="s">
        <v>394</v>
      </c>
    </row>
    <row r="407" spans="1:21" s="20" customFormat="1" ht="18.75" customHeight="1">
      <c r="A407" s="104"/>
      <c r="B407" s="101"/>
      <c r="C407" s="253" t="s">
        <v>394</v>
      </c>
      <c r="D407" s="108"/>
      <c r="E407" s="253" t="s">
        <v>394</v>
      </c>
      <c r="F407" s="260"/>
      <c r="G407" s="261" t="s">
        <v>394</v>
      </c>
      <c r="H407" s="258"/>
      <c r="I407" s="259" t="s">
        <v>394</v>
      </c>
      <c r="J407" s="257" t="str">
        <f>IFERROR((VLOOKUP(CONCATENATE(D407," ",F407),Measures!$D$11:$E$245,2,FALSE)*H407),"")</f>
        <v/>
      </c>
      <c r="K407" s="108"/>
      <c r="L407" s="253" t="s">
        <v>394</v>
      </c>
      <c r="M407" s="108"/>
      <c r="N407" s="253" t="s">
        <v>394</v>
      </c>
      <c r="O407" s="108"/>
      <c r="P407" s="253" t="s">
        <v>394</v>
      </c>
      <c r="Q407" s="256"/>
      <c r="R407" s="255" t="s">
        <v>394</v>
      </c>
      <c r="S407" s="118" t="str">
        <f>IFERROR(IF(M407="LED Kit","NA",VLOOKUP(CONCATENATE(IF(OR(M407="LED Kit",M407="LED Tube"),"LED",M407)," ",O407),Measures!$D$11:$E$245,2,FALSE)*Q407),"")</f>
        <v/>
      </c>
      <c r="T407" s="108"/>
      <c r="U407" s="271" t="s">
        <v>394</v>
      </c>
    </row>
    <row r="408" spans="1:21" s="20" customFormat="1" ht="18.75" customHeight="1">
      <c r="A408" s="104"/>
      <c r="B408" s="101"/>
      <c r="C408" s="253" t="s">
        <v>394</v>
      </c>
      <c r="D408" s="108"/>
      <c r="E408" s="253" t="s">
        <v>394</v>
      </c>
      <c r="F408" s="260"/>
      <c r="G408" s="261" t="s">
        <v>394</v>
      </c>
      <c r="H408" s="258"/>
      <c r="I408" s="259" t="s">
        <v>394</v>
      </c>
      <c r="J408" s="257" t="str">
        <f>IFERROR((VLOOKUP(CONCATENATE(D408," ",F408),Measures!$D$11:$E$245,2,FALSE)*H408),"")</f>
        <v/>
      </c>
      <c r="K408" s="108"/>
      <c r="L408" s="253" t="s">
        <v>394</v>
      </c>
      <c r="M408" s="108"/>
      <c r="N408" s="253" t="s">
        <v>394</v>
      </c>
      <c r="O408" s="108"/>
      <c r="P408" s="253" t="s">
        <v>394</v>
      </c>
      <c r="Q408" s="256"/>
      <c r="R408" s="255" t="s">
        <v>394</v>
      </c>
      <c r="S408" s="118" t="str">
        <f>IFERROR(IF(M408="LED Kit","NA",VLOOKUP(CONCATENATE(IF(OR(M408="LED Kit",M408="LED Tube"),"LED",M408)," ",O408),Measures!$D$11:$E$245,2,FALSE)*Q408),"")</f>
        <v/>
      </c>
      <c r="T408" s="108"/>
      <c r="U408" s="271" t="s">
        <v>394</v>
      </c>
    </row>
    <row r="409" spans="1:21" s="20" customFormat="1" ht="18.75" customHeight="1">
      <c r="A409" s="104"/>
      <c r="B409" s="101"/>
      <c r="C409" s="253" t="s">
        <v>394</v>
      </c>
      <c r="D409" s="108"/>
      <c r="E409" s="253" t="s">
        <v>394</v>
      </c>
      <c r="F409" s="260"/>
      <c r="G409" s="261" t="s">
        <v>394</v>
      </c>
      <c r="H409" s="258"/>
      <c r="I409" s="259" t="s">
        <v>394</v>
      </c>
      <c r="J409" s="257" t="str">
        <f>IFERROR((VLOOKUP(CONCATENATE(D409," ",F409),Measures!$D$11:$E$245,2,FALSE)*H409),"")</f>
        <v/>
      </c>
      <c r="K409" s="108"/>
      <c r="L409" s="253" t="s">
        <v>394</v>
      </c>
      <c r="M409" s="108"/>
      <c r="N409" s="253" t="s">
        <v>394</v>
      </c>
      <c r="O409" s="108"/>
      <c r="P409" s="253" t="s">
        <v>394</v>
      </c>
      <c r="Q409" s="256"/>
      <c r="R409" s="255" t="s">
        <v>394</v>
      </c>
      <c r="S409" s="118" t="str">
        <f>IFERROR(IF(M409="LED Kit","NA",VLOOKUP(CONCATENATE(IF(OR(M409="LED Kit",M409="LED Tube"),"LED",M409)," ",O409),Measures!$D$11:$E$245,2,FALSE)*Q409),"")</f>
        <v/>
      </c>
      <c r="T409" s="108"/>
      <c r="U409" s="271" t="s">
        <v>394</v>
      </c>
    </row>
    <row r="410" spans="1:21" s="20" customFormat="1" ht="18.75" customHeight="1">
      <c r="A410" s="104"/>
      <c r="B410" s="101"/>
      <c r="C410" s="253" t="s">
        <v>394</v>
      </c>
      <c r="D410" s="108"/>
      <c r="E410" s="253" t="s">
        <v>394</v>
      </c>
      <c r="F410" s="260"/>
      <c r="G410" s="261" t="s">
        <v>394</v>
      </c>
      <c r="H410" s="258"/>
      <c r="I410" s="259" t="s">
        <v>394</v>
      </c>
      <c r="J410" s="257" t="str">
        <f>IFERROR((VLOOKUP(CONCATENATE(D410," ",F410),Measures!$D$11:$E$245,2,FALSE)*H410),"")</f>
        <v/>
      </c>
      <c r="K410" s="108"/>
      <c r="L410" s="253" t="s">
        <v>394</v>
      </c>
      <c r="M410" s="108"/>
      <c r="N410" s="253" t="s">
        <v>394</v>
      </c>
      <c r="O410" s="108"/>
      <c r="P410" s="253" t="s">
        <v>394</v>
      </c>
      <c r="Q410" s="256"/>
      <c r="R410" s="255" t="s">
        <v>394</v>
      </c>
      <c r="S410" s="118" t="str">
        <f>IFERROR(IF(M410="LED Kit","NA",VLOOKUP(CONCATENATE(IF(OR(M410="LED Kit",M410="LED Tube"),"LED",M410)," ",O410),Measures!$D$11:$E$245,2,FALSE)*Q410),"")</f>
        <v/>
      </c>
      <c r="T410" s="108"/>
      <c r="U410" s="271" t="s">
        <v>394</v>
      </c>
    </row>
    <row r="411" spans="1:21" s="20" customFormat="1" ht="18.75" customHeight="1">
      <c r="A411" s="104"/>
      <c r="B411" s="101"/>
      <c r="C411" s="253" t="s">
        <v>394</v>
      </c>
      <c r="D411" s="108"/>
      <c r="E411" s="253" t="s">
        <v>394</v>
      </c>
      <c r="F411" s="260"/>
      <c r="G411" s="261" t="s">
        <v>394</v>
      </c>
      <c r="H411" s="258"/>
      <c r="I411" s="259" t="s">
        <v>394</v>
      </c>
      <c r="J411" s="257" t="str">
        <f>IFERROR((VLOOKUP(CONCATENATE(D411," ",F411),Measures!$D$11:$E$245,2,FALSE)*H411),"")</f>
        <v/>
      </c>
      <c r="K411" s="108"/>
      <c r="L411" s="253" t="s">
        <v>394</v>
      </c>
      <c r="M411" s="108"/>
      <c r="N411" s="253" t="s">
        <v>394</v>
      </c>
      <c r="O411" s="108"/>
      <c r="P411" s="253" t="s">
        <v>394</v>
      </c>
      <c r="Q411" s="256"/>
      <c r="R411" s="255" t="s">
        <v>394</v>
      </c>
      <c r="S411" s="118" t="str">
        <f>IFERROR(IF(M411="LED Kit","NA",VLOOKUP(CONCATENATE(IF(OR(M411="LED Kit",M411="LED Tube"),"LED",M411)," ",O411),Measures!$D$11:$E$245,2,FALSE)*Q411),"")</f>
        <v/>
      </c>
      <c r="T411" s="108"/>
      <c r="U411" s="271" t="s">
        <v>394</v>
      </c>
    </row>
    <row r="412" spans="1:21" s="20" customFormat="1" ht="18.75" customHeight="1">
      <c r="A412" s="104"/>
      <c r="B412" s="101"/>
      <c r="C412" s="253" t="s">
        <v>394</v>
      </c>
      <c r="D412" s="108"/>
      <c r="E412" s="253" t="s">
        <v>394</v>
      </c>
      <c r="F412" s="260"/>
      <c r="G412" s="261" t="s">
        <v>394</v>
      </c>
      <c r="H412" s="258"/>
      <c r="I412" s="259" t="s">
        <v>394</v>
      </c>
      <c r="J412" s="257" t="str">
        <f>IFERROR((VLOOKUP(CONCATENATE(D412," ",F412),Measures!$D$11:$E$245,2,FALSE)*H412),"")</f>
        <v/>
      </c>
      <c r="K412" s="108"/>
      <c r="L412" s="253" t="s">
        <v>394</v>
      </c>
      <c r="M412" s="108"/>
      <c r="N412" s="253" t="s">
        <v>394</v>
      </c>
      <c r="O412" s="108"/>
      <c r="P412" s="253" t="s">
        <v>394</v>
      </c>
      <c r="Q412" s="256"/>
      <c r="R412" s="255" t="s">
        <v>394</v>
      </c>
      <c r="S412" s="118" t="str">
        <f>IFERROR(IF(M412="LED Kit","NA",VLOOKUP(CONCATENATE(IF(OR(M412="LED Kit",M412="LED Tube"),"LED",M412)," ",O412),Measures!$D$11:$E$245,2,FALSE)*Q412),"")</f>
        <v/>
      </c>
      <c r="T412" s="108"/>
      <c r="U412" s="271" t="s">
        <v>394</v>
      </c>
    </row>
    <row r="413" spans="1:21" s="20" customFormat="1" ht="18.75" customHeight="1">
      <c r="A413" s="104"/>
      <c r="B413" s="101"/>
      <c r="C413" s="253" t="s">
        <v>394</v>
      </c>
      <c r="D413" s="108"/>
      <c r="E413" s="253" t="s">
        <v>394</v>
      </c>
      <c r="F413" s="260"/>
      <c r="G413" s="261" t="s">
        <v>394</v>
      </c>
      <c r="H413" s="258"/>
      <c r="I413" s="259" t="s">
        <v>394</v>
      </c>
      <c r="J413" s="257" t="str">
        <f>IFERROR((VLOOKUP(CONCATENATE(D413," ",F413),Measures!$D$11:$E$245,2,FALSE)*H413),"")</f>
        <v/>
      </c>
      <c r="K413" s="108"/>
      <c r="L413" s="253" t="s">
        <v>394</v>
      </c>
      <c r="M413" s="108"/>
      <c r="N413" s="253" t="s">
        <v>394</v>
      </c>
      <c r="O413" s="108"/>
      <c r="P413" s="253" t="s">
        <v>394</v>
      </c>
      <c r="Q413" s="256"/>
      <c r="R413" s="255" t="s">
        <v>394</v>
      </c>
      <c r="S413" s="118" t="str">
        <f>IFERROR(IF(M413="LED Kit","NA",VLOOKUP(CONCATENATE(IF(OR(M413="LED Kit",M413="LED Tube"),"LED",M413)," ",O413),Measures!$D$11:$E$245,2,FALSE)*Q413),"")</f>
        <v/>
      </c>
      <c r="T413" s="108"/>
      <c r="U413" s="271" t="s">
        <v>394</v>
      </c>
    </row>
    <row r="414" spans="1:21" s="20" customFormat="1" ht="18.75" customHeight="1">
      <c r="A414" s="104"/>
      <c r="B414" s="101"/>
      <c r="C414" s="253" t="s">
        <v>394</v>
      </c>
      <c r="D414" s="108"/>
      <c r="E414" s="253" t="s">
        <v>394</v>
      </c>
      <c r="F414" s="260"/>
      <c r="G414" s="261" t="s">
        <v>394</v>
      </c>
      <c r="H414" s="258"/>
      <c r="I414" s="259" t="s">
        <v>394</v>
      </c>
      <c r="J414" s="257" t="str">
        <f>IFERROR((VLOOKUP(CONCATENATE(D414," ",F414),Measures!$D$11:$E$245,2,FALSE)*H414),"")</f>
        <v/>
      </c>
      <c r="K414" s="108"/>
      <c r="L414" s="253" t="s">
        <v>394</v>
      </c>
      <c r="M414" s="108"/>
      <c r="N414" s="253" t="s">
        <v>394</v>
      </c>
      <c r="O414" s="108"/>
      <c r="P414" s="253" t="s">
        <v>394</v>
      </c>
      <c r="Q414" s="256"/>
      <c r="R414" s="255" t="s">
        <v>394</v>
      </c>
      <c r="S414" s="118" t="str">
        <f>IFERROR(IF(M414="LED Kit","NA",VLOOKUP(CONCATENATE(IF(OR(M414="LED Kit",M414="LED Tube"),"LED",M414)," ",O414),Measures!$D$11:$E$245,2,FALSE)*Q414),"")</f>
        <v/>
      </c>
      <c r="T414" s="108"/>
      <c r="U414" s="271" t="s">
        <v>394</v>
      </c>
    </row>
    <row r="415" spans="1:21" s="20" customFormat="1" ht="18.75" customHeight="1">
      <c r="A415" s="104"/>
      <c r="B415" s="101"/>
      <c r="C415" s="253" t="s">
        <v>394</v>
      </c>
      <c r="D415" s="108"/>
      <c r="E415" s="253" t="s">
        <v>394</v>
      </c>
      <c r="F415" s="260"/>
      <c r="G415" s="261" t="s">
        <v>394</v>
      </c>
      <c r="H415" s="258"/>
      <c r="I415" s="259" t="s">
        <v>394</v>
      </c>
      <c r="J415" s="257" t="str">
        <f>IFERROR((VLOOKUP(CONCATENATE(D415," ",F415),Measures!$D$11:$E$245,2,FALSE)*H415),"")</f>
        <v/>
      </c>
      <c r="K415" s="108"/>
      <c r="L415" s="253" t="s">
        <v>394</v>
      </c>
      <c r="M415" s="108"/>
      <c r="N415" s="253" t="s">
        <v>394</v>
      </c>
      <c r="O415" s="108"/>
      <c r="P415" s="253" t="s">
        <v>394</v>
      </c>
      <c r="Q415" s="256"/>
      <c r="R415" s="255" t="s">
        <v>394</v>
      </c>
      <c r="S415" s="118" t="str">
        <f>IFERROR(IF(M415="LED Kit","NA",VLOOKUP(CONCATENATE(IF(OR(M415="LED Kit",M415="LED Tube"),"LED",M415)," ",O415),Measures!$D$11:$E$245,2,FALSE)*Q415),"")</f>
        <v/>
      </c>
      <c r="T415" s="108"/>
      <c r="U415" s="271" t="s">
        <v>394</v>
      </c>
    </row>
    <row r="416" spans="1:21" s="20" customFormat="1" ht="18.75" customHeight="1">
      <c r="A416" s="104"/>
      <c r="B416" s="101"/>
      <c r="C416" s="253" t="s">
        <v>394</v>
      </c>
      <c r="D416" s="108"/>
      <c r="E416" s="253" t="s">
        <v>394</v>
      </c>
      <c r="F416" s="260"/>
      <c r="G416" s="261" t="s">
        <v>394</v>
      </c>
      <c r="H416" s="258"/>
      <c r="I416" s="259" t="s">
        <v>394</v>
      </c>
      <c r="J416" s="257" t="str">
        <f>IFERROR((VLOOKUP(CONCATENATE(D416," ",F416),Measures!$D$11:$E$245,2,FALSE)*H416),"")</f>
        <v/>
      </c>
      <c r="K416" s="108"/>
      <c r="L416" s="253" t="s">
        <v>394</v>
      </c>
      <c r="M416" s="108"/>
      <c r="N416" s="253" t="s">
        <v>394</v>
      </c>
      <c r="O416" s="108"/>
      <c r="P416" s="253" t="s">
        <v>394</v>
      </c>
      <c r="Q416" s="256"/>
      <c r="R416" s="255" t="s">
        <v>394</v>
      </c>
      <c r="S416" s="118" t="str">
        <f>IFERROR(IF(M416="LED Kit","NA",VLOOKUP(CONCATENATE(IF(OR(M416="LED Kit",M416="LED Tube"),"LED",M416)," ",O416),Measures!$D$11:$E$245,2,FALSE)*Q416),"")</f>
        <v/>
      </c>
      <c r="T416" s="108"/>
      <c r="U416" s="271" t="s">
        <v>394</v>
      </c>
    </row>
    <row r="417" spans="1:21" s="20" customFormat="1" ht="18.75" customHeight="1">
      <c r="A417" s="104"/>
      <c r="B417" s="101"/>
      <c r="C417" s="253" t="s">
        <v>394</v>
      </c>
      <c r="D417" s="108"/>
      <c r="E417" s="253" t="s">
        <v>394</v>
      </c>
      <c r="F417" s="260"/>
      <c r="G417" s="261" t="s">
        <v>394</v>
      </c>
      <c r="H417" s="258"/>
      <c r="I417" s="259" t="s">
        <v>394</v>
      </c>
      <c r="J417" s="257" t="str">
        <f>IFERROR((VLOOKUP(CONCATENATE(D417," ",F417),Measures!$D$11:$E$245,2,FALSE)*H417),"")</f>
        <v/>
      </c>
      <c r="K417" s="108"/>
      <c r="L417" s="253" t="s">
        <v>394</v>
      </c>
      <c r="M417" s="108"/>
      <c r="N417" s="253" t="s">
        <v>394</v>
      </c>
      <c r="O417" s="108"/>
      <c r="P417" s="253" t="s">
        <v>394</v>
      </c>
      <c r="Q417" s="256"/>
      <c r="R417" s="255" t="s">
        <v>394</v>
      </c>
      <c r="S417" s="118" t="str">
        <f>IFERROR(IF(M417="LED Kit","NA",VLOOKUP(CONCATENATE(IF(OR(M417="LED Kit",M417="LED Tube"),"LED",M417)," ",O417),Measures!$D$11:$E$245,2,FALSE)*Q417),"")</f>
        <v/>
      </c>
      <c r="T417" s="108"/>
      <c r="U417" s="271" t="s">
        <v>394</v>
      </c>
    </row>
    <row r="418" spans="1:21" s="20" customFormat="1" ht="18.75" customHeight="1">
      <c r="A418" s="104"/>
      <c r="B418" s="101"/>
      <c r="C418" s="253" t="s">
        <v>394</v>
      </c>
      <c r="D418" s="108"/>
      <c r="E418" s="253" t="s">
        <v>394</v>
      </c>
      <c r="F418" s="260"/>
      <c r="G418" s="261" t="s">
        <v>394</v>
      </c>
      <c r="H418" s="258"/>
      <c r="I418" s="259" t="s">
        <v>394</v>
      </c>
      <c r="J418" s="257" t="str">
        <f>IFERROR((VLOOKUP(CONCATENATE(D418," ",F418),Measures!$D$11:$E$245,2,FALSE)*H418),"")</f>
        <v/>
      </c>
      <c r="K418" s="108"/>
      <c r="L418" s="253" t="s">
        <v>394</v>
      </c>
      <c r="M418" s="108"/>
      <c r="N418" s="253" t="s">
        <v>394</v>
      </c>
      <c r="O418" s="108"/>
      <c r="P418" s="253" t="s">
        <v>394</v>
      </c>
      <c r="Q418" s="256"/>
      <c r="R418" s="255" t="s">
        <v>394</v>
      </c>
      <c r="S418" s="118" t="str">
        <f>IFERROR(IF(M418="LED Kit","NA",VLOOKUP(CONCATENATE(IF(OR(M418="LED Kit",M418="LED Tube"),"LED",M418)," ",O418),Measures!$D$11:$E$245,2,FALSE)*Q418),"")</f>
        <v/>
      </c>
      <c r="T418" s="108"/>
      <c r="U418" s="271" t="s">
        <v>394</v>
      </c>
    </row>
    <row r="419" spans="1:21" s="20" customFormat="1" ht="18.75" customHeight="1">
      <c r="A419" s="104"/>
      <c r="B419" s="101"/>
      <c r="C419" s="253" t="s">
        <v>394</v>
      </c>
      <c r="D419" s="108"/>
      <c r="E419" s="253" t="s">
        <v>394</v>
      </c>
      <c r="F419" s="260"/>
      <c r="G419" s="261" t="s">
        <v>394</v>
      </c>
      <c r="H419" s="258"/>
      <c r="I419" s="259" t="s">
        <v>394</v>
      </c>
      <c r="J419" s="257" t="str">
        <f>IFERROR((VLOOKUP(CONCATENATE(D419," ",F419),Measures!$D$11:$E$245,2,FALSE)*H419),"")</f>
        <v/>
      </c>
      <c r="K419" s="108"/>
      <c r="L419" s="253" t="s">
        <v>394</v>
      </c>
      <c r="M419" s="108"/>
      <c r="N419" s="253" t="s">
        <v>394</v>
      </c>
      <c r="O419" s="108"/>
      <c r="P419" s="253" t="s">
        <v>394</v>
      </c>
      <c r="Q419" s="256"/>
      <c r="R419" s="255" t="s">
        <v>394</v>
      </c>
      <c r="S419" s="118" t="str">
        <f>IFERROR(IF(M419="LED Kit","NA",VLOOKUP(CONCATENATE(IF(OR(M419="LED Kit",M419="LED Tube"),"LED",M419)," ",O419),Measures!$D$11:$E$245,2,FALSE)*Q419),"")</f>
        <v/>
      </c>
      <c r="T419" s="108"/>
      <c r="U419" s="271" t="s">
        <v>394</v>
      </c>
    </row>
    <row r="420" spans="1:21" s="20" customFormat="1" ht="18.75" customHeight="1">
      <c r="A420" s="104"/>
      <c r="B420" s="101"/>
      <c r="C420" s="253" t="s">
        <v>394</v>
      </c>
      <c r="D420" s="108"/>
      <c r="E420" s="253" t="s">
        <v>394</v>
      </c>
      <c r="F420" s="260"/>
      <c r="G420" s="261" t="s">
        <v>394</v>
      </c>
      <c r="H420" s="258"/>
      <c r="I420" s="259" t="s">
        <v>394</v>
      </c>
      <c r="J420" s="257" t="str">
        <f>IFERROR((VLOOKUP(CONCATENATE(D420," ",F420),Measures!$D$11:$E$245,2,FALSE)*H420),"")</f>
        <v/>
      </c>
      <c r="K420" s="108"/>
      <c r="L420" s="253" t="s">
        <v>394</v>
      </c>
      <c r="M420" s="108"/>
      <c r="N420" s="253" t="s">
        <v>394</v>
      </c>
      <c r="O420" s="108"/>
      <c r="P420" s="253" t="s">
        <v>394</v>
      </c>
      <c r="Q420" s="256"/>
      <c r="R420" s="255" t="s">
        <v>394</v>
      </c>
      <c r="S420" s="118" t="str">
        <f>IFERROR(IF(M420="LED Kit","NA",VLOOKUP(CONCATENATE(IF(OR(M420="LED Kit",M420="LED Tube"),"LED",M420)," ",O420),Measures!$D$11:$E$245,2,FALSE)*Q420),"")</f>
        <v/>
      </c>
      <c r="T420" s="108"/>
      <c r="U420" s="271" t="s">
        <v>394</v>
      </c>
    </row>
    <row r="421" spans="1:21" s="20" customFormat="1" ht="18.75" customHeight="1">
      <c r="A421" s="104"/>
      <c r="B421" s="101"/>
      <c r="C421" s="253" t="s">
        <v>394</v>
      </c>
      <c r="D421" s="108"/>
      <c r="E421" s="253" t="s">
        <v>394</v>
      </c>
      <c r="F421" s="260"/>
      <c r="G421" s="261" t="s">
        <v>394</v>
      </c>
      <c r="H421" s="258"/>
      <c r="I421" s="259" t="s">
        <v>394</v>
      </c>
      <c r="J421" s="257" t="str">
        <f>IFERROR((VLOOKUP(CONCATENATE(D421," ",F421),Measures!$D$11:$E$245,2,FALSE)*H421),"")</f>
        <v/>
      </c>
      <c r="K421" s="108"/>
      <c r="L421" s="253" t="s">
        <v>394</v>
      </c>
      <c r="M421" s="108"/>
      <c r="N421" s="253" t="s">
        <v>394</v>
      </c>
      <c r="O421" s="108"/>
      <c r="P421" s="253" t="s">
        <v>394</v>
      </c>
      <c r="Q421" s="256"/>
      <c r="R421" s="255" t="s">
        <v>394</v>
      </c>
      <c r="S421" s="118" t="str">
        <f>IFERROR(IF(M421="LED Kit","NA",VLOOKUP(CONCATENATE(IF(OR(M421="LED Kit",M421="LED Tube"),"LED",M421)," ",O421),Measures!$D$11:$E$245,2,FALSE)*Q421),"")</f>
        <v/>
      </c>
      <c r="T421" s="108"/>
      <c r="U421" s="271" t="s">
        <v>394</v>
      </c>
    </row>
    <row r="422" spans="1:21" s="20" customFormat="1" ht="18.75" customHeight="1">
      <c r="A422" s="104"/>
      <c r="B422" s="101"/>
      <c r="C422" s="253" t="s">
        <v>394</v>
      </c>
      <c r="D422" s="108"/>
      <c r="E422" s="253" t="s">
        <v>394</v>
      </c>
      <c r="F422" s="260"/>
      <c r="G422" s="261" t="s">
        <v>394</v>
      </c>
      <c r="H422" s="258"/>
      <c r="I422" s="259" t="s">
        <v>394</v>
      </c>
      <c r="J422" s="257" t="str">
        <f>IFERROR((VLOOKUP(CONCATENATE(D422," ",F422),Measures!$D$11:$E$245,2,FALSE)*H422),"")</f>
        <v/>
      </c>
      <c r="K422" s="108"/>
      <c r="L422" s="253" t="s">
        <v>394</v>
      </c>
      <c r="M422" s="108"/>
      <c r="N422" s="253" t="s">
        <v>394</v>
      </c>
      <c r="O422" s="108"/>
      <c r="P422" s="253" t="s">
        <v>394</v>
      </c>
      <c r="Q422" s="256"/>
      <c r="R422" s="255" t="s">
        <v>394</v>
      </c>
      <c r="S422" s="118" t="str">
        <f>IFERROR(IF(M422="LED Kit","NA",VLOOKUP(CONCATENATE(IF(OR(M422="LED Kit",M422="LED Tube"),"LED",M422)," ",O422),Measures!$D$11:$E$245,2,FALSE)*Q422),"")</f>
        <v/>
      </c>
      <c r="T422" s="108"/>
      <c r="U422" s="271" t="s">
        <v>394</v>
      </c>
    </row>
    <row r="423" spans="1:21" s="20" customFormat="1" ht="18.75" customHeight="1">
      <c r="A423" s="104"/>
      <c r="B423" s="101"/>
      <c r="C423" s="253" t="s">
        <v>394</v>
      </c>
      <c r="D423" s="108"/>
      <c r="E423" s="253" t="s">
        <v>394</v>
      </c>
      <c r="F423" s="260"/>
      <c r="G423" s="261" t="s">
        <v>394</v>
      </c>
      <c r="H423" s="258"/>
      <c r="I423" s="259" t="s">
        <v>394</v>
      </c>
      <c r="J423" s="257" t="str">
        <f>IFERROR((VLOOKUP(CONCATENATE(D423," ",F423),Measures!$D$11:$E$245,2,FALSE)*H423),"")</f>
        <v/>
      </c>
      <c r="K423" s="108"/>
      <c r="L423" s="253" t="s">
        <v>394</v>
      </c>
      <c r="M423" s="108"/>
      <c r="N423" s="253" t="s">
        <v>394</v>
      </c>
      <c r="O423" s="108"/>
      <c r="P423" s="253" t="s">
        <v>394</v>
      </c>
      <c r="Q423" s="256"/>
      <c r="R423" s="255" t="s">
        <v>394</v>
      </c>
      <c r="S423" s="118" t="str">
        <f>IFERROR(IF(M423="LED Kit","NA",VLOOKUP(CONCATENATE(IF(OR(M423="LED Kit",M423="LED Tube"),"LED",M423)," ",O423),Measures!$D$11:$E$245,2,FALSE)*Q423),"")</f>
        <v/>
      </c>
      <c r="T423" s="108"/>
      <c r="U423" s="271" t="s">
        <v>394</v>
      </c>
    </row>
    <row r="424" spans="1:21" s="20" customFormat="1" ht="18.75" customHeight="1">
      <c r="A424" s="104"/>
      <c r="B424" s="101"/>
      <c r="C424" s="253" t="s">
        <v>394</v>
      </c>
      <c r="D424" s="108"/>
      <c r="E424" s="253" t="s">
        <v>394</v>
      </c>
      <c r="F424" s="260"/>
      <c r="G424" s="261" t="s">
        <v>394</v>
      </c>
      <c r="H424" s="258"/>
      <c r="I424" s="259" t="s">
        <v>394</v>
      </c>
      <c r="J424" s="257" t="str">
        <f>IFERROR((VLOOKUP(CONCATENATE(D424," ",F424),Measures!$D$11:$E$245,2,FALSE)*H424),"")</f>
        <v/>
      </c>
      <c r="K424" s="108"/>
      <c r="L424" s="253" t="s">
        <v>394</v>
      </c>
      <c r="M424" s="108"/>
      <c r="N424" s="253" t="s">
        <v>394</v>
      </c>
      <c r="O424" s="108"/>
      <c r="P424" s="253" t="s">
        <v>394</v>
      </c>
      <c r="Q424" s="256"/>
      <c r="R424" s="255" t="s">
        <v>394</v>
      </c>
      <c r="S424" s="118" t="str">
        <f>IFERROR(IF(M424="LED Kit","NA",VLOOKUP(CONCATENATE(IF(OR(M424="LED Kit",M424="LED Tube"),"LED",M424)," ",O424),Measures!$D$11:$E$245,2,FALSE)*Q424),"")</f>
        <v/>
      </c>
      <c r="T424" s="108"/>
      <c r="U424" s="271" t="s">
        <v>394</v>
      </c>
    </row>
    <row r="425" spans="1:21" s="20" customFormat="1" ht="18.75" customHeight="1">
      <c r="A425" s="104"/>
      <c r="B425" s="101"/>
      <c r="C425" s="253" t="s">
        <v>394</v>
      </c>
      <c r="D425" s="108"/>
      <c r="E425" s="253" t="s">
        <v>394</v>
      </c>
      <c r="F425" s="260"/>
      <c r="G425" s="261" t="s">
        <v>394</v>
      </c>
      <c r="H425" s="258"/>
      <c r="I425" s="259" t="s">
        <v>394</v>
      </c>
      <c r="J425" s="257" t="str">
        <f>IFERROR((VLOOKUP(CONCATENATE(D425," ",F425),Measures!$D$11:$E$245,2,FALSE)*H425),"")</f>
        <v/>
      </c>
      <c r="K425" s="108"/>
      <c r="L425" s="253" t="s">
        <v>394</v>
      </c>
      <c r="M425" s="108"/>
      <c r="N425" s="253" t="s">
        <v>394</v>
      </c>
      <c r="O425" s="108"/>
      <c r="P425" s="253" t="s">
        <v>394</v>
      </c>
      <c r="Q425" s="256"/>
      <c r="R425" s="255" t="s">
        <v>394</v>
      </c>
      <c r="S425" s="118" t="str">
        <f>IFERROR(IF(M425="LED Kit","NA",VLOOKUP(CONCATENATE(IF(OR(M425="LED Kit",M425="LED Tube"),"LED",M425)," ",O425),Measures!$D$11:$E$245,2,FALSE)*Q425),"")</f>
        <v/>
      </c>
      <c r="T425" s="108"/>
      <c r="U425" s="271" t="s">
        <v>394</v>
      </c>
    </row>
    <row r="426" spans="1:21" s="20" customFormat="1" ht="18.75" customHeight="1">
      <c r="A426" s="104"/>
      <c r="B426" s="101"/>
      <c r="C426" s="253" t="s">
        <v>394</v>
      </c>
      <c r="D426" s="108"/>
      <c r="E426" s="253" t="s">
        <v>394</v>
      </c>
      <c r="F426" s="260"/>
      <c r="G426" s="261" t="s">
        <v>394</v>
      </c>
      <c r="H426" s="258"/>
      <c r="I426" s="259" t="s">
        <v>394</v>
      </c>
      <c r="J426" s="257" t="str">
        <f>IFERROR((VLOOKUP(CONCATENATE(D426," ",F426),Measures!$D$11:$E$245,2,FALSE)*H426),"")</f>
        <v/>
      </c>
      <c r="K426" s="108"/>
      <c r="L426" s="253" t="s">
        <v>394</v>
      </c>
      <c r="M426" s="108"/>
      <c r="N426" s="253" t="s">
        <v>394</v>
      </c>
      <c r="O426" s="108"/>
      <c r="P426" s="253" t="s">
        <v>394</v>
      </c>
      <c r="Q426" s="256"/>
      <c r="R426" s="255" t="s">
        <v>394</v>
      </c>
      <c r="S426" s="118" t="str">
        <f>IFERROR(IF(M426="LED Kit","NA",VLOOKUP(CONCATENATE(IF(OR(M426="LED Kit",M426="LED Tube"),"LED",M426)," ",O426),Measures!$D$11:$E$245,2,FALSE)*Q426),"")</f>
        <v/>
      </c>
      <c r="T426" s="108"/>
      <c r="U426" s="271" t="s">
        <v>394</v>
      </c>
    </row>
    <row r="427" spans="1:21" s="20" customFormat="1" ht="18.75" customHeight="1">
      <c r="A427" s="104"/>
      <c r="B427" s="101"/>
      <c r="C427" s="253" t="s">
        <v>394</v>
      </c>
      <c r="D427" s="108"/>
      <c r="E427" s="253" t="s">
        <v>394</v>
      </c>
      <c r="F427" s="260"/>
      <c r="G427" s="261" t="s">
        <v>394</v>
      </c>
      <c r="H427" s="258"/>
      <c r="I427" s="259" t="s">
        <v>394</v>
      </c>
      <c r="J427" s="257" t="str">
        <f>IFERROR((VLOOKUP(CONCATENATE(D427," ",F427),Measures!$D$11:$E$245,2,FALSE)*H427),"")</f>
        <v/>
      </c>
      <c r="K427" s="108"/>
      <c r="L427" s="253" t="s">
        <v>394</v>
      </c>
      <c r="M427" s="108"/>
      <c r="N427" s="253" t="s">
        <v>394</v>
      </c>
      <c r="O427" s="108"/>
      <c r="P427" s="253" t="s">
        <v>394</v>
      </c>
      <c r="Q427" s="256"/>
      <c r="R427" s="255" t="s">
        <v>394</v>
      </c>
      <c r="S427" s="118" t="str">
        <f>IFERROR(IF(M427="LED Kit","NA",VLOOKUP(CONCATENATE(IF(OR(M427="LED Kit",M427="LED Tube"),"LED",M427)," ",O427),Measures!$D$11:$E$245,2,FALSE)*Q427),"")</f>
        <v/>
      </c>
      <c r="T427" s="108"/>
      <c r="U427" s="271" t="s">
        <v>394</v>
      </c>
    </row>
    <row r="428" spans="1:21" s="20" customFormat="1" ht="18.75" customHeight="1">
      <c r="A428" s="104"/>
      <c r="B428" s="101"/>
      <c r="C428" s="253" t="s">
        <v>394</v>
      </c>
      <c r="D428" s="108"/>
      <c r="E428" s="253" t="s">
        <v>394</v>
      </c>
      <c r="F428" s="260"/>
      <c r="G428" s="261" t="s">
        <v>394</v>
      </c>
      <c r="H428" s="258"/>
      <c r="I428" s="259" t="s">
        <v>394</v>
      </c>
      <c r="J428" s="257" t="str">
        <f>IFERROR((VLOOKUP(CONCATENATE(D428," ",F428),Measures!$D$11:$E$245,2,FALSE)*H428),"")</f>
        <v/>
      </c>
      <c r="K428" s="108"/>
      <c r="L428" s="253" t="s">
        <v>394</v>
      </c>
      <c r="M428" s="108"/>
      <c r="N428" s="253" t="s">
        <v>394</v>
      </c>
      <c r="O428" s="108"/>
      <c r="P428" s="253" t="s">
        <v>394</v>
      </c>
      <c r="Q428" s="256"/>
      <c r="R428" s="255" t="s">
        <v>394</v>
      </c>
      <c r="S428" s="118" t="str">
        <f>IFERROR(IF(M428="LED Kit","NA",VLOOKUP(CONCATENATE(IF(OR(M428="LED Kit",M428="LED Tube"),"LED",M428)," ",O428),Measures!$D$11:$E$245,2,FALSE)*Q428),"")</f>
        <v/>
      </c>
      <c r="T428" s="108"/>
      <c r="U428" s="271" t="s">
        <v>394</v>
      </c>
    </row>
    <row r="429" spans="1:21" s="20" customFormat="1" ht="18.75" customHeight="1">
      <c r="A429" s="104"/>
      <c r="B429" s="101"/>
      <c r="C429" s="253" t="s">
        <v>394</v>
      </c>
      <c r="D429" s="108"/>
      <c r="E429" s="253" t="s">
        <v>394</v>
      </c>
      <c r="F429" s="260"/>
      <c r="G429" s="261" t="s">
        <v>394</v>
      </c>
      <c r="H429" s="258"/>
      <c r="I429" s="259" t="s">
        <v>394</v>
      </c>
      <c r="J429" s="257" t="str">
        <f>IFERROR((VLOOKUP(CONCATENATE(D429," ",F429),Measures!$D$11:$E$245,2,FALSE)*H429),"")</f>
        <v/>
      </c>
      <c r="K429" s="108"/>
      <c r="L429" s="253" t="s">
        <v>394</v>
      </c>
      <c r="M429" s="108"/>
      <c r="N429" s="253" t="s">
        <v>394</v>
      </c>
      <c r="O429" s="108"/>
      <c r="P429" s="253" t="s">
        <v>394</v>
      </c>
      <c r="Q429" s="256"/>
      <c r="R429" s="255" t="s">
        <v>394</v>
      </c>
      <c r="S429" s="118" t="str">
        <f>IFERROR(IF(M429="LED Kit","NA",VLOOKUP(CONCATENATE(IF(OR(M429="LED Kit",M429="LED Tube"),"LED",M429)," ",O429),Measures!$D$11:$E$245,2,FALSE)*Q429),"")</f>
        <v/>
      </c>
      <c r="T429" s="108"/>
      <c r="U429" s="271" t="s">
        <v>394</v>
      </c>
    </row>
    <row r="430" spans="1:21" s="20" customFormat="1" ht="18.75" customHeight="1">
      <c r="A430" s="104"/>
      <c r="B430" s="101"/>
      <c r="C430" s="253" t="s">
        <v>394</v>
      </c>
      <c r="D430" s="108"/>
      <c r="E430" s="253" t="s">
        <v>394</v>
      </c>
      <c r="F430" s="260"/>
      <c r="G430" s="261" t="s">
        <v>394</v>
      </c>
      <c r="H430" s="258"/>
      <c r="I430" s="259" t="s">
        <v>394</v>
      </c>
      <c r="J430" s="257" t="str">
        <f>IFERROR((VLOOKUP(CONCATENATE(D430," ",F430),Measures!$D$11:$E$245,2,FALSE)*H430),"")</f>
        <v/>
      </c>
      <c r="K430" s="108"/>
      <c r="L430" s="253" t="s">
        <v>394</v>
      </c>
      <c r="M430" s="108"/>
      <c r="N430" s="253" t="s">
        <v>394</v>
      </c>
      <c r="O430" s="108"/>
      <c r="P430" s="253" t="s">
        <v>394</v>
      </c>
      <c r="Q430" s="256"/>
      <c r="R430" s="255" t="s">
        <v>394</v>
      </c>
      <c r="S430" s="118" t="str">
        <f>IFERROR(IF(M430="LED Kit","NA",VLOOKUP(CONCATENATE(IF(OR(M430="LED Kit",M430="LED Tube"),"LED",M430)," ",O430),Measures!$D$11:$E$245,2,FALSE)*Q430),"")</f>
        <v/>
      </c>
      <c r="T430" s="108"/>
      <c r="U430" s="271" t="s">
        <v>394</v>
      </c>
    </row>
    <row r="431" spans="1:21" s="20" customFormat="1" ht="18.75" customHeight="1">
      <c r="A431" s="104"/>
      <c r="B431" s="101"/>
      <c r="C431" s="253" t="s">
        <v>394</v>
      </c>
      <c r="D431" s="108"/>
      <c r="E431" s="253" t="s">
        <v>394</v>
      </c>
      <c r="F431" s="260"/>
      <c r="G431" s="261" t="s">
        <v>394</v>
      </c>
      <c r="H431" s="258"/>
      <c r="I431" s="259" t="s">
        <v>394</v>
      </c>
      <c r="J431" s="257" t="str">
        <f>IFERROR((VLOOKUP(CONCATENATE(D431," ",F431),Measures!$D$11:$E$245,2,FALSE)*H431),"")</f>
        <v/>
      </c>
      <c r="K431" s="108"/>
      <c r="L431" s="253" t="s">
        <v>394</v>
      </c>
      <c r="M431" s="108"/>
      <c r="N431" s="253" t="s">
        <v>394</v>
      </c>
      <c r="O431" s="108"/>
      <c r="P431" s="253" t="s">
        <v>394</v>
      </c>
      <c r="Q431" s="256"/>
      <c r="R431" s="255" t="s">
        <v>394</v>
      </c>
      <c r="S431" s="118" t="str">
        <f>IFERROR(IF(M431="LED Kit","NA",VLOOKUP(CONCATENATE(IF(OR(M431="LED Kit",M431="LED Tube"),"LED",M431)," ",O431),Measures!$D$11:$E$245,2,FALSE)*Q431),"")</f>
        <v/>
      </c>
      <c r="T431" s="108"/>
      <c r="U431" s="271" t="s">
        <v>394</v>
      </c>
    </row>
    <row r="432" spans="1:21" s="20" customFormat="1" ht="18.75" customHeight="1">
      <c r="A432" s="104"/>
      <c r="B432" s="101"/>
      <c r="C432" s="253" t="s">
        <v>394</v>
      </c>
      <c r="D432" s="108"/>
      <c r="E432" s="253" t="s">
        <v>394</v>
      </c>
      <c r="F432" s="260"/>
      <c r="G432" s="261" t="s">
        <v>394</v>
      </c>
      <c r="H432" s="258"/>
      <c r="I432" s="259" t="s">
        <v>394</v>
      </c>
      <c r="J432" s="257" t="str">
        <f>IFERROR((VLOOKUP(CONCATENATE(D432," ",F432),Measures!$D$11:$E$245,2,FALSE)*H432),"")</f>
        <v/>
      </c>
      <c r="K432" s="108"/>
      <c r="L432" s="253" t="s">
        <v>394</v>
      </c>
      <c r="M432" s="108"/>
      <c r="N432" s="253" t="s">
        <v>394</v>
      </c>
      <c r="O432" s="108"/>
      <c r="P432" s="253" t="s">
        <v>394</v>
      </c>
      <c r="Q432" s="256"/>
      <c r="R432" s="255" t="s">
        <v>394</v>
      </c>
      <c r="S432" s="118" t="str">
        <f>IFERROR(IF(M432="LED Kit","NA",VLOOKUP(CONCATENATE(IF(OR(M432="LED Kit",M432="LED Tube"),"LED",M432)," ",O432),Measures!$D$11:$E$245,2,FALSE)*Q432),"")</f>
        <v/>
      </c>
      <c r="T432" s="108"/>
      <c r="U432" s="271" t="s">
        <v>394</v>
      </c>
    </row>
    <row r="433" spans="1:21" s="20" customFormat="1" ht="18.75" customHeight="1">
      <c r="A433" s="104"/>
      <c r="B433" s="101"/>
      <c r="C433" s="253" t="s">
        <v>394</v>
      </c>
      <c r="D433" s="108"/>
      <c r="E433" s="253" t="s">
        <v>394</v>
      </c>
      <c r="F433" s="260"/>
      <c r="G433" s="261" t="s">
        <v>394</v>
      </c>
      <c r="H433" s="258"/>
      <c r="I433" s="259" t="s">
        <v>394</v>
      </c>
      <c r="J433" s="257" t="str">
        <f>IFERROR((VLOOKUP(CONCATENATE(D433," ",F433),Measures!$D$11:$E$245,2,FALSE)*H433),"")</f>
        <v/>
      </c>
      <c r="K433" s="108"/>
      <c r="L433" s="253" t="s">
        <v>394</v>
      </c>
      <c r="M433" s="108"/>
      <c r="N433" s="253" t="s">
        <v>394</v>
      </c>
      <c r="O433" s="108"/>
      <c r="P433" s="253" t="s">
        <v>394</v>
      </c>
      <c r="Q433" s="256"/>
      <c r="R433" s="255" t="s">
        <v>394</v>
      </c>
      <c r="S433" s="118" t="str">
        <f>IFERROR(IF(M433="LED Kit","NA",VLOOKUP(CONCATENATE(IF(OR(M433="LED Kit",M433="LED Tube"),"LED",M433)," ",O433),Measures!$D$11:$E$245,2,FALSE)*Q433),"")</f>
        <v/>
      </c>
      <c r="T433" s="108"/>
      <c r="U433" s="271" t="s">
        <v>394</v>
      </c>
    </row>
    <row r="434" spans="1:21" s="20" customFormat="1" ht="18.75" customHeight="1">
      <c r="A434" s="104"/>
      <c r="B434" s="101"/>
      <c r="C434" s="253" t="s">
        <v>394</v>
      </c>
      <c r="D434" s="108"/>
      <c r="E434" s="253" t="s">
        <v>394</v>
      </c>
      <c r="F434" s="260"/>
      <c r="G434" s="261" t="s">
        <v>394</v>
      </c>
      <c r="H434" s="258"/>
      <c r="I434" s="259" t="s">
        <v>394</v>
      </c>
      <c r="J434" s="257" t="str">
        <f>IFERROR((VLOOKUP(CONCATENATE(D434," ",F434),Measures!$D$11:$E$245,2,FALSE)*H434),"")</f>
        <v/>
      </c>
      <c r="K434" s="108"/>
      <c r="L434" s="253" t="s">
        <v>394</v>
      </c>
      <c r="M434" s="108"/>
      <c r="N434" s="253" t="s">
        <v>394</v>
      </c>
      <c r="O434" s="108"/>
      <c r="P434" s="253" t="s">
        <v>394</v>
      </c>
      <c r="Q434" s="256"/>
      <c r="R434" s="255" t="s">
        <v>394</v>
      </c>
      <c r="S434" s="118" t="str">
        <f>IFERROR(IF(M434="LED Kit","NA",VLOOKUP(CONCATENATE(IF(OR(M434="LED Kit",M434="LED Tube"),"LED",M434)," ",O434),Measures!$D$11:$E$245,2,FALSE)*Q434),"")</f>
        <v/>
      </c>
      <c r="T434" s="108"/>
      <c r="U434" s="271" t="s">
        <v>394</v>
      </c>
    </row>
    <row r="435" spans="1:21" s="20" customFormat="1" ht="18.75" customHeight="1">
      <c r="A435" s="104"/>
      <c r="B435" s="101"/>
      <c r="C435" s="253" t="s">
        <v>394</v>
      </c>
      <c r="D435" s="108"/>
      <c r="E435" s="253" t="s">
        <v>394</v>
      </c>
      <c r="F435" s="260"/>
      <c r="G435" s="261" t="s">
        <v>394</v>
      </c>
      <c r="H435" s="258"/>
      <c r="I435" s="259" t="s">
        <v>394</v>
      </c>
      <c r="J435" s="257" t="str">
        <f>IFERROR((VLOOKUP(CONCATENATE(D435," ",F435),Measures!$D$11:$E$245,2,FALSE)*H435),"")</f>
        <v/>
      </c>
      <c r="K435" s="108"/>
      <c r="L435" s="253" t="s">
        <v>394</v>
      </c>
      <c r="M435" s="108"/>
      <c r="N435" s="253" t="s">
        <v>394</v>
      </c>
      <c r="O435" s="108"/>
      <c r="P435" s="253" t="s">
        <v>394</v>
      </c>
      <c r="Q435" s="256"/>
      <c r="R435" s="255" t="s">
        <v>394</v>
      </c>
      <c r="S435" s="118" t="str">
        <f>IFERROR(IF(M435="LED Kit","NA",VLOOKUP(CONCATENATE(IF(OR(M435="LED Kit",M435="LED Tube"),"LED",M435)," ",O435),Measures!$D$11:$E$245,2,FALSE)*Q435),"")</f>
        <v/>
      </c>
      <c r="T435" s="108"/>
      <c r="U435" s="271" t="s">
        <v>394</v>
      </c>
    </row>
    <row r="436" spans="1:21" s="20" customFormat="1" ht="18.75" customHeight="1">
      <c r="A436" s="104"/>
      <c r="B436" s="101"/>
      <c r="C436" s="253" t="s">
        <v>394</v>
      </c>
      <c r="D436" s="108"/>
      <c r="E436" s="253" t="s">
        <v>394</v>
      </c>
      <c r="F436" s="260"/>
      <c r="G436" s="261" t="s">
        <v>394</v>
      </c>
      <c r="H436" s="258"/>
      <c r="I436" s="259" t="s">
        <v>394</v>
      </c>
      <c r="J436" s="257" t="str">
        <f>IFERROR((VLOOKUP(CONCATENATE(D436," ",F436),Measures!$D$11:$E$245,2,FALSE)*H436),"")</f>
        <v/>
      </c>
      <c r="K436" s="108"/>
      <c r="L436" s="253" t="s">
        <v>394</v>
      </c>
      <c r="M436" s="108"/>
      <c r="N436" s="253" t="s">
        <v>394</v>
      </c>
      <c r="O436" s="108"/>
      <c r="P436" s="253" t="s">
        <v>394</v>
      </c>
      <c r="Q436" s="256"/>
      <c r="R436" s="255" t="s">
        <v>394</v>
      </c>
      <c r="S436" s="118" t="str">
        <f>IFERROR(IF(M436="LED Kit","NA",VLOOKUP(CONCATENATE(IF(OR(M436="LED Kit",M436="LED Tube"),"LED",M436)," ",O436),Measures!$D$11:$E$245,2,FALSE)*Q436),"")</f>
        <v/>
      </c>
      <c r="T436" s="108"/>
      <c r="U436" s="271" t="s">
        <v>394</v>
      </c>
    </row>
    <row r="437" spans="1:21" s="20" customFormat="1" ht="18.75" customHeight="1">
      <c r="A437" s="104"/>
      <c r="B437" s="101"/>
      <c r="C437" s="253" t="s">
        <v>394</v>
      </c>
      <c r="D437" s="108"/>
      <c r="E437" s="253" t="s">
        <v>394</v>
      </c>
      <c r="F437" s="260"/>
      <c r="G437" s="261" t="s">
        <v>394</v>
      </c>
      <c r="H437" s="258"/>
      <c r="I437" s="259" t="s">
        <v>394</v>
      </c>
      <c r="J437" s="257" t="str">
        <f>IFERROR((VLOOKUP(CONCATENATE(D437," ",F437),Measures!$D$11:$E$245,2,FALSE)*H437),"")</f>
        <v/>
      </c>
      <c r="K437" s="108"/>
      <c r="L437" s="253" t="s">
        <v>394</v>
      </c>
      <c r="M437" s="108"/>
      <c r="N437" s="253" t="s">
        <v>394</v>
      </c>
      <c r="O437" s="108"/>
      <c r="P437" s="253" t="s">
        <v>394</v>
      </c>
      <c r="Q437" s="256"/>
      <c r="R437" s="255" t="s">
        <v>394</v>
      </c>
      <c r="S437" s="118" t="str">
        <f>IFERROR(IF(M437="LED Kit","NA",VLOOKUP(CONCATENATE(IF(OR(M437="LED Kit",M437="LED Tube"),"LED",M437)," ",O437),Measures!$D$11:$E$245,2,FALSE)*Q437),"")</f>
        <v/>
      </c>
      <c r="T437" s="108"/>
      <c r="U437" s="271" t="s">
        <v>394</v>
      </c>
    </row>
    <row r="438" spans="1:21" s="20" customFormat="1" ht="18.75" customHeight="1">
      <c r="A438" s="104"/>
      <c r="B438" s="101"/>
      <c r="C438" s="253" t="s">
        <v>394</v>
      </c>
      <c r="D438" s="108"/>
      <c r="E438" s="253" t="s">
        <v>394</v>
      </c>
      <c r="F438" s="260"/>
      <c r="G438" s="261" t="s">
        <v>394</v>
      </c>
      <c r="H438" s="258"/>
      <c r="I438" s="259" t="s">
        <v>394</v>
      </c>
      <c r="J438" s="257" t="str">
        <f>IFERROR((VLOOKUP(CONCATENATE(D438," ",F438),Measures!$D$11:$E$245,2,FALSE)*H438),"")</f>
        <v/>
      </c>
      <c r="K438" s="108"/>
      <c r="L438" s="253" t="s">
        <v>394</v>
      </c>
      <c r="M438" s="108"/>
      <c r="N438" s="253" t="s">
        <v>394</v>
      </c>
      <c r="O438" s="108"/>
      <c r="P438" s="253" t="s">
        <v>394</v>
      </c>
      <c r="Q438" s="256"/>
      <c r="R438" s="255" t="s">
        <v>394</v>
      </c>
      <c r="S438" s="118" t="str">
        <f>IFERROR(IF(M438="LED Kit","NA",VLOOKUP(CONCATENATE(IF(OR(M438="LED Kit",M438="LED Tube"),"LED",M438)," ",O438),Measures!$D$11:$E$245,2,FALSE)*Q438),"")</f>
        <v/>
      </c>
      <c r="T438" s="108"/>
      <c r="U438" s="271" t="s">
        <v>394</v>
      </c>
    </row>
    <row r="439" spans="1:21" s="20" customFormat="1" ht="18.75" customHeight="1">
      <c r="A439" s="104"/>
      <c r="B439" s="101"/>
      <c r="C439" s="253" t="s">
        <v>394</v>
      </c>
      <c r="D439" s="108"/>
      <c r="E439" s="253" t="s">
        <v>394</v>
      </c>
      <c r="F439" s="260"/>
      <c r="G439" s="261" t="s">
        <v>394</v>
      </c>
      <c r="H439" s="258"/>
      <c r="I439" s="259" t="s">
        <v>394</v>
      </c>
      <c r="J439" s="257" t="str">
        <f>IFERROR((VLOOKUP(CONCATENATE(D439," ",F439),Measures!$D$11:$E$245,2,FALSE)*H439),"")</f>
        <v/>
      </c>
      <c r="K439" s="108"/>
      <c r="L439" s="253" t="s">
        <v>394</v>
      </c>
      <c r="M439" s="108"/>
      <c r="N439" s="253" t="s">
        <v>394</v>
      </c>
      <c r="O439" s="108"/>
      <c r="P439" s="253" t="s">
        <v>394</v>
      </c>
      <c r="Q439" s="256"/>
      <c r="R439" s="255" t="s">
        <v>394</v>
      </c>
      <c r="S439" s="118" t="str">
        <f>IFERROR(IF(M439="LED Kit","NA",VLOOKUP(CONCATENATE(IF(OR(M439="LED Kit",M439="LED Tube"),"LED",M439)," ",O439),Measures!$D$11:$E$245,2,FALSE)*Q439),"")</f>
        <v/>
      </c>
      <c r="T439" s="108"/>
      <c r="U439" s="271" t="s">
        <v>394</v>
      </c>
    </row>
    <row r="440" spans="1:21" s="20" customFormat="1" ht="18.75" customHeight="1">
      <c r="A440" s="104"/>
      <c r="B440" s="101"/>
      <c r="C440" s="253" t="s">
        <v>394</v>
      </c>
      <c r="D440" s="108"/>
      <c r="E440" s="253" t="s">
        <v>394</v>
      </c>
      <c r="F440" s="260"/>
      <c r="G440" s="261" t="s">
        <v>394</v>
      </c>
      <c r="H440" s="258"/>
      <c r="I440" s="259" t="s">
        <v>394</v>
      </c>
      <c r="J440" s="257" t="str">
        <f>IFERROR((VLOOKUP(CONCATENATE(D440," ",F440),Measures!$D$11:$E$245,2,FALSE)*H440),"")</f>
        <v/>
      </c>
      <c r="K440" s="108"/>
      <c r="L440" s="253" t="s">
        <v>394</v>
      </c>
      <c r="M440" s="108"/>
      <c r="N440" s="253" t="s">
        <v>394</v>
      </c>
      <c r="O440" s="108"/>
      <c r="P440" s="253" t="s">
        <v>394</v>
      </c>
      <c r="Q440" s="256"/>
      <c r="R440" s="255" t="s">
        <v>394</v>
      </c>
      <c r="S440" s="118" t="str">
        <f>IFERROR(IF(M440="LED Kit","NA",VLOOKUP(CONCATENATE(IF(OR(M440="LED Kit",M440="LED Tube"),"LED",M440)," ",O440),Measures!$D$11:$E$245,2,FALSE)*Q440),"")</f>
        <v/>
      </c>
      <c r="T440" s="108"/>
      <c r="U440" s="271" t="s">
        <v>394</v>
      </c>
    </row>
    <row r="441" spans="1:21" s="20" customFormat="1" ht="18.75" customHeight="1">
      <c r="A441" s="104"/>
      <c r="B441" s="101"/>
      <c r="C441" s="253" t="s">
        <v>394</v>
      </c>
      <c r="D441" s="108"/>
      <c r="E441" s="253" t="s">
        <v>394</v>
      </c>
      <c r="F441" s="260"/>
      <c r="G441" s="261" t="s">
        <v>394</v>
      </c>
      <c r="H441" s="258"/>
      <c r="I441" s="259" t="s">
        <v>394</v>
      </c>
      <c r="J441" s="257" t="str">
        <f>IFERROR((VLOOKUP(CONCATENATE(D441," ",F441),Measures!$D$11:$E$245,2,FALSE)*H441),"")</f>
        <v/>
      </c>
      <c r="K441" s="108"/>
      <c r="L441" s="253" t="s">
        <v>394</v>
      </c>
      <c r="M441" s="108"/>
      <c r="N441" s="253" t="s">
        <v>394</v>
      </c>
      <c r="O441" s="108"/>
      <c r="P441" s="253" t="s">
        <v>394</v>
      </c>
      <c r="Q441" s="256"/>
      <c r="R441" s="255" t="s">
        <v>394</v>
      </c>
      <c r="S441" s="118" t="str">
        <f>IFERROR(IF(M441="LED Kit","NA",VLOOKUP(CONCATENATE(IF(OR(M441="LED Kit",M441="LED Tube"),"LED",M441)," ",O441),Measures!$D$11:$E$245,2,FALSE)*Q441),"")</f>
        <v/>
      </c>
      <c r="T441" s="108"/>
      <c r="U441" s="271" t="s">
        <v>394</v>
      </c>
    </row>
    <row r="442" spans="1:21" s="20" customFormat="1" ht="18.75" customHeight="1">
      <c r="A442" s="104"/>
      <c r="B442" s="101"/>
      <c r="C442" s="253" t="s">
        <v>394</v>
      </c>
      <c r="D442" s="108"/>
      <c r="E442" s="253" t="s">
        <v>394</v>
      </c>
      <c r="F442" s="260"/>
      <c r="G442" s="261" t="s">
        <v>394</v>
      </c>
      <c r="H442" s="258"/>
      <c r="I442" s="259" t="s">
        <v>394</v>
      </c>
      <c r="J442" s="257" t="str">
        <f>IFERROR((VLOOKUP(CONCATENATE(D442," ",F442),Measures!$D$11:$E$245,2,FALSE)*H442),"")</f>
        <v/>
      </c>
      <c r="K442" s="108"/>
      <c r="L442" s="253" t="s">
        <v>394</v>
      </c>
      <c r="M442" s="108"/>
      <c r="N442" s="253" t="s">
        <v>394</v>
      </c>
      <c r="O442" s="108"/>
      <c r="P442" s="253" t="s">
        <v>394</v>
      </c>
      <c r="Q442" s="256"/>
      <c r="R442" s="255" t="s">
        <v>394</v>
      </c>
      <c r="S442" s="118" t="str">
        <f>IFERROR(IF(M442="LED Kit","NA",VLOOKUP(CONCATENATE(IF(OR(M442="LED Kit",M442="LED Tube"),"LED",M442)," ",O442),Measures!$D$11:$E$245,2,FALSE)*Q442),"")</f>
        <v/>
      </c>
      <c r="T442" s="108"/>
      <c r="U442" s="271" t="s">
        <v>394</v>
      </c>
    </row>
    <row r="443" spans="1:21" s="20" customFormat="1" ht="18.75" customHeight="1">
      <c r="A443" s="104"/>
      <c r="B443" s="101"/>
      <c r="C443" s="253" t="s">
        <v>394</v>
      </c>
      <c r="D443" s="108"/>
      <c r="E443" s="253" t="s">
        <v>394</v>
      </c>
      <c r="F443" s="260"/>
      <c r="G443" s="261" t="s">
        <v>394</v>
      </c>
      <c r="H443" s="258"/>
      <c r="I443" s="259" t="s">
        <v>394</v>
      </c>
      <c r="J443" s="257" t="str">
        <f>IFERROR((VLOOKUP(CONCATENATE(D443," ",F443),Measures!$D$11:$E$245,2,FALSE)*H443),"")</f>
        <v/>
      </c>
      <c r="K443" s="108"/>
      <c r="L443" s="253" t="s">
        <v>394</v>
      </c>
      <c r="M443" s="108"/>
      <c r="N443" s="253" t="s">
        <v>394</v>
      </c>
      <c r="O443" s="108"/>
      <c r="P443" s="253" t="s">
        <v>394</v>
      </c>
      <c r="Q443" s="256"/>
      <c r="R443" s="255" t="s">
        <v>394</v>
      </c>
      <c r="S443" s="118" t="str">
        <f>IFERROR(IF(M443="LED Kit","NA",VLOOKUP(CONCATENATE(IF(OR(M443="LED Kit",M443="LED Tube"),"LED",M443)," ",O443),Measures!$D$11:$E$245,2,FALSE)*Q443),"")</f>
        <v/>
      </c>
      <c r="T443" s="108"/>
      <c r="U443" s="271" t="s">
        <v>394</v>
      </c>
    </row>
    <row r="444" spans="1:21" s="20" customFormat="1" ht="18.75" customHeight="1">
      <c r="A444" s="104"/>
      <c r="B444" s="101"/>
      <c r="C444" s="253" t="s">
        <v>394</v>
      </c>
      <c r="D444" s="108"/>
      <c r="E444" s="253" t="s">
        <v>394</v>
      </c>
      <c r="F444" s="260"/>
      <c r="G444" s="261" t="s">
        <v>394</v>
      </c>
      <c r="H444" s="258"/>
      <c r="I444" s="259" t="s">
        <v>394</v>
      </c>
      <c r="J444" s="257" t="str">
        <f>IFERROR((VLOOKUP(CONCATENATE(D444," ",F444),Measures!$D$11:$E$245,2,FALSE)*H444),"")</f>
        <v/>
      </c>
      <c r="K444" s="108"/>
      <c r="L444" s="253" t="s">
        <v>394</v>
      </c>
      <c r="M444" s="108"/>
      <c r="N444" s="253" t="s">
        <v>394</v>
      </c>
      <c r="O444" s="108"/>
      <c r="P444" s="253" t="s">
        <v>394</v>
      </c>
      <c r="Q444" s="256"/>
      <c r="R444" s="255" t="s">
        <v>394</v>
      </c>
      <c r="S444" s="118" t="str">
        <f>IFERROR(IF(M444="LED Kit","NA",VLOOKUP(CONCATENATE(IF(OR(M444="LED Kit",M444="LED Tube"),"LED",M444)," ",O444),Measures!$D$11:$E$245,2,FALSE)*Q444),"")</f>
        <v/>
      </c>
      <c r="T444" s="108"/>
      <c r="U444" s="271" t="s">
        <v>394</v>
      </c>
    </row>
    <row r="445" spans="1:21" s="20" customFormat="1" ht="18.75" customHeight="1">
      <c r="A445" s="104"/>
      <c r="B445" s="101"/>
      <c r="C445" s="253" t="s">
        <v>394</v>
      </c>
      <c r="D445" s="108"/>
      <c r="E445" s="253" t="s">
        <v>394</v>
      </c>
      <c r="F445" s="260"/>
      <c r="G445" s="261" t="s">
        <v>394</v>
      </c>
      <c r="H445" s="258"/>
      <c r="I445" s="259" t="s">
        <v>394</v>
      </c>
      <c r="J445" s="257" t="str">
        <f>IFERROR((VLOOKUP(CONCATENATE(D445," ",F445),Measures!$D$11:$E$245,2,FALSE)*H445),"")</f>
        <v/>
      </c>
      <c r="K445" s="108"/>
      <c r="L445" s="253" t="s">
        <v>394</v>
      </c>
      <c r="M445" s="108"/>
      <c r="N445" s="253" t="s">
        <v>394</v>
      </c>
      <c r="O445" s="108"/>
      <c r="P445" s="253" t="s">
        <v>394</v>
      </c>
      <c r="Q445" s="256"/>
      <c r="R445" s="255" t="s">
        <v>394</v>
      </c>
      <c r="S445" s="118" t="str">
        <f>IFERROR(IF(M445="LED Kit","NA",VLOOKUP(CONCATENATE(IF(OR(M445="LED Kit",M445="LED Tube"),"LED",M445)," ",O445),Measures!$D$11:$E$245,2,FALSE)*Q445),"")</f>
        <v/>
      </c>
      <c r="T445" s="108"/>
      <c r="U445" s="271" t="s">
        <v>394</v>
      </c>
    </row>
    <row r="446" spans="1:21" s="20" customFormat="1" ht="18.75" customHeight="1">
      <c r="A446" s="104"/>
      <c r="B446" s="101"/>
      <c r="C446" s="253" t="s">
        <v>394</v>
      </c>
      <c r="D446" s="108"/>
      <c r="E446" s="253" t="s">
        <v>394</v>
      </c>
      <c r="F446" s="260"/>
      <c r="G446" s="261" t="s">
        <v>394</v>
      </c>
      <c r="H446" s="258"/>
      <c r="I446" s="259" t="s">
        <v>394</v>
      </c>
      <c r="J446" s="257" t="str">
        <f>IFERROR((VLOOKUP(CONCATENATE(D446," ",F446),Measures!$D$11:$E$245,2,FALSE)*H446),"")</f>
        <v/>
      </c>
      <c r="K446" s="108"/>
      <c r="L446" s="253" t="s">
        <v>394</v>
      </c>
      <c r="M446" s="108"/>
      <c r="N446" s="253" t="s">
        <v>394</v>
      </c>
      <c r="O446" s="108"/>
      <c r="P446" s="253" t="s">
        <v>394</v>
      </c>
      <c r="Q446" s="256"/>
      <c r="R446" s="255" t="s">
        <v>394</v>
      </c>
      <c r="S446" s="118" t="str">
        <f>IFERROR(IF(M446="LED Kit","NA",VLOOKUP(CONCATENATE(IF(OR(M446="LED Kit",M446="LED Tube"),"LED",M446)," ",O446),Measures!$D$11:$E$245,2,FALSE)*Q446),"")</f>
        <v/>
      </c>
      <c r="T446" s="108"/>
      <c r="U446" s="271" t="s">
        <v>394</v>
      </c>
    </row>
    <row r="447" spans="1:21" s="20" customFormat="1" ht="18.75" customHeight="1">
      <c r="A447" s="104"/>
      <c r="B447" s="101"/>
      <c r="C447" s="253" t="s">
        <v>394</v>
      </c>
      <c r="D447" s="108"/>
      <c r="E447" s="253" t="s">
        <v>394</v>
      </c>
      <c r="F447" s="260"/>
      <c r="G447" s="261" t="s">
        <v>394</v>
      </c>
      <c r="H447" s="258"/>
      <c r="I447" s="259" t="s">
        <v>394</v>
      </c>
      <c r="J447" s="257" t="str">
        <f>IFERROR((VLOOKUP(CONCATENATE(D447," ",F447),Measures!$D$11:$E$245,2,FALSE)*H447),"")</f>
        <v/>
      </c>
      <c r="K447" s="108"/>
      <c r="L447" s="253" t="s">
        <v>394</v>
      </c>
      <c r="M447" s="108"/>
      <c r="N447" s="253" t="s">
        <v>394</v>
      </c>
      <c r="O447" s="108"/>
      <c r="P447" s="253" t="s">
        <v>394</v>
      </c>
      <c r="Q447" s="256"/>
      <c r="R447" s="255" t="s">
        <v>394</v>
      </c>
      <c r="S447" s="118" t="str">
        <f>IFERROR(IF(M447="LED Kit","NA",VLOOKUP(CONCATENATE(IF(OR(M447="LED Kit",M447="LED Tube"),"LED",M447)," ",O447),Measures!$D$11:$E$245,2,FALSE)*Q447),"")</f>
        <v/>
      </c>
      <c r="T447" s="108"/>
      <c r="U447" s="271" t="s">
        <v>394</v>
      </c>
    </row>
    <row r="448" spans="1:21" s="20" customFormat="1" ht="18.75" customHeight="1">
      <c r="A448" s="104"/>
      <c r="B448" s="101"/>
      <c r="C448" s="253" t="s">
        <v>394</v>
      </c>
      <c r="D448" s="108"/>
      <c r="E448" s="253" t="s">
        <v>394</v>
      </c>
      <c r="F448" s="260"/>
      <c r="G448" s="261" t="s">
        <v>394</v>
      </c>
      <c r="H448" s="258"/>
      <c r="I448" s="259" t="s">
        <v>394</v>
      </c>
      <c r="J448" s="257" t="str">
        <f>IFERROR((VLOOKUP(CONCATENATE(D448," ",F448),Measures!$D$11:$E$245,2,FALSE)*H448),"")</f>
        <v/>
      </c>
      <c r="K448" s="108"/>
      <c r="L448" s="253" t="s">
        <v>394</v>
      </c>
      <c r="M448" s="108"/>
      <c r="N448" s="253" t="s">
        <v>394</v>
      </c>
      <c r="O448" s="108"/>
      <c r="P448" s="253" t="s">
        <v>394</v>
      </c>
      <c r="Q448" s="256"/>
      <c r="R448" s="255" t="s">
        <v>394</v>
      </c>
      <c r="S448" s="118" t="str">
        <f>IFERROR(IF(M448="LED Kit","NA",VLOOKUP(CONCATENATE(IF(OR(M448="LED Kit",M448="LED Tube"),"LED",M448)," ",O448),Measures!$D$11:$E$245,2,FALSE)*Q448),"")</f>
        <v/>
      </c>
      <c r="T448" s="108"/>
      <c r="U448" s="271" t="s">
        <v>394</v>
      </c>
    </row>
    <row r="449" spans="1:21" s="20" customFormat="1" ht="18.75" customHeight="1">
      <c r="A449" s="104"/>
      <c r="B449" s="101"/>
      <c r="C449" s="253" t="s">
        <v>394</v>
      </c>
      <c r="D449" s="108"/>
      <c r="E449" s="253" t="s">
        <v>394</v>
      </c>
      <c r="F449" s="260"/>
      <c r="G449" s="261" t="s">
        <v>394</v>
      </c>
      <c r="H449" s="258"/>
      <c r="I449" s="259" t="s">
        <v>394</v>
      </c>
      <c r="J449" s="257" t="str">
        <f>IFERROR((VLOOKUP(CONCATENATE(D449," ",F449),Measures!$D$11:$E$245,2,FALSE)*H449),"")</f>
        <v/>
      </c>
      <c r="K449" s="108"/>
      <c r="L449" s="253" t="s">
        <v>394</v>
      </c>
      <c r="M449" s="108"/>
      <c r="N449" s="253" t="s">
        <v>394</v>
      </c>
      <c r="O449" s="108"/>
      <c r="P449" s="253" t="s">
        <v>394</v>
      </c>
      <c r="Q449" s="256"/>
      <c r="R449" s="255" t="s">
        <v>394</v>
      </c>
      <c r="S449" s="118" t="str">
        <f>IFERROR(IF(M449="LED Kit","NA",VLOOKUP(CONCATENATE(IF(OR(M449="LED Kit",M449="LED Tube"),"LED",M449)," ",O449),Measures!$D$11:$E$245,2,FALSE)*Q449),"")</f>
        <v/>
      </c>
      <c r="T449" s="108"/>
      <c r="U449" s="271" t="s">
        <v>394</v>
      </c>
    </row>
    <row r="450" spans="1:21" s="20" customFormat="1" ht="18.75" customHeight="1">
      <c r="A450" s="104"/>
      <c r="B450" s="101"/>
      <c r="C450" s="253" t="s">
        <v>394</v>
      </c>
      <c r="D450" s="108"/>
      <c r="E450" s="253" t="s">
        <v>394</v>
      </c>
      <c r="F450" s="260"/>
      <c r="G450" s="261" t="s">
        <v>394</v>
      </c>
      <c r="H450" s="258"/>
      <c r="I450" s="259" t="s">
        <v>394</v>
      </c>
      <c r="J450" s="257" t="str">
        <f>IFERROR((VLOOKUP(CONCATENATE(D450," ",F450),Measures!$D$11:$E$245,2,FALSE)*H450),"")</f>
        <v/>
      </c>
      <c r="K450" s="108"/>
      <c r="L450" s="253" t="s">
        <v>394</v>
      </c>
      <c r="M450" s="108"/>
      <c r="N450" s="253" t="s">
        <v>394</v>
      </c>
      <c r="O450" s="108"/>
      <c r="P450" s="253" t="s">
        <v>394</v>
      </c>
      <c r="Q450" s="256"/>
      <c r="R450" s="255" t="s">
        <v>394</v>
      </c>
      <c r="S450" s="118" t="str">
        <f>IFERROR(IF(M450="LED Kit","NA",VLOOKUP(CONCATENATE(IF(OR(M450="LED Kit",M450="LED Tube"),"LED",M450)," ",O450),Measures!$D$11:$E$245,2,FALSE)*Q450),"")</f>
        <v/>
      </c>
      <c r="T450" s="108"/>
      <c r="U450" s="271" t="s">
        <v>394</v>
      </c>
    </row>
    <row r="451" spans="1:21" s="20" customFormat="1" ht="18.75" customHeight="1">
      <c r="A451" s="104"/>
      <c r="B451" s="101"/>
      <c r="C451" s="253" t="s">
        <v>394</v>
      </c>
      <c r="D451" s="108"/>
      <c r="E451" s="253" t="s">
        <v>394</v>
      </c>
      <c r="F451" s="260"/>
      <c r="G451" s="261" t="s">
        <v>394</v>
      </c>
      <c r="H451" s="258"/>
      <c r="I451" s="259" t="s">
        <v>394</v>
      </c>
      <c r="J451" s="257" t="str">
        <f>IFERROR((VLOOKUP(CONCATENATE(D451," ",F451),Measures!$D$11:$E$245,2,FALSE)*H451),"")</f>
        <v/>
      </c>
      <c r="K451" s="108"/>
      <c r="L451" s="253" t="s">
        <v>394</v>
      </c>
      <c r="M451" s="108"/>
      <c r="N451" s="253" t="s">
        <v>394</v>
      </c>
      <c r="O451" s="108"/>
      <c r="P451" s="253" t="s">
        <v>394</v>
      </c>
      <c r="Q451" s="256"/>
      <c r="R451" s="255" t="s">
        <v>394</v>
      </c>
      <c r="S451" s="118" t="str">
        <f>IFERROR(IF(M451="LED Kit","NA",VLOOKUP(CONCATENATE(IF(OR(M451="LED Kit",M451="LED Tube"),"LED",M451)," ",O451),Measures!$D$11:$E$245,2,FALSE)*Q451),"")</f>
        <v/>
      </c>
      <c r="T451" s="108"/>
      <c r="U451" s="271" t="s">
        <v>394</v>
      </c>
    </row>
    <row r="452" spans="1:21" s="20" customFormat="1" ht="18.75" customHeight="1">
      <c r="A452" s="104"/>
      <c r="B452" s="101"/>
      <c r="C452" s="253" t="s">
        <v>394</v>
      </c>
      <c r="D452" s="108"/>
      <c r="E452" s="253" t="s">
        <v>394</v>
      </c>
      <c r="F452" s="260"/>
      <c r="G452" s="261" t="s">
        <v>394</v>
      </c>
      <c r="H452" s="258"/>
      <c r="I452" s="259" t="s">
        <v>394</v>
      </c>
      <c r="J452" s="257" t="str">
        <f>IFERROR((VLOOKUP(CONCATENATE(D452," ",F452),Measures!$D$11:$E$245,2,FALSE)*H452),"")</f>
        <v/>
      </c>
      <c r="K452" s="108"/>
      <c r="L452" s="253" t="s">
        <v>394</v>
      </c>
      <c r="M452" s="108"/>
      <c r="N452" s="253" t="s">
        <v>394</v>
      </c>
      <c r="O452" s="108"/>
      <c r="P452" s="253" t="s">
        <v>394</v>
      </c>
      <c r="Q452" s="256"/>
      <c r="R452" s="255" t="s">
        <v>394</v>
      </c>
      <c r="S452" s="118" t="str">
        <f>IFERROR(IF(M452="LED Kit","NA",VLOOKUP(CONCATENATE(IF(OR(M452="LED Kit",M452="LED Tube"),"LED",M452)," ",O452),Measures!$D$11:$E$245,2,FALSE)*Q452),"")</f>
        <v/>
      </c>
      <c r="T452" s="108"/>
      <c r="U452" s="271" t="s">
        <v>394</v>
      </c>
    </row>
    <row r="453" spans="1:21" s="20" customFormat="1" ht="18.75" customHeight="1">
      <c r="A453" s="104"/>
      <c r="B453" s="101"/>
      <c r="C453" s="253" t="s">
        <v>394</v>
      </c>
      <c r="D453" s="108"/>
      <c r="E453" s="253" t="s">
        <v>394</v>
      </c>
      <c r="F453" s="260"/>
      <c r="G453" s="261" t="s">
        <v>394</v>
      </c>
      <c r="H453" s="258"/>
      <c r="I453" s="259" t="s">
        <v>394</v>
      </c>
      <c r="J453" s="257" t="str">
        <f>IFERROR((VLOOKUP(CONCATENATE(D453," ",F453),Measures!$D$11:$E$245,2,FALSE)*H453),"")</f>
        <v/>
      </c>
      <c r="K453" s="108"/>
      <c r="L453" s="253" t="s">
        <v>394</v>
      </c>
      <c r="M453" s="108"/>
      <c r="N453" s="253" t="s">
        <v>394</v>
      </c>
      <c r="O453" s="108"/>
      <c r="P453" s="253" t="s">
        <v>394</v>
      </c>
      <c r="Q453" s="256"/>
      <c r="R453" s="255" t="s">
        <v>394</v>
      </c>
      <c r="S453" s="118" t="str">
        <f>IFERROR(IF(M453="LED Kit","NA",VLOOKUP(CONCATENATE(IF(OR(M453="LED Kit",M453="LED Tube"),"LED",M453)," ",O453),Measures!$D$11:$E$245,2,FALSE)*Q453),"")</f>
        <v/>
      </c>
      <c r="T453" s="108"/>
      <c r="U453" s="271" t="s">
        <v>394</v>
      </c>
    </row>
    <row r="454" spans="1:21" s="20" customFormat="1" ht="18.75" customHeight="1">
      <c r="A454" s="104"/>
      <c r="B454" s="101"/>
      <c r="C454" s="253" t="s">
        <v>394</v>
      </c>
      <c r="D454" s="108"/>
      <c r="E454" s="253" t="s">
        <v>394</v>
      </c>
      <c r="F454" s="260"/>
      <c r="G454" s="261" t="s">
        <v>394</v>
      </c>
      <c r="H454" s="258"/>
      <c r="I454" s="259" t="s">
        <v>394</v>
      </c>
      <c r="J454" s="257" t="str">
        <f>IFERROR((VLOOKUP(CONCATENATE(D454," ",F454),Measures!$D$11:$E$245,2,FALSE)*H454),"")</f>
        <v/>
      </c>
      <c r="K454" s="108"/>
      <c r="L454" s="253" t="s">
        <v>394</v>
      </c>
      <c r="M454" s="108"/>
      <c r="N454" s="253" t="s">
        <v>394</v>
      </c>
      <c r="O454" s="108"/>
      <c r="P454" s="253" t="s">
        <v>394</v>
      </c>
      <c r="Q454" s="256"/>
      <c r="R454" s="255" t="s">
        <v>394</v>
      </c>
      <c r="S454" s="118" t="str">
        <f>IFERROR(IF(M454="LED Kit","NA",VLOOKUP(CONCATENATE(IF(OR(M454="LED Kit",M454="LED Tube"),"LED",M454)," ",O454),Measures!$D$11:$E$245,2,FALSE)*Q454),"")</f>
        <v/>
      </c>
      <c r="T454" s="108"/>
      <c r="U454" s="271" t="s">
        <v>394</v>
      </c>
    </row>
    <row r="455" spans="1:21" s="20" customFormat="1" ht="18.75" customHeight="1">
      <c r="A455" s="104"/>
      <c r="B455" s="101"/>
      <c r="C455" s="253" t="s">
        <v>394</v>
      </c>
      <c r="D455" s="108"/>
      <c r="E455" s="253" t="s">
        <v>394</v>
      </c>
      <c r="F455" s="260"/>
      <c r="G455" s="261" t="s">
        <v>394</v>
      </c>
      <c r="H455" s="258"/>
      <c r="I455" s="259" t="s">
        <v>394</v>
      </c>
      <c r="J455" s="257" t="str">
        <f>IFERROR((VLOOKUP(CONCATENATE(D455," ",F455),Measures!$D$11:$E$245,2,FALSE)*H455),"")</f>
        <v/>
      </c>
      <c r="K455" s="108"/>
      <c r="L455" s="253" t="s">
        <v>394</v>
      </c>
      <c r="M455" s="108"/>
      <c r="N455" s="253" t="s">
        <v>394</v>
      </c>
      <c r="O455" s="108"/>
      <c r="P455" s="253" t="s">
        <v>394</v>
      </c>
      <c r="Q455" s="256"/>
      <c r="R455" s="255" t="s">
        <v>394</v>
      </c>
      <c r="S455" s="118" t="str">
        <f>IFERROR(IF(M455="LED Kit","NA",VLOOKUP(CONCATENATE(IF(OR(M455="LED Kit",M455="LED Tube"),"LED",M455)," ",O455),Measures!$D$11:$E$245,2,FALSE)*Q455),"")</f>
        <v/>
      </c>
      <c r="T455" s="108"/>
      <c r="U455" s="271" t="s">
        <v>394</v>
      </c>
    </row>
    <row r="456" spans="1:21" s="20" customFormat="1" ht="18.75" customHeight="1">
      <c r="A456" s="104"/>
      <c r="B456" s="101"/>
      <c r="C456" s="253" t="s">
        <v>394</v>
      </c>
      <c r="D456" s="108"/>
      <c r="E456" s="253" t="s">
        <v>394</v>
      </c>
      <c r="F456" s="260"/>
      <c r="G456" s="261" t="s">
        <v>394</v>
      </c>
      <c r="H456" s="258"/>
      <c r="I456" s="259" t="s">
        <v>394</v>
      </c>
      <c r="J456" s="257" t="str">
        <f>IFERROR((VLOOKUP(CONCATENATE(D456," ",F456),Measures!$D$11:$E$245,2,FALSE)*H456),"")</f>
        <v/>
      </c>
      <c r="K456" s="108"/>
      <c r="L456" s="253" t="s">
        <v>394</v>
      </c>
      <c r="M456" s="108"/>
      <c r="N456" s="253" t="s">
        <v>394</v>
      </c>
      <c r="O456" s="108"/>
      <c r="P456" s="253" t="s">
        <v>394</v>
      </c>
      <c r="Q456" s="256"/>
      <c r="R456" s="255" t="s">
        <v>394</v>
      </c>
      <c r="S456" s="118" t="str">
        <f>IFERROR(IF(M456="LED Kit","NA",VLOOKUP(CONCATENATE(IF(OR(M456="LED Kit",M456="LED Tube"),"LED",M456)," ",O456),Measures!$D$11:$E$245,2,FALSE)*Q456),"")</f>
        <v/>
      </c>
      <c r="T456" s="108"/>
      <c r="U456" s="271" t="s">
        <v>394</v>
      </c>
    </row>
    <row r="457" spans="1:21" s="20" customFormat="1" ht="18.75" customHeight="1">
      <c r="A457" s="104"/>
      <c r="B457" s="101"/>
      <c r="C457" s="253" t="s">
        <v>394</v>
      </c>
      <c r="D457" s="108"/>
      <c r="E457" s="253" t="s">
        <v>394</v>
      </c>
      <c r="F457" s="260"/>
      <c r="G457" s="261" t="s">
        <v>394</v>
      </c>
      <c r="H457" s="258"/>
      <c r="I457" s="259" t="s">
        <v>394</v>
      </c>
      <c r="J457" s="257" t="str">
        <f>IFERROR((VLOOKUP(CONCATENATE(D457," ",F457),Measures!$D$11:$E$245,2,FALSE)*H457),"")</f>
        <v/>
      </c>
      <c r="K457" s="108"/>
      <c r="L457" s="253" t="s">
        <v>394</v>
      </c>
      <c r="M457" s="108"/>
      <c r="N457" s="253" t="s">
        <v>394</v>
      </c>
      <c r="O457" s="108"/>
      <c r="P457" s="253" t="s">
        <v>394</v>
      </c>
      <c r="Q457" s="256"/>
      <c r="R457" s="255" t="s">
        <v>394</v>
      </c>
      <c r="S457" s="118" t="str">
        <f>IFERROR(IF(M457="LED Kit","NA",VLOOKUP(CONCATENATE(IF(OR(M457="LED Kit",M457="LED Tube"),"LED",M457)," ",O457),Measures!$D$11:$E$245,2,FALSE)*Q457),"")</f>
        <v/>
      </c>
      <c r="T457" s="108"/>
      <c r="U457" s="271" t="s">
        <v>394</v>
      </c>
    </row>
    <row r="458" spans="1:21" s="20" customFormat="1" ht="18.75" customHeight="1">
      <c r="A458" s="104"/>
      <c r="B458" s="101"/>
      <c r="C458" s="253" t="s">
        <v>394</v>
      </c>
      <c r="D458" s="108"/>
      <c r="E458" s="253" t="s">
        <v>394</v>
      </c>
      <c r="F458" s="260"/>
      <c r="G458" s="261" t="s">
        <v>394</v>
      </c>
      <c r="H458" s="258"/>
      <c r="I458" s="259" t="s">
        <v>394</v>
      </c>
      <c r="J458" s="257" t="str">
        <f>IFERROR((VLOOKUP(CONCATENATE(D458," ",F458),Measures!$D$11:$E$245,2,FALSE)*H458),"")</f>
        <v/>
      </c>
      <c r="K458" s="108"/>
      <c r="L458" s="253" t="s">
        <v>394</v>
      </c>
      <c r="M458" s="108"/>
      <c r="N458" s="253" t="s">
        <v>394</v>
      </c>
      <c r="O458" s="108"/>
      <c r="P458" s="253" t="s">
        <v>394</v>
      </c>
      <c r="Q458" s="256"/>
      <c r="R458" s="255" t="s">
        <v>394</v>
      </c>
      <c r="S458" s="118" t="str">
        <f>IFERROR(IF(M458="LED Kit","NA",VLOOKUP(CONCATENATE(IF(OR(M458="LED Kit",M458="LED Tube"),"LED",M458)," ",O458),Measures!$D$11:$E$245,2,FALSE)*Q458),"")</f>
        <v/>
      </c>
      <c r="T458" s="108"/>
      <c r="U458" s="271" t="s">
        <v>394</v>
      </c>
    </row>
    <row r="459" spans="1:21" s="20" customFormat="1" ht="18.75" customHeight="1">
      <c r="A459" s="104"/>
      <c r="B459" s="101"/>
      <c r="C459" s="253" t="s">
        <v>394</v>
      </c>
      <c r="D459" s="108"/>
      <c r="E459" s="253" t="s">
        <v>394</v>
      </c>
      <c r="F459" s="260"/>
      <c r="G459" s="261" t="s">
        <v>394</v>
      </c>
      <c r="H459" s="258"/>
      <c r="I459" s="259" t="s">
        <v>394</v>
      </c>
      <c r="J459" s="257" t="str">
        <f>IFERROR((VLOOKUP(CONCATENATE(D459," ",F459),Measures!$D$11:$E$245,2,FALSE)*H459),"")</f>
        <v/>
      </c>
      <c r="K459" s="108"/>
      <c r="L459" s="253" t="s">
        <v>394</v>
      </c>
      <c r="M459" s="108"/>
      <c r="N459" s="253" t="s">
        <v>394</v>
      </c>
      <c r="O459" s="108"/>
      <c r="P459" s="253" t="s">
        <v>394</v>
      </c>
      <c r="Q459" s="256"/>
      <c r="R459" s="255" t="s">
        <v>394</v>
      </c>
      <c r="S459" s="118" t="str">
        <f>IFERROR(IF(M459="LED Kit","NA",VLOOKUP(CONCATENATE(IF(OR(M459="LED Kit",M459="LED Tube"),"LED",M459)," ",O459),Measures!$D$11:$E$245,2,FALSE)*Q459),"")</f>
        <v/>
      </c>
      <c r="T459" s="108"/>
      <c r="U459" s="271" t="s">
        <v>394</v>
      </c>
    </row>
    <row r="460" spans="1:21" s="20" customFormat="1" ht="18.75" customHeight="1">
      <c r="A460" s="104"/>
      <c r="B460" s="101"/>
      <c r="C460" s="253" t="s">
        <v>394</v>
      </c>
      <c r="D460" s="108"/>
      <c r="E460" s="253" t="s">
        <v>394</v>
      </c>
      <c r="F460" s="260"/>
      <c r="G460" s="261" t="s">
        <v>394</v>
      </c>
      <c r="H460" s="258"/>
      <c r="I460" s="259" t="s">
        <v>394</v>
      </c>
      <c r="J460" s="257" t="str">
        <f>IFERROR((VLOOKUP(CONCATENATE(D460," ",F460),Measures!$D$11:$E$245,2,FALSE)*H460),"")</f>
        <v/>
      </c>
      <c r="K460" s="108"/>
      <c r="L460" s="253" t="s">
        <v>394</v>
      </c>
      <c r="M460" s="108"/>
      <c r="N460" s="253" t="s">
        <v>394</v>
      </c>
      <c r="O460" s="108"/>
      <c r="P460" s="253" t="s">
        <v>394</v>
      </c>
      <c r="Q460" s="256"/>
      <c r="R460" s="255" t="s">
        <v>394</v>
      </c>
      <c r="S460" s="118" t="str">
        <f>IFERROR(IF(M460="LED Kit","NA",VLOOKUP(CONCATENATE(IF(OR(M460="LED Kit",M460="LED Tube"),"LED",M460)," ",O460),Measures!$D$11:$E$245,2,FALSE)*Q460),"")</f>
        <v/>
      </c>
      <c r="T460" s="108"/>
      <c r="U460" s="271" t="s">
        <v>394</v>
      </c>
    </row>
    <row r="461" spans="1:21" s="20" customFormat="1" ht="18.75" customHeight="1">
      <c r="A461" s="104"/>
      <c r="B461" s="101"/>
      <c r="C461" s="253" t="s">
        <v>394</v>
      </c>
      <c r="D461" s="108"/>
      <c r="E461" s="253" t="s">
        <v>394</v>
      </c>
      <c r="F461" s="260"/>
      <c r="G461" s="261" t="s">
        <v>394</v>
      </c>
      <c r="H461" s="258"/>
      <c r="I461" s="259" t="s">
        <v>394</v>
      </c>
      <c r="J461" s="257" t="str">
        <f>IFERROR((VLOOKUP(CONCATENATE(D461," ",F461),Measures!$D$11:$E$245,2,FALSE)*H461),"")</f>
        <v/>
      </c>
      <c r="K461" s="108"/>
      <c r="L461" s="253" t="s">
        <v>394</v>
      </c>
      <c r="M461" s="108"/>
      <c r="N461" s="253" t="s">
        <v>394</v>
      </c>
      <c r="O461" s="108"/>
      <c r="P461" s="253" t="s">
        <v>394</v>
      </c>
      <c r="Q461" s="256"/>
      <c r="R461" s="255" t="s">
        <v>394</v>
      </c>
      <c r="S461" s="118" t="str">
        <f>IFERROR(IF(M461="LED Kit","NA",VLOOKUP(CONCATENATE(IF(OR(M461="LED Kit",M461="LED Tube"),"LED",M461)," ",O461),Measures!$D$11:$E$245,2,FALSE)*Q461),"")</f>
        <v/>
      </c>
      <c r="T461" s="108"/>
      <c r="U461" s="271" t="s">
        <v>394</v>
      </c>
    </row>
    <row r="462" spans="1:21" s="20" customFormat="1" ht="18.75" customHeight="1">
      <c r="A462" s="104"/>
      <c r="B462" s="101"/>
      <c r="C462" s="253" t="s">
        <v>394</v>
      </c>
      <c r="D462" s="108"/>
      <c r="E462" s="253" t="s">
        <v>394</v>
      </c>
      <c r="F462" s="260"/>
      <c r="G462" s="261" t="s">
        <v>394</v>
      </c>
      <c r="H462" s="258"/>
      <c r="I462" s="259" t="s">
        <v>394</v>
      </c>
      <c r="J462" s="257" t="str">
        <f>IFERROR((VLOOKUP(CONCATENATE(D462," ",F462),Measures!$D$11:$E$245,2,FALSE)*H462),"")</f>
        <v/>
      </c>
      <c r="K462" s="108"/>
      <c r="L462" s="253" t="s">
        <v>394</v>
      </c>
      <c r="M462" s="108"/>
      <c r="N462" s="253" t="s">
        <v>394</v>
      </c>
      <c r="O462" s="108"/>
      <c r="P462" s="253" t="s">
        <v>394</v>
      </c>
      <c r="Q462" s="256"/>
      <c r="R462" s="255" t="s">
        <v>394</v>
      </c>
      <c r="S462" s="118" t="str">
        <f>IFERROR(IF(M462="LED Kit","NA",VLOOKUP(CONCATENATE(IF(OR(M462="LED Kit",M462="LED Tube"),"LED",M462)," ",O462),Measures!$D$11:$E$245,2,FALSE)*Q462),"")</f>
        <v/>
      </c>
      <c r="T462" s="108"/>
      <c r="U462" s="271" t="s">
        <v>394</v>
      </c>
    </row>
    <row r="463" spans="1:21" s="20" customFormat="1" ht="18.75" customHeight="1">
      <c r="A463" s="104"/>
      <c r="B463" s="101"/>
      <c r="C463" s="253" t="s">
        <v>394</v>
      </c>
      <c r="D463" s="108"/>
      <c r="E463" s="253" t="s">
        <v>394</v>
      </c>
      <c r="F463" s="260"/>
      <c r="G463" s="261" t="s">
        <v>394</v>
      </c>
      <c r="H463" s="258"/>
      <c r="I463" s="259" t="s">
        <v>394</v>
      </c>
      <c r="J463" s="257" t="str">
        <f>IFERROR((VLOOKUP(CONCATENATE(D463," ",F463),Measures!$D$11:$E$245,2,FALSE)*H463),"")</f>
        <v/>
      </c>
      <c r="K463" s="108"/>
      <c r="L463" s="253" t="s">
        <v>394</v>
      </c>
      <c r="M463" s="108"/>
      <c r="N463" s="253" t="s">
        <v>394</v>
      </c>
      <c r="O463" s="108"/>
      <c r="P463" s="253" t="s">
        <v>394</v>
      </c>
      <c r="Q463" s="256"/>
      <c r="R463" s="255" t="s">
        <v>394</v>
      </c>
      <c r="S463" s="118" t="str">
        <f>IFERROR(IF(M463="LED Kit","NA",VLOOKUP(CONCATENATE(IF(OR(M463="LED Kit",M463="LED Tube"),"LED",M463)," ",O463),Measures!$D$11:$E$245,2,FALSE)*Q463),"")</f>
        <v/>
      </c>
      <c r="T463" s="108"/>
      <c r="U463" s="271" t="s">
        <v>394</v>
      </c>
    </row>
    <row r="464" spans="1:21" s="20" customFormat="1" ht="18.75" customHeight="1">
      <c r="A464" s="104"/>
      <c r="B464" s="101"/>
      <c r="C464" s="253" t="s">
        <v>394</v>
      </c>
      <c r="D464" s="108"/>
      <c r="E464" s="253" t="s">
        <v>394</v>
      </c>
      <c r="F464" s="260"/>
      <c r="G464" s="261" t="s">
        <v>394</v>
      </c>
      <c r="H464" s="258"/>
      <c r="I464" s="259" t="s">
        <v>394</v>
      </c>
      <c r="J464" s="257" t="str">
        <f>IFERROR((VLOOKUP(CONCATENATE(D464," ",F464),Measures!$D$11:$E$245,2,FALSE)*H464),"")</f>
        <v/>
      </c>
      <c r="K464" s="108"/>
      <c r="L464" s="253" t="s">
        <v>394</v>
      </c>
      <c r="M464" s="108"/>
      <c r="N464" s="253" t="s">
        <v>394</v>
      </c>
      <c r="O464" s="108"/>
      <c r="P464" s="253" t="s">
        <v>394</v>
      </c>
      <c r="Q464" s="256"/>
      <c r="R464" s="255" t="s">
        <v>394</v>
      </c>
      <c r="S464" s="118" t="str">
        <f>IFERROR(IF(M464="LED Kit","NA",VLOOKUP(CONCATENATE(IF(OR(M464="LED Kit",M464="LED Tube"),"LED",M464)," ",O464),Measures!$D$11:$E$245,2,FALSE)*Q464),"")</f>
        <v/>
      </c>
      <c r="T464" s="108"/>
      <c r="U464" s="271" t="s">
        <v>394</v>
      </c>
    </row>
    <row r="465" spans="1:21" s="20" customFormat="1" ht="18.75" customHeight="1">
      <c r="A465" s="104"/>
      <c r="B465" s="101"/>
      <c r="C465" s="253" t="s">
        <v>394</v>
      </c>
      <c r="D465" s="108"/>
      <c r="E465" s="253" t="s">
        <v>394</v>
      </c>
      <c r="F465" s="260"/>
      <c r="G465" s="261" t="s">
        <v>394</v>
      </c>
      <c r="H465" s="258"/>
      <c r="I465" s="259" t="s">
        <v>394</v>
      </c>
      <c r="J465" s="257" t="str">
        <f>IFERROR((VLOOKUP(CONCATENATE(D465," ",F465),Measures!$D$11:$E$245,2,FALSE)*H465),"")</f>
        <v/>
      </c>
      <c r="K465" s="108"/>
      <c r="L465" s="253" t="s">
        <v>394</v>
      </c>
      <c r="M465" s="108"/>
      <c r="N465" s="253" t="s">
        <v>394</v>
      </c>
      <c r="O465" s="108"/>
      <c r="P465" s="253" t="s">
        <v>394</v>
      </c>
      <c r="Q465" s="256"/>
      <c r="R465" s="255" t="s">
        <v>394</v>
      </c>
      <c r="S465" s="118" t="str">
        <f>IFERROR(IF(M465="LED Kit","NA",VLOOKUP(CONCATENATE(IF(OR(M465="LED Kit",M465="LED Tube"),"LED",M465)," ",O465),Measures!$D$11:$E$245,2,FALSE)*Q465),"")</f>
        <v/>
      </c>
      <c r="T465" s="108"/>
      <c r="U465" s="271" t="s">
        <v>394</v>
      </c>
    </row>
    <row r="466" spans="1:21" s="20" customFormat="1" ht="18.75" customHeight="1">
      <c r="A466" s="104"/>
      <c r="B466" s="101"/>
      <c r="C466" s="253" t="s">
        <v>394</v>
      </c>
      <c r="D466" s="108"/>
      <c r="E466" s="253" t="s">
        <v>394</v>
      </c>
      <c r="F466" s="260"/>
      <c r="G466" s="261" t="s">
        <v>394</v>
      </c>
      <c r="H466" s="258"/>
      <c r="I466" s="259" t="s">
        <v>394</v>
      </c>
      <c r="J466" s="257" t="str">
        <f>IFERROR((VLOOKUP(CONCATENATE(D466," ",F466),Measures!$D$11:$E$245,2,FALSE)*H466),"")</f>
        <v/>
      </c>
      <c r="K466" s="108"/>
      <c r="L466" s="253" t="s">
        <v>394</v>
      </c>
      <c r="M466" s="108"/>
      <c r="N466" s="253" t="s">
        <v>394</v>
      </c>
      <c r="O466" s="108"/>
      <c r="P466" s="253" t="s">
        <v>394</v>
      </c>
      <c r="Q466" s="256"/>
      <c r="R466" s="255" t="s">
        <v>394</v>
      </c>
      <c r="S466" s="118" t="str">
        <f>IFERROR(IF(M466="LED Kit","NA",VLOOKUP(CONCATENATE(IF(OR(M466="LED Kit",M466="LED Tube"),"LED",M466)," ",O466),Measures!$D$11:$E$245,2,FALSE)*Q466),"")</f>
        <v/>
      </c>
      <c r="T466" s="108"/>
      <c r="U466" s="271" t="s">
        <v>394</v>
      </c>
    </row>
    <row r="467" spans="1:21" s="20" customFormat="1" ht="18.75" customHeight="1">
      <c r="A467" s="104"/>
      <c r="B467" s="101"/>
      <c r="C467" s="253" t="s">
        <v>394</v>
      </c>
      <c r="D467" s="108"/>
      <c r="E467" s="253" t="s">
        <v>394</v>
      </c>
      <c r="F467" s="260"/>
      <c r="G467" s="261" t="s">
        <v>394</v>
      </c>
      <c r="H467" s="258"/>
      <c r="I467" s="259" t="s">
        <v>394</v>
      </c>
      <c r="J467" s="257" t="str">
        <f>IFERROR((VLOOKUP(CONCATENATE(D467," ",F467),Measures!$D$11:$E$245,2,FALSE)*H467),"")</f>
        <v/>
      </c>
      <c r="K467" s="108"/>
      <c r="L467" s="253" t="s">
        <v>394</v>
      </c>
      <c r="M467" s="108"/>
      <c r="N467" s="253" t="s">
        <v>394</v>
      </c>
      <c r="O467" s="108"/>
      <c r="P467" s="253" t="s">
        <v>394</v>
      </c>
      <c r="Q467" s="256"/>
      <c r="R467" s="255" t="s">
        <v>394</v>
      </c>
      <c r="S467" s="118" t="str">
        <f>IFERROR(IF(M467="LED Kit","NA",VLOOKUP(CONCATENATE(IF(OR(M467="LED Kit",M467="LED Tube"),"LED",M467)," ",O467),Measures!$D$11:$E$245,2,FALSE)*Q467),"")</f>
        <v/>
      </c>
      <c r="T467" s="108"/>
      <c r="U467" s="271" t="s">
        <v>394</v>
      </c>
    </row>
    <row r="468" spans="1:21" s="20" customFormat="1" ht="18.75" customHeight="1">
      <c r="A468" s="104"/>
      <c r="B468" s="101"/>
      <c r="C468" s="253" t="s">
        <v>394</v>
      </c>
      <c r="D468" s="108"/>
      <c r="E468" s="253" t="s">
        <v>394</v>
      </c>
      <c r="F468" s="260"/>
      <c r="G468" s="261" t="s">
        <v>394</v>
      </c>
      <c r="H468" s="258"/>
      <c r="I468" s="259" t="s">
        <v>394</v>
      </c>
      <c r="J468" s="257" t="str">
        <f>IFERROR((VLOOKUP(CONCATENATE(D468," ",F468),Measures!$D$11:$E$245,2,FALSE)*H468),"")</f>
        <v/>
      </c>
      <c r="K468" s="108"/>
      <c r="L468" s="253" t="s">
        <v>394</v>
      </c>
      <c r="M468" s="108"/>
      <c r="N468" s="253" t="s">
        <v>394</v>
      </c>
      <c r="O468" s="108"/>
      <c r="P468" s="253" t="s">
        <v>394</v>
      </c>
      <c r="Q468" s="256"/>
      <c r="R468" s="255" t="s">
        <v>394</v>
      </c>
      <c r="S468" s="118" t="str">
        <f>IFERROR(IF(M468="LED Kit","NA",VLOOKUP(CONCATENATE(IF(OR(M468="LED Kit",M468="LED Tube"),"LED",M468)," ",O468),Measures!$D$11:$E$245,2,FALSE)*Q468),"")</f>
        <v/>
      </c>
      <c r="T468" s="108"/>
      <c r="U468" s="271" t="s">
        <v>394</v>
      </c>
    </row>
    <row r="469" spans="1:21" s="20" customFormat="1" ht="18.75" customHeight="1">
      <c r="A469" s="104"/>
      <c r="B469" s="101"/>
      <c r="C469" s="253" t="s">
        <v>394</v>
      </c>
      <c r="D469" s="108"/>
      <c r="E469" s="253" t="s">
        <v>394</v>
      </c>
      <c r="F469" s="260"/>
      <c r="G469" s="261" t="s">
        <v>394</v>
      </c>
      <c r="H469" s="258"/>
      <c r="I469" s="259" t="s">
        <v>394</v>
      </c>
      <c r="J469" s="257" t="str">
        <f>IFERROR((VLOOKUP(CONCATENATE(D469," ",F469),Measures!$D$11:$E$245,2,FALSE)*H469),"")</f>
        <v/>
      </c>
      <c r="K469" s="108"/>
      <c r="L469" s="253" t="s">
        <v>394</v>
      </c>
      <c r="M469" s="108"/>
      <c r="N469" s="253" t="s">
        <v>394</v>
      </c>
      <c r="O469" s="108"/>
      <c r="P469" s="253" t="s">
        <v>394</v>
      </c>
      <c r="Q469" s="256"/>
      <c r="R469" s="255" t="s">
        <v>394</v>
      </c>
      <c r="S469" s="118" t="str">
        <f>IFERROR(IF(M469="LED Kit","NA",VLOOKUP(CONCATENATE(IF(OR(M469="LED Kit",M469="LED Tube"),"LED",M469)," ",O469),Measures!$D$11:$E$245,2,FALSE)*Q469),"")</f>
        <v/>
      </c>
      <c r="T469" s="108"/>
      <c r="U469" s="271" t="s">
        <v>394</v>
      </c>
    </row>
    <row r="470" spans="1:21" s="20" customFormat="1" ht="18.75" customHeight="1">
      <c r="A470" s="104"/>
      <c r="B470" s="101"/>
      <c r="C470" s="253" t="s">
        <v>394</v>
      </c>
      <c r="D470" s="108"/>
      <c r="E470" s="253" t="s">
        <v>394</v>
      </c>
      <c r="F470" s="260"/>
      <c r="G470" s="261" t="s">
        <v>394</v>
      </c>
      <c r="H470" s="258"/>
      <c r="I470" s="259" t="s">
        <v>394</v>
      </c>
      <c r="J470" s="257" t="str">
        <f>IFERROR((VLOOKUP(CONCATENATE(D470," ",F470),Measures!$D$11:$E$245,2,FALSE)*H470),"")</f>
        <v/>
      </c>
      <c r="K470" s="108"/>
      <c r="L470" s="253" t="s">
        <v>394</v>
      </c>
      <c r="M470" s="108"/>
      <c r="N470" s="253" t="s">
        <v>394</v>
      </c>
      <c r="O470" s="108"/>
      <c r="P470" s="253" t="s">
        <v>394</v>
      </c>
      <c r="Q470" s="256"/>
      <c r="R470" s="255" t="s">
        <v>394</v>
      </c>
      <c r="S470" s="118" t="str">
        <f>IFERROR(IF(M470="LED Kit","NA",VLOOKUP(CONCATENATE(IF(OR(M470="LED Kit",M470="LED Tube"),"LED",M470)," ",O470),Measures!$D$11:$E$245,2,FALSE)*Q470),"")</f>
        <v/>
      </c>
      <c r="T470" s="108"/>
      <c r="U470" s="271" t="s">
        <v>394</v>
      </c>
    </row>
    <row r="471" spans="1:21" s="20" customFormat="1" ht="18.75" customHeight="1">
      <c r="A471" s="104"/>
      <c r="B471" s="101"/>
      <c r="C471" s="253" t="s">
        <v>394</v>
      </c>
      <c r="D471" s="108"/>
      <c r="E471" s="253" t="s">
        <v>394</v>
      </c>
      <c r="F471" s="260"/>
      <c r="G471" s="261" t="s">
        <v>394</v>
      </c>
      <c r="H471" s="258"/>
      <c r="I471" s="259" t="s">
        <v>394</v>
      </c>
      <c r="J471" s="257" t="str">
        <f>IFERROR((VLOOKUP(CONCATENATE(D471," ",F471),Measures!$D$11:$E$245,2,FALSE)*H471),"")</f>
        <v/>
      </c>
      <c r="K471" s="108"/>
      <c r="L471" s="253" t="s">
        <v>394</v>
      </c>
      <c r="M471" s="108"/>
      <c r="N471" s="253" t="s">
        <v>394</v>
      </c>
      <c r="O471" s="108"/>
      <c r="P471" s="253" t="s">
        <v>394</v>
      </c>
      <c r="Q471" s="256"/>
      <c r="R471" s="255" t="s">
        <v>394</v>
      </c>
      <c r="S471" s="118" t="str">
        <f>IFERROR(IF(M471="LED Kit","NA",VLOOKUP(CONCATENATE(IF(OR(M471="LED Kit",M471="LED Tube"),"LED",M471)," ",O471),Measures!$D$11:$E$245,2,FALSE)*Q471),"")</f>
        <v/>
      </c>
      <c r="T471" s="108"/>
      <c r="U471" s="271" t="s">
        <v>394</v>
      </c>
    </row>
    <row r="472" spans="1:21" s="20" customFormat="1" ht="18.75" customHeight="1">
      <c r="A472" s="104"/>
      <c r="B472" s="101"/>
      <c r="C472" s="253" t="s">
        <v>394</v>
      </c>
      <c r="D472" s="108"/>
      <c r="E472" s="253" t="s">
        <v>394</v>
      </c>
      <c r="F472" s="260"/>
      <c r="G472" s="261" t="s">
        <v>394</v>
      </c>
      <c r="H472" s="258"/>
      <c r="I472" s="259" t="s">
        <v>394</v>
      </c>
      <c r="J472" s="257" t="str">
        <f>IFERROR((VLOOKUP(CONCATENATE(D472," ",F472),Measures!$D$11:$E$245,2,FALSE)*H472),"")</f>
        <v/>
      </c>
      <c r="K472" s="108"/>
      <c r="L472" s="253" t="s">
        <v>394</v>
      </c>
      <c r="M472" s="108"/>
      <c r="N472" s="253" t="s">
        <v>394</v>
      </c>
      <c r="O472" s="108"/>
      <c r="P472" s="253" t="s">
        <v>394</v>
      </c>
      <c r="Q472" s="256"/>
      <c r="R472" s="255" t="s">
        <v>394</v>
      </c>
      <c r="S472" s="118" t="str">
        <f>IFERROR(IF(M472="LED Kit","NA",VLOOKUP(CONCATENATE(IF(OR(M472="LED Kit",M472="LED Tube"),"LED",M472)," ",O472),Measures!$D$11:$E$245,2,FALSE)*Q472),"")</f>
        <v/>
      </c>
      <c r="T472" s="108"/>
      <c r="U472" s="271" t="s">
        <v>394</v>
      </c>
    </row>
    <row r="473" spans="1:21" s="20" customFormat="1" ht="18.75" customHeight="1">
      <c r="A473" s="104"/>
      <c r="B473" s="101"/>
      <c r="C473" s="253" t="s">
        <v>394</v>
      </c>
      <c r="D473" s="108"/>
      <c r="E473" s="253" t="s">
        <v>394</v>
      </c>
      <c r="F473" s="260"/>
      <c r="G473" s="261" t="s">
        <v>394</v>
      </c>
      <c r="H473" s="258"/>
      <c r="I473" s="259" t="s">
        <v>394</v>
      </c>
      <c r="J473" s="257" t="str">
        <f>IFERROR((VLOOKUP(CONCATENATE(D473," ",F473),Measures!$D$11:$E$245,2,FALSE)*H473),"")</f>
        <v/>
      </c>
      <c r="K473" s="108"/>
      <c r="L473" s="253" t="s">
        <v>394</v>
      </c>
      <c r="M473" s="108"/>
      <c r="N473" s="253" t="s">
        <v>394</v>
      </c>
      <c r="O473" s="108"/>
      <c r="P473" s="253" t="s">
        <v>394</v>
      </c>
      <c r="Q473" s="256"/>
      <c r="R473" s="255" t="s">
        <v>394</v>
      </c>
      <c r="S473" s="118" t="str">
        <f>IFERROR(IF(M473="LED Kit","NA",VLOOKUP(CONCATENATE(IF(OR(M473="LED Kit",M473="LED Tube"),"LED",M473)," ",O473),Measures!$D$11:$E$245,2,FALSE)*Q473),"")</f>
        <v/>
      </c>
      <c r="T473" s="108"/>
      <c r="U473" s="271" t="s">
        <v>394</v>
      </c>
    </row>
    <row r="474" spans="1:21" s="20" customFormat="1" ht="18.75" customHeight="1">
      <c r="A474" s="104"/>
      <c r="B474" s="101"/>
      <c r="C474" s="253" t="s">
        <v>394</v>
      </c>
      <c r="D474" s="108"/>
      <c r="E474" s="253" t="s">
        <v>394</v>
      </c>
      <c r="F474" s="260"/>
      <c r="G474" s="261" t="s">
        <v>394</v>
      </c>
      <c r="H474" s="258"/>
      <c r="I474" s="259" t="s">
        <v>394</v>
      </c>
      <c r="J474" s="257" t="str">
        <f>IFERROR((VLOOKUP(CONCATENATE(D474," ",F474),Measures!$D$11:$E$245,2,FALSE)*H474),"")</f>
        <v/>
      </c>
      <c r="K474" s="108"/>
      <c r="L474" s="253" t="s">
        <v>394</v>
      </c>
      <c r="M474" s="108"/>
      <c r="N474" s="253" t="s">
        <v>394</v>
      </c>
      <c r="O474" s="108"/>
      <c r="P474" s="253" t="s">
        <v>394</v>
      </c>
      <c r="Q474" s="256"/>
      <c r="R474" s="255" t="s">
        <v>394</v>
      </c>
      <c r="S474" s="118" t="str">
        <f>IFERROR(IF(M474="LED Kit","NA",VLOOKUP(CONCATENATE(IF(OR(M474="LED Kit",M474="LED Tube"),"LED",M474)," ",O474),Measures!$D$11:$E$245,2,FALSE)*Q474),"")</f>
        <v/>
      </c>
      <c r="T474" s="108"/>
      <c r="U474" s="271" t="s">
        <v>394</v>
      </c>
    </row>
    <row r="475" spans="1:21" s="20" customFormat="1" ht="18.75" customHeight="1">
      <c r="A475" s="104"/>
      <c r="B475" s="101"/>
      <c r="C475" s="253" t="s">
        <v>394</v>
      </c>
      <c r="D475" s="108"/>
      <c r="E475" s="253" t="s">
        <v>394</v>
      </c>
      <c r="F475" s="260"/>
      <c r="G475" s="261" t="s">
        <v>394</v>
      </c>
      <c r="H475" s="258"/>
      <c r="I475" s="259" t="s">
        <v>394</v>
      </c>
      <c r="J475" s="257" t="str">
        <f>IFERROR((VLOOKUP(CONCATENATE(D475," ",F475),Measures!$D$11:$E$245,2,FALSE)*H475),"")</f>
        <v/>
      </c>
      <c r="K475" s="108"/>
      <c r="L475" s="253" t="s">
        <v>394</v>
      </c>
      <c r="M475" s="108"/>
      <c r="N475" s="253" t="s">
        <v>394</v>
      </c>
      <c r="O475" s="108"/>
      <c r="P475" s="253" t="s">
        <v>394</v>
      </c>
      <c r="Q475" s="256"/>
      <c r="R475" s="255" t="s">
        <v>394</v>
      </c>
      <c r="S475" s="118" t="str">
        <f>IFERROR(IF(M475="LED Kit","NA",VLOOKUP(CONCATENATE(IF(OR(M475="LED Kit",M475="LED Tube"),"LED",M475)," ",O475),Measures!$D$11:$E$245,2,FALSE)*Q475),"")</f>
        <v/>
      </c>
      <c r="T475" s="108"/>
      <c r="U475" s="271" t="s">
        <v>394</v>
      </c>
    </row>
    <row r="476" spans="1:21" s="20" customFormat="1" ht="18.75" customHeight="1">
      <c r="A476" s="104"/>
      <c r="B476" s="101"/>
      <c r="C476" s="253" t="s">
        <v>394</v>
      </c>
      <c r="D476" s="108"/>
      <c r="E476" s="253" t="s">
        <v>394</v>
      </c>
      <c r="F476" s="260"/>
      <c r="G476" s="261" t="s">
        <v>394</v>
      </c>
      <c r="H476" s="258"/>
      <c r="I476" s="259" t="s">
        <v>394</v>
      </c>
      <c r="J476" s="257" t="str">
        <f>IFERROR((VLOOKUP(CONCATENATE(D476," ",F476),Measures!$D$11:$E$245,2,FALSE)*H476),"")</f>
        <v/>
      </c>
      <c r="K476" s="108"/>
      <c r="L476" s="253" t="s">
        <v>394</v>
      </c>
      <c r="M476" s="108"/>
      <c r="N476" s="253" t="s">
        <v>394</v>
      </c>
      <c r="O476" s="108"/>
      <c r="P476" s="253" t="s">
        <v>394</v>
      </c>
      <c r="Q476" s="256"/>
      <c r="R476" s="255" t="s">
        <v>394</v>
      </c>
      <c r="S476" s="118" t="str">
        <f>IFERROR(IF(M476="LED Kit","NA",VLOOKUP(CONCATENATE(IF(OR(M476="LED Kit",M476="LED Tube"),"LED",M476)," ",O476),Measures!$D$11:$E$245,2,FALSE)*Q476),"")</f>
        <v/>
      </c>
      <c r="T476" s="108"/>
      <c r="U476" s="271" t="s">
        <v>394</v>
      </c>
    </row>
    <row r="477" spans="1:21" s="20" customFormat="1" ht="18.75" customHeight="1">
      <c r="A477" s="104"/>
      <c r="B477" s="101"/>
      <c r="C477" s="253" t="s">
        <v>394</v>
      </c>
      <c r="D477" s="108"/>
      <c r="E477" s="253" t="s">
        <v>394</v>
      </c>
      <c r="F477" s="260"/>
      <c r="G477" s="261" t="s">
        <v>394</v>
      </c>
      <c r="H477" s="258"/>
      <c r="I477" s="259" t="s">
        <v>394</v>
      </c>
      <c r="J477" s="257" t="str">
        <f>IFERROR((VLOOKUP(CONCATENATE(D477," ",F477),Measures!$D$11:$E$245,2,FALSE)*H477),"")</f>
        <v/>
      </c>
      <c r="K477" s="108"/>
      <c r="L477" s="253" t="s">
        <v>394</v>
      </c>
      <c r="M477" s="108"/>
      <c r="N477" s="253" t="s">
        <v>394</v>
      </c>
      <c r="O477" s="108"/>
      <c r="P477" s="253" t="s">
        <v>394</v>
      </c>
      <c r="Q477" s="256"/>
      <c r="R477" s="255" t="s">
        <v>394</v>
      </c>
      <c r="S477" s="118" t="str">
        <f>IFERROR(IF(M477="LED Kit","NA",VLOOKUP(CONCATENATE(IF(OR(M477="LED Kit",M477="LED Tube"),"LED",M477)," ",O477),Measures!$D$11:$E$245,2,FALSE)*Q477),"")</f>
        <v/>
      </c>
      <c r="T477" s="108"/>
      <c r="U477" s="271" t="s">
        <v>394</v>
      </c>
    </row>
    <row r="478" spans="1:21" s="20" customFormat="1" ht="18.75" customHeight="1">
      <c r="A478" s="104"/>
      <c r="B478" s="101"/>
      <c r="C478" s="253" t="s">
        <v>394</v>
      </c>
      <c r="D478" s="108"/>
      <c r="E478" s="253" t="s">
        <v>394</v>
      </c>
      <c r="F478" s="260"/>
      <c r="G478" s="261" t="s">
        <v>394</v>
      </c>
      <c r="H478" s="258"/>
      <c r="I478" s="259" t="s">
        <v>394</v>
      </c>
      <c r="J478" s="257" t="str">
        <f>IFERROR((VLOOKUP(CONCATENATE(D478," ",F478),Measures!$D$11:$E$245,2,FALSE)*H478),"")</f>
        <v/>
      </c>
      <c r="K478" s="108"/>
      <c r="L478" s="253" t="s">
        <v>394</v>
      </c>
      <c r="M478" s="108"/>
      <c r="N478" s="253" t="s">
        <v>394</v>
      </c>
      <c r="O478" s="108"/>
      <c r="P478" s="253" t="s">
        <v>394</v>
      </c>
      <c r="Q478" s="256"/>
      <c r="R478" s="255" t="s">
        <v>394</v>
      </c>
      <c r="S478" s="118" t="str">
        <f>IFERROR(IF(M478="LED Kit","NA",VLOOKUP(CONCATENATE(IF(OR(M478="LED Kit",M478="LED Tube"),"LED",M478)," ",O478),Measures!$D$11:$E$245,2,FALSE)*Q478),"")</f>
        <v/>
      </c>
      <c r="T478" s="108"/>
      <c r="U478" s="271" t="s">
        <v>394</v>
      </c>
    </row>
    <row r="479" spans="1:21" s="20" customFormat="1" ht="18.75" customHeight="1">
      <c r="A479" s="104"/>
      <c r="B479" s="101"/>
      <c r="C479" s="253" t="s">
        <v>394</v>
      </c>
      <c r="D479" s="108"/>
      <c r="E479" s="253" t="s">
        <v>394</v>
      </c>
      <c r="F479" s="260"/>
      <c r="G479" s="261" t="s">
        <v>394</v>
      </c>
      <c r="H479" s="258"/>
      <c r="I479" s="259" t="s">
        <v>394</v>
      </c>
      <c r="J479" s="257" t="str">
        <f>IFERROR((VLOOKUP(CONCATENATE(D479," ",F479),Measures!$D$11:$E$245,2,FALSE)*H479),"")</f>
        <v/>
      </c>
      <c r="K479" s="108"/>
      <c r="L479" s="253" t="s">
        <v>394</v>
      </c>
      <c r="M479" s="108"/>
      <c r="N479" s="253" t="s">
        <v>394</v>
      </c>
      <c r="O479" s="108"/>
      <c r="P479" s="253" t="s">
        <v>394</v>
      </c>
      <c r="Q479" s="256"/>
      <c r="R479" s="255" t="s">
        <v>394</v>
      </c>
      <c r="S479" s="118" t="str">
        <f>IFERROR(IF(M479="LED Kit","NA",VLOOKUP(CONCATENATE(IF(OR(M479="LED Kit",M479="LED Tube"),"LED",M479)," ",O479),Measures!$D$11:$E$245,2,FALSE)*Q479),"")</f>
        <v/>
      </c>
      <c r="T479" s="108"/>
      <c r="U479" s="271" t="s">
        <v>394</v>
      </c>
    </row>
    <row r="480" spans="1:21" s="20" customFormat="1" ht="18.75" customHeight="1">
      <c r="A480" s="104"/>
      <c r="B480" s="101"/>
      <c r="C480" s="253" t="s">
        <v>394</v>
      </c>
      <c r="D480" s="108"/>
      <c r="E480" s="253" t="s">
        <v>394</v>
      </c>
      <c r="F480" s="260"/>
      <c r="G480" s="261" t="s">
        <v>394</v>
      </c>
      <c r="H480" s="258"/>
      <c r="I480" s="259" t="s">
        <v>394</v>
      </c>
      <c r="J480" s="257" t="str">
        <f>IFERROR((VLOOKUP(CONCATENATE(D480," ",F480),Measures!$D$11:$E$245,2,FALSE)*H480),"")</f>
        <v/>
      </c>
      <c r="K480" s="108"/>
      <c r="L480" s="253" t="s">
        <v>394</v>
      </c>
      <c r="M480" s="108"/>
      <c r="N480" s="253" t="s">
        <v>394</v>
      </c>
      <c r="O480" s="108"/>
      <c r="P480" s="253" t="s">
        <v>394</v>
      </c>
      <c r="Q480" s="256"/>
      <c r="R480" s="255" t="s">
        <v>394</v>
      </c>
      <c r="S480" s="118" t="str">
        <f>IFERROR(IF(M480="LED Kit","NA",VLOOKUP(CONCATENATE(IF(OR(M480="LED Kit",M480="LED Tube"),"LED",M480)," ",O480),Measures!$D$11:$E$245,2,FALSE)*Q480),"")</f>
        <v/>
      </c>
      <c r="T480" s="108"/>
      <c r="U480" s="271" t="s">
        <v>394</v>
      </c>
    </row>
    <row r="481" spans="1:21" s="20" customFormat="1" ht="18.75" customHeight="1">
      <c r="A481" s="104"/>
      <c r="B481" s="101"/>
      <c r="C481" s="253" t="s">
        <v>394</v>
      </c>
      <c r="D481" s="108"/>
      <c r="E481" s="253" t="s">
        <v>394</v>
      </c>
      <c r="F481" s="260"/>
      <c r="G481" s="261" t="s">
        <v>394</v>
      </c>
      <c r="H481" s="258"/>
      <c r="I481" s="259" t="s">
        <v>394</v>
      </c>
      <c r="J481" s="257" t="str">
        <f>IFERROR((VLOOKUP(CONCATENATE(D481," ",F481),Measures!$D$11:$E$245,2,FALSE)*H481),"")</f>
        <v/>
      </c>
      <c r="K481" s="108"/>
      <c r="L481" s="253" t="s">
        <v>394</v>
      </c>
      <c r="M481" s="108"/>
      <c r="N481" s="253" t="s">
        <v>394</v>
      </c>
      <c r="O481" s="108"/>
      <c r="P481" s="253" t="s">
        <v>394</v>
      </c>
      <c r="Q481" s="256"/>
      <c r="R481" s="255" t="s">
        <v>394</v>
      </c>
      <c r="S481" s="118" t="str">
        <f>IFERROR(IF(M481="LED Kit","NA",VLOOKUP(CONCATENATE(IF(OR(M481="LED Kit",M481="LED Tube"),"LED",M481)," ",O481),Measures!$D$11:$E$245,2,FALSE)*Q481),"")</f>
        <v/>
      </c>
      <c r="T481" s="108"/>
      <c r="U481" s="271" t="s">
        <v>394</v>
      </c>
    </row>
    <row r="482" spans="1:21" s="20" customFormat="1" ht="18.75" customHeight="1">
      <c r="A482" s="104"/>
      <c r="B482" s="101"/>
      <c r="C482" s="253" t="s">
        <v>394</v>
      </c>
      <c r="D482" s="108"/>
      <c r="E482" s="253" t="s">
        <v>394</v>
      </c>
      <c r="F482" s="260"/>
      <c r="G482" s="261" t="s">
        <v>394</v>
      </c>
      <c r="H482" s="258"/>
      <c r="I482" s="259" t="s">
        <v>394</v>
      </c>
      <c r="J482" s="257" t="str">
        <f>IFERROR((VLOOKUP(CONCATENATE(D482," ",F482),Measures!$D$11:$E$245,2,FALSE)*H482),"")</f>
        <v/>
      </c>
      <c r="K482" s="108"/>
      <c r="L482" s="253" t="s">
        <v>394</v>
      </c>
      <c r="M482" s="108"/>
      <c r="N482" s="253" t="s">
        <v>394</v>
      </c>
      <c r="O482" s="108"/>
      <c r="P482" s="253" t="s">
        <v>394</v>
      </c>
      <c r="Q482" s="256"/>
      <c r="R482" s="255" t="s">
        <v>394</v>
      </c>
      <c r="S482" s="118" t="str">
        <f>IFERROR(IF(M482="LED Kit","NA",VLOOKUP(CONCATENATE(IF(OR(M482="LED Kit",M482="LED Tube"),"LED",M482)," ",O482),Measures!$D$11:$E$245,2,FALSE)*Q482),"")</f>
        <v/>
      </c>
      <c r="T482" s="108"/>
      <c r="U482" s="271" t="s">
        <v>394</v>
      </c>
    </row>
    <row r="483" spans="1:21" s="20" customFormat="1" ht="18.75" customHeight="1">
      <c r="A483" s="104"/>
      <c r="B483" s="101"/>
      <c r="C483" s="253" t="s">
        <v>394</v>
      </c>
      <c r="D483" s="108"/>
      <c r="E483" s="253" t="s">
        <v>394</v>
      </c>
      <c r="F483" s="260"/>
      <c r="G483" s="261" t="s">
        <v>394</v>
      </c>
      <c r="H483" s="258"/>
      <c r="I483" s="259" t="s">
        <v>394</v>
      </c>
      <c r="J483" s="257" t="str">
        <f>IFERROR((VLOOKUP(CONCATENATE(D483," ",F483),Measures!$D$11:$E$245,2,FALSE)*H483),"")</f>
        <v/>
      </c>
      <c r="K483" s="108"/>
      <c r="L483" s="253" t="s">
        <v>394</v>
      </c>
      <c r="M483" s="108"/>
      <c r="N483" s="253" t="s">
        <v>394</v>
      </c>
      <c r="O483" s="108"/>
      <c r="P483" s="253" t="s">
        <v>394</v>
      </c>
      <c r="Q483" s="256"/>
      <c r="R483" s="255" t="s">
        <v>394</v>
      </c>
      <c r="S483" s="118" t="str">
        <f>IFERROR(IF(M483="LED Kit","NA",VLOOKUP(CONCATENATE(IF(OR(M483="LED Kit",M483="LED Tube"),"LED",M483)," ",O483),Measures!$D$11:$E$245,2,FALSE)*Q483),"")</f>
        <v/>
      </c>
      <c r="T483" s="108"/>
      <c r="U483" s="271" t="s">
        <v>394</v>
      </c>
    </row>
    <row r="484" spans="1:21" s="20" customFormat="1" ht="18.75" customHeight="1">
      <c r="A484" s="104"/>
      <c r="B484" s="101"/>
      <c r="C484" s="253" t="s">
        <v>394</v>
      </c>
      <c r="D484" s="108"/>
      <c r="E484" s="253" t="s">
        <v>394</v>
      </c>
      <c r="F484" s="260"/>
      <c r="G484" s="261" t="s">
        <v>394</v>
      </c>
      <c r="H484" s="258"/>
      <c r="I484" s="259" t="s">
        <v>394</v>
      </c>
      <c r="J484" s="257" t="str">
        <f>IFERROR((VLOOKUP(CONCATENATE(D484," ",F484),Measures!$D$11:$E$245,2,FALSE)*H484),"")</f>
        <v/>
      </c>
      <c r="K484" s="108"/>
      <c r="L484" s="253" t="s">
        <v>394</v>
      </c>
      <c r="M484" s="108"/>
      <c r="N484" s="253" t="s">
        <v>394</v>
      </c>
      <c r="O484" s="108"/>
      <c r="P484" s="253" t="s">
        <v>394</v>
      </c>
      <c r="Q484" s="256"/>
      <c r="R484" s="255" t="s">
        <v>394</v>
      </c>
      <c r="S484" s="118" t="str">
        <f>IFERROR(IF(M484="LED Kit","NA",VLOOKUP(CONCATENATE(IF(OR(M484="LED Kit",M484="LED Tube"),"LED",M484)," ",O484),Measures!$D$11:$E$245,2,FALSE)*Q484),"")</f>
        <v/>
      </c>
      <c r="T484" s="108"/>
      <c r="U484" s="271" t="s">
        <v>394</v>
      </c>
    </row>
    <row r="485" spans="1:21" s="20" customFormat="1" ht="18.75" customHeight="1">
      <c r="A485" s="104"/>
      <c r="B485" s="101"/>
      <c r="C485" s="253" t="s">
        <v>394</v>
      </c>
      <c r="D485" s="108"/>
      <c r="E485" s="253" t="s">
        <v>394</v>
      </c>
      <c r="F485" s="260"/>
      <c r="G485" s="261" t="s">
        <v>394</v>
      </c>
      <c r="H485" s="258"/>
      <c r="I485" s="259" t="s">
        <v>394</v>
      </c>
      <c r="J485" s="257" t="str">
        <f>IFERROR((VLOOKUP(CONCATENATE(D485," ",F485),Measures!$D$11:$E$245,2,FALSE)*H485),"")</f>
        <v/>
      </c>
      <c r="K485" s="108"/>
      <c r="L485" s="253" t="s">
        <v>394</v>
      </c>
      <c r="M485" s="108"/>
      <c r="N485" s="253" t="s">
        <v>394</v>
      </c>
      <c r="O485" s="108"/>
      <c r="P485" s="253" t="s">
        <v>394</v>
      </c>
      <c r="Q485" s="256"/>
      <c r="R485" s="255" t="s">
        <v>394</v>
      </c>
      <c r="S485" s="118" t="str">
        <f>IFERROR(IF(M485="LED Kit","NA",VLOOKUP(CONCATENATE(IF(OR(M485="LED Kit",M485="LED Tube"),"LED",M485)," ",O485),Measures!$D$11:$E$245,2,FALSE)*Q485),"")</f>
        <v/>
      </c>
      <c r="T485" s="108"/>
      <c r="U485" s="271" t="s">
        <v>394</v>
      </c>
    </row>
    <row r="486" spans="1:21" s="20" customFormat="1" ht="18.75" customHeight="1">
      <c r="A486" s="104"/>
      <c r="B486" s="101"/>
      <c r="C486" s="253" t="s">
        <v>394</v>
      </c>
      <c r="D486" s="108"/>
      <c r="E486" s="253" t="s">
        <v>394</v>
      </c>
      <c r="F486" s="260"/>
      <c r="G486" s="261" t="s">
        <v>394</v>
      </c>
      <c r="H486" s="258"/>
      <c r="I486" s="259" t="s">
        <v>394</v>
      </c>
      <c r="J486" s="257" t="str">
        <f>IFERROR((VLOOKUP(CONCATENATE(D486," ",F486),Measures!$D$11:$E$245,2,FALSE)*H486),"")</f>
        <v/>
      </c>
      <c r="K486" s="108"/>
      <c r="L486" s="253" t="s">
        <v>394</v>
      </c>
      <c r="M486" s="108"/>
      <c r="N486" s="253" t="s">
        <v>394</v>
      </c>
      <c r="O486" s="108"/>
      <c r="P486" s="253" t="s">
        <v>394</v>
      </c>
      <c r="Q486" s="256"/>
      <c r="R486" s="255" t="s">
        <v>394</v>
      </c>
      <c r="S486" s="118" t="str">
        <f>IFERROR(IF(M486="LED Kit","NA",VLOOKUP(CONCATENATE(IF(OR(M486="LED Kit",M486="LED Tube"),"LED",M486)," ",O486),Measures!$D$11:$E$245,2,FALSE)*Q486),"")</f>
        <v/>
      </c>
      <c r="T486" s="108"/>
      <c r="U486" s="271" t="s">
        <v>394</v>
      </c>
    </row>
    <row r="487" spans="1:21" s="20" customFormat="1" ht="18.75" customHeight="1">
      <c r="A487" s="104"/>
      <c r="B487" s="101"/>
      <c r="C487" s="253" t="s">
        <v>394</v>
      </c>
      <c r="D487" s="108"/>
      <c r="E487" s="253" t="s">
        <v>394</v>
      </c>
      <c r="F487" s="260"/>
      <c r="G487" s="261" t="s">
        <v>394</v>
      </c>
      <c r="H487" s="258"/>
      <c r="I487" s="259" t="s">
        <v>394</v>
      </c>
      <c r="J487" s="257" t="str">
        <f>IFERROR((VLOOKUP(CONCATENATE(D487," ",F487),Measures!$D$11:$E$245,2,FALSE)*H487),"")</f>
        <v/>
      </c>
      <c r="K487" s="108"/>
      <c r="L487" s="253" t="s">
        <v>394</v>
      </c>
      <c r="M487" s="108"/>
      <c r="N487" s="253" t="s">
        <v>394</v>
      </c>
      <c r="O487" s="108"/>
      <c r="P487" s="253" t="s">
        <v>394</v>
      </c>
      <c r="Q487" s="256"/>
      <c r="R487" s="255" t="s">
        <v>394</v>
      </c>
      <c r="S487" s="118" t="str">
        <f>IFERROR(IF(M487="LED Kit","NA",VLOOKUP(CONCATENATE(IF(OR(M487="LED Kit",M487="LED Tube"),"LED",M487)," ",O487),Measures!$D$11:$E$245,2,FALSE)*Q487),"")</f>
        <v/>
      </c>
      <c r="T487" s="108"/>
      <c r="U487" s="271" t="s">
        <v>394</v>
      </c>
    </row>
    <row r="488" spans="1:21" s="20" customFormat="1" ht="18.75" customHeight="1">
      <c r="A488" s="104"/>
      <c r="B488" s="101"/>
      <c r="C488" s="253" t="s">
        <v>394</v>
      </c>
      <c r="D488" s="108"/>
      <c r="E488" s="253" t="s">
        <v>394</v>
      </c>
      <c r="F488" s="260"/>
      <c r="G488" s="261" t="s">
        <v>394</v>
      </c>
      <c r="H488" s="258"/>
      <c r="I488" s="259" t="s">
        <v>394</v>
      </c>
      <c r="J488" s="257" t="str">
        <f>IFERROR((VLOOKUP(CONCATENATE(D488," ",F488),Measures!$D$11:$E$245,2,FALSE)*H488),"")</f>
        <v/>
      </c>
      <c r="K488" s="108"/>
      <c r="L488" s="253" t="s">
        <v>394</v>
      </c>
      <c r="M488" s="108"/>
      <c r="N488" s="253" t="s">
        <v>394</v>
      </c>
      <c r="O488" s="108"/>
      <c r="P488" s="253" t="s">
        <v>394</v>
      </c>
      <c r="Q488" s="256"/>
      <c r="R488" s="255" t="s">
        <v>394</v>
      </c>
      <c r="S488" s="118" t="str">
        <f>IFERROR(IF(M488="LED Kit","NA",VLOOKUP(CONCATENATE(IF(OR(M488="LED Kit",M488="LED Tube"),"LED",M488)," ",O488),Measures!$D$11:$E$245,2,FALSE)*Q488),"")</f>
        <v/>
      </c>
      <c r="T488" s="108"/>
      <c r="U488" s="271" t="s">
        <v>394</v>
      </c>
    </row>
    <row r="489" spans="1:21" s="20" customFormat="1" ht="18.75" customHeight="1">
      <c r="A489" s="104"/>
      <c r="B489" s="101"/>
      <c r="C489" s="253" t="s">
        <v>394</v>
      </c>
      <c r="D489" s="108"/>
      <c r="E489" s="253" t="s">
        <v>394</v>
      </c>
      <c r="F489" s="260"/>
      <c r="G489" s="261" t="s">
        <v>394</v>
      </c>
      <c r="H489" s="258"/>
      <c r="I489" s="259" t="s">
        <v>394</v>
      </c>
      <c r="J489" s="257" t="str">
        <f>IFERROR((VLOOKUP(CONCATENATE(D489," ",F489),Measures!$D$11:$E$245,2,FALSE)*H489),"")</f>
        <v/>
      </c>
      <c r="K489" s="108"/>
      <c r="L489" s="253" t="s">
        <v>394</v>
      </c>
      <c r="M489" s="108"/>
      <c r="N489" s="253" t="s">
        <v>394</v>
      </c>
      <c r="O489" s="108"/>
      <c r="P489" s="253" t="s">
        <v>394</v>
      </c>
      <c r="Q489" s="256"/>
      <c r="R489" s="255" t="s">
        <v>394</v>
      </c>
      <c r="S489" s="118" t="str">
        <f>IFERROR(IF(M489="LED Kit","NA",VLOOKUP(CONCATENATE(IF(OR(M489="LED Kit",M489="LED Tube"),"LED",M489)," ",O489),Measures!$D$11:$E$245,2,FALSE)*Q489),"")</f>
        <v/>
      </c>
      <c r="T489" s="108"/>
      <c r="U489" s="271" t="s">
        <v>394</v>
      </c>
    </row>
    <row r="490" spans="1:21" s="20" customFormat="1" ht="18.75" customHeight="1">
      <c r="A490" s="104"/>
      <c r="B490" s="101"/>
      <c r="C490" s="253" t="s">
        <v>394</v>
      </c>
      <c r="D490" s="108"/>
      <c r="E490" s="253" t="s">
        <v>394</v>
      </c>
      <c r="F490" s="260"/>
      <c r="G490" s="261" t="s">
        <v>394</v>
      </c>
      <c r="H490" s="258"/>
      <c r="I490" s="259" t="s">
        <v>394</v>
      </c>
      <c r="J490" s="257" t="str">
        <f>IFERROR((VLOOKUP(CONCATENATE(D490," ",F490),Measures!$D$11:$E$245,2,FALSE)*H490),"")</f>
        <v/>
      </c>
      <c r="K490" s="108"/>
      <c r="L490" s="253" t="s">
        <v>394</v>
      </c>
      <c r="M490" s="108"/>
      <c r="N490" s="253" t="s">
        <v>394</v>
      </c>
      <c r="O490" s="108"/>
      <c r="P490" s="253" t="s">
        <v>394</v>
      </c>
      <c r="Q490" s="256"/>
      <c r="R490" s="255" t="s">
        <v>394</v>
      </c>
      <c r="S490" s="118" t="str">
        <f>IFERROR(IF(M490="LED Kit","NA",VLOOKUP(CONCATENATE(IF(OR(M490="LED Kit",M490="LED Tube"),"LED",M490)," ",O490),Measures!$D$11:$E$245,2,FALSE)*Q490),"")</f>
        <v/>
      </c>
      <c r="T490" s="108"/>
      <c r="U490" s="271" t="s">
        <v>394</v>
      </c>
    </row>
    <row r="491" spans="1:21" s="20" customFormat="1" ht="18.75" customHeight="1">
      <c r="A491" s="104"/>
      <c r="B491" s="101"/>
      <c r="C491" s="253" t="s">
        <v>394</v>
      </c>
      <c r="D491" s="108"/>
      <c r="E491" s="253" t="s">
        <v>394</v>
      </c>
      <c r="F491" s="260"/>
      <c r="G491" s="261" t="s">
        <v>394</v>
      </c>
      <c r="H491" s="258"/>
      <c r="I491" s="259" t="s">
        <v>394</v>
      </c>
      <c r="J491" s="257" t="str">
        <f>IFERROR((VLOOKUP(CONCATENATE(D491," ",F491),Measures!$D$11:$E$245,2,FALSE)*H491),"")</f>
        <v/>
      </c>
      <c r="K491" s="108"/>
      <c r="L491" s="253" t="s">
        <v>394</v>
      </c>
      <c r="M491" s="108"/>
      <c r="N491" s="253" t="s">
        <v>394</v>
      </c>
      <c r="O491" s="108"/>
      <c r="P491" s="253" t="s">
        <v>394</v>
      </c>
      <c r="Q491" s="256"/>
      <c r="R491" s="255" t="s">
        <v>394</v>
      </c>
      <c r="S491" s="118" t="str">
        <f>IFERROR(IF(M491="LED Kit","NA",VLOOKUP(CONCATENATE(IF(OR(M491="LED Kit",M491="LED Tube"),"LED",M491)," ",O491),Measures!$D$11:$E$245,2,FALSE)*Q491),"")</f>
        <v/>
      </c>
      <c r="T491" s="108"/>
      <c r="U491" s="271" t="s">
        <v>394</v>
      </c>
    </row>
    <row r="492" spans="1:21" s="20" customFormat="1" ht="18.75" customHeight="1">
      <c r="A492" s="104"/>
      <c r="B492" s="101"/>
      <c r="C492" s="253" t="s">
        <v>394</v>
      </c>
      <c r="D492" s="108"/>
      <c r="E492" s="253" t="s">
        <v>394</v>
      </c>
      <c r="F492" s="260"/>
      <c r="G492" s="261" t="s">
        <v>394</v>
      </c>
      <c r="H492" s="258"/>
      <c r="I492" s="259" t="s">
        <v>394</v>
      </c>
      <c r="J492" s="257" t="str">
        <f>IFERROR((VLOOKUP(CONCATENATE(D492," ",F492),Measures!$D$11:$E$245,2,FALSE)*H492),"")</f>
        <v/>
      </c>
      <c r="K492" s="108"/>
      <c r="L492" s="253" t="s">
        <v>394</v>
      </c>
      <c r="M492" s="108"/>
      <c r="N492" s="253" t="s">
        <v>394</v>
      </c>
      <c r="O492" s="108"/>
      <c r="P492" s="253" t="s">
        <v>394</v>
      </c>
      <c r="Q492" s="256"/>
      <c r="R492" s="255" t="s">
        <v>394</v>
      </c>
      <c r="S492" s="118" t="str">
        <f>IFERROR(IF(M492="LED Kit","NA",VLOOKUP(CONCATENATE(IF(OR(M492="LED Kit",M492="LED Tube"),"LED",M492)," ",O492),Measures!$D$11:$E$245,2,FALSE)*Q492),"")</f>
        <v/>
      </c>
      <c r="T492" s="108"/>
      <c r="U492" s="271" t="s">
        <v>394</v>
      </c>
    </row>
    <row r="493" spans="1:21" s="20" customFormat="1" ht="18.75" customHeight="1">
      <c r="A493" s="104"/>
      <c r="B493" s="101"/>
      <c r="C493" s="253" t="s">
        <v>394</v>
      </c>
      <c r="D493" s="108"/>
      <c r="E493" s="253" t="s">
        <v>394</v>
      </c>
      <c r="F493" s="260"/>
      <c r="G493" s="261" t="s">
        <v>394</v>
      </c>
      <c r="H493" s="258"/>
      <c r="I493" s="259" t="s">
        <v>394</v>
      </c>
      <c r="J493" s="257" t="str">
        <f>IFERROR((VLOOKUP(CONCATENATE(D493," ",F493),Measures!$D$11:$E$245,2,FALSE)*H493),"")</f>
        <v/>
      </c>
      <c r="K493" s="108"/>
      <c r="L493" s="253" t="s">
        <v>394</v>
      </c>
      <c r="M493" s="108"/>
      <c r="N493" s="253" t="s">
        <v>394</v>
      </c>
      <c r="O493" s="108"/>
      <c r="P493" s="253" t="s">
        <v>394</v>
      </c>
      <c r="Q493" s="256"/>
      <c r="R493" s="255" t="s">
        <v>394</v>
      </c>
      <c r="S493" s="118" t="str">
        <f>IFERROR(IF(M493="LED Kit","NA",VLOOKUP(CONCATENATE(IF(OR(M493="LED Kit",M493="LED Tube"),"LED",M493)," ",O493),Measures!$D$11:$E$245,2,FALSE)*Q493),"")</f>
        <v/>
      </c>
      <c r="T493" s="108"/>
      <c r="U493" s="271" t="s">
        <v>394</v>
      </c>
    </row>
    <row r="494" spans="1:21" s="20" customFormat="1" ht="18.75" customHeight="1">
      <c r="A494" s="104"/>
      <c r="B494" s="101"/>
      <c r="C494" s="253" t="s">
        <v>394</v>
      </c>
      <c r="D494" s="108"/>
      <c r="E494" s="253" t="s">
        <v>394</v>
      </c>
      <c r="F494" s="260"/>
      <c r="G494" s="261" t="s">
        <v>394</v>
      </c>
      <c r="H494" s="258"/>
      <c r="I494" s="259" t="s">
        <v>394</v>
      </c>
      <c r="J494" s="257" t="str">
        <f>IFERROR((VLOOKUP(CONCATENATE(D494," ",F494),Measures!$D$11:$E$245,2,FALSE)*H494),"")</f>
        <v/>
      </c>
      <c r="K494" s="108"/>
      <c r="L494" s="253" t="s">
        <v>394</v>
      </c>
      <c r="M494" s="108"/>
      <c r="N494" s="253" t="s">
        <v>394</v>
      </c>
      <c r="O494" s="108"/>
      <c r="P494" s="253" t="s">
        <v>394</v>
      </c>
      <c r="Q494" s="256"/>
      <c r="R494" s="255" t="s">
        <v>394</v>
      </c>
      <c r="S494" s="118" t="str">
        <f>IFERROR(IF(M494="LED Kit","NA",VLOOKUP(CONCATENATE(IF(OR(M494="LED Kit",M494="LED Tube"),"LED",M494)," ",O494),Measures!$D$11:$E$245,2,FALSE)*Q494),"")</f>
        <v/>
      </c>
      <c r="T494" s="108"/>
      <c r="U494" s="271" t="s">
        <v>394</v>
      </c>
    </row>
    <row r="495" spans="1:21" s="20" customFormat="1" ht="18.75" customHeight="1">
      <c r="A495" s="104"/>
      <c r="B495" s="101"/>
      <c r="C495" s="253" t="s">
        <v>394</v>
      </c>
      <c r="D495" s="108"/>
      <c r="E495" s="253" t="s">
        <v>394</v>
      </c>
      <c r="F495" s="260"/>
      <c r="G495" s="261" t="s">
        <v>394</v>
      </c>
      <c r="H495" s="258"/>
      <c r="I495" s="259" t="s">
        <v>394</v>
      </c>
      <c r="J495" s="257" t="str">
        <f>IFERROR((VLOOKUP(CONCATENATE(D495," ",F495),Measures!$D$11:$E$245,2,FALSE)*H495),"")</f>
        <v/>
      </c>
      <c r="K495" s="108"/>
      <c r="L495" s="253" t="s">
        <v>394</v>
      </c>
      <c r="M495" s="108"/>
      <c r="N495" s="253" t="s">
        <v>394</v>
      </c>
      <c r="O495" s="108"/>
      <c r="P495" s="253" t="s">
        <v>394</v>
      </c>
      <c r="Q495" s="256"/>
      <c r="R495" s="255" t="s">
        <v>394</v>
      </c>
      <c r="S495" s="118" t="str">
        <f>IFERROR(IF(M495="LED Kit","NA",VLOOKUP(CONCATENATE(IF(OR(M495="LED Kit",M495="LED Tube"),"LED",M495)," ",O495),Measures!$D$11:$E$245,2,FALSE)*Q495),"")</f>
        <v/>
      </c>
      <c r="T495" s="108"/>
      <c r="U495" s="271" t="s">
        <v>394</v>
      </c>
    </row>
    <row r="496" spans="1:21" s="20" customFormat="1" ht="18.75" customHeight="1">
      <c r="A496" s="104"/>
      <c r="B496" s="101"/>
      <c r="C496" s="253" t="s">
        <v>394</v>
      </c>
      <c r="D496" s="108"/>
      <c r="E496" s="253" t="s">
        <v>394</v>
      </c>
      <c r="F496" s="260"/>
      <c r="G496" s="261" t="s">
        <v>394</v>
      </c>
      <c r="H496" s="258"/>
      <c r="I496" s="259" t="s">
        <v>394</v>
      </c>
      <c r="J496" s="257" t="str">
        <f>IFERROR((VLOOKUP(CONCATENATE(D496," ",F496),Measures!$D$11:$E$245,2,FALSE)*H496),"")</f>
        <v/>
      </c>
      <c r="K496" s="108"/>
      <c r="L496" s="253" t="s">
        <v>394</v>
      </c>
      <c r="M496" s="108"/>
      <c r="N496" s="253" t="s">
        <v>394</v>
      </c>
      <c r="O496" s="108"/>
      <c r="P496" s="253" t="s">
        <v>394</v>
      </c>
      <c r="Q496" s="256"/>
      <c r="R496" s="255" t="s">
        <v>394</v>
      </c>
      <c r="S496" s="118" t="str">
        <f>IFERROR(IF(M496="LED Kit","NA",VLOOKUP(CONCATENATE(IF(OR(M496="LED Kit",M496="LED Tube"),"LED",M496)," ",O496),Measures!$D$11:$E$245,2,FALSE)*Q496),"")</f>
        <v/>
      </c>
      <c r="T496" s="108"/>
      <c r="U496" s="271" t="s">
        <v>394</v>
      </c>
    </row>
    <row r="497" spans="1:21" s="20" customFormat="1" ht="18.75" customHeight="1">
      <c r="A497" s="104"/>
      <c r="B497" s="101"/>
      <c r="C497" s="253" t="s">
        <v>394</v>
      </c>
      <c r="D497" s="108"/>
      <c r="E497" s="253" t="s">
        <v>394</v>
      </c>
      <c r="F497" s="260"/>
      <c r="G497" s="261" t="s">
        <v>394</v>
      </c>
      <c r="H497" s="258"/>
      <c r="I497" s="259" t="s">
        <v>394</v>
      </c>
      <c r="J497" s="257" t="str">
        <f>IFERROR((VLOOKUP(CONCATENATE(D497," ",F497),Measures!$D$11:$E$245,2,FALSE)*H497),"")</f>
        <v/>
      </c>
      <c r="K497" s="108"/>
      <c r="L497" s="253" t="s">
        <v>394</v>
      </c>
      <c r="M497" s="108"/>
      <c r="N497" s="253" t="s">
        <v>394</v>
      </c>
      <c r="O497" s="108"/>
      <c r="P497" s="253" t="s">
        <v>394</v>
      </c>
      <c r="Q497" s="256"/>
      <c r="R497" s="255" t="s">
        <v>394</v>
      </c>
      <c r="S497" s="118" t="str">
        <f>IFERROR(IF(M497="LED Kit","NA",VLOOKUP(CONCATENATE(IF(OR(M497="LED Kit",M497="LED Tube"),"LED",M497)," ",O497),Measures!$D$11:$E$245,2,FALSE)*Q497),"")</f>
        <v/>
      </c>
      <c r="T497" s="108"/>
      <c r="U497" s="271" t="s">
        <v>394</v>
      </c>
    </row>
    <row r="498" spans="1:21" s="20" customFormat="1" ht="18.75" customHeight="1">
      <c r="A498" s="104"/>
      <c r="B498" s="101"/>
      <c r="C498" s="253" t="s">
        <v>394</v>
      </c>
      <c r="D498" s="108"/>
      <c r="E498" s="253" t="s">
        <v>394</v>
      </c>
      <c r="F498" s="260"/>
      <c r="G498" s="261" t="s">
        <v>394</v>
      </c>
      <c r="H498" s="258"/>
      <c r="I498" s="259" t="s">
        <v>394</v>
      </c>
      <c r="J498" s="257" t="str">
        <f>IFERROR((VLOOKUP(CONCATENATE(D498," ",F498),Measures!$D$11:$E$245,2,FALSE)*H498),"")</f>
        <v/>
      </c>
      <c r="K498" s="108"/>
      <c r="L498" s="253" t="s">
        <v>394</v>
      </c>
      <c r="M498" s="108"/>
      <c r="N498" s="253" t="s">
        <v>394</v>
      </c>
      <c r="O498" s="108"/>
      <c r="P498" s="253" t="s">
        <v>394</v>
      </c>
      <c r="Q498" s="256"/>
      <c r="R498" s="255" t="s">
        <v>394</v>
      </c>
      <c r="S498" s="118" t="str">
        <f>IFERROR(IF(M498="LED Kit","NA",VLOOKUP(CONCATENATE(IF(OR(M498="LED Kit",M498="LED Tube"),"LED",M498)," ",O498),Measures!$D$11:$E$245,2,FALSE)*Q498),"")</f>
        <v/>
      </c>
      <c r="T498" s="108"/>
      <c r="U498" s="271" t="s">
        <v>394</v>
      </c>
    </row>
    <row r="499" spans="1:21" s="20" customFormat="1" ht="18.75" customHeight="1">
      <c r="A499" s="104"/>
      <c r="B499" s="101"/>
      <c r="C499" s="253" t="s">
        <v>394</v>
      </c>
      <c r="D499" s="108"/>
      <c r="E499" s="253" t="s">
        <v>394</v>
      </c>
      <c r="F499" s="260"/>
      <c r="G499" s="261" t="s">
        <v>394</v>
      </c>
      <c r="H499" s="258"/>
      <c r="I499" s="259" t="s">
        <v>394</v>
      </c>
      <c r="J499" s="257" t="str">
        <f>IFERROR((VLOOKUP(CONCATENATE(D499," ",F499),Measures!$D$11:$E$245,2,FALSE)*H499),"")</f>
        <v/>
      </c>
      <c r="K499" s="108"/>
      <c r="L499" s="253" t="s">
        <v>394</v>
      </c>
      <c r="M499" s="108"/>
      <c r="N499" s="253" t="s">
        <v>394</v>
      </c>
      <c r="O499" s="108"/>
      <c r="P499" s="253" t="s">
        <v>394</v>
      </c>
      <c r="Q499" s="256"/>
      <c r="R499" s="255" t="s">
        <v>394</v>
      </c>
      <c r="S499" s="118" t="str">
        <f>IFERROR(IF(M499="LED Kit","NA",VLOOKUP(CONCATENATE(IF(OR(M499="LED Kit",M499="LED Tube"),"LED",M499)," ",O499),Measures!$D$11:$E$245,2,FALSE)*Q499),"")</f>
        <v/>
      </c>
      <c r="T499" s="108"/>
      <c r="U499" s="271" t="s">
        <v>394</v>
      </c>
    </row>
    <row r="500" spans="1:21" s="20" customFormat="1" ht="18.75" customHeight="1">
      <c r="A500" s="104"/>
      <c r="B500" s="101"/>
      <c r="C500" s="253" t="s">
        <v>394</v>
      </c>
      <c r="D500" s="108"/>
      <c r="E500" s="253" t="s">
        <v>394</v>
      </c>
      <c r="F500" s="260"/>
      <c r="G500" s="261" t="s">
        <v>394</v>
      </c>
      <c r="H500" s="258"/>
      <c r="I500" s="259" t="s">
        <v>394</v>
      </c>
      <c r="J500" s="257" t="str">
        <f>IFERROR((VLOOKUP(CONCATENATE(D500," ",F500),Measures!$D$11:$E$245,2,FALSE)*H500),"")</f>
        <v/>
      </c>
      <c r="K500" s="108"/>
      <c r="L500" s="253" t="s">
        <v>394</v>
      </c>
      <c r="M500" s="108"/>
      <c r="N500" s="253" t="s">
        <v>394</v>
      </c>
      <c r="O500" s="108"/>
      <c r="P500" s="253" t="s">
        <v>394</v>
      </c>
      <c r="Q500" s="256"/>
      <c r="R500" s="255" t="s">
        <v>394</v>
      </c>
      <c r="S500" s="118" t="str">
        <f>IFERROR(IF(M500="LED Kit","NA",VLOOKUP(CONCATENATE(IF(OR(M500="LED Kit",M500="LED Tube"),"LED",M500)," ",O500),Measures!$D$11:$E$245,2,FALSE)*Q500),"")</f>
        <v/>
      </c>
      <c r="T500" s="108"/>
      <c r="U500" s="271" t="s">
        <v>394</v>
      </c>
    </row>
    <row r="501" spans="1:21" s="20" customFormat="1" ht="18.75" customHeight="1">
      <c r="A501" s="104"/>
      <c r="B501" s="101"/>
      <c r="C501" s="253" t="s">
        <v>394</v>
      </c>
      <c r="D501" s="108"/>
      <c r="E501" s="253" t="s">
        <v>394</v>
      </c>
      <c r="F501" s="260"/>
      <c r="G501" s="261" t="s">
        <v>394</v>
      </c>
      <c r="H501" s="258"/>
      <c r="I501" s="259" t="s">
        <v>394</v>
      </c>
      <c r="J501" s="257" t="str">
        <f>IFERROR((VLOOKUP(CONCATENATE(D501," ",F501),Measures!$D$11:$E$245,2,FALSE)*H501),"")</f>
        <v/>
      </c>
      <c r="K501" s="108"/>
      <c r="L501" s="253" t="s">
        <v>394</v>
      </c>
      <c r="M501" s="108"/>
      <c r="N501" s="253" t="s">
        <v>394</v>
      </c>
      <c r="O501" s="108"/>
      <c r="P501" s="253" t="s">
        <v>394</v>
      </c>
      <c r="Q501" s="256"/>
      <c r="R501" s="255" t="s">
        <v>394</v>
      </c>
      <c r="S501" s="118" t="str">
        <f>IFERROR(IF(M501="LED Kit","NA",VLOOKUP(CONCATENATE(IF(OR(M501="LED Kit",M501="LED Tube"),"LED",M501)," ",O501),Measures!$D$11:$E$245,2,FALSE)*Q501),"")</f>
        <v/>
      </c>
      <c r="T501" s="108"/>
      <c r="U501" s="271" t="s">
        <v>394</v>
      </c>
    </row>
    <row r="502" spans="1:21" s="20" customFormat="1" ht="18.75" customHeight="1">
      <c r="A502" s="104"/>
      <c r="B502" s="101"/>
      <c r="C502" s="253" t="s">
        <v>394</v>
      </c>
      <c r="D502" s="108"/>
      <c r="E502" s="253" t="s">
        <v>394</v>
      </c>
      <c r="F502" s="260"/>
      <c r="G502" s="261" t="s">
        <v>394</v>
      </c>
      <c r="H502" s="258"/>
      <c r="I502" s="259" t="s">
        <v>394</v>
      </c>
      <c r="J502" s="257" t="str">
        <f>IFERROR((VLOOKUP(CONCATENATE(D502," ",F502),Measures!$D$11:$E$245,2,FALSE)*H502),"")</f>
        <v/>
      </c>
      <c r="K502" s="108"/>
      <c r="L502" s="253" t="s">
        <v>394</v>
      </c>
      <c r="M502" s="108"/>
      <c r="N502" s="253" t="s">
        <v>394</v>
      </c>
      <c r="O502" s="108"/>
      <c r="P502" s="253" t="s">
        <v>394</v>
      </c>
      <c r="Q502" s="256"/>
      <c r="R502" s="255" t="s">
        <v>394</v>
      </c>
      <c r="S502" s="118" t="str">
        <f>IFERROR(IF(M502="LED Kit","NA",VLOOKUP(CONCATENATE(IF(OR(M502="LED Kit",M502="LED Tube"),"LED",M502)," ",O502),Measures!$D$11:$E$245,2,FALSE)*Q502),"")</f>
        <v/>
      </c>
      <c r="T502" s="108"/>
      <c r="U502" s="271" t="s">
        <v>394</v>
      </c>
    </row>
    <row r="503" spans="1:21" s="20" customFormat="1" ht="18.75" customHeight="1">
      <c r="A503" s="104"/>
      <c r="B503" s="101"/>
      <c r="C503" s="253" t="s">
        <v>394</v>
      </c>
      <c r="D503" s="108"/>
      <c r="E503" s="253" t="s">
        <v>394</v>
      </c>
      <c r="F503" s="260"/>
      <c r="G503" s="261" t="s">
        <v>394</v>
      </c>
      <c r="H503" s="258"/>
      <c r="I503" s="259" t="s">
        <v>394</v>
      </c>
      <c r="J503" s="257" t="str">
        <f>IFERROR((VLOOKUP(CONCATENATE(D503," ",F503),Measures!$D$11:$E$245,2,FALSE)*H503),"")</f>
        <v/>
      </c>
      <c r="K503" s="108"/>
      <c r="L503" s="253" t="s">
        <v>394</v>
      </c>
      <c r="M503" s="108"/>
      <c r="N503" s="253" t="s">
        <v>394</v>
      </c>
      <c r="O503" s="108"/>
      <c r="P503" s="253" t="s">
        <v>394</v>
      </c>
      <c r="Q503" s="256"/>
      <c r="R503" s="255" t="s">
        <v>394</v>
      </c>
      <c r="S503" s="118" t="str">
        <f>IFERROR(IF(M503="LED Kit","NA",VLOOKUP(CONCATENATE(IF(OR(M503="LED Kit",M503="LED Tube"),"LED",M503)," ",O503),Measures!$D$11:$E$245,2,FALSE)*Q503),"")</f>
        <v/>
      </c>
      <c r="T503" s="108"/>
      <c r="U503" s="271" t="s">
        <v>394</v>
      </c>
    </row>
    <row r="504" spans="1:21" s="20" customFormat="1" ht="18.75" customHeight="1">
      <c r="A504" s="104"/>
      <c r="B504" s="101"/>
      <c r="C504" s="253" t="s">
        <v>394</v>
      </c>
      <c r="D504" s="108"/>
      <c r="E504" s="253" t="s">
        <v>394</v>
      </c>
      <c r="F504" s="260"/>
      <c r="G504" s="261" t="s">
        <v>394</v>
      </c>
      <c r="H504" s="258"/>
      <c r="I504" s="259" t="s">
        <v>394</v>
      </c>
      <c r="J504" s="257" t="str">
        <f>IFERROR((VLOOKUP(CONCATENATE(D504," ",F504),Measures!$D$11:$E$245,2,FALSE)*H504),"")</f>
        <v/>
      </c>
      <c r="K504" s="108"/>
      <c r="L504" s="253" t="s">
        <v>394</v>
      </c>
      <c r="M504" s="108"/>
      <c r="N504" s="253" t="s">
        <v>394</v>
      </c>
      <c r="O504" s="108"/>
      <c r="P504" s="253" t="s">
        <v>394</v>
      </c>
      <c r="Q504" s="256"/>
      <c r="R504" s="255" t="s">
        <v>394</v>
      </c>
      <c r="S504" s="118" t="str">
        <f>IFERROR(IF(M504="LED Kit","NA",VLOOKUP(CONCATENATE(IF(OR(M504="LED Kit",M504="LED Tube"),"LED",M504)," ",O504),Measures!$D$11:$E$245,2,FALSE)*Q504),"")</f>
        <v/>
      </c>
      <c r="T504" s="108"/>
      <c r="U504" s="271" t="s">
        <v>394</v>
      </c>
    </row>
    <row r="505" spans="1:21" s="20" customFormat="1" ht="18.75" customHeight="1">
      <c r="A505" s="104"/>
      <c r="B505" s="101"/>
      <c r="C505" s="253" t="s">
        <v>394</v>
      </c>
      <c r="D505" s="108"/>
      <c r="E505" s="253" t="s">
        <v>394</v>
      </c>
      <c r="F505" s="260"/>
      <c r="G505" s="261" t="s">
        <v>394</v>
      </c>
      <c r="H505" s="258"/>
      <c r="I505" s="259" t="s">
        <v>394</v>
      </c>
      <c r="J505" s="257" t="str">
        <f>IFERROR((VLOOKUP(CONCATENATE(D505," ",F505),Measures!$D$11:$E$245,2,FALSE)*H505),"")</f>
        <v/>
      </c>
      <c r="K505" s="108"/>
      <c r="L505" s="253" t="s">
        <v>394</v>
      </c>
      <c r="M505" s="108"/>
      <c r="N505" s="253" t="s">
        <v>394</v>
      </c>
      <c r="O505" s="108"/>
      <c r="P505" s="253" t="s">
        <v>394</v>
      </c>
      <c r="Q505" s="256"/>
      <c r="R505" s="255" t="s">
        <v>394</v>
      </c>
      <c r="S505" s="118" t="str">
        <f>IFERROR(IF(M505="LED Kit","NA",VLOOKUP(CONCATENATE(IF(OR(M505="LED Kit",M505="LED Tube"),"LED",M505)," ",O505),Measures!$D$11:$E$245,2,FALSE)*Q505),"")</f>
        <v/>
      </c>
      <c r="T505" s="108"/>
      <c r="U505" s="271" t="s">
        <v>394</v>
      </c>
    </row>
    <row r="506" spans="1:21" s="20" customFormat="1" ht="18.75" customHeight="1">
      <c r="A506" s="104"/>
      <c r="B506" s="101"/>
      <c r="C506" s="253" t="s">
        <v>394</v>
      </c>
      <c r="D506" s="108"/>
      <c r="E506" s="253" t="s">
        <v>394</v>
      </c>
      <c r="F506" s="260"/>
      <c r="G506" s="261" t="s">
        <v>394</v>
      </c>
      <c r="H506" s="258"/>
      <c r="I506" s="259" t="s">
        <v>394</v>
      </c>
      <c r="J506" s="257" t="str">
        <f>IFERROR((VLOOKUP(CONCATENATE(D506," ",F506),Measures!$D$11:$E$245,2,FALSE)*H506),"")</f>
        <v/>
      </c>
      <c r="K506" s="108"/>
      <c r="L506" s="253" t="s">
        <v>394</v>
      </c>
      <c r="M506" s="108"/>
      <c r="N506" s="253" t="s">
        <v>394</v>
      </c>
      <c r="O506" s="108"/>
      <c r="P506" s="253" t="s">
        <v>394</v>
      </c>
      <c r="Q506" s="256"/>
      <c r="R506" s="255" t="s">
        <v>394</v>
      </c>
      <c r="S506" s="118" t="str">
        <f>IFERROR(IF(M506="LED Kit","NA",VLOOKUP(CONCATENATE(IF(OR(M506="LED Kit",M506="LED Tube"),"LED",M506)," ",O506),Measures!$D$11:$E$245,2,FALSE)*Q506),"")</f>
        <v/>
      </c>
      <c r="T506" s="108"/>
      <c r="U506" s="271" t="s">
        <v>394</v>
      </c>
    </row>
    <row r="507" spans="1:21" s="20" customFormat="1" ht="18.75" customHeight="1">
      <c r="A507" s="104"/>
      <c r="B507" s="101"/>
      <c r="C507" s="253" t="s">
        <v>394</v>
      </c>
      <c r="D507" s="108"/>
      <c r="E507" s="253" t="s">
        <v>394</v>
      </c>
      <c r="F507" s="260"/>
      <c r="G507" s="261" t="s">
        <v>394</v>
      </c>
      <c r="H507" s="258"/>
      <c r="I507" s="259" t="s">
        <v>394</v>
      </c>
      <c r="J507" s="257" t="str">
        <f>IFERROR((VLOOKUP(CONCATENATE(D507," ",F507),Measures!$D$11:$E$245,2,FALSE)*H507),"")</f>
        <v/>
      </c>
      <c r="K507" s="108"/>
      <c r="L507" s="253" t="s">
        <v>394</v>
      </c>
      <c r="M507" s="108"/>
      <c r="N507" s="253" t="s">
        <v>394</v>
      </c>
      <c r="O507" s="108"/>
      <c r="P507" s="253" t="s">
        <v>394</v>
      </c>
      <c r="Q507" s="256"/>
      <c r="R507" s="255" t="s">
        <v>394</v>
      </c>
      <c r="S507" s="118" t="str">
        <f>IFERROR(IF(M507="LED Kit","NA",VLOOKUP(CONCATENATE(IF(OR(M507="LED Kit",M507="LED Tube"),"LED",M507)," ",O507),Measures!$D$11:$E$245,2,FALSE)*Q507),"")</f>
        <v/>
      </c>
      <c r="T507" s="108"/>
      <c r="U507" s="271" t="s">
        <v>394</v>
      </c>
    </row>
    <row r="508" spans="1:21" s="20" customFormat="1" ht="18.75" customHeight="1">
      <c r="A508" s="104"/>
      <c r="B508" s="101"/>
      <c r="C508" s="253" t="s">
        <v>394</v>
      </c>
      <c r="D508" s="108"/>
      <c r="E508" s="253" t="s">
        <v>394</v>
      </c>
      <c r="F508" s="260"/>
      <c r="G508" s="261" t="s">
        <v>394</v>
      </c>
      <c r="H508" s="258"/>
      <c r="I508" s="259" t="s">
        <v>394</v>
      </c>
      <c r="J508" s="257" t="str">
        <f>IFERROR((VLOOKUP(CONCATENATE(D508," ",F508),Measures!$D$11:$E$245,2,FALSE)*H508),"")</f>
        <v/>
      </c>
      <c r="K508" s="108"/>
      <c r="L508" s="253" t="s">
        <v>394</v>
      </c>
      <c r="M508" s="108"/>
      <c r="N508" s="253" t="s">
        <v>394</v>
      </c>
      <c r="O508" s="108"/>
      <c r="P508" s="253" t="s">
        <v>394</v>
      </c>
      <c r="Q508" s="256"/>
      <c r="R508" s="255" t="s">
        <v>394</v>
      </c>
      <c r="S508" s="118" t="str">
        <f>IFERROR(IF(M508="LED Kit","NA",VLOOKUP(CONCATENATE(IF(OR(M508="LED Kit",M508="LED Tube"),"LED",M508)," ",O508),Measures!$D$11:$E$245,2,FALSE)*Q508),"")</f>
        <v/>
      </c>
      <c r="T508" s="108"/>
      <c r="U508" s="271" t="s">
        <v>394</v>
      </c>
    </row>
    <row r="509" spans="1:21" s="20" customFormat="1" ht="18.75" customHeight="1">
      <c r="A509" s="104"/>
      <c r="B509" s="101"/>
      <c r="C509" s="253" t="s">
        <v>394</v>
      </c>
      <c r="D509" s="108"/>
      <c r="E509" s="253" t="s">
        <v>394</v>
      </c>
      <c r="F509" s="260"/>
      <c r="G509" s="261" t="s">
        <v>394</v>
      </c>
      <c r="H509" s="258"/>
      <c r="I509" s="259" t="s">
        <v>394</v>
      </c>
      <c r="J509" s="257" t="str">
        <f>IFERROR((VLOOKUP(CONCATENATE(D509," ",F509),Measures!$D$11:$E$245,2,FALSE)*H509),"")</f>
        <v/>
      </c>
      <c r="K509" s="108"/>
      <c r="L509" s="253" t="s">
        <v>394</v>
      </c>
      <c r="M509" s="108"/>
      <c r="N509" s="253" t="s">
        <v>394</v>
      </c>
      <c r="O509" s="108"/>
      <c r="P509" s="253" t="s">
        <v>394</v>
      </c>
      <c r="Q509" s="256"/>
      <c r="R509" s="255" t="s">
        <v>394</v>
      </c>
      <c r="S509" s="118" t="str">
        <f>IFERROR(IF(M509="LED Kit","NA",VLOOKUP(CONCATENATE(IF(OR(M509="LED Kit",M509="LED Tube"),"LED",M509)," ",O509),Measures!$D$11:$E$245,2,FALSE)*Q509),"")</f>
        <v/>
      </c>
      <c r="T509" s="108"/>
      <c r="U509" s="271" t="s">
        <v>394</v>
      </c>
    </row>
    <row r="510" spans="1:21" s="20" customFormat="1" ht="18.75" customHeight="1">
      <c r="A510" s="104"/>
      <c r="B510" s="101"/>
      <c r="C510" s="253" t="s">
        <v>394</v>
      </c>
      <c r="D510" s="108"/>
      <c r="E510" s="253" t="s">
        <v>394</v>
      </c>
      <c r="F510" s="260"/>
      <c r="G510" s="261" t="s">
        <v>394</v>
      </c>
      <c r="H510" s="258"/>
      <c r="I510" s="259" t="s">
        <v>394</v>
      </c>
      <c r="J510" s="257" t="str">
        <f>IFERROR((VLOOKUP(CONCATENATE(D510," ",F510),Measures!$D$11:$E$245,2,FALSE)*H510),"")</f>
        <v/>
      </c>
      <c r="K510" s="108"/>
      <c r="L510" s="253" t="s">
        <v>394</v>
      </c>
      <c r="M510" s="108"/>
      <c r="N510" s="253" t="s">
        <v>394</v>
      </c>
      <c r="O510" s="108"/>
      <c r="P510" s="253" t="s">
        <v>394</v>
      </c>
      <c r="Q510" s="256"/>
      <c r="R510" s="255" t="s">
        <v>394</v>
      </c>
      <c r="S510" s="118" t="str">
        <f>IFERROR(IF(M510="LED Kit","NA",VLOOKUP(CONCATENATE(IF(OR(M510="LED Kit",M510="LED Tube"),"LED",M510)," ",O510),Measures!$D$11:$E$245,2,FALSE)*Q510),"")</f>
        <v/>
      </c>
      <c r="T510" s="108"/>
      <c r="U510" s="271" t="s">
        <v>394</v>
      </c>
    </row>
    <row r="511" spans="1:21" s="20" customFormat="1" ht="18.75" customHeight="1">
      <c r="A511" s="104"/>
      <c r="B511" s="101"/>
      <c r="C511" s="253" t="s">
        <v>394</v>
      </c>
      <c r="D511" s="108"/>
      <c r="E511" s="253" t="s">
        <v>394</v>
      </c>
      <c r="F511" s="260"/>
      <c r="G511" s="261" t="s">
        <v>394</v>
      </c>
      <c r="H511" s="258"/>
      <c r="I511" s="259" t="s">
        <v>394</v>
      </c>
      <c r="J511" s="257" t="str">
        <f>IFERROR((VLOOKUP(CONCATENATE(D511," ",F511),Measures!$D$11:$E$245,2,FALSE)*H511),"")</f>
        <v/>
      </c>
      <c r="K511" s="108"/>
      <c r="L511" s="253" t="s">
        <v>394</v>
      </c>
      <c r="M511" s="108"/>
      <c r="N511" s="253" t="s">
        <v>394</v>
      </c>
      <c r="O511" s="108"/>
      <c r="P511" s="253" t="s">
        <v>394</v>
      </c>
      <c r="Q511" s="256"/>
      <c r="R511" s="255" t="s">
        <v>394</v>
      </c>
      <c r="S511" s="118" t="str">
        <f>IFERROR(IF(M511="LED Kit","NA",VLOOKUP(CONCATENATE(IF(OR(M511="LED Kit",M511="LED Tube"),"LED",M511)," ",O511),Measures!$D$11:$E$245,2,FALSE)*Q511),"")</f>
        <v/>
      </c>
      <c r="T511" s="108"/>
      <c r="U511" s="271" t="s">
        <v>394</v>
      </c>
    </row>
    <row r="512" spans="1:21" s="20" customFormat="1" ht="18.75" customHeight="1">
      <c r="A512" s="104"/>
      <c r="B512" s="101"/>
      <c r="C512" s="253" t="s">
        <v>394</v>
      </c>
      <c r="D512" s="108"/>
      <c r="E512" s="253" t="s">
        <v>394</v>
      </c>
      <c r="F512" s="260"/>
      <c r="G512" s="261" t="s">
        <v>394</v>
      </c>
      <c r="H512" s="258"/>
      <c r="I512" s="259" t="s">
        <v>394</v>
      </c>
      <c r="J512" s="257" t="str">
        <f>IFERROR((VLOOKUP(CONCATENATE(D512," ",F512),Measures!$D$11:$E$245,2,FALSE)*H512),"")</f>
        <v/>
      </c>
      <c r="K512" s="108"/>
      <c r="L512" s="253" t="s">
        <v>394</v>
      </c>
      <c r="M512" s="108"/>
      <c r="N512" s="253" t="s">
        <v>394</v>
      </c>
      <c r="O512" s="108"/>
      <c r="P512" s="253" t="s">
        <v>394</v>
      </c>
      <c r="Q512" s="256"/>
      <c r="R512" s="255" t="s">
        <v>394</v>
      </c>
      <c r="S512" s="118" t="str">
        <f>IFERROR(IF(M512="LED Kit","NA",VLOOKUP(CONCATENATE(IF(OR(M512="LED Kit",M512="LED Tube"),"LED",M512)," ",O512),Measures!$D$11:$E$245,2,FALSE)*Q512),"")</f>
        <v/>
      </c>
      <c r="T512" s="108"/>
      <c r="U512" s="271" t="s">
        <v>394</v>
      </c>
    </row>
    <row r="513" spans="1:21" s="20" customFormat="1" ht="18.75" customHeight="1">
      <c r="A513" s="104"/>
      <c r="B513" s="101"/>
      <c r="C513" s="253" t="s">
        <v>394</v>
      </c>
      <c r="D513" s="108"/>
      <c r="E513" s="253" t="s">
        <v>394</v>
      </c>
      <c r="F513" s="260"/>
      <c r="G513" s="261" t="s">
        <v>394</v>
      </c>
      <c r="H513" s="258"/>
      <c r="I513" s="259" t="s">
        <v>394</v>
      </c>
      <c r="J513" s="257" t="str">
        <f>IFERROR((VLOOKUP(CONCATENATE(D513," ",F513),Measures!$D$11:$E$245,2,FALSE)*H513),"")</f>
        <v/>
      </c>
      <c r="K513" s="108"/>
      <c r="L513" s="253" t="s">
        <v>394</v>
      </c>
      <c r="M513" s="108"/>
      <c r="N513" s="253" t="s">
        <v>394</v>
      </c>
      <c r="O513" s="108"/>
      <c r="P513" s="253" t="s">
        <v>394</v>
      </c>
      <c r="Q513" s="256"/>
      <c r="R513" s="255" t="s">
        <v>394</v>
      </c>
      <c r="S513" s="118" t="str">
        <f>IFERROR(IF(M513="LED Kit","NA",VLOOKUP(CONCATENATE(IF(OR(M513="LED Kit",M513="LED Tube"),"LED",M513)," ",O513),Measures!$D$11:$E$245,2,FALSE)*Q513),"")</f>
        <v/>
      </c>
      <c r="T513" s="108"/>
      <c r="U513" s="271" t="s">
        <v>394</v>
      </c>
    </row>
    <row r="514" spans="1:21" s="20" customFormat="1" ht="18.75" customHeight="1">
      <c r="A514" s="104"/>
      <c r="B514" s="101"/>
      <c r="C514" s="253" t="s">
        <v>394</v>
      </c>
      <c r="D514" s="108"/>
      <c r="E514" s="253" t="s">
        <v>394</v>
      </c>
      <c r="F514" s="260"/>
      <c r="G514" s="261" t="s">
        <v>394</v>
      </c>
      <c r="H514" s="258"/>
      <c r="I514" s="259" t="s">
        <v>394</v>
      </c>
      <c r="J514" s="257" t="str">
        <f>IFERROR((VLOOKUP(CONCATENATE(D514," ",F514),Measures!$D$11:$E$245,2,FALSE)*H514),"")</f>
        <v/>
      </c>
      <c r="K514" s="108"/>
      <c r="L514" s="253" t="s">
        <v>394</v>
      </c>
      <c r="M514" s="108"/>
      <c r="N514" s="253" t="s">
        <v>394</v>
      </c>
      <c r="O514" s="108"/>
      <c r="P514" s="253" t="s">
        <v>394</v>
      </c>
      <c r="Q514" s="256"/>
      <c r="R514" s="255" t="s">
        <v>394</v>
      </c>
      <c r="S514" s="118" t="str">
        <f>IFERROR(IF(M514="LED Kit","NA",VLOOKUP(CONCATENATE(IF(OR(M514="LED Kit",M514="LED Tube"),"LED",M514)," ",O514),Measures!$D$11:$E$245,2,FALSE)*Q514),"")</f>
        <v/>
      </c>
      <c r="T514" s="108"/>
      <c r="U514" s="271" t="s">
        <v>394</v>
      </c>
    </row>
    <row r="515" spans="1:21" s="20" customFormat="1" ht="18.75" customHeight="1">
      <c r="A515" s="104"/>
      <c r="B515" s="101"/>
      <c r="C515" s="253" t="s">
        <v>394</v>
      </c>
      <c r="D515" s="108"/>
      <c r="E515" s="253" t="s">
        <v>394</v>
      </c>
      <c r="F515" s="260"/>
      <c r="G515" s="261" t="s">
        <v>394</v>
      </c>
      <c r="H515" s="258"/>
      <c r="I515" s="259" t="s">
        <v>394</v>
      </c>
      <c r="J515" s="257" t="str">
        <f>IFERROR((VLOOKUP(CONCATENATE(D515," ",F515),Measures!$D$11:$E$245,2,FALSE)*H515),"")</f>
        <v/>
      </c>
      <c r="K515" s="108"/>
      <c r="L515" s="253" t="s">
        <v>394</v>
      </c>
      <c r="M515" s="108"/>
      <c r="N515" s="253" t="s">
        <v>394</v>
      </c>
      <c r="O515" s="108"/>
      <c r="P515" s="253" t="s">
        <v>394</v>
      </c>
      <c r="Q515" s="256"/>
      <c r="R515" s="255" t="s">
        <v>394</v>
      </c>
      <c r="S515" s="118" t="str">
        <f>IFERROR(IF(M515="LED Kit","NA",VLOOKUP(CONCATENATE(IF(OR(M515="LED Kit",M515="LED Tube"),"LED",M515)," ",O515),Measures!$D$11:$E$245,2,FALSE)*Q515),"")</f>
        <v/>
      </c>
      <c r="T515" s="108"/>
      <c r="U515" s="271" t="s">
        <v>394</v>
      </c>
    </row>
    <row r="516" spans="1:21" s="20" customFormat="1" ht="18.75" customHeight="1">
      <c r="A516" s="104"/>
      <c r="B516" s="101"/>
      <c r="C516" s="253" t="s">
        <v>394</v>
      </c>
      <c r="D516" s="108"/>
      <c r="E516" s="253" t="s">
        <v>394</v>
      </c>
      <c r="F516" s="260"/>
      <c r="G516" s="261" t="s">
        <v>394</v>
      </c>
      <c r="H516" s="258"/>
      <c r="I516" s="259" t="s">
        <v>394</v>
      </c>
      <c r="J516" s="257" t="str">
        <f>IFERROR((VLOOKUP(CONCATENATE(D516," ",F516),Measures!$D$11:$E$245,2,FALSE)*H516),"")</f>
        <v/>
      </c>
      <c r="K516" s="108"/>
      <c r="L516" s="253" t="s">
        <v>394</v>
      </c>
      <c r="M516" s="108"/>
      <c r="N516" s="253" t="s">
        <v>394</v>
      </c>
      <c r="O516" s="108"/>
      <c r="P516" s="253" t="s">
        <v>394</v>
      </c>
      <c r="Q516" s="256"/>
      <c r="R516" s="255" t="s">
        <v>394</v>
      </c>
      <c r="S516" s="118" t="str">
        <f>IFERROR(IF(M516="LED Kit","NA",VLOOKUP(CONCATENATE(IF(OR(M516="LED Kit",M516="LED Tube"),"LED",M516)," ",O516),Measures!$D$11:$E$245,2,FALSE)*Q516),"")</f>
        <v/>
      </c>
      <c r="T516" s="108"/>
      <c r="U516" s="271" t="s">
        <v>394</v>
      </c>
    </row>
    <row r="517" spans="1:21" s="20" customFormat="1" ht="18.75" customHeight="1">
      <c r="A517" s="104"/>
      <c r="B517" s="101"/>
      <c r="C517" s="253" t="s">
        <v>394</v>
      </c>
      <c r="D517" s="108"/>
      <c r="E517" s="253" t="s">
        <v>394</v>
      </c>
      <c r="F517" s="260"/>
      <c r="G517" s="261" t="s">
        <v>394</v>
      </c>
      <c r="H517" s="258"/>
      <c r="I517" s="259" t="s">
        <v>394</v>
      </c>
      <c r="J517" s="257" t="str">
        <f>IFERROR((VLOOKUP(CONCATENATE(D517," ",F517),Measures!$D$11:$E$245,2,FALSE)*H517),"")</f>
        <v/>
      </c>
      <c r="K517" s="108"/>
      <c r="L517" s="253" t="s">
        <v>394</v>
      </c>
      <c r="M517" s="108"/>
      <c r="N517" s="253" t="s">
        <v>394</v>
      </c>
      <c r="O517" s="108"/>
      <c r="P517" s="253" t="s">
        <v>394</v>
      </c>
      <c r="Q517" s="256"/>
      <c r="R517" s="255" t="s">
        <v>394</v>
      </c>
      <c r="S517" s="118" t="str">
        <f>IFERROR(IF(M517="LED Kit","NA",VLOOKUP(CONCATENATE(IF(OR(M517="LED Kit",M517="LED Tube"),"LED",M517)," ",O517),Measures!$D$11:$E$245,2,FALSE)*Q517),"")</f>
        <v/>
      </c>
      <c r="T517" s="108"/>
      <c r="U517" s="271" t="s">
        <v>394</v>
      </c>
    </row>
    <row r="518" spans="1:21" s="20" customFormat="1" ht="18.75" customHeight="1">
      <c r="A518" s="104"/>
      <c r="B518" s="101"/>
      <c r="C518" s="253" t="s">
        <v>394</v>
      </c>
      <c r="D518" s="108"/>
      <c r="E518" s="253" t="s">
        <v>394</v>
      </c>
      <c r="F518" s="260"/>
      <c r="G518" s="261" t="s">
        <v>394</v>
      </c>
      <c r="H518" s="258"/>
      <c r="I518" s="259" t="s">
        <v>394</v>
      </c>
      <c r="J518" s="257" t="str">
        <f>IFERROR((VLOOKUP(CONCATENATE(D518," ",F518),Measures!$D$11:$E$245,2,FALSE)*H518),"")</f>
        <v/>
      </c>
      <c r="K518" s="108"/>
      <c r="L518" s="253" t="s">
        <v>394</v>
      </c>
      <c r="M518" s="108"/>
      <c r="N518" s="253" t="s">
        <v>394</v>
      </c>
      <c r="O518" s="108"/>
      <c r="P518" s="253" t="s">
        <v>394</v>
      </c>
      <c r="Q518" s="256"/>
      <c r="R518" s="255" t="s">
        <v>394</v>
      </c>
      <c r="S518" s="118" t="str">
        <f>IFERROR(IF(M518="LED Kit","NA",VLOOKUP(CONCATENATE(IF(OR(M518="LED Kit",M518="LED Tube"),"LED",M518)," ",O518),Measures!$D$11:$E$245,2,FALSE)*Q518),"")</f>
        <v/>
      </c>
      <c r="T518" s="108"/>
      <c r="U518" s="271" t="s">
        <v>394</v>
      </c>
    </row>
    <row r="519" spans="1:21" s="20" customFormat="1" ht="18.75" customHeight="1">
      <c r="A519" s="104"/>
      <c r="B519" s="101"/>
      <c r="C519" s="253" t="s">
        <v>394</v>
      </c>
      <c r="D519" s="108"/>
      <c r="E519" s="253" t="s">
        <v>394</v>
      </c>
      <c r="F519" s="260"/>
      <c r="G519" s="261" t="s">
        <v>394</v>
      </c>
      <c r="H519" s="258"/>
      <c r="I519" s="259" t="s">
        <v>394</v>
      </c>
      <c r="J519" s="257" t="str">
        <f>IFERROR((VLOOKUP(CONCATENATE(D519," ",F519),Measures!$D$11:$E$245,2,FALSE)*H519),"")</f>
        <v/>
      </c>
      <c r="K519" s="108"/>
      <c r="L519" s="253" t="s">
        <v>394</v>
      </c>
      <c r="M519" s="108"/>
      <c r="N519" s="253" t="s">
        <v>394</v>
      </c>
      <c r="O519" s="108"/>
      <c r="P519" s="253" t="s">
        <v>394</v>
      </c>
      <c r="Q519" s="256"/>
      <c r="R519" s="255" t="s">
        <v>394</v>
      </c>
      <c r="S519" s="118" t="str">
        <f>IFERROR(IF(M519="LED Kit","NA",VLOOKUP(CONCATENATE(IF(OR(M519="LED Kit",M519="LED Tube"),"LED",M519)," ",O519),Measures!$D$11:$E$245,2,FALSE)*Q519),"")</f>
        <v/>
      </c>
      <c r="T519" s="108"/>
      <c r="U519" s="271" t="s">
        <v>394</v>
      </c>
    </row>
    <row r="520" spans="1:21" s="20" customFormat="1" ht="18.75" customHeight="1">
      <c r="A520" s="104"/>
      <c r="B520" s="101"/>
      <c r="C520" s="253" t="s">
        <v>394</v>
      </c>
      <c r="D520" s="108"/>
      <c r="E520" s="253" t="s">
        <v>394</v>
      </c>
      <c r="F520" s="260"/>
      <c r="G520" s="261" t="s">
        <v>394</v>
      </c>
      <c r="H520" s="258"/>
      <c r="I520" s="259" t="s">
        <v>394</v>
      </c>
      <c r="J520" s="257" t="str">
        <f>IFERROR((VLOOKUP(CONCATENATE(D520," ",F520),Measures!$D$11:$E$245,2,FALSE)*H520),"")</f>
        <v/>
      </c>
      <c r="K520" s="108"/>
      <c r="L520" s="253" t="s">
        <v>394</v>
      </c>
      <c r="M520" s="108"/>
      <c r="N520" s="253" t="s">
        <v>394</v>
      </c>
      <c r="O520" s="108"/>
      <c r="P520" s="253" t="s">
        <v>394</v>
      </c>
      <c r="Q520" s="256"/>
      <c r="R520" s="255" t="s">
        <v>394</v>
      </c>
      <c r="S520" s="118" t="str">
        <f>IFERROR(IF(M520="LED Kit","NA",VLOOKUP(CONCATENATE(IF(OR(M520="LED Kit",M520="LED Tube"),"LED",M520)," ",O520),Measures!$D$11:$E$245,2,FALSE)*Q520),"")</f>
        <v/>
      </c>
      <c r="T520" s="108"/>
      <c r="U520" s="271" t="s">
        <v>394</v>
      </c>
    </row>
    <row r="521" spans="1:21" s="20" customFormat="1" ht="18.75" customHeight="1">
      <c r="A521" s="104"/>
      <c r="B521" s="101"/>
      <c r="C521" s="253" t="s">
        <v>394</v>
      </c>
      <c r="D521" s="108"/>
      <c r="E521" s="253" t="s">
        <v>394</v>
      </c>
      <c r="F521" s="260"/>
      <c r="G521" s="261" t="s">
        <v>394</v>
      </c>
      <c r="H521" s="258"/>
      <c r="I521" s="259" t="s">
        <v>394</v>
      </c>
      <c r="J521" s="257" t="str">
        <f>IFERROR((VLOOKUP(CONCATENATE(D521," ",F521),Measures!$D$11:$E$245,2,FALSE)*H521),"")</f>
        <v/>
      </c>
      <c r="K521" s="108"/>
      <c r="L521" s="253" t="s">
        <v>394</v>
      </c>
      <c r="M521" s="108"/>
      <c r="N521" s="253" t="s">
        <v>394</v>
      </c>
      <c r="O521" s="108"/>
      <c r="P521" s="253" t="s">
        <v>394</v>
      </c>
      <c r="Q521" s="256"/>
      <c r="R521" s="255" t="s">
        <v>394</v>
      </c>
      <c r="S521" s="118" t="str">
        <f>IFERROR(IF(M521="LED Kit","NA",VLOOKUP(CONCATENATE(IF(OR(M521="LED Kit",M521="LED Tube"),"LED",M521)," ",O521),Measures!$D$11:$E$245,2,FALSE)*Q521),"")</f>
        <v/>
      </c>
      <c r="T521" s="108"/>
      <c r="U521" s="271" t="s">
        <v>394</v>
      </c>
    </row>
    <row r="522" spans="1:21" s="20" customFormat="1" ht="18.75" customHeight="1">
      <c r="A522" s="104"/>
      <c r="B522" s="101"/>
      <c r="C522" s="253" t="s">
        <v>394</v>
      </c>
      <c r="D522" s="108"/>
      <c r="E522" s="253" t="s">
        <v>394</v>
      </c>
      <c r="F522" s="260"/>
      <c r="G522" s="261" t="s">
        <v>394</v>
      </c>
      <c r="H522" s="258"/>
      <c r="I522" s="259" t="s">
        <v>394</v>
      </c>
      <c r="J522" s="257" t="str">
        <f>IFERROR((VLOOKUP(CONCATENATE(D522," ",F522),Measures!$D$11:$E$245,2,FALSE)*H522),"")</f>
        <v/>
      </c>
      <c r="K522" s="108"/>
      <c r="L522" s="253" t="s">
        <v>394</v>
      </c>
      <c r="M522" s="108"/>
      <c r="N522" s="253" t="s">
        <v>394</v>
      </c>
      <c r="O522" s="108"/>
      <c r="P522" s="253" t="s">
        <v>394</v>
      </c>
      <c r="Q522" s="256"/>
      <c r="R522" s="255" t="s">
        <v>394</v>
      </c>
      <c r="S522" s="118" t="str">
        <f>IFERROR(IF(M522="LED Kit","NA",VLOOKUP(CONCATENATE(IF(OR(M522="LED Kit",M522="LED Tube"),"LED",M522)," ",O522),Measures!$D$11:$E$245,2,FALSE)*Q522),"")</f>
        <v/>
      </c>
      <c r="T522" s="108"/>
      <c r="U522" s="271" t="s">
        <v>394</v>
      </c>
    </row>
    <row r="523" spans="1:21" s="20" customFormat="1" ht="18.75" customHeight="1">
      <c r="A523" s="104"/>
      <c r="B523" s="101"/>
      <c r="C523" s="253" t="s">
        <v>394</v>
      </c>
      <c r="D523" s="108"/>
      <c r="E523" s="253" t="s">
        <v>394</v>
      </c>
      <c r="F523" s="260"/>
      <c r="G523" s="261" t="s">
        <v>394</v>
      </c>
      <c r="H523" s="258"/>
      <c r="I523" s="259" t="s">
        <v>394</v>
      </c>
      <c r="J523" s="257" t="str">
        <f>IFERROR((VLOOKUP(CONCATENATE(D523," ",F523),Measures!$D$11:$E$245,2,FALSE)*H523),"")</f>
        <v/>
      </c>
      <c r="K523" s="108"/>
      <c r="L523" s="253" t="s">
        <v>394</v>
      </c>
      <c r="M523" s="108"/>
      <c r="N523" s="253" t="s">
        <v>394</v>
      </c>
      <c r="O523" s="108"/>
      <c r="P523" s="253" t="s">
        <v>394</v>
      </c>
      <c r="Q523" s="256"/>
      <c r="R523" s="255" t="s">
        <v>394</v>
      </c>
      <c r="S523" s="118" t="str">
        <f>IFERROR(IF(M523="LED Kit","NA",VLOOKUP(CONCATENATE(IF(OR(M523="LED Kit",M523="LED Tube"),"LED",M523)," ",O523),Measures!$D$11:$E$245,2,FALSE)*Q523),"")</f>
        <v/>
      </c>
      <c r="T523" s="108"/>
      <c r="U523" s="271" t="s">
        <v>394</v>
      </c>
    </row>
    <row r="524" spans="1:21" s="20" customFormat="1" ht="18.75" customHeight="1">
      <c r="A524" s="104"/>
      <c r="B524" s="101"/>
      <c r="C524" s="253" t="s">
        <v>394</v>
      </c>
      <c r="D524" s="108"/>
      <c r="E524" s="253" t="s">
        <v>394</v>
      </c>
      <c r="F524" s="260"/>
      <c r="G524" s="261" t="s">
        <v>394</v>
      </c>
      <c r="H524" s="258"/>
      <c r="I524" s="259" t="s">
        <v>394</v>
      </c>
      <c r="J524" s="257" t="str">
        <f>IFERROR((VLOOKUP(CONCATENATE(D524," ",F524),Measures!$D$11:$E$245,2,FALSE)*H524),"")</f>
        <v/>
      </c>
      <c r="K524" s="108"/>
      <c r="L524" s="253" t="s">
        <v>394</v>
      </c>
      <c r="M524" s="108"/>
      <c r="N524" s="253" t="s">
        <v>394</v>
      </c>
      <c r="O524" s="108"/>
      <c r="P524" s="253" t="s">
        <v>394</v>
      </c>
      <c r="Q524" s="256"/>
      <c r="R524" s="255" t="s">
        <v>394</v>
      </c>
      <c r="S524" s="118" t="str">
        <f>IFERROR(IF(M524="LED Kit","NA",VLOOKUP(CONCATENATE(IF(OR(M524="LED Kit",M524="LED Tube"),"LED",M524)," ",O524),Measures!$D$11:$E$245,2,FALSE)*Q524),"")</f>
        <v/>
      </c>
      <c r="T524" s="108"/>
      <c r="U524" s="271" t="s">
        <v>394</v>
      </c>
    </row>
    <row r="525" spans="1:21" s="20" customFormat="1" ht="18.75" customHeight="1">
      <c r="A525" s="104"/>
      <c r="B525" s="101"/>
      <c r="C525" s="253" t="s">
        <v>394</v>
      </c>
      <c r="D525" s="108"/>
      <c r="E525" s="253" t="s">
        <v>394</v>
      </c>
      <c r="F525" s="260"/>
      <c r="G525" s="261" t="s">
        <v>394</v>
      </c>
      <c r="H525" s="258"/>
      <c r="I525" s="259" t="s">
        <v>394</v>
      </c>
      <c r="J525" s="257" t="str">
        <f>IFERROR((VLOOKUP(CONCATENATE(D525," ",F525),Measures!$D$11:$E$245,2,FALSE)*H525),"")</f>
        <v/>
      </c>
      <c r="K525" s="108"/>
      <c r="L525" s="253" t="s">
        <v>394</v>
      </c>
      <c r="M525" s="108"/>
      <c r="N525" s="253" t="s">
        <v>394</v>
      </c>
      <c r="O525" s="108"/>
      <c r="P525" s="253" t="s">
        <v>394</v>
      </c>
      <c r="Q525" s="256"/>
      <c r="R525" s="255" t="s">
        <v>394</v>
      </c>
      <c r="S525" s="118" t="str">
        <f>IFERROR(IF(M525="LED Kit","NA",VLOOKUP(CONCATENATE(IF(OR(M525="LED Kit",M525="LED Tube"),"LED",M525)," ",O525),Measures!$D$11:$E$245,2,FALSE)*Q525),"")</f>
        <v/>
      </c>
      <c r="T525" s="108"/>
      <c r="U525" s="271" t="s">
        <v>394</v>
      </c>
    </row>
    <row r="526" spans="1:21" s="20" customFormat="1" ht="18.75" customHeight="1">
      <c r="A526" s="104"/>
      <c r="B526" s="101"/>
      <c r="C526" s="253" t="s">
        <v>394</v>
      </c>
      <c r="D526" s="108"/>
      <c r="E526" s="253" t="s">
        <v>394</v>
      </c>
      <c r="F526" s="260"/>
      <c r="G526" s="261" t="s">
        <v>394</v>
      </c>
      <c r="H526" s="258"/>
      <c r="I526" s="259" t="s">
        <v>394</v>
      </c>
      <c r="J526" s="257" t="str">
        <f>IFERROR((VLOOKUP(CONCATENATE(D526," ",F526),Measures!$D$11:$E$245,2,FALSE)*H526),"")</f>
        <v/>
      </c>
      <c r="K526" s="108"/>
      <c r="L526" s="253" t="s">
        <v>394</v>
      </c>
      <c r="M526" s="108"/>
      <c r="N526" s="253" t="s">
        <v>394</v>
      </c>
      <c r="O526" s="108"/>
      <c r="P526" s="253" t="s">
        <v>394</v>
      </c>
      <c r="Q526" s="256"/>
      <c r="R526" s="255" t="s">
        <v>394</v>
      </c>
      <c r="S526" s="118" t="str">
        <f>IFERROR(IF(M526="LED Kit","NA",VLOOKUP(CONCATENATE(IF(OR(M526="LED Kit",M526="LED Tube"),"LED",M526)," ",O526),Measures!$D$11:$E$245,2,FALSE)*Q526),"")</f>
        <v/>
      </c>
      <c r="T526" s="108"/>
      <c r="U526" s="271" t="s">
        <v>394</v>
      </c>
    </row>
    <row r="527" spans="1:21" s="20" customFormat="1" ht="18.75" customHeight="1">
      <c r="A527" s="104"/>
      <c r="B527" s="101"/>
      <c r="C527" s="253" t="s">
        <v>394</v>
      </c>
      <c r="D527" s="108"/>
      <c r="E527" s="253" t="s">
        <v>394</v>
      </c>
      <c r="F527" s="260"/>
      <c r="G527" s="261" t="s">
        <v>394</v>
      </c>
      <c r="H527" s="258"/>
      <c r="I527" s="259" t="s">
        <v>394</v>
      </c>
      <c r="J527" s="257" t="str">
        <f>IFERROR((VLOOKUP(CONCATENATE(D527," ",F527),Measures!$D$11:$E$245,2,FALSE)*H527),"")</f>
        <v/>
      </c>
      <c r="K527" s="108"/>
      <c r="L527" s="253" t="s">
        <v>394</v>
      </c>
      <c r="M527" s="108"/>
      <c r="N527" s="253" t="s">
        <v>394</v>
      </c>
      <c r="O527" s="108"/>
      <c r="P527" s="253" t="s">
        <v>394</v>
      </c>
      <c r="Q527" s="256"/>
      <c r="R527" s="255" t="s">
        <v>394</v>
      </c>
      <c r="S527" s="118" t="str">
        <f>IFERROR(IF(M527="LED Kit","NA",VLOOKUP(CONCATENATE(IF(OR(M527="LED Kit",M527="LED Tube"),"LED",M527)," ",O527),Measures!$D$11:$E$245,2,FALSE)*Q527),"")</f>
        <v/>
      </c>
      <c r="T527" s="108"/>
      <c r="U527" s="271" t="s">
        <v>394</v>
      </c>
    </row>
    <row r="528" spans="1:21" s="20" customFormat="1" ht="18.75" customHeight="1">
      <c r="A528" s="104"/>
      <c r="B528" s="101"/>
      <c r="C528" s="253" t="s">
        <v>394</v>
      </c>
      <c r="D528" s="108"/>
      <c r="E528" s="253" t="s">
        <v>394</v>
      </c>
      <c r="F528" s="260"/>
      <c r="G528" s="261" t="s">
        <v>394</v>
      </c>
      <c r="H528" s="258"/>
      <c r="I528" s="259" t="s">
        <v>394</v>
      </c>
      <c r="J528" s="257" t="str">
        <f>IFERROR((VLOOKUP(CONCATENATE(D528," ",F528),Measures!$D$11:$E$245,2,FALSE)*H528),"")</f>
        <v/>
      </c>
      <c r="K528" s="108"/>
      <c r="L528" s="253" t="s">
        <v>394</v>
      </c>
      <c r="M528" s="108"/>
      <c r="N528" s="253" t="s">
        <v>394</v>
      </c>
      <c r="O528" s="108"/>
      <c r="P528" s="253" t="s">
        <v>394</v>
      </c>
      <c r="Q528" s="256"/>
      <c r="R528" s="255" t="s">
        <v>394</v>
      </c>
      <c r="S528" s="118" t="str">
        <f>IFERROR(IF(M528="LED Kit","NA",VLOOKUP(CONCATENATE(IF(OR(M528="LED Kit",M528="LED Tube"),"LED",M528)," ",O528),Measures!$D$11:$E$245,2,FALSE)*Q528),"")</f>
        <v/>
      </c>
      <c r="T528" s="108"/>
      <c r="U528" s="271" t="s">
        <v>394</v>
      </c>
    </row>
    <row r="529" spans="1:21" s="20" customFormat="1" ht="18.75" customHeight="1">
      <c r="A529" s="104"/>
      <c r="B529" s="101"/>
      <c r="C529" s="253" t="s">
        <v>394</v>
      </c>
      <c r="D529" s="108"/>
      <c r="E529" s="253" t="s">
        <v>394</v>
      </c>
      <c r="F529" s="260"/>
      <c r="G529" s="261" t="s">
        <v>394</v>
      </c>
      <c r="H529" s="258"/>
      <c r="I529" s="259" t="s">
        <v>394</v>
      </c>
      <c r="J529" s="257" t="str">
        <f>IFERROR((VLOOKUP(CONCATENATE(D529," ",F529),Measures!$D$11:$E$245,2,FALSE)*H529),"")</f>
        <v/>
      </c>
      <c r="K529" s="108"/>
      <c r="L529" s="253" t="s">
        <v>394</v>
      </c>
      <c r="M529" s="108"/>
      <c r="N529" s="253" t="s">
        <v>394</v>
      </c>
      <c r="O529" s="108"/>
      <c r="P529" s="253" t="s">
        <v>394</v>
      </c>
      <c r="Q529" s="256"/>
      <c r="R529" s="255" t="s">
        <v>394</v>
      </c>
      <c r="S529" s="118" t="str">
        <f>IFERROR(IF(M529="LED Kit","NA",VLOOKUP(CONCATENATE(IF(OR(M529="LED Kit",M529="LED Tube"),"LED",M529)," ",O529),Measures!$D$11:$E$245,2,FALSE)*Q529),"")</f>
        <v/>
      </c>
      <c r="T529" s="108"/>
      <c r="U529" s="271" t="s">
        <v>394</v>
      </c>
    </row>
    <row r="530" spans="1:21" s="20" customFormat="1" ht="18.75" customHeight="1">
      <c r="A530" s="104"/>
      <c r="B530" s="101"/>
      <c r="C530" s="253" t="s">
        <v>394</v>
      </c>
      <c r="D530" s="108"/>
      <c r="E530" s="253" t="s">
        <v>394</v>
      </c>
      <c r="F530" s="260"/>
      <c r="G530" s="261" t="s">
        <v>394</v>
      </c>
      <c r="H530" s="258"/>
      <c r="I530" s="259" t="s">
        <v>394</v>
      </c>
      <c r="J530" s="257" t="str">
        <f>IFERROR((VLOOKUP(CONCATENATE(D530," ",F530),Measures!$D$11:$E$245,2,FALSE)*H530),"")</f>
        <v/>
      </c>
      <c r="K530" s="108"/>
      <c r="L530" s="253" t="s">
        <v>394</v>
      </c>
      <c r="M530" s="108"/>
      <c r="N530" s="253" t="s">
        <v>394</v>
      </c>
      <c r="O530" s="108"/>
      <c r="P530" s="253" t="s">
        <v>394</v>
      </c>
      <c r="Q530" s="256"/>
      <c r="R530" s="255" t="s">
        <v>394</v>
      </c>
      <c r="S530" s="118" t="str">
        <f>IFERROR(IF(M530="LED Kit","NA",VLOOKUP(CONCATENATE(IF(OR(M530="LED Kit",M530="LED Tube"),"LED",M530)," ",O530),Measures!$D$11:$E$245,2,FALSE)*Q530),"")</f>
        <v/>
      </c>
      <c r="T530" s="108"/>
      <c r="U530" s="271" t="s">
        <v>394</v>
      </c>
    </row>
    <row r="531" spans="1:21" s="20" customFormat="1" ht="18.75" customHeight="1">
      <c r="A531" s="104"/>
      <c r="B531" s="101"/>
      <c r="C531" s="253" t="s">
        <v>394</v>
      </c>
      <c r="D531" s="108"/>
      <c r="E531" s="253" t="s">
        <v>394</v>
      </c>
      <c r="F531" s="260"/>
      <c r="G531" s="261" t="s">
        <v>394</v>
      </c>
      <c r="H531" s="258"/>
      <c r="I531" s="259" t="s">
        <v>394</v>
      </c>
      <c r="J531" s="257" t="str">
        <f>IFERROR((VLOOKUP(CONCATENATE(D531," ",F531),Measures!$D$11:$E$245,2,FALSE)*H531),"")</f>
        <v/>
      </c>
      <c r="K531" s="108"/>
      <c r="L531" s="253" t="s">
        <v>394</v>
      </c>
      <c r="M531" s="108"/>
      <c r="N531" s="253" t="s">
        <v>394</v>
      </c>
      <c r="O531" s="108"/>
      <c r="P531" s="253" t="s">
        <v>394</v>
      </c>
      <c r="Q531" s="256"/>
      <c r="R531" s="255" t="s">
        <v>394</v>
      </c>
      <c r="S531" s="118" t="str">
        <f>IFERROR(IF(M531="LED Kit","NA",VLOOKUP(CONCATENATE(IF(OR(M531="LED Kit",M531="LED Tube"),"LED",M531)," ",O531),Measures!$D$11:$E$245,2,FALSE)*Q531),"")</f>
        <v/>
      </c>
      <c r="T531" s="108"/>
      <c r="U531" s="271" t="s">
        <v>394</v>
      </c>
    </row>
    <row r="532" spans="1:21" s="20" customFormat="1" ht="18.75" customHeight="1">
      <c r="A532" s="104"/>
      <c r="B532" s="101"/>
      <c r="C532" s="253" t="s">
        <v>394</v>
      </c>
      <c r="D532" s="108"/>
      <c r="E532" s="253" t="s">
        <v>394</v>
      </c>
      <c r="F532" s="260"/>
      <c r="G532" s="261" t="s">
        <v>394</v>
      </c>
      <c r="H532" s="258"/>
      <c r="I532" s="259" t="s">
        <v>394</v>
      </c>
      <c r="J532" s="257" t="str">
        <f>IFERROR((VLOOKUP(CONCATENATE(D532," ",F532),Measures!$D$11:$E$245,2,FALSE)*H532),"")</f>
        <v/>
      </c>
      <c r="K532" s="108"/>
      <c r="L532" s="253" t="s">
        <v>394</v>
      </c>
      <c r="M532" s="108"/>
      <c r="N532" s="253" t="s">
        <v>394</v>
      </c>
      <c r="O532" s="108"/>
      <c r="P532" s="253" t="s">
        <v>394</v>
      </c>
      <c r="Q532" s="256"/>
      <c r="R532" s="255" t="s">
        <v>394</v>
      </c>
      <c r="S532" s="118" t="str">
        <f>IFERROR(IF(M532="LED Kit","NA",VLOOKUP(CONCATENATE(IF(OR(M532="LED Kit",M532="LED Tube"),"LED",M532)," ",O532),Measures!$D$11:$E$245,2,FALSE)*Q532),"")</f>
        <v/>
      </c>
      <c r="T532" s="108"/>
      <c r="U532" s="271" t="s">
        <v>394</v>
      </c>
    </row>
    <row r="533" spans="1:21" s="20" customFormat="1" ht="18.75" customHeight="1">
      <c r="A533" s="104"/>
      <c r="B533" s="101"/>
      <c r="C533" s="253" t="s">
        <v>394</v>
      </c>
      <c r="D533" s="108"/>
      <c r="E533" s="253" t="s">
        <v>394</v>
      </c>
      <c r="F533" s="260"/>
      <c r="G533" s="261" t="s">
        <v>394</v>
      </c>
      <c r="H533" s="258"/>
      <c r="I533" s="259" t="s">
        <v>394</v>
      </c>
      <c r="J533" s="257" t="str">
        <f>IFERROR((VLOOKUP(CONCATENATE(D533," ",F533),Measures!$D$11:$E$245,2,FALSE)*H533),"")</f>
        <v/>
      </c>
      <c r="K533" s="108"/>
      <c r="L533" s="253" t="s">
        <v>394</v>
      </c>
      <c r="M533" s="108"/>
      <c r="N533" s="253" t="s">
        <v>394</v>
      </c>
      <c r="O533" s="108"/>
      <c r="P533" s="253" t="s">
        <v>394</v>
      </c>
      <c r="Q533" s="256"/>
      <c r="R533" s="255" t="s">
        <v>394</v>
      </c>
      <c r="S533" s="118" t="str">
        <f>IFERROR(IF(M533="LED Kit","NA",VLOOKUP(CONCATENATE(IF(OR(M533="LED Kit",M533="LED Tube"),"LED",M533)," ",O533),Measures!$D$11:$E$245,2,FALSE)*Q533),"")</f>
        <v/>
      </c>
      <c r="T533" s="108"/>
      <c r="U533" s="271" t="s">
        <v>394</v>
      </c>
    </row>
    <row r="534" spans="1:21" s="20" customFormat="1" ht="18.75" customHeight="1">
      <c r="A534" s="104"/>
      <c r="B534" s="101"/>
      <c r="C534" s="253" t="s">
        <v>394</v>
      </c>
      <c r="D534" s="108"/>
      <c r="E534" s="253" t="s">
        <v>394</v>
      </c>
      <c r="F534" s="260"/>
      <c r="G534" s="261" t="s">
        <v>394</v>
      </c>
      <c r="H534" s="258"/>
      <c r="I534" s="259" t="s">
        <v>394</v>
      </c>
      <c r="J534" s="257" t="str">
        <f>IFERROR((VLOOKUP(CONCATENATE(D534," ",F534),Measures!$D$11:$E$245,2,FALSE)*H534),"")</f>
        <v/>
      </c>
      <c r="K534" s="108"/>
      <c r="L534" s="253" t="s">
        <v>394</v>
      </c>
      <c r="M534" s="108"/>
      <c r="N534" s="253" t="s">
        <v>394</v>
      </c>
      <c r="O534" s="108"/>
      <c r="P534" s="253" t="s">
        <v>394</v>
      </c>
      <c r="Q534" s="256"/>
      <c r="R534" s="255" t="s">
        <v>394</v>
      </c>
      <c r="S534" s="118" t="str">
        <f>IFERROR(IF(M534="LED Kit","NA",VLOOKUP(CONCATENATE(IF(OR(M534="LED Kit",M534="LED Tube"),"LED",M534)," ",O534),Measures!$D$11:$E$245,2,FALSE)*Q534),"")</f>
        <v/>
      </c>
      <c r="T534" s="108"/>
      <c r="U534" s="271" t="s">
        <v>394</v>
      </c>
    </row>
    <row r="535" spans="1:21" s="20" customFormat="1" ht="18.75" customHeight="1">
      <c r="A535" s="104"/>
      <c r="B535" s="101"/>
      <c r="C535" s="253" t="s">
        <v>394</v>
      </c>
      <c r="D535" s="108"/>
      <c r="E535" s="253" t="s">
        <v>394</v>
      </c>
      <c r="F535" s="260"/>
      <c r="G535" s="261" t="s">
        <v>394</v>
      </c>
      <c r="H535" s="258"/>
      <c r="I535" s="259" t="s">
        <v>394</v>
      </c>
      <c r="J535" s="257" t="str">
        <f>IFERROR((VLOOKUP(CONCATENATE(D535," ",F535),Measures!$D$11:$E$245,2,FALSE)*H535),"")</f>
        <v/>
      </c>
      <c r="K535" s="108"/>
      <c r="L535" s="253" t="s">
        <v>394</v>
      </c>
      <c r="M535" s="108"/>
      <c r="N535" s="253" t="s">
        <v>394</v>
      </c>
      <c r="O535" s="108"/>
      <c r="P535" s="253" t="s">
        <v>394</v>
      </c>
      <c r="Q535" s="256"/>
      <c r="R535" s="255" t="s">
        <v>394</v>
      </c>
      <c r="S535" s="118" t="str">
        <f>IFERROR(IF(M535="LED Kit","NA",VLOOKUP(CONCATENATE(IF(OR(M535="LED Kit",M535="LED Tube"),"LED",M535)," ",O535),Measures!$D$11:$E$245,2,FALSE)*Q535),"")</f>
        <v/>
      </c>
      <c r="T535" s="108"/>
      <c r="U535" s="271" t="s">
        <v>394</v>
      </c>
    </row>
    <row r="536" spans="1:21" s="20" customFormat="1" ht="18.75" customHeight="1">
      <c r="A536" s="104"/>
      <c r="B536" s="101"/>
      <c r="C536" s="253" t="s">
        <v>394</v>
      </c>
      <c r="D536" s="108"/>
      <c r="E536" s="253" t="s">
        <v>394</v>
      </c>
      <c r="F536" s="260"/>
      <c r="G536" s="261" t="s">
        <v>394</v>
      </c>
      <c r="H536" s="258"/>
      <c r="I536" s="259" t="s">
        <v>394</v>
      </c>
      <c r="J536" s="257" t="str">
        <f>IFERROR((VLOOKUP(CONCATENATE(D536," ",F536),Measures!$D$11:$E$245,2,FALSE)*H536),"")</f>
        <v/>
      </c>
      <c r="K536" s="108"/>
      <c r="L536" s="253" t="s">
        <v>394</v>
      </c>
      <c r="M536" s="108"/>
      <c r="N536" s="253" t="s">
        <v>394</v>
      </c>
      <c r="O536" s="108"/>
      <c r="P536" s="253" t="s">
        <v>394</v>
      </c>
      <c r="Q536" s="256"/>
      <c r="R536" s="255" t="s">
        <v>394</v>
      </c>
      <c r="S536" s="118" t="str">
        <f>IFERROR(IF(M536="LED Kit","NA",VLOOKUP(CONCATENATE(IF(OR(M536="LED Kit",M536="LED Tube"),"LED",M536)," ",O536),Measures!$D$11:$E$245,2,FALSE)*Q536),"")</f>
        <v/>
      </c>
      <c r="T536" s="108"/>
      <c r="U536" s="271" t="s">
        <v>394</v>
      </c>
    </row>
    <row r="537" spans="1:21" s="20" customFormat="1" ht="18.75" customHeight="1">
      <c r="A537" s="104"/>
      <c r="B537" s="101"/>
      <c r="C537" s="253" t="s">
        <v>394</v>
      </c>
      <c r="D537" s="108"/>
      <c r="E537" s="253" t="s">
        <v>394</v>
      </c>
      <c r="F537" s="260"/>
      <c r="G537" s="261" t="s">
        <v>394</v>
      </c>
      <c r="H537" s="258"/>
      <c r="I537" s="259" t="s">
        <v>394</v>
      </c>
      <c r="J537" s="257" t="str">
        <f>IFERROR((VLOOKUP(CONCATENATE(D537," ",F537),Measures!$D$11:$E$245,2,FALSE)*H537),"")</f>
        <v/>
      </c>
      <c r="K537" s="108"/>
      <c r="L537" s="253" t="s">
        <v>394</v>
      </c>
      <c r="M537" s="108"/>
      <c r="N537" s="253" t="s">
        <v>394</v>
      </c>
      <c r="O537" s="108"/>
      <c r="P537" s="253" t="s">
        <v>394</v>
      </c>
      <c r="Q537" s="256"/>
      <c r="R537" s="255" t="s">
        <v>394</v>
      </c>
      <c r="S537" s="118" t="str">
        <f>IFERROR(IF(M537="LED Kit","NA",VLOOKUP(CONCATENATE(IF(OR(M537="LED Kit",M537="LED Tube"),"LED",M537)," ",O537),Measures!$D$11:$E$245,2,FALSE)*Q537),"")</f>
        <v/>
      </c>
      <c r="T537" s="108"/>
      <c r="U537" s="271" t="s">
        <v>394</v>
      </c>
    </row>
    <row r="538" spans="1:21" s="20" customFormat="1" ht="18.75" customHeight="1">
      <c r="A538" s="104"/>
      <c r="B538" s="101"/>
      <c r="C538" s="253" t="s">
        <v>394</v>
      </c>
      <c r="D538" s="108"/>
      <c r="E538" s="253" t="s">
        <v>394</v>
      </c>
      <c r="F538" s="260"/>
      <c r="G538" s="261" t="s">
        <v>394</v>
      </c>
      <c r="H538" s="258"/>
      <c r="I538" s="259" t="s">
        <v>394</v>
      </c>
      <c r="J538" s="257" t="str">
        <f>IFERROR((VLOOKUP(CONCATENATE(D538," ",F538),Measures!$D$11:$E$245,2,FALSE)*H538),"")</f>
        <v/>
      </c>
      <c r="K538" s="108"/>
      <c r="L538" s="253" t="s">
        <v>394</v>
      </c>
      <c r="M538" s="108"/>
      <c r="N538" s="253" t="s">
        <v>394</v>
      </c>
      <c r="O538" s="108"/>
      <c r="P538" s="253" t="s">
        <v>394</v>
      </c>
      <c r="Q538" s="256"/>
      <c r="R538" s="255" t="s">
        <v>394</v>
      </c>
      <c r="S538" s="118" t="str">
        <f>IFERROR(IF(M538="LED Kit","NA",VLOOKUP(CONCATENATE(IF(OR(M538="LED Kit",M538="LED Tube"),"LED",M538)," ",O538),Measures!$D$11:$E$245,2,FALSE)*Q538),"")</f>
        <v/>
      </c>
      <c r="T538" s="108"/>
      <c r="U538" s="271" t="s">
        <v>394</v>
      </c>
    </row>
    <row r="539" spans="1:21" s="20" customFormat="1" ht="18.75" customHeight="1">
      <c r="A539" s="104"/>
      <c r="B539" s="101"/>
      <c r="C539" s="253" t="s">
        <v>394</v>
      </c>
      <c r="D539" s="108"/>
      <c r="E539" s="253" t="s">
        <v>394</v>
      </c>
      <c r="F539" s="260"/>
      <c r="G539" s="261" t="s">
        <v>394</v>
      </c>
      <c r="H539" s="258"/>
      <c r="I539" s="259" t="s">
        <v>394</v>
      </c>
      <c r="J539" s="257" t="str">
        <f>IFERROR((VLOOKUP(CONCATENATE(D539," ",F539),Measures!$D$11:$E$245,2,FALSE)*H539),"")</f>
        <v/>
      </c>
      <c r="K539" s="108"/>
      <c r="L539" s="253" t="s">
        <v>394</v>
      </c>
      <c r="M539" s="108"/>
      <c r="N539" s="253" t="s">
        <v>394</v>
      </c>
      <c r="O539" s="108"/>
      <c r="P539" s="253" t="s">
        <v>394</v>
      </c>
      <c r="Q539" s="256"/>
      <c r="R539" s="255" t="s">
        <v>394</v>
      </c>
      <c r="S539" s="118" t="str">
        <f>IFERROR(IF(M539="LED Kit","NA",VLOOKUP(CONCATENATE(IF(OR(M539="LED Kit",M539="LED Tube"),"LED",M539)," ",O539),Measures!$D$11:$E$245,2,FALSE)*Q539),"")</f>
        <v/>
      </c>
      <c r="T539" s="108"/>
      <c r="U539" s="271" t="s">
        <v>394</v>
      </c>
    </row>
    <row r="540" spans="1:21" s="20" customFormat="1" ht="18.75" customHeight="1">
      <c r="A540" s="104"/>
      <c r="B540" s="101"/>
      <c r="C540" s="253" t="s">
        <v>394</v>
      </c>
      <c r="D540" s="108"/>
      <c r="E540" s="253" t="s">
        <v>394</v>
      </c>
      <c r="F540" s="260"/>
      <c r="G540" s="261" t="s">
        <v>394</v>
      </c>
      <c r="H540" s="258"/>
      <c r="I540" s="259" t="s">
        <v>394</v>
      </c>
      <c r="J540" s="257" t="str">
        <f>IFERROR((VLOOKUP(CONCATENATE(D540," ",F540),Measures!$D$11:$E$245,2,FALSE)*H540),"")</f>
        <v/>
      </c>
      <c r="K540" s="108"/>
      <c r="L540" s="253" t="s">
        <v>394</v>
      </c>
      <c r="M540" s="108"/>
      <c r="N540" s="253" t="s">
        <v>394</v>
      </c>
      <c r="O540" s="108"/>
      <c r="P540" s="253" t="s">
        <v>394</v>
      </c>
      <c r="Q540" s="256"/>
      <c r="R540" s="255" t="s">
        <v>394</v>
      </c>
      <c r="S540" s="118" t="str">
        <f>IFERROR(IF(M540="LED Kit","NA",VLOOKUP(CONCATENATE(IF(OR(M540="LED Kit",M540="LED Tube"),"LED",M540)," ",O540),Measures!$D$11:$E$245,2,FALSE)*Q540),"")</f>
        <v/>
      </c>
      <c r="T540" s="108"/>
      <c r="U540" s="271" t="s">
        <v>394</v>
      </c>
    </row>
    <row r="541" spans="1:21" s="20" customFormat="1" ht="18.75" customHeight="1">
      <c r="A541" s="104"/>
      <c r="B541" s="101"/>
      <c r="C541" s="253" t="s">
        <v>394</v>
      </c>
      <c r="D541" s="108"/>
      <c r="E541" s="253" t="s">
        <v>394</v>
      </c>
      <c r="F541" s="260"/>
      <c r="G541" s="261" t="s">
        <v>394</v>
      </c>
      <c r="H541" s="258"/>
      <c r="I541" s="259" t="s">
        <v>394</v>
      </c>
      <c r="J541" s="257" t="str">
        <f>IFERROR((VLOOKUP(CONCATENATE(D541," ",F541),Measures!$D$11:$E$245,2,FALSE)*H541),"")</f>
        <v/>
      </c>
      <c r="K541" s="108"/>
      <c r="L541" s="253" t="s">
        <v>394</v>
      </c>
      <c r="M541" s="108"/>
      <c r="N541" s="253" t="s">
        <v>394</v>
      </c>
      <c r="O541" s="108"/>
      <c r="P541" s="253" t="s">
        <v>394</v>
      </c>
      <c r="Q541" s="256"/>
      <c r="R541" s="255" t="s">
        <v>394</v>
      </c>
      <c r="S541" s="118" t="str">
        <f>IFERROR(IF(M541="LED Kit","NA",VLOOKUP(CONCATENATE(IF(OR(M541="LED Kit",M541="LED Tube"),"LED",M541)," ",O541),Measures!$D$11:$E$245,2,FALSE)*Q541),"")</f>
        <v/>
      </c>
      <c r="T541" s="108"/>
      <c r="U541" s="271" t="s">
        <v>394</v>
      </c>
    </row>
    <row r="542" spans="1:21" s="20" customFormat="1" ht="18.75" customHeight="1">
      <c r="A542" s="104"/>
      <c r="B542" s="101"/>
      <c r="C542" s="253" t="s">
        <v>394</v>
      </c>
      <c r="D542" s="108"/>
      <c r="E542" s="253" t="s">
        <v>394</v>
      </c>
      <c r="F542" s="260"/>
      <c r="G542" s="261" t="s">
        <v>394</v>
      </c>
      <c r="H542" s="258"/>
      <c r="I542" s="259" t="s">
        <v>394</v>
      </c>
      <c r="J542" s="257" t="str">
        <f>IFERROR((VLOOKUP(CONCATENATE(D542," ",F542),Measures!$D$11:$E$245,2,FALSE)*H542),"")</f>
        <v/>
      </c>
      <c r="K542" s="108"/>
      <c r="L542" s="253" t="s">
        <v>394</v>
      </c>
      <c r="M542" s="108"/>
      <c r="N542" s="253" t="s">
        <v>394</v>
      </c>
      <c r="O542" s="108"/>
      <c r="P542" s="253" t="s">
        <v>394</v>
      </c>
      <c r="Q542" s="256"/>
      <c r="R542" s="255" t="s">
        <v>394</v>
      </c>
      <c r="S542" s="118" t="str">
        <f>IFERROR(IF(M542="LED Kit","NA",VLOOKUP(CONCATENATE(IF(OR(M542="LED Kit",M542="LED Tube"),"LED",M542)," ",O542),Measures!$D$11:$E$245,2,FALSE)*Q542),"")</f>
        <v/>
      </c>
      <c r="T542" s="108"/>
      <c r="U542" s="271" t="s">
        <v>394</v>
      </c>
    </row>
    <row r="543" spans="1:21" s="20" customFormat="1" ht="18.75" customHeight="1">
      <c r="A543" s="104"/>
      <c r="B543" s="101"/>
      <c r="C543" s="253" t="s">
        <v>394</v>
      </c>
      <c r="D543" s="108"/>
      <c r="E543" s="253" t="s">
        <v>394</v>
      </c>
      <c r="F543" s="260"/>
      <c r="G543" s="261" t="s">
        <v>394</v>
      </c>
      <c r="H543" s="258"/>
      <c r="I543" s="259" t="s">
        <v>394</v>
      </c>
      <c r="J543" s="257" t="str">
        <f>IFERROR((VLOOKUP(CONCATENATE(D543," ",F543),Measures!$D$11:$E$245,2,FALSE)*H543),"")</f>
        <v/>
      </c>
      <c r="K543" s="108"/>
      <c r="L543" s="253" t="s">
        <v>394</v>
      </c>
      <c r="M543" s="108"/>
      <c r="N543" s="253" t="s">
        <v>394</v>
      </c>
      <c r="O543" s="108"/>
      <c r="P543" s="253" t="s">
        <v>394</v>
      </c>
      <c r="Q543" s="256"/>
      <c r="R543" s="255" t="s">
        <v>394</v>
      </c>
      <c r="S543" s="118" t="str">
        <f>IFERROR(IF(M543="LED Kit","NA",VLOOKUP(CONCATENATE(IF(OR(M543="LED Kit",M543="LED Tube"),"LED",M543)," ",O543),Measures!$D$11:$E$245,2,FALSE)*Q543),"")</f>
        <v/>
      </c>
      <c r="T543" s="108"/>
      <c r="U543" s="271" t="s">
        <v>394</v>
      </c>
    </row>
    <row r="544" spans="1:21" s="20" customFormat="1" ht="18.75" customHeight="1">
      <c r="A544" s="104"/>
      <c r="B544" s="101"/>
      <c r="C544" s="253" t="s">
        <v>394</v>
      </c>
      <c r="D544" s="108"/>
      <c r="E544" s="253" t="s">
        <v>394</v>
      </c>
      <c r="F544" s="260"/>
      <c r="G544" s="261" t="s">
        <v>394</v>
      </c>
      <c r="H544" s="258"/>
      <c r="I544" s="259" t="s">
        <v>394</v>
      </c>
      <c r="J544" s="257" t="str">
        <f>IFERROR((VLOOKUP(CONCATENATE(D544," ",F544),Measures!$D$11:$E$245,2,FALSE)*H544),"")</f>
        <v/>
      </c>
      <c r="K544" s="108"/>
      <c r="L544" s="253" t="s">
        <v>394</v>
      </c>
      <c r="M544" s="108"/>
      <c r="N544" s="253" t="s">
        <v>394</v>
      </c>
      <c r="O544" s="108"/>
      <c r="P544" s="253" t="s">
        <v>394</v>
      </c>
      <c r="Q544" s="256"/>
      <c r="R544" s="255" t="s">
        <v>394</v>
      </c>
      <c r="S544" s="118" t="str">
        <f>IFERROR(IF(M544="LED Kit","NA",VLOOKUP(CONCATENATE(IF(OR(M544="LED Kit",M544="LED Tube"),"LED",M544)," ",O544),Measures!$D$11:$E$245,2,FALSE)*Q544),"")</f>
        <v/>
      </c>
      <c r="T544" s="108"/>
      <c r="U544" s="271" t="s">
        <v>394</v>
      </c>
    </row>
    <row r="545" spans="1:21" s="20" customFormat="1" ht="18.75" customHeight="1">
      <c r="A545" s="104"/>
      <c r="B545" s="101"/>
      <c r="C545" s="253" t="s">
        <v>394</v>
      </c>
      <c r="D545" s="108"/>
      <c r="E545" s="253" t="s">
        <v>394</v>
      </c>
      <c r="F545" s="260"/>
      <c r="G545" s="261" t="s">
        <v>394</v>
      </c>
      <c r="H545" s="258"/>
      <c r="I545" s="259" t="s">
        <v>394</v>
      </c>
      <c r="J545" s="257" t="str">
        <f>IFERROR((VLOOKUP(CONCATENATE(D545," ",F545),Measures!$D$11:$E$245,2,FALSE)*H545),"")</f>
        <v/>
      </c>
      <c r="K545" s="108"/>
      <c r="L545" s="253" t="s">
        <v>394</v>
      </c>
      <c r="M545" s="108"/>
      <c r="N545" s="253" t="s">
        <v>394</v>
      </c>
      <c r="O545" s="108"/>
      <c r="P545" s="253" t="s">
        <v>394</v>
      </c>
      <c r="Q545" s="256"/>
      <c r="R545" s="255" t="s">
        <v>394</v>
      </c>
      <c r="S545" s="118" t="str">
        <f>IFERROR(IF(M545="LED Kit","NA",VLOOKUP(CONCATENATE(IF(OR(M545="LED Kit",M545="LED Tube"),"LED",M545)," ",O545),Measures!$D$11:$E$245,2,FALSE)*Q545),"")</f>
        <v/>
      </c>
      <c r="T545" s="108"/>
      <c r="U545" s="271" t="s">
        <v>394</v>
      </c>
    </row>
    <row r="546" spans="1:21" s="20" customFormat="1" ht="18.75" customHeight="1">
      <c r="A546" s="104"/>
      <c r="B546" s="101"/>
      <c r="C546" s="253" t="s">
        <v>394</v>
      </c>
      <c r="D546" s="108"/>
      <c r="E546" s="253" t="s">
        <v>394</v>
      </c>
      <c r="F546" s="260"/>
      <c r="G546" s="261" t="s">
        <v>394</v>
      </c>
      <c r="H546" s="258"/>
      <c r="I546" s="259" t="s">
        <v>394</v>
      </c>
      <c r="J546" s="257" t="str">
        <f>IFERROR((VLOOKUP(CONCATENATE(D546," ",F546),Measures!$D$11:$E$245,2,FALSE)*H546),"")</f>
        <v/>
      </c>
      <c r="K546" s="108"/>
      <c r="L546" s="253" t="s">
        <v>394</v>
      </c>
      <c r="M546" s="108"/>
      <c r="N546" s="253" t="s">
        <v>394</v>
      </c>
      <c r="O546" s="108"/>
      <c r="P546" s="253" t="s">
        <v>394</v>
      </c>
      <c r="Q546" s="256"/>
      <c r="R546" s="255" t="s">
        <v>394</v>
      </c>
      <c r="S546" s="118" t="str">
        <f>IFERROR(IF(M546="LED Kit","NA",VLOOKUP(CONCATENATE(IF(OR(M546="LED Kit",M546="LED Tube"),"LED",M546)," ",O546),Measures!$D$11:$E$245,2,FALSE)*Q546),"")</f>
        <v/>
      </c>
      <c r="T546" s="108"/>
      <c r="U546" s="271" t="s">
        <v>394</v>
      </c>
    </row>
    <row r="547" spans="1:21" s="20" customFormat="1" ht="18.75" customHeight="1">
      <c r="A547" s="104"/>
      <c r="B547" s="101"/>
      <c r="C547" s="253" t="s">
        <v>394</v>
      </c>
      <c r="D547" s="108"/>
      <c r="E547" s="253" t="s">
        <v>394</v>
      </c>
      <c r="F547" s="260"/>
      <c r="G547" s="261" t="s">
        <v>394</v>
      </c>
      <c r="H547" s="258"/>
      <c r="I547" s="259" t="s">
        <v>394</v>
      </c>
      <c r="J547" s="257" t="str">
        <f>IFERROR((VLOOKUP(CONCATENATE(D547," ",F547),Measures!$D$11:$E$245,2,FALSE)*H547),"")</f>
        <v/>
      </c>
      <c r="K547" s="108"/>
      <c r="L547" s="253" t="s">
        <v>394</v>
      </c>
      <c r="M547" s="108"/>
      <c r="N547" s="253" t="s">
        <v>394</v>
      </c>
      <c r="O547" s="108"/>
      <c r="P547" s="253" t="s">
        <v>394</v>
      </c>
      <c r="Q547" s="256"/>
      <c r="R547" s="255" t="s">
        <v>394</v>
      </c>
      <c r="S547" s="118" t="str">
        <f>IFERROR(IF(M547="LED Kit","NA",VLOOKUP(CONCATENATE(IF(OR(M547="LED Kit",M547="LED Tube"),"LED",M547)," ",O547),Measures!$D$11:$E$245,2,FALSE)*Q547),"")</f>
        <v/>
      </c>
      <c r="T547" s="108"/>
      <c r="U547" s="271" t="s">
        <v>394</v>
      </c>
    </row>
    <row r="548" spans="1:21" s="20" customFormat="1" ht="18.75" customHeight="1">
      <c r="A548" s="104"/>
      <c r="B548" s="101"/>
      <c r="C548" s="253" t="s">
        <v>394</v>
      </c>
      <c r="D548" s="108"/>
      <c r="E548" s="253" t="s">
        <v>394</v>
      </c>
      <c r="F548" s="260"/>
      <c r="G548" s="261" t="s">
        <v>394</v>
      </c>
      <c r="H548" s="258"/>
      <c r="I548" s="259" t="s">
        <v>394</v>
      </c>
      <c r="J548" s="257" t="str">
        <f>IFERROR((VLOOKUP(CONCATENATE(D548," ",F548),Measures!$D$11:$E$245,2,FALSE)*H548),"")</f>
        <v/>
      </c>
      <c r="K548" s="108"/>
      <c r="L548" s="253" t="s">
        <v>394</v>
      </c>
      <c r="M548" s="108"/>
      <c r="N548" s="253" t="s">
        <v>394</v>
      </c>
      <c r="O548" s="108"/>
      <c r="P548" s="253" t="s">
        <v>394</v>
      </c>
      <c r="Q548" s="256"/>
      <c r="R548" s="255" t="s">
        <v>394</v>
      </c>
      <c r="S548" s="118" t="str">
        <f>IFERROR(IF(M548="LED Kit","NA",VLOOKUP(CONCATENATE(IF(OR(M548="LED Kit",M548="LED Tube"),"LED",M548)," ",O548),Measures!$D$11:$E$245,2,FALSE)*Q548),"")</f>
        <v/>
      </c>
      <c r="T548" s="108"/>
      <c r="U548" s="271" t="s">
        <v>394</v>
      </c>
    </row>
    <row r="549" spans="1:21" s="20" customFormat="1" ht="18.75" customHeight="1">
      <c r="A549" s="104"/>
      <c r="B549" s="101"/>
      <c r="C549" s="253" t="s">
        <v>394</v>
      </c>
      <c r="D549" s="108"/>
      <c r="E549" s="253" t="s">
        <v>394</v>
      </c>
      <c r="F549" s="260"/>
      <c r="G549" s="261" t="s">
        <v>394</v>
      </c>
      <c r="H549" s="258"/>
      <c r="I549" s="259" t="s">
        <v>394</v>
      </c>
      <c r="J549" s="257" t="str">
        <f>IFERROR((VLOOKUP(CONCATENATE(D549," ",F549),Measures!$D$11:$E$245,2,FALSE)*H549),"")</f>
        <v/>
      </c>
      <c r="K549" s="108"/>
      <c r="L549" s="253" t="s">
        <v>394</v>
      </c>
      <c r="M549" s="108"/>
      <c r="N549" s="253" t="s">
        <v>394</v>
      </c>
      <c r="O549" s="108"/>
      <c r="P549" s="253" t="s">
        <v>394</v>
      </c>
      <c r="Q549" s="256"/>
      <c r="R549" s="255" t="s">
        <v>394</v>
      </c>
      <c r="S549" s="118" t="str">
        <f>IFERROR(IF(M549="LED Kit","NA",VLOOKUP(CONCATENATE(IF(OR(M549="LED Kit",M549="LED Tube"),"LED",M549)," ",O549),Measures!$D$11:$E$245,2,FALSE)*Q549),"")</f>
        <v/>
      </c>
      <c r="T549" s="108"/>
      <c r="U549" s="271" t="s">
        <v>394</v>
      </c>
    </row>
    <row r="550" spans="1:21" s="20" customFormat="1" ht="18.75" customHeight="1">
      <c r="A550" s="104"/>
      <c r="B550" s="101"/>
      <c r="C550" s="253" t="s">
        <v>394</v>
      </c>
      <c r="D550" s="108"/>
      <c r="E550" s="253" t="s">
        <v>394</v>
      </c>
      <c r="F550" s="260"/>
      <c r="G550" s="261" t="s">
        <v>394</v>
      </c>
      <c r="H550" s="258"/>
      <c r="I550" s="259" t="s">
        <v>394</v>
      </c>
      <c r="J550" s="257" t="str">
        <f>IFERROR((VLOOKUP(CONCATENATE(D550," ",F550),Measures!$D$11:$E$245,2,FALSE)*H550),"")</f>
        <v/>
      </c>
      <c r="K550" s="108"/>
      <c r="L550" s="253" t="s">
        <v>394</v>
      </c>
      <c r="M550" s="108"/>
      <c r="N550" s="253" t="s">
        <v>394</v>
      </c>
      <c r="O550" s="108"/>
      <c r="P550" s="253" t="s">
        <v>394</v>
      </c>
      <c r="Q550" s="256"/>
      <c r="R550" s="255" t="s">
        <v>394</v>
      </c>
      <c r="S550" s="118" t="str">
        <f>IFERROR(IF(M550="LED Kit","NA",VLOOKUP(CONCATENATE(IF(OR(M550="LED Kit",M550="LED Tube"),"LED",M550)," ",O550),Measures!$D$11:$E$245,2,FALSE)*Q550),"")</f>
        <v/>
      </c>
      <c r="T550" s="108"/>
      <c r="U550" s="271" t="s">
        <v>394</v>
      </c>
    </row>
    <row r="551" spans="1:21" s="20" customFormat="1" ht="18.75" customHeight="1">
      <c r="A551" s="104"/>
      <c r="B551" s="101"/>
      <c r="C551" s="253" t="s">
        <v>394</v>
      </c>
      <c r="D551" s="108"/>
      <c r="E551" s="253" t="s">
        <v>394</v>
      </c>
      <c r="F551" s="260"/>
      <c r="G551" s="261" t="s">
        <v>394</v>
      </c>
      <c r="H551" s="258"/>
      <c r="I551" s="259" t="s">
        <v>394</v>
      </c>
      <c r="J551" s="257" t="str">
        <f>IFERROR((VLOOKUP(CONCATENATE(D551," ",F551),Measures!$D$11:$E$245,2,FALSE)*H551),"")</f>
        <v/>
      </c>
      <c r="K551" s="108"/>
      <c r="L551" s="253" t="s">
        <v>394</v>
      </c>
      <c r="M551" s="108"/>
      <c r="N551" s="253" t="s">
        <v>394</v>
      </c>
      <c r="O551" s="108"/>
      <c r="P551" s="253" t="s">
        <v>394</v>
      </c>
      <c r="Q551" s="256"/>
      <c r="R551" s="255" t="s">
        <v>394</v>
      </c>
      <c r="S551" s="118" t="str">
        <f>IFERROR(IF(M551="LED Kit","NA",VLOOKUP(CONCATENATE(IF(OR(M551="LED Kit",M551="LED Tube"),"LED",M551)," ",O551),Measures!$D$11:$E$245,2,FALSE)*Q551),"")</f>
        <v/>
      </c>
      <c r="T551" s="108"/>
      <c r="U551" s="271" t="s">
        <v>394</v>
      </c>
    </row>
    <row r="552" spans="1:21" s="20" customFormat="1" ht="18.75" customHeight="1">
      <c r="A552" s="104"/>
      <c r="B552" s="101"/>
      <c r="C552" s="253" t="s">
        <v>394</v>
      </c>
      <c r="D552" s="108"/>
      <c r="E552" s="253" t="s">
        <v>394</v>
      </c>
      <c r="F552" s="260"/>
      <c r="G552" s="261" t="s">
        <v>394</v>
      </c>
      <c r="H552" s="258"/>
      <c r="I552" s="259" t="s">
        <v>394</v>
      </c>
      <c r="J552" s="257" t="str">
        <f>IFERROR((VLOOKUP(CONCATENATE(D552," ",F552),Measures!$D$11:$E$245,2,FALSE)*H552),"")</f>
        <v/>
      </c>
      <c r="K552" s="108"/>
      <c r="L552" s="253" t="s">
        <v>394</v>
      </c>
      <c r="M552" s="108"/>
      <c r="N552" s="253" t="s">
        <v>394</v>
      </c>
      <c r="O552" s="108"/>
      <c r="P552" s="253" t="s">
        <v>394</v>
      </c>
      <c r="Q552" s="256"/>
      <c r="R552" s="255" t="s">
        <v>394</v>
      </c>
      <c r="S552" s="118" t="str">
        <f>IFERROR(IF(M552="LED Kit","NA",VLOOKUP(CONCATENATE(IF(OR(M552="LED Kit",M552="LED Tube"),"LED",M552)," ",O552),Measures!$D$11:$E$245,2,FALSE)*Q552),"")</f>
        <v/>
      </c>
      <c r="T552" s="108"/>
      <c r="U552" s="271" t="s">
        <v>394</v>
      </c>
    </row>
    <row r="553" spans="1:21" s="20" customFormat="1" ht="18.75" customHeight="1">
      <c r="A553" s="104"/>
      <c r="B553" s="101"/>
      <c r="C553" s="253" t="s">
        <v>394</v>
      </c>
      <c r="D553" s="108"/>
      <c r="E553" s="253" t="s">
        <v>394</v>
      </c>
      <c r="F553" s="260"/>
      <c r="G553" s="261" t="s">
        <v>394</v>
      </c>
      <c r="H553" s="258"/>
      <c r="I553" s="259" t="s">
        <v>394</v>
      </c>
      <c r="J553" s="257" t="str">
        <f>IFERROR((VLOOKUP(CONCATENATE(D553," ",F553),Measures!$D$11:$E$245,2,FALSE)*H553),"")</f>
        <v/>
      </c>
      <c r="K553" s="108"/>
      <c r="L553" s="253" t="s">
        <v>394</v>
      </c>
      <c r="M553" s="108"/>
      <c r="N553" s="253" t="s">
        <v>394</v>
      </c>
      <c r="O553" s="108"/>
      <c r="P553" s="253" t="s">
        <v>394</v>
      </c>
      <c r="Q553" s="256"/>
      <c r="R553" s="255" t="s">
        <v>394</v>
      </c>
      <c r="S553" s="118" t="str">
        <f>IFERROR(IF(M553="LED Kit","NA",VLOOKUP(CONCATENATE(IF(OR(M553="LED Kit",M553="LED Tube"),"LED",M553)," ",O553),Measures!$D$11:$E$245,2,FALSE)*Q553),"")</f>
        <v/>
      </c>
      <c r="T553" s="108"/>
      <c r="U553" s="271" t="s">
        <v>394</v>
      </c>
    </row>
    <row r="554" spans="1:21" s="20" customFormat="1" ht="18.75" customHeight="1">
      <c r="A554" s="104"/>
      <c r="B554" s="101"/>
      <c r="C554" s="253" t="s">
        <v>394</v>
      </c>
      <c r="D554" s="108"/>
      <c r="E554" s="253" t="s">
        <v>394</v>
      </c>
      <c r="F554" s="260"/>
      <c r="G554" s="261" t="s">
        <v>394</v>
      </c>
      <c r="H554" s="258"/>
      <c r="I554" s="259" t="s">
        <v>394</v>
      </c>
      <c r="J554" s="257" t="str">
        <f>IFERROR((VLOOKUP(CONCATENATE(D554," ",F554),Measures!$D$11:$E$245,2,FALSE)*H554),"")</f>
        <v/>
      </c>
      <c r="K554" s="108"/>
      <c r="L554" s="253" t="s">
        <v>394</v>
      </c>
      <c r="M554" s="108"/>
      <c r="N554" s="253" t="s">
        <v>394</v>
      </c>
      <c r="O554" s="108"/>
      <c r="P554" s="253" t="s">
        <v>394</v>
      </c>
      <c r="Q554" s="256"/>
      <c r="R554" s="255" t="s">
        <v>394</v>
      </c>
      <c r="S554" s="118" t="str">
        <f>IFERROR(IF(M554="LED Kit","NA",VLOOKUP(CONCATENATE(IF(OR(M554="LED Kit",M554="LED Tube"),"LED",M554)," ",O554),Measures!$D$11:$E$245,2,FALSE)*Q554),"")</f>
        <v/>
      </c>
      <c r="T554" s="108"/>
      <c r="U554" s="271" t="s">
        <v>394</v>
      </c>
    </row>
    <row r="555" spans="1:21" s="20" customFormat="1" ht="18.75" customHeight="1">
      <c r="A555" s="104"/>
      <c r="B555" s="101"/>
      <c r="C555" s="253" t="s">
        <v>394</v>
      </c>
      <c r="D555" s="108"/>
      <c r="E555" s="253" t="s">
        <v>394</v>
      </c>
      <c r="F555" s="260"/>
      <c r="G555" s="261" t="s">
        <v>394</v>
      </c>
      <c r="H555" s="258"/>
      <c r="I555" s="259" t="s">
        <v>394</v>
      </c>
      <c r="J555" s="257" t="str">
        <f>IFERROR((VLOOKUP(CONCATENATE(D555," ",F555),Measures!$D$11:$E$245,2,FALSE)*H555),"")</f>
        <v/>
      </c>
      <c r="K555" s="108"/>
      <c r="L555" s="253" t="s">
        <v>394</v>
      </c>
      <c r="M555" s="108"/>
      <c r="N555" s="253" t="s">
        <v>394</v>
      </c>
      <c r="O555" s="108"/>
      <c r="P555" s="253" t="s">
        <v>394</v>
      </c>
      <c r="Q555" s="256"/>
      <c r="R555" s="255" t="s">
        <v>394</v>
      </c>
      <c r="S555" s="118" t="str">
        <f>IFERROR(IF(M555="LED Kit","NA",VLOOKUP(CONCATENATE(IF(OR(M555="LED Kit",M555="LED Tube"),"LED",M555)," ",O555),Measures!$D$11:$E$245,2,FALSE)*Q555),"")</f>
        <v/>
      </c>
      <c r="T555" s="108"/>
      <c r="U555" s="271" t="s">
        <v>394</v>
      </c>
    </row>
    <row r="556" spans="1:21" s="20" customFormat="1" ht="18.75" customHeight="1">
      <c r="A556" s="104"/>
      <c r="B556" s="101"/>
      <c r="C556" s="253" t="s">
        <v>394</v>
      </c>
      <c r="D556" s="108"/>
      <c r="E556" s="253" t="s">
        <v>394</v>
      </c>
      <c r="F556" s="260"/>
      <c r="G556" s="261" t="s">
        <v>394</v>
      </c>
      <c r="H556" s="258"/>
      <c r="I556" s="259" t="s">
        <v>394</v>
      </c>
      <c r="J556" s="257" t="str">
        <f>IFERROR((VLOOKUP(CONCATENATE(D556," ",F556),Measures!$D$11:$E$245,2,FALSE)*H556),"")</f>
        <v/>
      </c>
      <c r="K556" s="108"/>
      <c r="L556" s="253" t="s">
        <v>394</v>
      </c>
      <c r="M556" s="108"/>
      <c r="N556" s="253" t="s">
        <v>394</v>
      </c>
      <c r="O556" s="108"/>
      <c r="P556" s="253" t="s">
        <v>394</v>
      </c>
      <c r="Q556" s="256"/>
      <c r="R556" s="255" t="s">
        <v>394</v>
      </c>
      <c r="S556" s="118" t="str">
        <f>IFERROR(IF(M556="LED Kit","NA",VLOOKUP(CONCATENATE(IF(OR(M556="LED Kit",M556="LED Tube"),"LED",M556)," ",O556),Measures!$D$11:$E$245,2,FALSE)*Q556),"")</f>
        <v/>
      </c>
      <c r="T556" s="108"/>
      <c r="U556" s="271" t="s">
        <v>394</v>
      </c>
    </row>
    <row r="557" spans="1:21" s="20" customFormat="1" ht="18.75" customHeight="1">
      <c r="A557" s="104"/>
      <c r="B557" s="101"/>
      <c r="C557" s="253" t="s">
        <v>394</v>
      </c>
      <c r="D557" s="108"/>
      <c r="E557" s="253" t="s">
        <v>394</v>
      </c>
      <c r="F557" s="260"/>
      <c r="G557" s="261" t="s">
        <v>394</v>
      </c>
      <c r="H557" s="258"/>
      <c r="I557" s="259" t="s">
        <v>394</v>
      </c>
      <c r="J557" s="257" t="str">
        <f>IFERROR((VLOOKUP(CONCATENATE(D557," ",F557),Measures!$D$11:$E$245,2,FALSE)*H557),"")</f>
        <v/>
      </c>
      <c r="K557" s="108"/>
      <c r="L557" s="253" t="s">
        <v>394</v>
      </c>
      <c r="M557" s="108"/>
      <c r="N557" s="253" t="s">
        <v>394</v>
      </c>
      <c r="O557" s="108"/>
      <c r="P557" s="253" t="s">
        <v>394</v>
      </c>
      <c r="Q557" s="256"/>
      <c r="R557" s="255" t="s">
        <v>394</v>
      </c>
      <c r="S557" s="118" t="str">
        <f>IFERROR(IF(M557="LED Kit","NA",VLOOKUP(CONCATENATE(IF(OR(M557="LED Kit",M557="LED Tube"),"LED",M557)," ",O557),Measures!$D$11:$E$245,2,FALSE)*Q557),"")</f>
        <v/>
      </c>
      <c r="T557" s="108"/>
      <c r="U557" s="271" t="s">
        <v>394</v>
      </c>
    </row>
    <row r="558" spans="1:21" s="20" customFormat="1" ht="18.75" customHeight="1">
      <c r="A558" s="104"/>
      <c r="B558" s="101"/>
      <c r="C558" s="253" t="s">
        <v>394</v>
      </c>
      <c r="D558" s="108"/>
      <c r="E558" s="253" t="s">
        <v>394</v>
      </c>
      <c r="F558" s="260"/>
      <c r="G558" s="261" t="s">
        <v>394</v>
      </c>
      <c r="H558" s="258"/>
      <c r="I558" s="259" t="s">
        <v>394</v>
      </c>
      <c r="J558" s="257" t="str">
        <f>IFERROR((VLOOKUP(CONCATENATE(D558," ",F558),Measures!$D$11:$E$245,2,FALSE)*H558),"")</f>
        <v/>
      </c>
      <c r="K558" s="108"/>
      <c r="L558" s="253" t="s">
        <v>394</v>
      </c>
      <c r="M558" s="108"/>
      <c r="N558" s="253" t="s">
        <v>394</v>
      </c>
      <c r="O558" s="108"/>
      <c r="P558" s="253" t="s">
        <v>394</v>
      </c>
      <c r="Q558" s="256"/>
      <c r="R558" s="255" t="s">
        <v>394</v>
      </c>
      <c r="S558" s="118" t="str">
        <f>IFERROR(IF(M558="LED Kit","NA",VLOOKUP(CONCATENATE(IF(OR(M558="LED Kit",M558="LED Tube"),"LED",M558)," ",O558),Measures!$D$11:$E$245,2,FALSE)*Q558),"")</f>
        <v/>
      </c>
      <c r="T558" s="108"/>
      <c r="U558" s="271" t="s">
        <v>394</v>
      </c>
    </row>
    <row r="559" spans="1:21" s="20" customFormat="1" ht="18.75" customHeight="1">
      <c r="A559" s="104"/>
      <c r="B559" s="101"/>
      <c r="C559" s="253" t="s">
        <v>394</v>
      </c>
      <c r="D559" s="108"/>
      <c r="E559" s="253" t="s">
        <v>394</v>
      </c>
      <c r="F559" s="260"/>
      <c r="G559" s="261" t="s">
        <v>394</v>
      </c>
      <c r="H559" s="258"/>
      <c r="I559" s="259" t="s">
        <v>394</v>
      </c>
      <c r="J559" s="257" t="str">
        <f>IFERROR((VLOOKUP(CONCATENATE(D559," ",F559),Measures!$D$11:$E$245,2,FALSE)*H559),"")</f>
        <v/>
      </c>
      <c r="K559" s="108"/>
      <c r="L559" s="253" t="s">
        <v>394</v>
      </c>
      <c r="M559" s="108"/>
      <c r="N559" s="253" t="s">
        <v>394</v>
      </c>
      <c r="O559" s="108"/>
      <c r="P559" s="253" t="s">
        <v>394</v>
      </c>
      <c r="Q559" s="256"/>
      <c r="R559" s="255" t="s">
        <v>394</v>
      </c>
      <c r="S559" s="118" t="str">
        <f>IFERROR(IF(M559="LED Kit","NA",VLOOKUP(CONCATENATE(IF(OR(M559="LED Kit",M559="LED Tube"),"LED",M559)," ",O559),Measures!$D$11:$E$245,2,FALSE)*Q559),"")</f>
        <v/>
      </c>
      <c r="T559" s="108"/>
      <c r="U559" s="271" t="s">
        <v>394</v>
      </c>
    </row>
    <row r="560" spans="1:21" s="20" customFormat="1" ht="18.75" customHeight="1">
      <c r="A560" s="104"/>
      <c r="B560" s="101"/>
      <c r="C560" s="253" t="s">
        <v>394</v>
      </c>
      <c r="D560" s="108"/>
      <c r="E560" s="253" t="s">
        <v>394</v>
      </c>
      <c r="F560" s="260"/>
      <c r="G560" s="261" t="s">
        <v>394</v>
      </c>
      <c r="H560" s="258"/>
      <c r="I560" s="259" t="s">
        <v>394</v>
      </c>
      <c r="J560" s="257" t="str">
        <f>IFERROR((VLOOKUP(CONCATENATE(D560," ",F560),Measures!$D$11:$E$245,2,FALSE)*H560),"")</f>
        <v/>
      </c>
      <c r="K560" s="108"/>
      <c r="L560" s="253" t="s">
        <v>394</v>
      </c>
      <c r="M560" s="108"/>
      <c r="N560" s="253" t="s">
        <v>394</v>
      </c>
      <c r="O560" s="108"/>
      <c r="P560" s="253" t="s">
        <v>394</v>
      </c>
      <c r="Q560" s="256"/>
      <c r="R560" s="255" t="s">
        <v>394</v>
      </c>
      <c r="S560" s="118" t="str">
        <f>IFERROR(IF(M560="LED Kit","NA",VLOOKUP(CONCATENATE(IF(OR(M560="LED Kit",M560="LED Tube"),"LED",M560)," ",O560),Measures!$D$11:$E$245,2,FALSE)*Q560),"")</f>
        <v/>
      </c>
      <c r="T560" s="108"/>
      <c r="U560" s="271" t="s">
        <v>394</v>
      </c>
    </row>
    <row r="561" spans="1:21" s="20" customFormat="1" ht="18.75" customHeight="1">
      <c r="A561" s="104"/>
      <c r="B561" s="101"/>
      <c r="C561" s="253" t="s">
        <v>394</v>
      </c>
      <c r="D561" s="108"/>
      <c r="E561" s="253" t="s">
        <v>394</v>
      </c>
      <c r="F561" s="260"/>
      <c r="G561" s="261" t="s">
        <v>394</v>
      </c>
      <c r="H561" s="258"/>
      <c r="I561" s="259" t="s">
        <v>394</v>
      </c>
      <c r="J561" s="257" t="str">
        <f>IFERROR((VLOOKUP(CONCATENATE(D561," ",F561),Measures!$D$11:$E$245,2,FALSE)*H561),"")</f>
        <v/>
      </c>
      <c r="K561" s="108"/>
      <c r="L561" s="253" t="s">
        <v>394</v>
      </c>
      <c r="M561" s="108"/>
      <c r="N561" s="253" t="s">
        <v>394</v>
      </c>
      <c r="O561" s="108"/>
      <c r="P561" s="253" t="s">
        <v>394</v>
      </c>
      <c r="Q561" s="256"/>
      <c r="R561" s="255" t="s">
        <v>394</v>
      </c>
      <c r="S561" s="118" t="str">
        <f>IFERROR(IF(M561="LED Kit","NA",VLOOKUP(CONCATENATE(IF(OR(M561="LED Kit",M561="LED Tube"),"LED",M561)," ",O561),Measures!$D$11:$E$245,2,FALSE)*Q561),"")</f>
        <v/>
      </c>
      <c r="T561" s="108"/>
      <c r="U561" s="271" t="s">
        <v>394</v>
      </c>
    </row>
    <row r="562" spans="1:21" s="20" customFormat="1" ht="18.75" customHeight="1">
      <c r="A562" s="104"/>
      <c r="B562" s="101"/>
      <c r="C562" s="253" t="s">
        <v>394</v>
      </c>
      <c r="D562" s="108"/>
      <c r="E562" s="253" t="s">
        <v>394</v>
      </c>
      <c r="F562" s="260"/>
      <c r="G562" s="261" t="s">
        <v>394</v>
      </c>
      <c r="H562" s="258"/>
      <c r="I562" s="259" t="s">
        <v>394</v>
      </c>
      <c r="J562" s="257" t="str">
        <f>IFERROR((VLOOKUP(CONCATENATE(D562," ",F562),Measures!$D$11:$E$245,2,FALSE)*H562),"")</f>
        <v/>
      </c>
      <c r="K562" s="108"/>
      <c r="L562" s="253" t="s">
        <v>394</v>
      </c>
      <c r="M562" s="108"/>
      <c r="N562" s="253" t="s">
        <v>394</v>
      </c>
      <c r="O562" s="108"/>
      <c r="P562" s="253" t="s">
        <v>394</v>
      </c>
      <c r="Q562" s="256"/>
      <c r="R562" s="255" t="s">
        <v>394</v>
      </c>
      <c r="S562" s="118" t="str">
        <f>IFERROR(IF(M562="LED Kit","NA",VLOOKUP(CONCATENATE(IF(OR(M562="LED Kit",M562="LED Tube"),"LED",M562)," ",O562),Measures!$D$11:$E$245,2,FALSE)*Q562),"")</f>
        <v/>
      </c>
      <c r="T562" s="108"/>
      <c r="U562" s="271" t="s">
        <v>394</v>
      </c>
    </row>
    <row r="563" spans="1:21" s="20" customFormat="1" ht="18.75" customHeight="1">
      <c r="A563" s="104"/>
      <c r="B563" s="101"/>
      <c r="C563" s="253" t="s">
        <v>394</v>
      </c>
      <c r="D563" s="108"/>
      <c r="E563" s="253" t="s">
        <v>394</v>
      </c>
      <c r="F563" s="260"/>
      <c r="G563" s="261" t="s">
        <v>394</v>
      </c>
      <c r="H563" s="258"/>
      <c r="I563" s="259" t="s">
        <v>394</v>
      </c>
      <c r="J563" s="257" t="str">
        <f>IFERROR((VLOOKUP(CONCATENATE(D563," ",F563),Measures!$D$11:$E$245,2,FALSE)*H563),"")</f>
        <v/>
      </c>
      <c r="K563" s="108"/>
      <c r="L563" s="253" t="s">
        <v>394</v>
      </c>
      <c r="M563" s="108"/>
      <c r="N563" s="253" t="s">
        <v>394</v>
      </c>
      <c r="O563" s="108"/>
      <c r="P563" s="253" t="s">
        <v>394</v>
      </c>
      <c r="Q563" s="256"/>
      <c r="R563" s="255" t="s">
        <v>394</v>
      </c>
      <c r="S563" s="118" t="str">
        <f>IFERROR(IF(M563="LED Kit","NA",VLOOKUP(CONCATENATE(IF(OR(M563="LED Kit",M563="LED Tube"),"LED",M563)," ",O563),Measures!$D$11:$E$245,2,FALSE)*Q563),"")</f>
        <v/>
      </c>
      <c r="T563" s="108"/>
      <c r="U563" s="271" t="s">
        <v>394</v>
      </c>
    </row>
    <row r="564" spans="1:21" s="20" customFormat="1" ht="18.75" customHeight="1">
      <c r="A564" s="104"/>
      <c r="B564" s="101"/>
      <c r="C564" s="253" t="s">
        <v>394</v>
      </c>
      <c r="D564" s="108"/>
      <c r="E564" s="253" t="s">
        <v>394</v>
      </c>
      <c r="F564" s="260"/>
      <c r="G564" s="261" t="s">
        <v>394</v>
      </c>
      <c r="H564" s="258"/>
      <c r="I564" s="259" t="s">
        <v>394</v>
      </c>
      <c r="J564" s="257" t="str">
        <f>IFERROR((VLOOKUP(CONCATENATE(D564," ",F564),Measures!$D$11:$E$245,2,FALSE)*H564),"")</f>
        <v/>
      </c>
      <c r="K564" s="108"/>
      <c r="L564" s="253" t="s">
        <v>394</v>
      </c>
      <c r="M564" s="108"/>
      <c r="N564" s="253" t="s">
        <v>394</v>
      </c>
      <c r="O564" s="108"/>
      <c r="P564" s="253" t="s">
        <v>394</v>
      </c>
      <c r="Q564" s="256"/>
      <c r="R564" s="255" t="s">
        <v>394</v>
      </c>
      <c r="S564" s="118" t="str">
        <f>IFERROR(IF(M564="LED Kit","NA",VLOOKUP(CONCATENATE(IF(OR(M564="LED Kit",M564="LED Tube"),"LED",M564)," ",O564),Measures!$D$11:$E$245,2,FALSE)*Q564),"")</f>
        <v/>
      </c>
      <c r="T564" s="108"/>
      <c r="U564" s="271" t="s">
        <v>394</v>
      </c>
    </row>
    <row r="565" spans="1:21" s="20" customFormat="1" ht="18.75" customHeight="1">
      <c r="A565" s="104"/>
      <c r="B565" s="101"/>
      <c r="C565" s="253" t="s">
        <v>394</v>
      </c>
      <c r="D565" s="108"/>
      <c r="E565" s="253" t="s">
        <v>394</v>
      </c>
      <c r="F565" s="260"/>
      <c r="G565" s="261" t="s">
        <v>394</v>
      </c>
      <c r="H565" s="258"/>
      <c r="I565" s="259" t="s">
        <v>394</v>
      </c>
      <c r="J565" s="257" t="str">
        <f>IFERROR((VLOOKUP(CONCATENATE(D565," ",F565),Measures!$D$11:$E$245,2,FALSE)*H565),"")</f>
        <v/>
      </c>
      <c r="K565" s="108"/>
      <c r="L565" s="253" t="s">
        <v>394</v>
      </c>
      <c r="M565" s="108"/>
      <c r="N565" s="253" t="s">
        <v>394</v>
      </c>
      <c r="O565" s="108"/>
      <c r="P565" s="253" t="s">
        <v>394</v>
      </c>
      <c r="Q565" s="256"/>
      <c r="R565" s="255" t="s">
        <v>394</v>
      </c>
      <c r="S565" s="118" t="str">
        <f>IFERROR(IF(M565="LED Kit","NA",VLOOKUP(CONCATENATE(IF(OR(M565="LED Kit",M565="LED Tube"),"LED",M565)," ",O565),Measures!$D$11:$E$245,2,FALSE)*Q565),"")</f>
        <v/>
      </c>
      <c r="T565" s="108"/>
      <c r="U565" s="271" t="s">
        <v>394</v>
      </c>
    </row>
    <row r="566" spans="1:21" s="20" customFormat="1" ht="18.75" customHeight="1">
      <c r="A566" s="104"/>
      <c r="B566" s="101"/>
      <c r="C566" s="253" t="s">
        <v>394</v>
      </c>
      <c r="D566" s="108"/>
      <c r="E566" s="253" t="s">
        <v>394</v>
      </c>
      <c r="F566" s="260"/>
      <c r="G566" s="261" t="s">
        <v>394</v>
      </c>
      <c r="H566" s="258"/>
      <c r="I566" s="259" t="s">
        <v>394</v>
      </c>
      <c r="J566" s="257" t="str">
        <f>IFERROR((VLOOKUP(CONCATENATE(D566," ",F566),Measures!$D$11:$E$245,2,FALSE)*H566),"")</f>
        <v/>
      </c>
      <c r="K566" s="108"/>
      <c r="L566" s="253" t="s">
        <v>394</v>
      </c>
      <c r="M566" s="108"/>
      <c r="N566" s="253" t="s">
        <v>394</v>
      </c>
      <c r="O566" s="108"/>
      <c r="P566" s="253" t="s">
        <v>394</v>
      </c>
      <c r="Q566" s="256"/>
      <c r="R566" s="255" t="s">
        <v>394</v>
      </c>
      <c r="S566" s="118" t="str">
        <f>IFERROR(IF(M566="LED Kit","NA",VLOOKUP(CONCATENATE(IF(OR(M566="LED Kit",M566="LED Tube"),"LED",M566)," ",O566),Measures!$D$11:$E$245,2,FALSE)*Q566),"")</f>
        <v/>
      </c>
      <c r="T566" s="108"/>
      <c r="U566" s="271" t="s">
        <v>394</v>
      </c>
    </row>
    <row r="567" spans="1:21" s="20" customFormat="1" ht="18.75" customHeight="1">
      <c r="A567" s="104"/>
      <c r="B567" s="101"/>
      <c r="C567" s="253" t="s">
        <v>394</v>
      </c>
      <c r="D567" s="108"/>
      <c r="E567" s="253" t="s">
        <v>394</v>
      </c>
      <c r="F567" s="260"/>
      <c r="G567" s="261" t="s">
        <v>394</v>
      </c>
      <c r="H567" s="258"/>
      <c r="I567" s="259" t="s">
        <v>394</v>
      </c>
      <c r="J567" s="257" t="str">
        <f>IFERROR((VLOOKUP(CONCATENATE(D567," ",F567),Measures!$D$11:$E$245,2,FALSE)*H567),"")</f>
        <v/>
      </c>
      <c r="K567" s="108"/>
      <c r="L567" s="253" t="s">
        <v>394</v>
      </c>
      <c r="M567" s="108"/>
      <c r="N567" s="253" t="s">
        <v>394</v>
      </c>
      <c r="O567" s="108"/>
      <c r="P567" s="253" t="s">
        <v>394</v>
      </c>
      <c r="Q567" s="256"/>
      <c r="R567" s="255" t="s">
        <v>394</v>
      </c>
      <c r="S567" s="118" t="str">
        <f>IFERROR(IF(M567="LED Kit","NA",VLOOKUP(CONCATENATE(IF(OR(M567="LED Kit",M567="LED Tube"),"LED",M567)," ",O567),Measures!$D$11:$E$245,2,FALSE)*Q567),"")</f>
        <v/>
      </c>
      <c r="T567" s="108"/>
      <c r="U567" s="271" t="s">
        <v>394</v>
      </c>
    </row>
    <row r="568" spans="1:21" s="20" customFormat="1" ht="18.75" customHeight="1">
      <c r="A568" s="104"/>
      <c r="B568" s="101"/>
      <c r="C568" s="253" t="s">
        <v>394</v>
      </c>
      <c r="D568" s="108"/>
      <c r="E568" s="253" t="s">
        <v>394</v>
      </c>
      <c r="F568" s="260"/>
      <c r="G568" s="261" t="s">
        <v>394</v>
      </c>
      <c r="H568" s="258"/>
      <c r="I568" s="259" t="s">
        <v>394</v>
      </c>
      <c r="J568" s="257" t="str">
        <f>IFERROR((VLOOKUP(CONCATENATE(D568," ",F568),Measures!$D$11:$E$245,2,FALSE)*H568),"")</f>
        <v/>
      </c>
      <c r="K568" s="108"/>
      <c r="L568" s="253" t="s">
        <v>394</v>
      </c>
      <c r="M568" s="108"/>
      <c r="N568" s="253" t="s">
        <v>394</v>
      </c>
      <c r="O568" s="108"/>
      <c r="P568" s="253" t="s">
        <v>394</v>
      </c>
      <c r="Q568" s="256"/>
      <c r="R568" s="255" t="s">
        <v>394</v>
      </c>
      <c r="S568" s="118" t="str">
        <f>IFERROR(IF(M568="LED Kit","NA",VLOOKUP(CONCATENATE(IF(OR(M568="LED Kit",M568="LED Tube"),"LED",M568)," ",O568),Measures!$D$11:$E$245,2,FALSE)*Q568),"")</f>
        <v/>
      </c>
      <c r="T568" s="108"/>
      <c r="U568" s="271" t="s">
        <v>394</v>
      </c>
    </row>
    <row r="569" spans="1:21" s="20" customFormat="1" ht="18.75" customHeight="1">
      <c r="A569" s="104"/>
      <c r="B569" s="101"/>
      <c r="C569" s="253" t="s">
        <v>394</v>
      </c>
      <c r="D569" s="108"/>
      <c r="E569" s="253" t="s">
        <v>394</v>
      </c>
      <c r="F569" s="260"/>
      <c r="G569" s="261" t="s">
        <v>394</v>
      </c>
      <c r="H569" s="258"/>
      <c r="I569" s="259" t="s">
        <v>394</v>
      </c>
      <c r="J569" s="257" t="str">
        <f>IFERROR((VLOOKUP(CONCATENATE(D569," ",F569),Measures!$D$11:$E$245,2,FALSE)*H569),"")</f>
        <v/>
      </c>
      <c r="K569" s="108"/>
      <c r="L569" s="253" t="s">
        <v>394</v>
      </c>
      <c r="M569" s="108"/>
      <c r="N569" s="253" t="s">
        <v>394</v>
      </c>
      <c r="O569" s="108"/>
      <c r="P569" s="253" t="s">
        <v>394</v>
      </c>
      <c r="Q569" s="256"/>
      <c r="R569" s="255" t="s">
        <v>394</v>
      </c>
      <c r="S569" s="118" t="str">
        <f>IFERROR(IF(M569="LED Kit","NA",VLOOKUP(CONCATENATE(IF(OR(M569="LED Kit",M569="LED Tube"),"LED",M569)," ",O569),Measures!$D$11:$E$245,2,FALSE)*Q569),"")</f>
        <v/>
      </c>
      <c r="T569" s="108"/>
      <c r="U569" s="271" t="s">
        <v>394</v>
      </c>
    </row>
    <row r="570" spans="1:21" s="20" customFormat="1" ht="18.75" customHeight="1">
      <c r="A570" s="104"/>
      <c r="B570" s="101"/>
      <c r="C570" s="253" t="s">
        <v>394</v>
      </c>
      <c r="D570" s="108"/>
      <c r="E570" s="253" t="s">
        <v>394</v>
      </c>
      <c r="F570" s="260"/>
      <c r="G570" s="261" t="s">
        <v>394</v>
      </c>
      <c r="H570" s="258"/>
      <c r="I570" s="259" t="s">
        <v>394</v>
      </c>
      <c r="J570" s="257" t="str">
        <f>IFERROR((VLOOKUP(CONCATENATE(D570," ",F570),Measures!$D$11:$E$245,2,FALSE)*H570),"")</f>
        <v/>
      </c>
      <c r="K570" s="108"/>
      <c r="L570" s="253" t="s">
        <v>394</v>
      </c>
      <c r="M570" s="108"/>
      <c r="N570" s="253" t="s">
        <v>394</v>
      </c>
      <c r="O570" s="108"/>
      <c r="P570" s="253" t="s">
        <v>394</v>
      </c>
      <c r="Q570" s="256"/>
      <c r="R570" s="255" t="s">
        <v>394</v>
      </c>
      <c r="S570" s="118" t="str">
        <f>IFERROR(IF(M570="LED Kit","NA",VLOOKUP(CONCATENATE(IF(OR(M570="LED Kit",M570="LED Tube"),"LED",M570)," ",O570),Measures!$D$11:$E$245,2,FALSE)*Q570),"")</f>
        <v/>
      </c>
      <c r="T570" s="108"/>
      <c r="U570" s="271" t="s">
        <v>394</v>
      </c>
    </row>
    <row r="571" spans="1:21" s="20" customFormat="1" ht="18.75" customHeight="1">
      <c r="A571" s="104"/>
      <c r="B571" s="101"/>
      <c r="C571" s="253" t="s">
        <v>394</v>
      </c>
      <c r="D571" s="108"/>
      <c r="E571" s="253" t="s">
        <v>394</v>
      </c>
      <c r="F571" s="260"/>
      <c r="G571" s="261" t="s">
        <v>394</v>
      </c>
      <c r="H571" s="258"/>
      <c r="I571" s="259" t="s">
        <v>394</v>
      </c>
      <c r="J571" s="257" t="str">
        <f>IFERROR((VLOOKUP(CONCATENATE(D571," ",F571),Measures!$D$11:$E$245,2,FALSE)*H571),"")</f>
        <v/>
      </c>
      <c r="K571" s="108"/>
      <c r="L571" s="253" t="s">
        <v>394</v>
      </c>
      <c r="M571" s="108"/>
      <c r="N571" s="253" t="s">
        <v>394</v>
      </c>
      <c r="O571" s="108"/>
      <c r="P571" s="253" t="s">
        <v>394</v>
      </c>
      <c r="Q571" s="256"/>
      <c r="R571" s="255" t="s">
        <v>394</v>
      </c>
      <c r="S571" s="118" t="str">
        <f>IFERROR(IF(M571="LED Kit","NA",VLOOKUP(CONCATENATE(IF(OR(M571="LED Kit",M571="LED Tube"),"LED",M571)," ",O571),Measures!$D$11:$E$245,2,FALSE)*Q571),"")</f>
        <v/>
      </c>
      <c r="T571" s="108"/>
      <c r="U571" s="271" t="s">
        <v>394</v>
      </c>
    </row>
    <row r="572" spans="1:21" s="20" customFormat="1" ht="18.75" customHeight="1">
      <c r="A572" s="104"/>
      <c r="B572" s="101"/>
      <c r="C572" s="253" t="s">
        <v>394</v>
      </c>
      <c r="D572" s="108"/>
      <c r="E572" s="253" t="s">
        <v>394</v>
      </c>
      <c r="F572" s="260"/>
      <c r="G572" s="261" t="s">
        <v>394</v>
      </c>
      <c r="H572" s="258"/>
      <c r="I572" s="259" t="s">
        <v>394</v>
      </c>
      <c r="J572" s="257" t="str">
        <f>IFERROR((VLOOKUP(CONCATENATE(D572," ",F572),Measures!$D$11:$E$245,2,FALSE)*H572),"")</f>
        <v/>
      </c>
      <c r="K572" s="108"/>
      <c r="L572" s="253" t="s">
        <v>394</v>
      </c>
      <c r="M572" s="108"/>
      <c r="N572" s="253" t="s">
        <v>394</v>
      </c>
      <c r="O572" s="108"/>
      <c r="P572" s="253" t="s">
        <v>394</v>
      </c>
      <c r="Q572" s="256"/>
      <c r="R572" s="255" t="s">
        <v>394</v>
      </c>
      <c r="S572" s="118" t="str">
        <f>IFERROR(IF(M572="LED Kit","NA",VLOOKUP(CONCATENATE(IF(OR(M572="LED Kit",M572="LED Tube"),"LED",M572)," ",O572),Measures!$D$11:$E$245,2,FALSE)*Q572),"")</f>
        <v/>
      </c>
      <c r="T572" s="108"/>
      <c r="U572" s="271" t="s">
        <v>394</v>
      </c>
    </row>
    <row r="573" spans="1:21" s="20" customFormat="1" ht="18.75" customHeight="1">
      <c r="A573" s="104"/>
      <c r="B573" s="101"/>
      <c r="C573" s="253" t="s">
        <v>394</v>
      </c>
      <c r="D573" s="108"/>
      <c r="E573" s="253" t="s">
        <v>394</v>
      </c>
      <c r="F573" s="260"/>
      <c r="G573" s="261" t="s">
        <v>394</v>
      </c>
      <c r="H573" s="258"/>
      <c r="I573" s="259" t="s">
        <v>394</v>
      </c>
      <c r="J573" s="257" t="str">
        <f>IFERROR((VLOOKUP(CONCATENATE(D573," ",F573),Measures!$D$11:$E$245,2,FALSE)*H573),"")</f>
        <v/>
      </c>
      <c r="K573" s="108"/>
      <c r="L573" s="253" t="s">
        <v>394</v>
      </c>
      <c r="M573" s="108"/>
      <c r="N573" s="253" t="s">
        <v>394</v>
      </c>
      <c r="O573" s="108"/>
      <c r="P573" s="253" t="s">
        <v>394</v>
      </c>
      <c r="Q573" s="256"/>
      <c r="R573" s="255" t="s">
        <v>394</v>
      </c>
      <c r="S573" s="118" t="str">
        <f>IFERROR(IF(M573="LED Kit","NA",VLOOKUP(CONCATENATE(IF(OR(M573="LED Kit",M573="LED Tube"),"LED",M573)," ",O573),Measures!$D$11:$E$245,2,FALSE)*Q573),"")</f>
        <v/>
      </c>
      <c r="T573" s="108"/>
      <c r="U573" s="271" t="s">
        <v>394</v>
      </c>
    </row>
    <row r="574" spans="1:21" s="20" customFormat="1" ht="18.75" customHeight="1">
      <c r="A574" s="104"/>
      <c r="B574" s="101"/>
      <c r="C574" s="253" t="s">
        <v>394</v>
      </c>
      <c r="D574" s="108"/>
      <c r="E574" s="253" t="s">
        <v>394</v>
      </c>
      <c r="F574" s="260"/>
      <c r="G574" s="261" t="s">
        <v>394</v>
      </c>
      <c r="H574" s="258"/>
      <c r="I574" s="259" t="s">
        <v>394</v>
      </c>
      <c r="J574" s="257" t="str">
        <f>IFERROR((VLOOKUP(CONCATENATE(D574," ",F574),Measures!$D$11:$E$245,2,FALSE)*H574),"")</f>
        <v/>
      </c>
      <c r="K574" s="108"/>
      <c r="L574" s="253" t="s">
        <v>394</v>
      </c>
      <c r="M574" s="108"/>
      <c r="N574" s="253" t="s">
        <v>394</v>
      </c>
      <c r="O574" s="108"/>
      <c r="P574" s="253" t="s">
        <v>394</v>
      </c>
      <c r="Q574" s="256"/>
      <c r="R574" s="255" t="s">
        <v>394</v>
      </c>
      <c r="S574" s="118" t="str">
        <f>IFERROR(IF(M574="LED Kit","NA",VLOOKUP(CONCATENATE(IF(OR(M574="LED Kit",M574="LED Tube"),"LED",M574)," ",O574),Measures!$D$11:$E$245,2,FALSE)*Q574),"")</f>
        <v/>
      </c>
      <c r="T574" s="108"/>
      <c r="U574" s="271" t="s">
        <v>394</v>
      </c>
    </row>
    <row r="575" spans="1:21" s="20" customFormat="1" ht="18.75" customHeight="1">
      <c r="A575" s="104"/>
      <c r="B575" s="101"/>
      <c r="C575" s="253" t="s">
        <v>394</v>
      </c>
      <c r="D575" s="108"/>
      <c r="E575" s="253" t="s">
        <v>394</v>
      </c>
      <c r="F575" s="260"/>
      <c r="G575" s="261" t="s">
        <v>394</v>
      </c>
      <c r="H575" s="258"/>
      <c r="I575" s="259" t="s">
        <v>394</v>
      </c>
      <c r="J575" s="257" t="str">
        <f>IFERROR((VLOOKUP(CONCATENATE(D575," ",F575),Measures!$D$11:$E$245,2,FALSE)*H575),"")</f>
        <v/>
      </c>
      <c r="K575" s="108"/>
      <c r="L575" s="253" t="s">
        <v>394</v>
      </c>
      <c r="M575" s="108"/>
      <c r="N575" s="253" t="s">
        <v>394</v>
      </c>
      <c r="O575" s="108"/>
      <c r="P575" s="253" t="s">
        <v>394</v>
      </c>
      <c r="Q575" s="256"/>
      <c r="R575" s="255" t="s">
        <v>394</v>
      </c>
      <c r="S575" s="118" t="str">
        <f>IFERROR(IF(M575="LED Kit","NA",VLOOKUP(CONCATENATE(IF(OR(M575="LED Kit",M575="LED Tube"),"LED",M575)," ",O575),Measures!$D$11:$E$245,2,FALSE)*Q575),"")</f>
        <v/>
      </c>
      <c r="T575" s="108"/>
      <c r="U575" s="271" t="s">
        <v>394</v>
      </c>
    </row>
    <row r="576" spans="1:21" s="20" customFormat="1" ht="18.75" customHeight="1">
      <c r="A576" s="104"/>
      <c r="B576" s="101"/>
      <c r="C576" s="253" t="s">
        <v>394</v>
      </c>
      <c r="D576" s="108"/>
      <c r="E576" s="253" t="s">
        <v>394</v>
      </c>
      <c r="F576" s="260"/>
      <c r="G576" s="261" t="s">
        <v>394</v>
      </c>
      <c r="H576" s="258"/>
      <c r="I576" s="259" t="s">
        <v>394</v>
      </c>
      <c r="J576" s="257" t="str">
        <f>IFERROR((VLOOKUP(CONCATENATE(D576," ",F576),Measures!$D$11:$E$245,2,FALSE)*H576),"")</f>
        <v/>
      </c>
      <c r="K576" s="108"/>
      <c r="L576" s="253" t="s">
        <v>394</v>
      </c>
      <c r="M576" s="108"/>
      <c r="N576" s="253" t="s">
        <v>394</v>
      </c>
      <c r="O576" s="108"/>
      <c r="P576" s="253" t="s">
        <v>394</v>
      </c>
      <c r="Q576" s="256"/>
      <c r="R576" s="255" t="s">
        <v>394</v>
      </c>
      <c r="S576" s="118" t="str">
        <f>IFERROR(IF(M576="LED Kit","NA",VLOOKUP(CONCATENATE(IF(OR(M576="LED Kit",M576="LED Tube"),"LED",M576)," ",O576),Measures!$D$11:$E$245,2,FALSE)*Q576),"")</f>
        <v/>
      </c>
      <c r="T576" s="108"/>
      <c r="U576" s="271" t="s">
        <v>394</v>
      </c>
    </row>
    <row r="577" spans="1:21" s="20" customFormat="1" ht="18.75" customHeight="1">
      <c r="A577" s="104"/>
      <c r="B577" s="101"/>
      <c r="C577" s="253" t="s">
        <v>394</v>
      </c>
      <c r="D577" s="108"/>
      <c r="E577" s="253" t="s">
        <v>394</v>
      </c>
      <c r="F577" s="260"/>
      <c r="G577" s="261" t="s">
        <v>394</v>
      </c>
      <c r="H577" s="258"/>
      <c r="I577" s="259" t="s">
        <v>394</v>
      </c>
      <c r="J577" s="257" t="str">
        <f>IFERROR((VLOOKUP(CONCATENATE(D577," ",F577),Measures!$D$11:$E$245,2,FALSE)*H577),"")</f>
        <v/>
      </c>
      <c r="K577" s="108"/>
      <c r="L577" s="253" t="s">
        <v>394</v>
      </c>
      <c r="M577" s="108"/>
      <c r="N577" s="253" t="s">
        <v>394</v>
      </c>
      <c r="O577" s="108"/>
      <c r="P577" s="253" t="s">
        <v>394</v>
      </c>
      <c r="Q577" s="256"/>
      <c r="R577" s="255" t="s">
        <v>394</v>
      </c>
      <c r="S577" s="118" t="str">
        <f>IFERROR(IF(M577="LED Kit","NA",VLOOKUP(CONCATENATE(IF(OR(M577="LED Kit",M577="LED Tube"),"LED",M577)," ",O577),Measures!$D$11:$E$245,2,FALSE)*Q577),"")</f>
        <v/>
      </c>
      <c r="T577" s="108"/>
      <c r="U577" s="271" t="s">
        <v>394</v>
      </c>
    </row>
    <row r="578" spans="1:21" s="20" customFormat="1" ht="18.75" customHeight="1">
      <c r="A578" s="104"/>
      <c r="B578" s="101"/>
      <c r="C578" s="253" t="s">
        <v>394</v>
      </c>
      <c r="D578" s="108"/>
      <c r="E578" s="253" t="s">
        <v>394</v>
      </c>
      <c r="F578" s="260"/>
      <c r="G578" s="261" t="s">
        <v>394</v>
      </c>
      <c r="H578" s="258"/>
      <c r="I578" s="259" t="s">
        <v>394</v>
      </c>
      <c r="J578" s="257" t="str">
        <f>IFERROR((VLOOKUP(CONCATENATE(D578," ",F578),Measures!$D$11:$E$245,2,FALSE)*H578),"")</f>
        <v/>
      </c>
      <c r="K578" s="108"/>
      <c r="L578" s="253" t="s">
        <v>394</v>
      </c>
      <c r="M578" s="108"/>
      <c r="N578" s="253" t="s">
        <v>394</v>
      </c>
      <c r="O578" s="108"/>
      <c r="P578" s="253" t="s">
        <v>394</v>
      </c>
      <c r="Q578" s="256"/>
      <c r="R578" s="255" t="s">
        <v>394</v>
      </c>
      <c r="S578" s="118" t="str">
        <f>IFERROR(IF(M578="LED Kit","NA",VLOOKUP(CONCATENATE(IF(OR(M578="LED Kit",M578="LED Tube"),"LED",M578)," ",O578),Measures!$D$11:$E$245,2,FALSE)*Q578),"")</f>
        <v/>
      </c>
      <c r="T578" s="108"/>
      <c r="U578" s="271" t="s">
        <v>394</v>
      </c>
    </row>
    <row r="579" spans="1:21" s="20" customFormat="1" ht="18.75" customHeight="1">
      <c r="A579" s="104"/>
      <c r="B579" s="101"/>
      <c r="C579" s="253" t="s">
        <v>394</v>
      </c>
      <c r="D579" s="108"/>
      <c r="E579" s="253" t="s">
        <v>394</v>
      </c>
      <c r="F579" s="260"/>
      <c r="G579" s="261" t="s">
        <v>394</v>
      </c>
      <c r="H579" s="258"/>
      <c r="I579" s="259" t="s">
        <v>394</v>
      </c>
      <c r="J579" s="257" t="str">
        <f>IFERROR((VLOOKUP(CONCATENATE(D579," ",F579),Measures!$D$11:$E$245,2,FALSE)*H579),"")</f>
        <v/>
      </c>
      <c r="K579" s="108"/>
      <c r="L579" s="253" t="s">
        <v>394</v>
      </c>
      <c r="M579" s="108"/>
      <c r="N579" s="253" t="s">
        <v>394</v>
      </c>
      <c r="O579" s="108"/>
      <c r="P579" s="253" t="s">
        <v>394</v>
      </c>
      <c r="Q579" s="256"/>
      <c r="R579" s="255" t="s">
        <v>394</v>
      </c>
      <c r="S579" s="118" t="str">
        <f>IFERROR(IF(M579="LED Kit","NA",VLOOKUP(CONCATENATE(IF(OR(M579="LED Kit",M579="LED Tube"),"LED",M579)," ",O579),Measures!$D$11:$E$245,2,FALSE)*Q579),"")</f>
        <v/>
      </c>
      <c r="T579" s="108"/>
      <c r="U579" s="271" t="s">
        <v>394</v>
      </c>
    </row>
    <row r="580" spans="1:21" s="20" customFormat="1" ht="18.75" customHeight="1">
      <c r="A580" s="104"/>
      <c r="B580" s="101"/>
      <c r="C580" s="253" t="s">
        <v>394</v>
      </c>
      <c r="D580" s="108"/>
      <c r="E580" s="253" t="s">
        <v>394</v>
      </c>
      <c r="F580" s="260"/>
      <c r="G580" s="261" t="s">
        <v>394</v>
      </c>
      <c r="H580" s="258"/>
      <c r="I580" s="259" t="s">
        <v>394</v>
      </c>
      <c r="J580" s="257" t="str">
        <f>IFERROR((VLOOKUP(CONCATENATE(D580," ",F580),Measures!$D$11:$E$245,2,FALSE)*H580),"")</f>
        <v/>
      </c>
      <c r="K580" s="108"/>
      <c r="L580" s="253" t="s">
        <v>394</v>
      </c>
      <c r="M580" s="108"/>
      <c r="N580" s="253" t="s">
        <v>394</v>
      </c>
      <c r="O580" s="108"/>
      <c r="P580" s="253" t="s">
        <v>394</v>
      </c>
      <c r="Q580" s="256"/>
      <c r="R580" s="255" t="s">
        <v>394</v>
      </c>
      <c r="S580" s="118" t="str">
        <f>IFERROR(IF(M580="LED Kit","NA",VLOOKUP(CONCATENATE(IF(OR(M580="LED Kit",M580="LED Tube"),"LED",M580)," ",O580),Measures!$D$11:$E$245,2,FALSE)*Q580),"")</f>
        <v/>
      </c>
      <c r="T580" s="108"/>
      <c r="U580" s="271" t="s">
        <v>394</v>
      </c>
    </row>
    <row r="581" spans="1:21" s="20" customFormat="1" ht="18.75" customHeight="1">
      <c r="A581" s="104"/>
      <c r="B581" s="101"/>
      <c r="C581" s="253" t="s">
        <v>394</v>
      </c>
      <c r="D581" s="108"/>
      <c r="E581" s="253" t="s">
        <v>394</v>
      </c>
      <c r="F581" s="260"/>
      <c r="G581" s="261" t="s">
        <v>394</v>
      </c>
      <c r="H581" s="258"/>
      <c r="I581" s="259" t="s">
        <v>394</v>
      </c>
      <c r="J581" s="257" t="str">
        <f>IFERROR((VLOOKUP(CONCATENATE(D581," ",F581),Measures!$D$11:$E$245,2,FALSE)*H581),"")</f>
        <v/>
      </c>
      <c r="K581" s="108"/>
      <c r="L581" s="253" t="s">
        <v>394</v>
      </c>
      <c r="M581" s="108"/>
      <c r="N581" s="253" t="s">
        <v>394</v>
      </c>
      <c r="O581" s="108"/>
      <c r="P581" s="253" t="s">
        <v>394</v>
      </c>
      <c r="Q581" s="256"/>
      <c r="R581" s="255" t="s">
        <v>394</v>
      </c>
      <c r="S581" s="118" t="str">
        <f>IFERROR(IF(M581="LED Kit","NA",VLOOKUP(CONCATENATE(IF(OR(M581="LED Kit",M581="LED Tube"),"LED",M581)," ",O581),Measures!$D$11:$E$245,2,FALSE)*Q581),"")</f>
        <v/>
      </c>
      <c r="T581" s="108"/>
      <c r="U581" s="271" t="s">
        <v>394</v>
      </c>
    </row>
    <row r="582" spans="1:21" s="20" customFormat="1" ht="18.75" customHeight="1">
      <c r="A582" s="104"/>
      <c r="B582" s="101"/>
      <c r="C582" s="253" t="s">
        <v>394</v>
      </c>
      <c r="D582" s="108"/>
      <c r="E582" s="253" t="s">
        <v>394</v>
      </c>
      <c r="F582" s="260"/>
      <c r="G582" s="261" t="s">
        <v>394</v>
      </c>
      <c r="H582" s="258"/>
      <c r="I582" s="259" t="s">
        <v>394</v>
      </c>
      <c r="J582" s="257" t="str">
        <f>IFERROR((VLOOKUP(CONCATENATE(D582," ",F582),Measures!$D$11:$E$245,2,FALSE)*H582),"")</f>
        <v/>
      </c>
      <c r="K582" s="108"/>
      <c r="L582" s="253" t="s">
        <v>394</v>
      </c>
      <c r="M582" s="108"/>
      <c r="N582" s="253" t="s">
        <v>394</v>
      </c>
      <c r="O582" s="108"/>
      <c r="P582" s="253" t="s">
        <v>394</v>
      </c>
      <c r="Q582" s="256"/>
      <c r="R582" s="255" t="s">
        <v>394</v>
      </c>
      <c r="S582" s="118" t="str">
        <f>IFERROR(IF(M582="LED Kit","NA",VLOOKUP(CONCATENATE(IF(OR(M582="LED Kit",M582="LED Tube"),"LED",M582)," ",O582),Measures!$D$11:$E$245,2,FALSE)*Q582),"")</f>
        <v/>
      </c>
      <c r="T582" s="108"/>
      <c r="U582" s="271" t="s">
        <v>394</v>
      </c>
    </row>
    <row r="583" spans="1:21" s="20" customFormat="1" ht="18.75" customHeight="1">
      <c r="A583" s="104"/>
      <c r="B583" s="101"/>
      <c r="C583" s="253" t="s">
        <v>394</v>
      </c>
      <c r="D583" s="108"/>
      <c r="E583" s="253" t="s">
        <v>394</v>
      </c>
      <c r="F583" s="260"/>
      <c r="G583" s="261" t="s">
        <v>394</v>
      </c>
      <c r="H583" s="258"/>
      <c r="I583" s="259" t="s">
        <v>394</v>
      </c>
      <c r="J583" s="257" t="str">
        <f>IFERROR((VLOOKUP(CONCATENATE(D583," ",F583),Measures!$D$11:$E$245,2,FALSE)*H583),"")</f>
        <v/>
      </c>
      <c r="K583" s="108"/>
      <c r="L583" s="253" t="s">
        <v>394</v>
      </c>
      <c r="M583" s="108"/>
      <c r="N583" s="253" t="s">
        <v>394</v>
      </c>
      <c r="O583" s="108"/>
      <c r="P583" s="253" t="s">
        <v>394</v>
      </c>
      <c r="Q583" s="256"/>
      <c r="R583" s="255" t="s">
        <v>394</v>
      </c>
      <c r="S583" s="118" t="str">
        <f>IFERROR(IF(M583="LED Kit","NA",VLOOKUP(CONCATENATE(IF(OR(M583="LED Kit",M583="LED Tube"),"LED",M583)," ",O583),Measures!$D$11:$E$245,2,FALSE)*Q583),"")</f>
        <v/>
      </c>
      <c r="T583" s="108"/>
      <c r="U583" s="271" t="s">
        <v>394</v>
      </c>
    </row>
    <row r="584" spans="1:21" s="20" customFormat="1" ht="18.75" customHeight="1">
      <c r="A584" s="104"/>
      <c r="B584" s="101"/>
      <c r="C584" s="253" t="s">
        <v>394</v>
      </c>
      <c r="D584" s="108"/>
      <c r="E584" s="253" t="s">
        <v>394</v>
      </c>
      <c r="F584" s="260"/>
      <c r="G584" s="261" t="s">
        <v>394</v>
      </c>
      <c r="H584" s="258"/>
      <c r="I584" s="259" t="s">
        <v>394</v>
      </c>
      <c r="J584" s="257" t="str">
        <f>IFERROR((VLOOKUP(CONCATENATE(D584," ",F584),Measures!$D$11:$E$245,2,FALSE)*H584),"")</f>
        <v/>
      </c>
      <c r="K584" s="108"/>
      <c r="L584" s="253" t="s">
        <v>394</v>
      </c>
      <c r="M584" s="108"/>
      <c r="N584" s="253" t="s">
        <v>394</v>
      </c>
      <c r="O584" s="108"/>
      <c r="P584" s="253" t="s">
        <v>394</v>
      </c>
      <c r="Q584" s="256"/>
      <c r="R584" s="255" t="s">
        <v>394</v>
      </c>
      <c r="S584" s="118" t="str">
        <f>IFERROR(IF(M584="LED Kit","NA",VLOOKUP(CONCATENATE(IF(OR(M584="LED Kit",M584="LED Tube"),"LED",M584)," ",O584),Measures!$D$11:$E$245,2,FALSE)*Q584),"")</f>
        <v/>
      </c>
      <c r="T584" s="108"/>
      <c r="U584" s="271" t="s">
        <v>394</v>
      </c>
    </row>
    <row r="585" spans="1:21" s="20" customFormat="1" ht="18.75" customHeight="1">
      <c r="A585" s="104"/>
      <c r="B585" s="101"/>
      <c r="C585" s="253" t="s">
        <v>394</v>
      </c>
      <c r="D585" s="108"/>
      <c r="E585" s="253" t="s">
        <v>394</v>
      </c>
      <c r="F585" s="260"/>
      <c r="G585" s="261" t="s">
        <v>394</v>
      </c>
      <c r="H585" s="258"/>
      <c r="I585" s="259" t="s">
        <v>394</v>
      </c>
      <c r="J585" s="257" t="str">
        <f>IFERROR((VLOOKUP(CONCATENATE(D585," ",F585),Measures!$D$11:$E$245,2,FALSE)*H585),"")</f>
        <v/>
      </c>
      <c r="K585" s="108"/>
      <c r="L585" s="253" t="s">
        <v>394</v>
      </c>
      <c r="M585" s="108"/>
      <c r="N585" s="253" t="s">
        <v>394</v>
      </c>
      <c r="O585" s="108"/>
      <c r="P585" s="253" t="s">
        <v>394</v>
      </c>
      <c r="Q585" s="256"/>
      <c r="R585" s="255" t="s">
        <v>394</v>
      </c>
      <c r="S585" s="118" t="str">
        <f>IFERROR(IF(M585="LED Kit","NA",VLOOKUP(CONCATENATE(IF(OR(M585="LED Kit",M585="LED Tube"),"LED",M585)," ",O585),Measures!$D$11:$E$245,2,FALSE)*Q585),"")</f>
        <v/>
      </c>
      <c r="T585" s="108"/>
      <c r="U585" s="271" t="s">
        <v>394</v>
      </c>
    </row>
    <row r="586" spans="1:21" s="20" customFormat="1" ht="18.75" customHeight="1">
      <c r="A586" s="104"/>
      <c r="B586" s="101"/>
      <c r="C586" s="253" t="s">
        <v>394</v>
      </c>
      <c r="D586" s="108"/>
      <c r="E586" s="253" t="s">
        <v>394</v>
      </c>
      <c r="F586" s="260"/>
      <c r="G586" s="261" t="s">
        <v>394</v>
      </c>
      <c r="H586" s="258"/>
      <c r="I586" s="259" t="s">
        <v>394</v>
      </c>
      <c r="J586" s="257" t="str">
        <f>IFERROR((VLOOKUP(CONCATENATE(D586," ",F586),Measures!$D$11:$E$245,2,FALSE)*H586),"")</f>
        <v/>
      </c>
      <c r="K586" s="108"/>
      <c r="L586" s="253" t="s">
        <v>394</v>
      </c>
      <c r="M586" s="108"/>
      <c r="N586" s="253" t="s">
        <v>394</v>
      </c>
      <c r="O586" s="108"/>
      <c r="P586" s="253" t="s">
        <v>394</v>
      </c>
      <c r="Q586" s="256"/>
      <c r="R586" s="255" t="s">
        <v>394</v>
      </c>
      <c r="S586" s="118" t="str">
        <f>IFERROR(IF(M586="LED Kit","NA",VLOOKUP(CONCATENATE(IF(OR(M586="LED Kit",M586="LED Tube"),"LED",M586)," ",O586),Measures!$D$11:$E$245,2,FALSE)*Q586),"")</f>
        <v/>
      </c>
      <c r="T586" s="108"/>
      <c r="U586" s="271" t="s">
        <v>394</v>
      </c>
    </row>
    <row r="587" spans="1:21" s="20" customFormat="1" ht="18.75" customHeight="1">
      <c r="A587" s="104"/>
      <c r="B587" s="101"/>
      <c r="C587" s="253" t="s">
        <v>394</v>
      </c>
      <c r="D587" s="108"/>
      <c r="E587" s="253" t="s">
        <v>394</v>
      </c>
      <c r="F587" s="260"/>
      <c r="G587" s="261" t="s">
        <v>394</v>
      </c>
      <c r="H587" s="258"/>
      <c r="I587" s="259" t="s">
        <v>394</v>
      </c>
      <c r="J587" s="257" t="str">
        <f>IFERROR((VLOOKUP(CONCATENATE(D587," ",F587),Measures!$D$11:$E$245,2,FALSE)*H587),"")</f>
        <v/>
      </c>
      <c r="K587" s="108"/>
      <c r="L587" s="253" t="s">
        <v>394</v>
      </c>
      <c r="M587" s="108"/>
      <c r="N587" s="253" t="s">
        <v>394</v>
      </c>
      <c r="O587" s="108"/>
      <c r="P587" s="253" t="s">
        <v>394</v>
      </c>
      <c r="Q587" s="256"/>
      <c r="R587" s="255" t="s">
        <v>394</v>
      </c>
      <c r="S587" s="118" t="str">
        <f>IFERROR(IF(M587="LED Kit","NA",VLOOKUP(CONCATENATE(IF(OR(M587="LED Kit",M587="LED Tube"),"LED",M587)," ",O587),Measures!$D$11:$E$245,2,FALSE)*Q587),"")</f>
        <v/>
      </c>
      <c r="T587" s="108"/>
      <c r="U587" s="271" t="s">
        <v>394</v>
      </c>
    </row>
    <row r="588" spans="1:21" s="20" customFormat="1" ht="18.75" customHeight="1">
      <c r="A588" s="104"/>
      <c r="B588" s="101"/>
      <c r="C588" s="253" t="s">
        <v>394</v>
      </c>
      <c r="D588" s="108"/>
      <c r="E588" s="253" t="s">
        <v>394</v>
      </c>
      <c r="F588" s="260"/>
      <c r="G588" s="261" t="s">
        <v>394</v>
      </c>
      <c r="H588" s="258"/>
      <c r="I588" s="259" t="s">
        <v>394</v>
      </c>
      <c r="J588" s="257" t="str">
        <f>IFERROR((VLOOKUP(CONCATENATE(D588," ",F588),Measures!$D$11:$E$245,2,FALSE)*H588),"")</f>
        <v/>
      </c>
      <c r="K588" s="108"/>
      <c r="L588" s="253" t="s">
        <v>394</v>
      </c>
      <c r="M588" s="108"/>
      <c r="N588" s="253" t="s">
        <v>394</v>
      </c>
      <c r="O588" s="108"/>
      <c r="P588" s="253" t="s">
        <v>394</v>
      </c>
      <c r="Q588" s="256"/>
      <c r="R588" s="255" t="s">
        <v>394</v>
      </c>
      <c r="S588" s="118" t="str">
        <f>IFERROR(IF(M588="LED Kit","NA",VLOOKUP(CONCATENATE(IF(OR(M588="LED Kit",M588="LED Tube"),"LED",M588)," ",O588),Measures!$D$11:$E$245,2,FALSE)*Q588),"")</f>
        <v/>
      </c>
      <c r="T588" s="108"/>
      <c r="U588" s="271" t="s">
        <v>394</v>
      </c>
    </row>
    <row r="589" spans="1:21" s="20" customFormat="1" ht="18.75" customHeight="1">
      <c r="A589" s="104"/>
      <c r="B589" s="101"/>
      <c r="C589" s="253" t="s">
        <v>394</v>
      </c>
      <c r="D589" s="108"/>
      <c r="E589" s="253" t="s">
        <v>394</v>
      </c>
      <c r="F589" s="260"/>
      <c r="G589" s="261" t="s">
        <v>394</v>
      </c>
      <c r="H589" s="258"/>
      <c r="I589" s="259" t="s">
        <v>394</v>
      </c>
      <c r="J589" s="257" t="str">
        <f>IFERROR((VLOOKUP(CONCATENATE(D589," ",F589),Measures!$D$11:$E$245,2,FALSE)*H589),"")</f>
        <v/>
      </c>
      <c r="K589" s="108"/>
      <c r="L589" s="253" t="s">
        <v>394</v>
      </c>
      <c r="M589" s="108"/>
      <c r="N589" s="253" t="s">
        <v>394</v>
      </c>
      <c r="O589" s="108"/>
      <c r="P589" s="253" t="s">
        <v>394</v>
      </c>
      <c r="Q589" s="256"/>
      <c r="R589" s="255" t="s">
        <v>394</v>
      </c>
      <c r="S589" s="118" t="str">
        <f>IFERROR(IF(M589="LED Kit","NA",VLOOKUP(CONCATENATE(IF(OR(M589="LED Kit",M589="LED Tube"),"LED",M589)," ",O589),Measures!$D$11:$E$245,2,FALSE)*Q589),"")</f>
        <v/>
      </c>
      <c r="T589" s="108"/>
      <c r="U589" s="271" t="s">
        <v>394</v>
      </c>
    </row>
    <row r="590" spans="1:21" s="20" customFormat="1" ht="18.75" customHeight="1">
      <c r="A590" s="104"/>
      <c r="B590" s="101"/>
      <c r="C590" s="253" t="s">
        <v>394</v>
      </c>
      <c r="D590" s="108"/>
      <c r="E590" s="253" t="s">
        <v>394</v>
      </c>
      <c r="F590" s="260"/>
      <c r="G590" s="261" t="s">
        <v>394</v>
      </c>
      <c r="H590" s="258"/>
      <c r="I590" s="259" t="s">
        <v>394</v>
      </c>
      <c r="J590" s="257" t="str">
        <f>IFERROR((VLOOKUP(CONCATENATE(D590," ",F590),Measures!$D$11:$E$245,2,FALSE)*H590),"")</f>
        <v/>
      </c>
      <c r="K590" s="108"/>
      <c r="L590" s="253" t="s">
        <v>394</v>
      </c>
      <c r="M590" s="108"/>
      <c r="N590" s="253" t="s">
        <v>394</v>
      </c>
      <c r="O590" s="108"/>
      <c r="P590" s="253" t="s">
        <v>394</v>
      </c>
      <c r="Q590" s="256"/>
      <c r="R590" s="255" t="s">
        <v>394</v>
      </c>
      <c r="S590" s="118" t="str">
        <f>IFERROR(IF(M590="LED Kit","NA",VLOOKUP(CONCATENATE(IF(OR(M590="LED Kit",M590="LED Tube"),"LED",M590)," ",O590),Measures!$D$11:$E$245,2,FALSE)*Q590),"")</f>
        <v/>
      </c>
      <c r="T590" s="108"/>
      <c r="U590" s="271" t="s">
        <v>394</v>
      </c>
    </row>
    <row r="591" spans="1:21" s="20" customFormat="1" ht="18.75" customHeight="1">
      <c r="A591" s="104"/>
      <c r="B591" s="101"/>
      <c r="C591" s="253" t="s">
        <v>394</v>
      </c>
      <c r="D591" s="108"/>
      <c r="E591" s="253" t="s">
        <v>394</v>
      </c>
      <c r="F591" s="260"/>
      <c r="G591" s="261" t="s">
        <v>394</v>
      </c>
      <c r="H591" s="258"/>
      <c r="I591" s="259" t="s">
        <v>394</v>
      </c>
      <c r="J591" s="257" t="str">
        <f>IFERROR((VLOOKUP(CONCATENATE(D591," ",F591),Measures!$D$11:$E$245,2,FALSE)*H591),"")</f>
        <v/>
      </c>
      <c r="K591" s="108"/>
      <c r="L591" s="253" t="s">
        <v>394</v>
      </c>
      <c r="M591" s="108"/>
      <c r="N591" s="253" t="s">
        <v>394</v>
      </c>
      <c r="O591" s="108"/>
      <c r="P591" s="253" t="s">
        <v>394</v>
      </c>
      <c r="Q591" s="256"/>
      <c r="R591" s="255" t="s">
        <v>394</v>
      </c>
      <c r="S591" s="118" t="str">
        <f>IFERROR(IF(M591="LED Kit","NA",VLOOKUP(CONCATENATE(IF(OR(M591="LED Kit",M591="LED Tube"),"LED",M591)," ",O591),Measures!$D$11:$E$245,2,FALSE)*Q591),"")</f>
        <v/>
      </c>
      <c r="T591" s="108"/>
      <c r="U591" s="271" t="s">
        <v>394</v>
      </c>
    </row>
    <row r="592" spans="1:21" s="20" customFormat="1" ht="18.75" customHeight="1">
      <c r="A592" s="104"/>
      <c r="B592" s="101"/>
      <c r="C592" s="253" t="s">
        <v>394</v>
      </c>
      <c r="D592" s="108"/>
      <c r="E592" s="253" t="s">
        <v>394</v>
      </c>
      <c r="F592" s="260"/>
      <c r="G592" s="261" t="s">
        <v>394</v>
      </c>
      <c r="H592" s="258"/>
      <c r="I592" s="259" t="s">
        <v>394</v>
      </c>
      <c r="J592" s="257" t="str">
        <f>IFERROR((VLOOKUP(CONCATENATE(D592," ",F592),Measures!$D$11:$E$245,2,FALSE)*H592),"")</f>
        <v/>
      </c>
      <c r="K592" s="108"/>
      <c r="L592" s="253" t="s">
        <v>394</v>
      </c>
      <c r="M592" s="108"/>
      <c r="N592" s="253" t="s">
        <v>394</v>
      </c>
      <c r="O592" s="108"/>
      <c r="P592" s="253" t="s">
        <v>394</v>
      </c>
      <c r="Q592" s="256"/>
      <c r="R592" s="255" t="s">
        <v>394</v>
      </c>
      <c r="S592" s="118" t="str">
        <f>IFERROR(IF(M592="LED Kit","NA",VLOOKUP(CONCATENATE(IF(OR(M592="LED Kit",M592="LED Tube"),"LED",M592)," ",O592),Measures!$D$11:$E$245,2,FALSE)*Q592),"")</f>
        <v/>
      </c>
      <c r="T592" s="108"/>
      <c r="U592" s="271" t="s">
        <v>394</v>
      </c>
    </row>
    <row r="593" spans="1:21" s="20" customFormat="1" ht="18.75" customHeight="1">
      <c r="A593" s="104"/>
      <c r="B593" s="101"/>
      <c r="C593" s="253" t="s">
        <v>394</v>
      </c>
      <c r="D593" s="108"/>
      <c r="E593" s="253" t="s">
        <v>394</v>
      </c>
      <c r="F593" s="260"/>
      <c r="G593" s="261" t="s">
        <v>394</v>
      </c>
      <c r="H593" s="258"/>
      <c r="I593" s="259" t="s">
        <v>394</v>
      </c>
      <c r="J593" s="257" t="str">
        <f>IFERROR((VLOOKUP(CONCATENATE(D593," ",F593),Measures!$D$11:$E$245,2,FALSE)*H593),"")</f>
        <v/>
      </c>
      <c r="K593" s="108"/>
      <c r="L593" s="253" t="s">
        <v>394</v>
      </c>
      <c r="M593" s="108"/>
      <c r="N593" s="253" t="s">
        <v>394</v>
      </c>
      <c r="O593" s="108"/>
      <c r="P593" s="253" t="s">
        <v>394</v>
      </c>
      <c r="Q593" s="256"/>
      <c r="R593" s="255" t="s">
        <v>394</v>
      </c>
      <c r="S593" s="118" t="str">
        <f>IFERROR(IF(M593="LED Kit","NA",VLOOKUP(CONCATENATE(IF(OR(M593="LED Kit",M593="LED Tube"),"LED",M593)," ",O593),Measures!$D$11:$E$245,2,FALSE)*Q593),"")</f>
        <v/>
      </c>
      <c r="T593" s="108"/>
      <c r="U593" s="271" t="s">
        <v>394</v>
      </c>
    </row>
    <row r="594" spans="1:21" s="20" customFormat="1" ht="18.75" customHeight="1">
      <c r="A594" s="104"/>
      <c r="B594" s="101"/>
      <c r="C594" s="253" t="s">
        <v>394</v>
      </c>
      <c r="D594" s="108"/>
      <c r="E594" s="253" t="s">
        <v>394</v>
      </c>
      <c r="F594" s="260"/>
      <c r="G594" s="261" t="s">
        <v>394</v>
      </c>
      <c r="H594" s="258"/>
      <c r="I594" s="259" t="s">
        <v>394</v>
      </c>
      <c r="J594" s="257" t="str">
        <f>IFERROR((VLOOKUP(CONCATENATE(D594," ",F594),Measures!$D$11:$E$245,2,FALSE)*H594),"")</f>
        <v/>
      </c>
      <c r="K594" s="108"/>
      <c r="L594" s="253" t="s">
        <v>394</v>
      </c>
      <c r="M594" s="108"/>
      <c r="N594" s="253" t="s">
        <v>394</v>
      </c>
      <c r="O594" s="108"/>
      <c r="P594" s="253" t="s">
        <v>394</v>
      </c>
      <c r="Q594" s="256"/>
      <c r="R594" s="255" t="s">
        <v>394</v>
      </c>
      <c r="S594" s="118" t="str">
        <f>IFERROR(IF(M594="LED Kit","NA",VLOOKUP(CONCATENATE(IF(OR(M594="LED Kit",M594="LED Tube"),"LED",M594)," ",O594),Measures!$D$11:$E$245,2,FALSE)*Q594),"")</f>
        <v/>
      </c>
      <c r="T594" s="108"/>
      <c r="U594" s="271" t="s">
        <v>394</v>
      </c>
    </row>
    <row r="595" spans="1:21" s="20" customFormat="1" ht="18.75" customHeight="1">
      <c r="A595" s="104"/>
      <c r="B595" s="101"/>
      <c r="C595" s="253" t="s">
        <v>394</v>
      </c>
      <c r="D595" s="108"/>
      <c r="E595" s="253" t="s">
        <v>394</v>
      </c>
      <c r="F595" s="260"/>
      <c r="G595" s="261" t="s">
        <v>394</v>
      </c>
      <c r="H595" s="258"/>
      <c r="I595" s="259" t="s">
        <v>394</v>
      </c>
      <c r="J595" s="257" t="str">
        <f>IFERROR((VLOOKUP(CONCATENATE(D595," ",F595),Measures!$D$11:$E$245,2,FALSE)*H595),"")</f>
        <v/>
      </c>
      <c r="K595" s="108"/>
      <c r="L595" s="253" t="s">
        <v>394</v>
      </c>
      <c r="M595" s="108"/>
      <c r="N595" s="253" t="s">
        <v>394</v>
      </c>
      <c r="O595" s="108"/>
      <c r="P595" s="253" t="s">
        <v>394</v>
      </c>
      <c r="Q595" s="256"/>
      <c r="R595" s="255" t="s">
        <v>394</v>
      </c>
      <c r="S595" s="118" t="str">
        <f>IFERROR(IF(M595="LED Kit","NA",VLOOKUP(CONCATENATE(IF(OR(M595="LED Kit",M595="LED Tube"),"LED",M595)," ",O595),Measures!$D$11:$E$245,2,FALSE)*Q595),"")</f>
        <v/>
      </c>
      <c r="T595" s="108"/>
      <c r="U595" s="271" t="s">
        <v>394</v>
      </c>
    </row>
    <row r="596" spans="1:21" s="20" customFormat="1" ht="18.75" customHeight="1">
      <c r="A596" s="104"/>
      <c r="B596" s="101"/>
      <c r="C596" s="253" t="s">
        <v>394</v>
      </c>
      <c r="D596" s="108"/>
      <c r="E596" s="253" t="s">
        <v>394</v>
      </c>
      <c r="F596" s="260"/>
      <c r="G596" s="261" t="s">
        <v>394</v>
      </c>
      <c r="H596" s="258"/>
      <c r="I596" s="259" t="s">
        <v>394</v>
      </c>
      <c r="J596" s="257" t="str">
        <f>IFERROR((VLOOKUP(CONCATENATE(D596," ",F596),Measures!$D$11:$E$245,2,FALSE)*H596),"")</f>
        <v/>
      </c>
      <c r="K596" s="108"/>
      <c r="L596" s="253" t="s">
        <v>394</v>
      </c>
      <c r="M596" s="108"/>
      <c r="N596" s="253" t="s">
        <v>394</v>
      </c>
      <c r="O596" s="108"/>
      <c r="P596" s="253" t="s">
        <v>394</v>
      </c>
      <c r="Q596" s="256"/>
      <c r="R596" s="255" t="s">
        <v>394</v>
      </c>
      <c r="S596" s="118" t="str">
        <f>IFERROR(IF(M596="LED Kit","NA",VLOOKUP(CONCATENATE(IF(OR(M596="LED Kit",M596="LED Tube"),"LED",M596)," ",O596),Measures!$D$11:$E$245,2,FALSE)*Q596),"")</f>
        <v/>
      </c>
      <c r="T596" s="108"/>
      <c r="U596" s="271" t="s">
        <v>394</v>
      </c>
    </row>
    <row r="597" spans="1:21" s="20" customFormat="1" ht="18.75" customHeight="1">
      <c r="A597" s="104"/>
      <c r="B597" s="101"/>
      <c r="C597" s="253" t="s">
        <v>394</v>
      </c>
      <c r="D597" s="108"/>
      <c r="E597" s="253" t="s">
        <v>394</v>
      </c>
      <c r="F597" s="260"/>
      <c r="G597" s="261" t="s">
        <v>394</v>
      </c>
      <c r="H597" s="258"/>
      <c r="I597" s="259" t="s">
        <v>394</v>
      </c>
      <c r="J597" s="257" t="str">
        <f>IFERROR((VLOOKUP(CONCATENATE(D597," ",F597),Measures!$D$11:$E$245,2,FALSE)*H597),"")</f>
        <v/>
      </c>
      <c r="K597" s="108"/>
      <c r="L597" s="253" t="s">
        <v>394</v>
      </c>
      <c r="M597" s="108"/>
      <c r="N597" s="253" t="s">
        <v>394</v>
      </c>
      <c r="O597" s="108"/>
      <c r="P597" s="253" t="s">
        <v>394</v>
      </c>
      <c r="Q597" s="256"/>
      <c r="R597" s="255" t="s">
        <v>394</v>
      </c>
      <c r="S597" s="118" t="str">
        <f>IFERROR(IF(M597="LED Kit","NA",VLOOKUP(CONCATENATE(IF(OR(M597="LED Kit",M597="LED Tube"),"LED",M597)," ",O597),Measures!$D$11:$E$245,2,FALSE)*Q597),"")</f>
        <v/>
      </c>
      <c r="T597" s="108"/>
      <c r="U597" s="271" t="s">
        <v>394</v>
      </c>
    </row>
    <row r="598" spans="1:21" s="20" customFormat="1" ht="18.75" customHeight="1">
      <c r="A598" s="104"/>
      <c r="B598" s="101"/>
      <c r="C598" s="253" t="s">
        <v>394</v>
      </c>
      <c r="D598" s="108"/>
      <c r="E598" s="253" t="s">
        <v>394</v>
      </c>
      <c r="F598" s="260"/>
      <c r="G598" s="261" t="s">
        <v>394</v>
      </c>
      <c r="H598" s="258"/>
      <c r="I598" s="259" t="s">
        <v>394</v>
      </c>
      <c r="J598" s="257" t="str">
        <f>IFERROR((VLOOKUP(CONCATENATE(D598," ",F598),Measures!$D$11:$E$245,2,FALSE)*H598),"")</f>
        <v/>
      </c>
      <c r="K598" s="108"/>
      <c r="L598" s="253" t="s">
        <v>394</v>
      </c>
      <c r="M598" s="108"/>
      <c r="N598" s="253" t="s">
        <v>394</v>
      </c>
      <c r="O598" s="108"/>
      <c r="P598" s="253" t="s">
        <v>394</v>
      </c>
      <c r="Q598" s="256"/>
      <c r="R598" s="255" t="s">
        <v>394</v>
      </c>
      <c r="S598" s="118" t="str">
        <f>IFERROR(IF(M598="LED Kit","NA",VLOOKUP(CONCATENATE(IF(OR(M598="LED Kit",M598="LED Tube"),"LED",M598)," ",O598),Measures!$D$11:$E$245,2,FALSE)*Q598),"")</f>
        <v/>
      </c>
      <c r="T598" s="108"/>
      <c r="U598" s="271" t="s">
        <v>394</v>
      </c>
    </row>
    <row r="599" spans="1:21" s="20" customFormat="1" ht="18.75" customHeight="1">
      <c r="A599" s="104"/>
      <c r="B599" s="101"/>
      <c r="C599" s="253" t="s">
        <v>394</v>
      </c>
      <c r="D599" s="108"/>
      <c r="E599" s="253" t="s">
        <v>394</v>
      </c>
      <c r="F599" s="260"/>
      <c r="G599" s="261" t="s">
        <v>394</v>
      </c>
      <c r="H599" s="258"/>
      <c r="I599" s="259" t="s">
        <v>394</v>
      </c>
      <c r="J599" s="257" t="str">
        <f>IFERROR((VLOOKUP(CONCATENATE(D599," ",F599),Measures!$D$11:$E$245,2,FALSE)*H599),"")</f>
        <v/>
      </c>
      <c r="K599" s="108"/>
      <c r="L599" s="253" t="s">
        <v>394</v>
      </c>
      <c r="M599" s="108"/>
      <c r="N599" s="253" t="s">
        <v>394</v>
      </c>
      <c r="O599" s="108"/>
      <c r="P599" s="253" t="s">
        <v>394</v>
      </c>
      <c r="Q599" s="256"/>
      <c r="R599" s="255" t="s">
        <v>394</v>
      </c>
      <c r="S599" s="118" t="str">
        <f>IFERROR(IF(M599="LED Kit","NA",VLOOKUP(CONCATENATE(IF(OR(M599="LED Kit",M599="LED Tube"),"LED",M599)," ",O599),Measures!$D$11:$E$245,2,FALSE)*Q599),"")</f>
        <v/>
      </c>
      <c r="T599" s="108"/>
      <c r="U599" s="271" t="s">
        <v>394</v>
      </c>
    </row>
    <row r="600" spans="1:21" s="20" customFormat="1" ht="18.75" customHeight="1">
      <c r="A600" s="104"/>
      <c r="B600" s="101"/>
      <c r="C600" s="253" t="s">
        <v>394</v>
      </c>
      <c r="D600" s="108"/>
      <c r="E600" s="253" t="s">
        <v>394</v>
      </c>
      <c r="F600" s="260"/>
      <c r="G600" s="261" t="s">
        <v>394</v>
      </c>
      <c r="H600" s="258"/>
      <c r="I600" s="259" t="s">
        <v>394</v>
      </c>
      <c r="J600" s="257" t="str">
        <f>IFERROR((VLOOKUP(CONCATENATE(D600," ",F600),Measures!$D$11:$E$245,2,FALSE)*H600),"")</f>
        <v/>
      </c>
      <c r="K600" s="108"/>
      <c r="L600" s="253" t="s">
        <v>394</v>
      </c>
      <c r="M600" s="108"/>
      <c r="N600" s="253" t="s">
        <v>394</v>
      </c>
      <c r="O600" s="108"/>
      <c r="P600" s="253" t="s">
        <v>394</v>
      </c>
      <c r="Q600" s="256"/>
      <c r="R600" s="255" t="s">
        <v>394</v>
      </c>
      <c r="S600" s="118" t="str">
        <f>IFERROR(IF(M600="LED Kit","NA",VLOOKUP(CONCATENATE(IF(OR(M600="LED Kit",M600="LED Tube"),"LED",M600)," ",O600),Measures!$D$11:$E$245,2,FALSE)*Q600),"")</f>
        <v/>
      </c>
      <c r="T600" s="108"/>
      <c r="U600" s="271" t="s">
        <v>394</v>
      </c>
    </row>
    <row r="601" spans="1:21" s="20" customFormat="1" ht="18.75" customHeight="1">
      <c r="A601" s="104"/>
      <c r="B601" s="101"/>
      <c r="C601" s="253" t="s">
        <v>394</v>
      </c>
      <c r="D601" s="108"/>
      <c r="E601" s="253" t="s">
        <v>394</v>
      </c>
      <c r="F601" s="260"/>
      <c r="G601" s="261" t="s">
        <v>394</v>
      </c>
      <c r="H601" s="258"/>
      <c r="I601" s="259" t="s">
        <v>394</v>
      </c>
      <c r="J601" s="257" t="str">
        <f>IFERROR((VLOOKUP(CONCATENATE(D601," ",F601),Measures!$D$11:$E$245,2,FALSE)*H601),"")</f>
        <v/>
      </c>
      <c r="K601" s="108"/>
      <c r="L601" s="253" t="s">
        <v>394</v>
      </c>
      <c r="M601" s="108"/>
      <c r="N601" s="253" t="s">
        <v>394</v>
      </c>
      <c r="O601" s="108"/>
      <c r="P601" s="253" t="s">
        <v>394</v>
      </c>
      <c r="Q601" s="256"/>
      <c r="R601" s="255" t="s">
        <v>394</v>
      </c>
      <c r="S601" s="118" t="str">
        <f>IFERROR(IF(M601="LED Kit","NA",VLOOKUP(CONCATENATE(IF(OR(M601="LED Kit",M601="LED Tube"),"LED",M601)," ",O601),Measures!$D$11:$E$245,2,FALSE)*Q601),"")</f>
        <v/>
      </c>
      <c r="T601" s="108"/>
      <c r="U601" s="271" t="s">
        <v>394</v>
      </c>
    </row>
    <row r="602" spans="1:21" s="20" customFormat="1" ht="18.75" customHeight="1">
      <c r="A602" s="104"/>
      <c r="B602" s="101"/>
      <c r="C602" s="253" t="s">
        <v>394</v>
      </c>
      <c r="D602" s="108"/>
      <c r="E602" s="253" t="s">
        <v>394</v>
      </c>
      <c r="F602" s="260"/>
      <c r="G602" s="261" t="s">
        <v>394</v>
      </c>
      <c r="H602" s="258"/>
      <c r="I602" s="259" t="s">
        <v>394</v>
      </c>
      <c r="J602" s="257" t="str">
        <f>IFERROR((VLOOKUP(CONCATENATE(D602," ",F602),Measures!$D$11:$E$245,2,FALSE)*H602),"")</f>
        <v/>
      </c>
      <c r="K602" s="108"/>
      <c r="L602" s="253" t="s">
        <v>394</v>
      </c>
      <c r="M602" s="108"/>
      <c r="N602" s="253" t="s">
        <v>394</v>
      </c>
      <c r="O602" s="108"/>
      <c r="P602" s="253" t="s">
        <v>394</v>
      </c>
      <c r="Q602" s="256"/>
      <c r="R602" s="255" t="s">
        <v>394</v>
      </c>
      <c r="S602" s="118" t="str">
        <f>IFERROR(IF(M602="LED Kit","NA",VLOOKUP(CONCATENATE(IF(OR(M602="LED Kit",M602="LED Tube"),"LED",M602)," ",O602),Measures!$D$11:$E$245,2,FALSE)*Q602),"")</f>
        <v/>
      </c>
      <c r="T602" s="108"/>
      <c r="U602" s="271" t="s">
        <v>394</v>
      </c>
    </row>
    <row r="603" spans="1:21" s="20" customFormat="1" ht="18.75" customHeight="1">
      <c r="A603" s="104"/>
      <c r="B603" s="101"/>
      <c r="C603" s="253" t="s">
        <v>394</v>
      </c>
      <c r="D603" s="108"/>
      <c r="E603" s="253" t="s">
        <v>394</v>
      </c>
      <c r="F603" s="260"/>
      <c r="G603" s="261" t="s">
        <v>394</v>
      </c>
      <c r="H603" s="258"/>
      <c r="I603" s="259" t="s">
        <v>394</v>
      </c>
      <c r="J603" s="257" t="str">
        <f>IFERROR((VLOOKUP(CONCATENATE(D603," ",F603),Measures!$D$11:$E$245,2,FALSE)*H603),"")</f>
        <v/>
      </c>
      <c r="K603" s="108"/>
      <c r="L603" s="253" t="s">
        <v>394</v>
      </c>
      <c r="M603" s="108"/>
      <c r="N603" s="253" t="s">
        <v>394</v>
      </c>
      <c r="O603" s="108"/>
      <c r="P603" s="253" t="s">
        <v>394</v>
      </c>
      <c r="Q603" s="256"/>
      <c r="R603" s="255" t="s">
        <v>394</v>
      </c>
      <c r="S603" s="118" t="str">
        <f>IFERROR(IF(M603="LED Kit","NA",VLOOKUP(CONCATENATE(IF(OR(M603="LED Kit",M603="LED Tube"),"LED",M603)," ",O603),Measures!$D$11:$E$245,2,FALSE)*Q603),"")</f>
        <v/>
      </c>
      <c r="T603" s="108"/>
      <c r="U603" s="271" t="s">
        <v>394</v>
      </c>
    </row>
    <row r="604" spans="1:21" s="20" customFormat="1" ht="18.75" customHeight="1">
      <c r="A604" s="104"/>
      <c r="B604" s="101"/>
      <c r="C604" s="253" t="s">
        <v>394</v>
      </c>
      <c r="D604" s="108"/>
      <c r="E604" s="253" t="s">
        <v>394</v>
      </c>
      <c r="F604" s="260"/>
      <c r="G604" s="261" t="s">
        <v>394</v>
      </c>
      <c r="H604" s="258"/>
      <c r="I604" s="259" t="s">
        <v>394</v>
      </c>
      <c r="J604" s="257" t="str">
        <f>IFERROR((VLOOKUP(CONCATENATE(D604," ",F604),Measures!$D$11:$E$245,2,FALSE)*H604),"")</f>
        <v/>
      </c>
      <c r="K604" s="108"/>
      <c r="L604" s="253" t="s">
        <v>394</v>
      </c>
      <c r="M604" s="108"/>
      <c r="N604" s="253" t="s">
        <v>394</v>
      </c>
      <c r="O604" s="108"/>
      <c r="P604" s="253" t="s">
        <v>394</v>
      </c>
      <c r="Q604" s="256"/>
      <c r="R604" s="255" t="s">
        <v>394</v>
      </c>
      <c r="S604" s="118" t="str">
        <f>IFERROR(IF(M604="LED Kit","NA",VLOOKUP(CONCATENATE(IF(OR(M604="LED Kit",M604="LED Tube"),"LED",M604)," ",O604),Measures!$D$11:$E$245,2,FALSE)*Q604),"")</f>
        <v/>
      </c>
      <c r="T604" s="108"/>
      <c r="U604" s="271" t="s">
        <v>394</v>
      </c>
    </row>
    <row r="605" spans="1:21" s="20" customFormat="1" ht="18.75" customHeight="1">
      <c r="A605" s="104"/>
      <c r="B605" s="101"/>
      <c r="C605" s="253" t="s">
        <v>394</v>
      </c>
      <c r="D605" s="108"/>
      <c r="E605" s="253" t="s">
        <v>394</v>
      </c>
      <c r="F605" s="260"/>
      <c r="G605" s="261" t="s">
        <v>394</v>
      </c>
      <c r="H605" s="258"/>
      <c r="I605" s="259" t="s">
        <v>394</v>
      </c>
      <c r="J605" s="257" t="str">
        <f>IFERROR((VLOOKUP(CONCATENATE(D605," ",F605),Measures!$D$11:$E$245,2,FALSE)*H605),"")</f>
        <v/>
      </c>
      <c r="K605" s="108"/>
      <c r="L605" s="253" t="s">
        <v>394</v>
      </c>
      <c r="M605" s="108"/>
      <c r="N605" s="253" t="s">
        <v>394</v>
      </c>
      <c r="O605" s="108"/>
      <c r="P605" s="253" t="s">
        <v>394</v>
      </c>
      <c r="Q605" s="256"/>
      <c r="R605" s="255" t="s">
        <v>394</v>
      </c>
      <c r="S605" s="118" t="str">
        <f>IFERROR(IF(M605="LED Kit","NA",VLOOKUP(CONCATENATE(IF(OR(M605="LED Kit",M605="LED Tube"),"LED",M605)," ",O605),Measures!$D$11:$E$245,2,FALSE)*Q605),"")</f>
        <v/>
      </c>
      <c r="T605" s="108"/>
      <c r="U605" s="271" t="s">
        <v>394</v>
      </c>
    </row>
    <row r="606" spans="1:21" s="20" customFormat="1" ht="18.75" customHeight="1">
      <c r="A606" s="104"/>
      <c r="B606" s="101"/>
      <c r="C606" s="253" t="s">
        <v>394</v>
      </c>
      <c r="D606" s="108"/>
      <c r="E606" s="253" t="s">
        <v>394</v>
      </c>
      <c r="F606" s="260"/>
      <c r="G606" s="261" t="s">
        <v>394</v>
      </c>
      <c r="H606" s="258"/>
      <c r="I606" s="259" t="s">
        <v>394</v>
      </c>
      <c r="J606" s="257" t="str">
        <f>IFERROR((VLOOKUP(CONCATENATE(D606," ",F606),Measures!$D$11:$E$245,2,FALSE)*H606),"")</f>
        <v/>
      </c>
      <c r="K606" s="108"/>
      <c r="L606" s="253" t="s">
        <v>394</v>
      </c>
      <c r="M606" s="108"/>
      <c r="N606" s="253" t="s">
        <v>394</v>
      </c>
      <c r="O606" s="108"/>
      <c r="P606" s="253" t="s">
        <v>394</v>
      </c>
      <c r="Q606" s="256"/>
      <c r="R606" s="255" t="s">
        <v>394</v>
      </c>
      <c r="S606" s="118" t="str">
        <f>IFERROR(IF(M606="LED Kit","NA",VLOOKUP(CONCATENATE(IF(OR(M606="LED Kit",M606="LED Tube"),"LED",M606)," ",O606),Measures!$D$11:$E$245,2,FALSE)*Q606),"")</f>
        <v/>
      </c>
      <c r="T606" s="108"/>
      <c r="U606" s="271" t="s">
        <v>394</v>
      </c>
    </row>
    <row r="607" spans="1:21" s="20" customFormat="1" ht="18.75" customHeight="1">
      <c r="A607" s="104"/>
      <c r="B607" s="101"/>
      <c r="C607" s="253" t="s">
        <v>394</v>
      </c>
      <c r="D607" s="108"/>
      <c r="E607" s="253" t="s">
        <v>394</v>
      </c>
      <c r="F607" s="260"/>
      <c r="G607" s="261" t="s">
        <v>394</v>
      </c>
      <c r="H607" s="258"/>
      <c r="I607" s="259" t="s">
        <v>394</v>
      </c>
      <c r="J607" s="257" t="str">
        <f>IFERROR((VLOOKUP(CONCATENATE(D607," ",F607),Measures!$D$11:$E$245,2,FALSE)*H607),"")</f>
        <v/>
      </c>
      <c r="K607" s="108"/>
      <c r="L607" s="253" t="s">
        <v>394</v>
      </c>
      <c r="M607" s="108"/>
      <c r="N607" s="253" t="s">
        <v>394</v>
      </c>
      <c r="O607" s="108"/>
      <c r="P607" s="253" t="s">
        <v>394</v>
      </c>
      <c r="Q607" s="256"/>
      <c r="R607" s="255" t="s">
        <v>394</v>
      </c>
      <c r="S607" s="118" t="str">
        <f>IFERROR(IF(M607="LED Kit","NA",VLOOKUP(CONCATENATE(IF(OR(M607="LED Kit",M607="LED Tube"),"LED",M607)," ",O607),Measures!$D$11:$E$245,2,FALSE)*Q607),"")</f>
        <v/>
      </c>
      <c r="T607" s="108"/>
      <c r="U607" s="271" t="s">
        <v>394</v>
      </c>
    </row>
    <row r="608" spans="1:21" s="20" customFormat="1" ht="18.75" customHeight="1">
      <c r="A608" s="104"/>
      <c r="B608" s="101"/>
      <c r="C608" s="253" t="s">
        <v>394</v>
      </c>
      <c r="D608" s="108"/>
      <c r="E608" s="253" t="s">
        <v>394</v>
      </c>
      <c r="F608" s="260"/>
      <c r="G608" s="261" t="s">
        <v>394</v>
      </c>
      <c r="H608" s="258"/>
      <c r="I608" s="259" t="s">
        <v>394</v>
      </c>
      <c r="J608" s="257" t="str">
        <f>IFERROR((VLOOKUP(CONCATENATE(D608," ",F608),Measures!$D$11:$E$245,2,FALSE)*H608),"")</f>
        <v/>
      </c>
      <c r="K608" s="108"/>
      <c r="L608" s="253" t="s">
        <v>394</v>
      </c>
      <c r="M608" s="108"/>
      <c r="N608" s="253" t="s">
        <v>394</v>
      </c>
      <c r="O608" s="108"/>
      <c r="P608" s="253" t="s">
        <v>394</v>
      </c>
      <c r="Q608" s="256"/>
      <c r="R608" s="255" t="s">
        <v>394</v>
      </c>
      <c r="S608" s="118" t="str">
        <f>IFERROR(IF(M608="LED Kit","NA",VLOOKUP(CONCATENATE(IF(OR(M608="LED Kit",M608="LED Tube"),"LED",M608)," ",O608),Measures!$D$11:$E$245,2,FALSE)*Q608),"")</f>
        <v/>
      </c>
      <c r="T608" s="108"/>
      <c r="U608" s="271" t="s">
        <v>394</v>
      </c>
    </row>
    <row r="609" spans="1:21" s="20" customFormat="1" ht="18.75" customHeight="1">
      <c r="A609" s="104"/>
      <c r="B609" s="101"/>
      <c r="C609" s="253" t="s">
        <v>394</v>
      </c>
      <c r="D609" s="108"/>
      <c r="E609" s="253" t="s">
        <v>394</v>
      </c>
      <c r="F609" s="260"/>
      <c r="G609" s="261" t="s">
        <v>394</v>
      </c>
      <c r="H609" s="258"/>
      <c r="I609" s="259" t="s">
        <v>394</v>
      </c>
      <c r="J609" s="257" t="str">
        <f>IFERROR((VLOOKUP(CONCATENATE(D609," ",F609),Measures!$D$11:$E$245,2,FALSE)*H609),"")</f>
        <v/>
      </c>
      <c r="K609" s="108"/>
      <c r="L609" s="253" t="s">
        <v>394</v>
      </c>
      <c r="M609" s="108"/>
      <c r="N609" s="253" t="s">
        <v>394</v>
      </c>
      <c r="O609" s="108"/>
      <c r="P609" s="253" t="s">
        <v>394</v>
      </c>
      <c r="Q609" s="256"/>
      <c r="R609" s="255" t="s">
        <v>394</v>
      </c>
      <c r="S609" s="118" t="str">
        <f>IFERROR(IF(M609="LED Kit","NA",VLOOKUP(CONCATENATE(IF(OR(M609="LED Kit",M609="LED Tube"),"LED",M609)," ",O609),Measures!$D$11:$E$245,2,FALSE)*Q609),"")</f>
        <v/>
      </c>
      <c r="T609" s="108"/>
      <c r="U609" s="271" t="s">
        <v>394</v>
      </c>
    </row>
    <row r="610" spans="1:21" s="20" customFormat="1" ht="18.75" customHeight="1">
      <c r="A610" s="104"/>
      <c r="B610" s="101"/>
      <c r="C610" s="253" t="s">
        <v>394</v>
      </c>
      <c r="D610" s="108"/>
      <c r="E610" s="253" t="s">
        <v>394</v>
      </c>
      <c r="F610" s="260"/>
      <c r="G610" s="261" t="s">
        <v>394</v>
      </c>
      <c r="H610" s="258"/>
      <c r="I610" s="259" t="s">
        <v>394</v>
      </c>
      <c r="J610" s="257" t="str">
        <f>IFERROR((VLOOKUP(CONCATENATE(D610," ",F610),Measures!$D$11:$E$245,2,FALSE)*H610),"")</f>
        <v/>
      </c>
      <c r="K610" s="108"/>
      <c r="L610" s="253" t="s">
        <v>394</v>
      </c>
      <c r="M610" s="108"/>
      <c r="N610" s="253" t="s">
        <v>394</v>
      </c>
      <c r="O610" s="108"/>
      <c r="P610" s="253" t="s">
        <v>394</v>
      </c>
      <c r="Q610" s="256"/>
      <c r="R610" s="255" t="s">
        <v>394</v>
      </c>
      <c r="S610" s="118" t="str">
        <f>IFERROR(IF(M610="LED Kit","NA",VLOOKUP(CONCATENATE(IF(OR(M610="LED Kit",M610="LED Tube"),"LED",M610)," ",O610),Measures!$D$11:$E$245,2,FALSE)*Q610),"")</f>
        <v/>
      </c>
      <c r="T610" s="108"/>
      <c r="U610" s="271" t="s">
        <v>394</v>
      </c>
    </row>
    <row r="611" spans="1:21" s="20" customFormat="1" ht="18.75" customHeight="1">
      <c r="A611" s="104"/>
      <c r="B611" s="101"/>
      <c r="C611" s="253" t="s">
        <v>394</v>
      </c>
      <c r="D611" s="108"/>
      <c r="E611" s="253" t="s">
        <v>394</v>
      </c>
      <c r="F611" s="260"/>
      <c r="G611" s="261" t="s">
        <v>394</v>
      </c>
      <c r="H611" s="258"/>
      <c r="I611" s="259" t="s">
        <v>394</v>
      </c>
      <c r="J611" s="257" t="str">
        <f>IFERROR((VLOOKUP(CONCATENATE(D611," ",F611),Measures!$D$11:$E$245,2,FALSE)*H611),"")</f>
        <v/>
      </c>
      <c r="K611" s="108"/>
      <c r="L611" s="253" t="s">
        <v>394</v>
      </c>
      <c r="M611" s="108"/>
      <c r="N611" s="253" t="s">
        <v>394</v>
      </c>
      <c r="O611" s="108"/>
      <c r="P611" s="253" t="s">
        <v>394</v>
      </c>
      <c r="Q611" s="256"/>
      <c r="R611" s="255" t="s">
        <v>394</v>
      </c>
      <c r="S611" s="118" t="str">
        <f>IFERROR(IF(M611="LED Kit","NA",VLOOKUP(CONCATENATE(IF(OR(M611="LED Kit",M611="LED Tube"),"LED",M611)," ",O611),Measures!$D$11:$E$245,2,FALSE)*Q611),"")</f>
        <v/>
      </c>
      <c r="T611" s="108"/>
      <c r="U611" s="271" t="s">
        <v>394</v>
      </c>
    </row>
    <row r="612" spans="1:21" s="20" customFormat="1" ht="18.75" customHeight="1">
      <c r="A612" s="104"/>
      <c r="B612" s="101"/>
      <c r="C612" s="253" t="s">
        <v>394</v>
      </c>
      <c r="D612" s="108"/>
      <c r="E612" s="253" t="s">
        <v>394</v>
      </c>
      <c r="F612" s="260"/>
      <c r="G612" s="261" t="s">
        <v>394</v>
      </c>
      <c r="H612" s="258"/>
      <c r="I612" s="259" t="s">
        <v>394</v>
      </c>
      <c r="J612" s="257" t="str">
        <f>IFERROR((VLOOKUP(CONCATENATE(D612," ",F612),Measures!$D$11:$E$245,2,FALSE)*H612),"")</f>
        <v/>
      </c>
      <c r="K612" s="108"/>
      <c r="L612" s="253" t="s">
        <v>394</v>
      </c>
      <c r="M612" s="108"/>
      <c r="N612" s="253" t="s">
        <v>394</v>
      </c>
      <c r="O612" s="108"/>
      <c r="P612" s="253" t="s">
        <v>394</v>
      </c>
      <c r="Q612" s="256"/>
      <c r="R612" s="255" t="s">
        <v>394</v>
      </c>
      <c r="S612" s="118" t="str">
        <f>IFERROR(IF(M612="LED Kit","NA",VLOOKUP(CONCATENATE(IF(OR(M612="LED Kit",M612="LED Tube"),"LED",M612)," ",O612),Measures!$D$11:$E$245,2,FALSE)*Q612),"")</f>
        <v/>
      </c>
      <c r="T612" s="108"/>
      <c r="U612" s="271" t="s">
        <v>394</v>
      </c>
    </row>
    <row r="613" spans="1:21" s="20" customFormat="1" ht="18.75" customHeight="1">
      <c r="A613" s="104"/>
      <c r="B613" s="101"/>
      <c r="C613" s="253" t="s">
        <v>394</v>
      </c>
      <c r="D613" s="108"/>
      <c r="E613" s="253" t="s">
        <v>394</v>
      </c>
      <c r="F613" s="260"/>
      <c r="G613" s="261" t="s">
        <v>394</v>
      </c>
      <c r="H613" s="258"/>
      <c r="I613" s="259" t="s">
        <v>394</v>
      </c>
      <c r="J613" s="257" t="str">
        <f>IFERROR((VLOOKUP(CONCATENATE(D613," ",F613),Measures!$D$11:$E$245,2,FALSE)*H613),"")</f>
        <v/>
      </c>
      <c r="K613" s="108"/>
      <c r="L613" s="253" t="s">
        <v>394</v>
      </c>
      <c r="M613" s="108"/>
      <c r="N613" s="253" t="s">
        <v>394</v>
      </c>
      <c r="O613" s="108"/>
      <c r="P613" s="253" t="s">
        <v>394</v>
      </c>
      <c r="Q613" s="256"/>
      <c r="R613" s="255" t="s">
        <v>394</v>
      </c>
      <c r="S613" s="118" t="str">
        <f>IFERROR(IF(M613="LED Kit","NA",VLOOKUP(CONCATENATE(IF(OR(M613="LED Kit",M613="LED Tube"),"LED",M613)," ",O613),Measures!$D$11:$E$245,2,FALSE)*Q613),"")</f>
        <v/>
      </c>
      <c r="T613" s="108"/>
      <c r="U613" s="271" t="s">
        <v>394</v>
      </c>
    </row>
    <row r="614" spans="1:21" s="20" customFormat="1" ht="18.75" customHeight="1">
      <c r="A614" s="104"/>
      <c r="B614" s="101"/>
      <c r="C614" s="253" t="s">
        <v>394</v>
      </c>
      <c r="D614" s="108"/>
      <c r="E614" s="253" t="s">
        <v>394</v>
      </c>
      <c r="F614" s="260"/>
      <c r="G614" s="261" t="s">
        <v>394</v>
      </c>
      <c r="H614" s="258"/>
      <c r="I614" s="259" t="s">
        <v>394</v>
      </c>
      <c r="J614" s="257" t="str">
        <f>IFERROR((VLOOKUP(CONCATENATE(D614," ",F614),Measures!$D$11:$E$245,2,FALSE)*H614),"")</f>
        <v/>
      </c>
      <c r="K614" s="108"/>
      <c r="L614" s="253" t="s">
        <v>394</v>
      </c>
      <c r="M614" s="108"/>
      <c r="N614" s="253" t="s">
        <v>394</v>
      </c>
      <c r="O614" s="108"/>
      <c r="P614" s="253" t="s">
        <v>394</v>
      </c>
      <c r="Q614" s="256"/>
      <c r="R614" s="255" t="s">
        <v>394</v>
      </c>
      <c r="S614" s="118" t="str">
        <f>IFERROR(IF(M614="LED Kit","NA",VLOOKUP(CONCATENATE(IF(OR(M614="LED Kit",M614="LED Tube"),"LED",M614)," ",O614),Measures!$D$11:$E$245,2,FALSE)*Q614),"")</f>
        <v/>
      </c>
      <c r="T614" s="108"/>
      <c r="U614" s="271" t="s">
        <v>394</v>
      </c>
    </row>
    <row r="615" spans="1:21" s="20" customFormat="1" ht="18.75" customHeight="1">
      <c r="A615" s="104"/>
      <c r="B615" s="101"/>
      <c r="C615" s="253" t="s">
        <v>394</v>
      </c>
      <c r="D615" s="108"/>
      <c r="E615" s="253" t="s">
        <v>394</v>
      </c>
      <c r="F615" s="260"/>
      <c r="G615" s="261" t="s">
        <v>394</v>
      </c>
      <c r="H615" s="258"/>
      <c r="I615" s="259" t="s">
        <v>394</v>
      </c>
      <c r="J615" s="257" t="str">
        <f>IFERROR((VLOOKUP(CONCATENATE(D615," ",F615),Measures!$D$11:$E$245,2,FALSE)*H615),"")</f>
        <v/>
      </c>
      <c r="K615" s="108"/>
      <c r="L615" s="253" t="s">
        <v>394</v>
      </c>
      <c r="M615" s="108"/>
      <c r="N615" s="253" t="s">
        <v>394</v>
      </c>
      <c r="O615" s="108"/>
      <c r="P615" s="253" t="s">
        <v>394</v>
      </c>
      <c r="Q615" s="256"/>
      <c r="R615" s="255" t="s">
        <v>394</v>
      </c>
      <c r="S615" s="118" t="str">
        <f>IFERROR(IF(M615="LED Kit","NA",VLOOKUP(CONCATENATE(IF(OR(M615="LED Kit",M615="LED Tube"),"LED",M615)," ",O615),Measures!$D$11:$E$245,2,FALSE)*Q615),"")</f>
        <v/>
      </c>
      <c r="T615" s="108"/>
      <c r="U615" s="271" t="s">
        <v>394</v>
      </c>
    </row>
    <row r="616" spans="1:21" s="20" customFormat="1" ht="18.75" customHeight="1">
      <c r="A616" s="104"/>
      <c r="B616" s="101"/>
      <c r="C616" s="253" t="s">
        <v>394</v>
      </c>
      <c r="D616" s="108"/>
      <c r="E616" s="253" t="s">
        <v>394</v>
      </c>
      <c r="F616" s="260"/>
      <c r="G616" s="261" t="s">
        <v>394</v>
      </c>
      <c r="H616" s="258"/>
      <c r="I616" s="259" t="s">
        <v>394</v>
      </c>
      <c r="J616" s="257" t="str">
        <f>IFERROR((VLOOKUP(CONCATENATE(D616," ",F616),Measures!$D$11:$E$245,2,FALSE)*H616),"")</f>
        <v/>
      </c>
      <c r="K616" s="108"/>
      <c r="L616" s="253" t="s">
        <v>394</v>
      </c>
      <c r="M616" s="108"/>
      <c r="N616" s="253" t="s">
        <v>394</v>
      </c>
      <c r="O616" s="108"/>
      <c r="P616" s="253" t="s">
        <v>394</v>
      </c>
      <c r="Q616" s="256"/>
      <c r="R616" s="255" t="s">
        <v>394</v>
      </c>
      <c r="S616" s="118" t="str">
        <f>IFERROR(IF(M616="LED Kit","NA",VLOOKUP(CONCATENATE(IF(OR(M616="LED Kit",M616="LED Tube"),"LED",M616)," ",O616),Measures!$D$11:$E$245,2,FALSE)*Q616),"")</f>
        <v/>
      </c>
      <c r="T616" s="108"/>
      <c r="U616" s="271" t="s">
        <v>394</v>
      </c>
    </row>
    <row r="617" spans="1:21" s="20" customFormat="1" ht="18.75" customHeight="1">
      <c r="A617" s="104"/>
      <c r="B617" s="101"/>
      <c r="C617" s="253" t="s">
        <v>394</v>
      </c>
      <c r="D617" s="108"/>
      <c r="E617" s="253" t="s">
        <v>394</v>
      </c>
      <c r="F617" s="260"/>
      <c r="G617" s="261" t="s">
        <v>394</v>
      </c>
      <c r="H617" s="258"/>
      <c r="I617" s="259" t="s">
        <v>394</v>
      </c>
      <c r="J617" s="257" t="str">
        <f>IFERROR((VLOOKUP(CONCATENATE(D617," ",F617),Measures!$D$11:$E$245,2,FALSE)*H617),"")</f>
        <v/>
      </c>
      <c r="K617" s="108"/>
      <c r="L617" s="253" t="s">
        <v>394</v>
      </c>
      <c r="M617" s="108"/>
      <c r="N617" s="253" t="s">
        <v>394</v>
      </c>
      <c r="O617" s="108"/>
      <c r="P617" s="253" t="s">
        <v>394</v>
      </c>
      <c r="Q617" s="256"/>
      <c r="R617" s="255" t="s">
        <v>394</v>
      </c>
      <c r="S617" s="118" t="str">
        <f>IFERROR(IF(M617="LED Kit","NA",VLOOKUP(CONCATENATE(IF(OR(M617="LED Kit",M617="LED Tube"),"LED",M617)," ",O617),Measures!$D$11:$E$245,2,FALSE)*Q617),"")</f>
        <v/>
      </c>
      <c r="T617" s="108"/>
      <c r="U617" s="271" t="s">
        <v>394</v>
      </c>
    </row>
    <row r="618" spans="1:21" s="20" customFormat="1" ht="18.75" customHeight="1">
      <c r="A618" s="104"/>
      <c r="B618" s="101"/>
      <c r="C618" s="253" t="s">
        <v>394</v>
      </c>
      <c r="D618" s="108"/>
      <c r="E618" s="253" t="s">
        <v>394</v>
      </c>
      <c r="F618" s="260"/>
      <c r="G618" s="261" t="s">
        <v>394</v>
      </c>
      <c r="H618" s="258"/>
      <c r="I618" s="259" t="s">
        <v>394</v>
      </c>
      <c r="J618" s="257" t="str">
        <f>IFERROR((VLOOKUP(CONCATENATE(D618," ",F618),Measures!$D$11:$E$245,2,FALSE)*H618),"")</f>
        <v/>
      </c>
      <c r="K618" s="108"/>
      <c r="L618" s="253" t="s">
        <v>394</v>
      </c>
      <c r="M618" s="108"/>
      <c r="N618" s="253" t="s">
        <v>394</v>
      </c>
      <c r="O618" s="108"/>
      <c r="P618" s="253" t="s">
        <v>394</v>
      </c>
      <c r="Q618" s="256"/>
      <c r="R618" s="255" t="s">
        <v>394</v>
      </c>
      <c r="S618" s="118" t="str">
        <f>IFERROR(IF(M618="LED Kit","NA",VLOOKUP(CONCATENATE(IF(OR(M618="LED Kit",M618="LED Tube"),"LED",M618)," ",O618),Measures!$D$11:$E$245,2,FALSE)*Q618),"")</f>
        <v/>
      </c>
      <c r="T618" s="108"/>
      <c r="U618" s="271" t="s">
        <v>394</v>
      </c>
    </row>
    <row r="619" spans="1:21" s="20" customFormat="1" ht="18.75" customHeight="1">
      <c r="A619" s="104"/>
      <c r="B619" s="101"/>
      <c r="C619" s="253" t="s">
        <v>394</v>
      </c>
      <c r="D619" s="108"/>
      <c r="E619" s="253" t="s">
        <v>394</v>
      </c>
      <c r="F619" s="260"/>
      <c r="G619" s="261" t="s">
        <v>394</v>
      </c>
      <c r="H619" s="258"/>
      <c r="I619" s="259" t="s">
        <v>394</v>
      </c>
      <c r="J619" s="257" t="str">
        <f>IFERROR((VLOOKUP(CONCATENATE(D619," ",F619),Measures!$D$11:$E$245,2,FALSE)*H619),"")</f>
        <v/>
      </c>
      <c r="K619" s="108"/>
      <c r="L619" s="253" t="s">
        <v>394</v>
      </c>
      <c r="M619" s="108"/>
      <c r="N619" s="253" t="s">
        <v>394</v>
      </c>
      <c r="O619" s="108"/>
      <c r="P619" s="253" t="s">
        <v>394</v>
      </c>
      <c r="Q619" s="256"/>
      <c r="R619" s="255" t="s">
        <v>394</v>
      </c>
      <c r="S619" s="118" t="str">
        <f>IFERROR(IF(M619="LED Kit","NA",VLOOKUP(CONCATENATE(IF(OR(M619="LED Kit",M619="LED Tube"),"LED",M619)," ",O619),Measures!$D$11:$E$245,2,FALSE)*Q619),"")</f>
        <v/>
      </c>
      <c r="T619" s="108"/>
      <c r="U619" s="271" t="s">
        <v>394</v>
      </c>
    </row>
    <row r="620" spans="1:21" s="20" customFormat="1" ht="18.75" customHeight="1">
      <c r="A620" s="104"/>
      <c r="B620" s="101"/>
      <c r="C620" s="253" t="s">
        <v>394</v>
      </c>
      <c r="D620" s="108"/>
      <c r="E620" s="253" t="s">
        <v>394</v>
      </c>
      <c r="F620" s="260"/>
      <c r="G620" s="261" t="s">
        <v>394</v>
      </c>
      <c r="H620" s="258"/>
      <c r="I620" s="259" t="s">
        <v>394</v>
      </c>
      <c r="J620" s="257" t="str">
        <f>IFERROR((VLOOKUP(CONCATENATE(D620," ",F620),Measures!$D$11:$E$245,2,FALSE)*H620),"")</f>
        <v/>
      </c>
      <c r="K620" s="108"/>
      <c r="L620" s="253" t="s">
        <v>394</v>
      </c>
      <c r="M620" s="108"/>
      <c r="N620" s="253" t="s">
        <v>394</v>
      </c>
      <c r="O620" s="108"/>
      <c r="P620" s="253" t="s">
        <v>394</v>
      </c>
      <c r="Q620" s="256"/>
      <c r="R620" s="255" t="s">
        <v>394</v>
      </c>
      <c r="S620" s="118" t="str">
        <f>IFERROR(IF(M620="LED Kit","NA",VLOOKUP(CONCATENATE(IF(OR(M620="LED Kit",M620="LED Tube"),"LED",M620)," ",O620),Measures!$D$11:$E$245,2,FALSE)*Q620),"")</f>
        <v/>
      </c>
      <c r="T620" s="108"/>
      <c r="U620" s="271" t="s">
        <v>394</v>
      </c>
    </row>
    <row r="621" spans="1:21" s="20" customFormat="1" ht="18.75" customHeight="1">
      <c r="A621" s="104"/>
      <c r="B621" s="101"/>
      <c r="C621" s="253" t="s">
        <v>394</v>
      </c>
      <c r="D621" s="108"/>
      <c r="E621" s="253" t="s">
        <v>394</v>
      </c>
      <c r="F621" s="260"/>
      <c r="G621" s="261" t="s">
        <v>394</v>
      </c>
      <c r="H621" s="258"/>
      <c r="I621" s="259" t="s">
        <v>394</v>
      </c>
      <c r="J621" s="257" t="str">
        <f>IFERROR((VLOOKUP(CONCATENATE(D621," ",F621),Measures!$D$11:$E$245,2,FALSE)*H621),"")</f>
        <v/>
      </c>
      <c r="K621" s="108"/>
      <c r="L621" s="253" t="s">
        <v>394</v>
      </c>
      <c r="M621" s="108"/>
      <c r="N621" s="253" t="s">
        <v>394</v>
      </c>
      <c r="O621" s="108"/>
      <c r="P621" s="253" t="s">
        <v>394</v>
      </c>
      <c r="Q621" s="256"/>
      <c r="R621" s="255" t="s">
        <v>394</v>
      </c>
      <c r="S621" s="118" t="str">
        <f>IFERROR(IF(M621="LED Kit","NA",VLOOKUP(CONCATENATE(IF(OR(M621="LED Kit",M621="LED Tube"),"LED",M621)," ",O621),Measures!$D$11:$E$245,2,FALSE)*Q621),"")</f>
        <v/>
      </c>
      <c r="T621" s="108"/>
      <c r="U621" s="271" t="s">
        <v>394</v>
      </c>
    </row>
    <row r="622" spans="1:21" s="20" customFormat="1" ht="18.75" customHeight="1">
      <c r="A622" s="104"/>
      <c r="B622" s="101"/>
      <c r="C622" s="253" t="s">
        <v>394</v>
      </c>
      <c r="D622" s="108"/>
      <c r="E622" s="253" t="s">
        <v>394</v>
      </c>
      <c r="F622" s="260"/>
      <c r="G622" s="261" t="s">
        <v>394</v>
      </c>
      <c r="H622" s="258"/>
      <c r="I622" s="259" t="s">
        <v>394</v>
      </c>
      <c r="J622" s="257" t="str">
        <f>IFERROR((VLOOKUP(CONCATENATE(D622," ",F622),Measures!$D$11:$E$245,2,FALSE)*H622),"")</f>
        <v/>
      </c>
      <c r="K622" s="108"/>
      <c r="L622" s="253" t="s">
        <v>394</v>
      </c>
      <c r="M622" s="108"/>
      <c r="N622" s="253" t="s">
        <v>394</v>
      </c>
      <c r="O622" s="108"/>
      <c r="P622" s="253" t="s">
        <v>394</v>
      </c>
      <c r="Q622" s="256"/>
      <c r="R622" s="255" t="s">
        <v>394</v>
      </c>
      <c r="S622" s="118" t="str">
        <f>IFERROR(IF(M622="LED Kit","NA",VLOOKUP(CONCATENATE(IF(OR(M622="LED Kit",M622="LED Tube"),"LED",M622)," ",O622),Measures!$D$11:$E$245,2,FALSE)*Q622),"")</f>
        <v/>
      </c>
      <c r="T622" s="108"/>
      <c r="U622" s="271" t="s">
        <v>394</v>
      </c>
    </row>
    <row r="623" spans="1:21" s="20" customFormat="1" ht="18.75" customHeight="1">
      <c r="A623" s="104"/>
      <c r="B623" s="101"/>
      <c r="C623" s="253" t="s">
        <v>394</v>
      </c>
      <c r="D623" s="108"/>
      <c r="E623" s="253" t="s">
        <v>394</v>
      </c>
      <c r="F623" s="260"/>
      <c r="G623" s="261" t="s">
        <v>394</v>
      </c>
      <c r="H623" s="258"/>
      <c r="I623" s="259" t="s">
        <v>394</v>
      </c>
      <c r="J623" s="257" t="str">
        <f>IFERROR((VLOOKUP(CONCATENATE(D623," ",F623),Measures!$D$11:$E$245,2,FALSE)*H623),"")</f>
        <v/>
      </c>
      <c r="K623" s="108"/>
      <c r="L623" s="253" t="s">
        <v>394</v>
      </c>
      <c r="M623" s="108"/>
      <c r="N623" s="253" t="s">
        <v>394</v>
      </c>
      <c r="O623" s="108"/>
      <c r="P623" s="253" t="s">
        <v>394</v>
      </c>
      <c r="Q623" s="256"/>
      <c r="R623" s="255" t="s">
        <v>394</v>
      </c>
      <c r="S623" s="118" t="str">
        <f>IFERROR(IF(M623="LED Kit","NA",VLOOKUP(CONCATENATE(IF(OR(M623="LED Kit",M623="LED Tube"),"LED",M623)," ",O623),Measures!$D$11:$E$245,2,FALSE)*Q623),"")</f>
        <v/>
      </c>
      <c r="T623" s="108"/>
      <c r="U623" s="271" t="s">
        <v>394</v>
      </c>
    </row>
    <row r="624" spans="1:21" s="20" customFormat="1" ht="18.75" customHeight="1">
      <c r="A624" s="104"/>
      <c r="B624" s="101"/>
      <c r="C624" s="253" t="s">
        <v>394</v>
      </c>
      <c r="D624" s="108"/>
      <c r="E624" s="253" t="s">
        <v>394</v>
      </c>
      <c r="F624" s="260"/>
      <c r="G624" s="261" t="s">
        <v>394</v>
      </c>
      <c r="H624" s="258"/>
      <c r="I624" s="259" t="s">
        <v>394</v>
      </c>
      <c r="J624" s="257" t="str">
        <f>IFERROR((VLOOKUP(CONCATENATE(D624," ",F624),Measures!$D$11:$E$245,2,FALSE)*H624),"")</f>
        <v/>
      </c>
      <c r="K624" s="108"/>
      <c r="L624" s="253" t="s">
        <v>394</v>
      </c>
      <c r="M624" s="108"/>
      <c r="N624" s="253" t="s">
        <v>394</v>
      </c>
      <c r="O624" s="108"/>
      <c r="P624" s="253" t="s">
        <v>394</v>
      </c>
      <c r="Q624" s="256"/>
      <c r="R624" s="255" t="s">
        <v>394</v>
      </c>
      <c r="S624" s="118" t="str">
        <f>IFERROR(IF(M624="LED Kit","NA",VLOOKUP(CONCATENATE(IF(OR(M624="LED Kit",M624="LED Tube"),"LED",M624)," ",O624),Measures!$D$11:$E$245,2,FALSE)*Q624),"")</f>
        <v/>
      </c>
      <c r="T624" s="108"/>
      <c r="U624" s="271" t="s">
        <v>394</v>
      </c>
    </row>
    <row r="625" spans="1:21" s="20" customFormat="1" ht="18.75" customHeight="1">
      <c r="A625" s="104"/>
      <c r="B625" s="101"/>
      <c r="C625" s="253" t="s">
        <v>394</v>
      </c>
      <c r="D625" s="108"/>
      <c r="E625" s="253" t="s">
        <v>394</v>
      </c>
      <c r="F625" s="260"/>
      <c r="G625" s="261" t="s">
        <v>394</v>
      </c>
      <c r="H625" s="258"/>
      <c r="I625" s="259" t="s">
        <v>394</v>
      </c>
      <c r="J625" s="257" t="str">
        <f>IFERROR((VLOOKUP(CONCATENATE(D625," ",F625),Measures!$D$11:$E$245,2,FALSE)*H625),"")</f>
        <v/>
      </c>
      <c r="K625" s="108"/>
      <c r="L625" s="253" t="s">
        <v>394</v>
      </c>
      <c r="M625" s="108"/>
      <c r="N625" s="253" t="s">
        <v>394</v>
      </c>
      <c r="O625" s="108"/>
      <c r="P625" s="253" t="s">
        <v>394</v>
      </c>
      <c r="Q625" s="256"/>
      <c r="R625" s="255" t="s">
        <v>394</v>
      </c>
      <c r="S625" s="118" t="str">
        <f>IFERROR(IF(M625="LED Kit","NA",VLOOKUP(CONCATENATE(IF(OR(M625="LED Kit",M625="LED Tube"),"LED",M625)," ",O625),Measures!$D$11:$E$245,2,FALSE)*Q625),"")</f>
        <v/>
      </c>
      <c r="T625" s="108"/>
      <c r="U625" s="271" t="s">
        <v>394</v>
      </c>
    </row>
    <row r="626" spans="1:21" s="20" customFormat="1" ht="18.75" customHeight="1">
      <c r="A626" s="104"/>
      <c r="B626" s="101"/>
      <c r="C626" s="253" t="s">
        <v>394</v>
      </c>
      <c r="D626" s="108"/>
      <c r="E626" s="253" t="s">
        <v>394</v>
      </c>
      <c r="F626" s="260"/>
      <c r="G626" s="261" t="s">
        <v>394</v>
      </c>
      <c r="H626" s="258"/>
      <c r="I626" s="259" t="s">
        <v>394</v>
      </c>
      <c r="J626" s="257" t="str">
        <f>IFERROR((VLOOKUP(CONCATENATE(D626," ",F626),Measures!$D$11:$E$245,2,FALSE)*H626),"")</f>
        <v/>
      </c>
      <c r="K626" s="108"/>
      <c r="L626" s="253" t="s">
        <v>394</v>
      </c>
      <c r="M626" s="108"/>
      <c r="N626" s="253" t="s">
        <v>394</v>
      </c>
      <c r="O626" s="108"/>
      <c r="P626" s="253" t="s">
        <v>394</v>
      </c>
      <c r="Q626" s="256"/>
      <c r="R626" s="255" t="s">
        <v>394</v>
      </c>
      <c r="S626" s="118" t="str">
        <f>IFERROR(IF(M626="LED Kit","NA",VLOOKUP(CONCATENATE(IF(OR(M626="LED Kit",M626="LED Tube"),"LED",M626)," ",O626),Measures!$D$11:$E$245,2,FALSE)*Q626),"")</f>
        <v/>
      </c>
      <c r="T626" s="108"/>
      <c r="U626" s="271" t="s">
        <v>394</v>
      </c>
    </row>
    <row r="627" spans="1:21" s="20" customFormat="1" ht="18.75" customHeight="1">
      <c r="A627" s="104"/>
      <c r="B627" s="101"/>
      <c r="C627" s="253" t="s">
        <v>394</v>
      </c>
      <c r="D627" s="108"/>
      <c r="E627" s="253" t="s">
        <v>394</v>
      </c>
      <c r="F627" s="260"/>
      <c r="G627" s="261" t="s">
        <v>394</v>
      </c>
      <c r="H627" s="258"/>
      <c r="I627" s="259" t="s">
        <v>394</v>
      </c>
      <c r="J627" s="257" t="str">
        <f>IFERROR((VLOOKUP(CONCATENATE(D627," ",F627),Measures!$D$11:$E$245,2,FALSE)*H627),"")</f>
        <v/>
      </c>
      <c r="K627" s="108"/>
      <c r="L627" s="253" t="s">
        <v>394</v>
      </c>
      <c r="M627" s="108"/>
      <c r="N627" s="253" t="s">
        <v>394</v>
      </c>
      <c r="O627" s="108"/>
      <c r="P627" s="253" t="s">
        <v>394</v>
      </c>
      <c r="Q627" s="256"/>
      <c r="R627" s="255" t="s">
        <v>394</v>
      </c>
      <c r="S627" s="118" t="str">
        <f>IFERROR(IF(M627="LED Kit","NA",VLOOKUP(CONCATENATE(IF(OR(M627="LED Kit",M627="LED Tube"),"LED",M627)," ",O627),Measures!$D$11:$E$245,2,FALSE)*Q627),"")</f>
        <v/>
      </c>
      <c r="T627" s="108"/>
      <c r="U627" s="271" t="s">
        <v>394</v>
      </c>
    </row>
    <row r="628" spans="1:21" s="20" customFormat="1" ht="18.75" customHeight="1">
      <c r="A628" s="104"/>
      <c r="B628" s="101"/>
      <c r="C628" s="253" t="s">
        <v>394</v>
      </c>
      <c r="D628" s="108"/>
      <c r="E628" s="253" t="s">
        <v>394</v>
      </c>
      <c r="F628" s="260"/>
      <c r="G628" s="261" t="s">
        <v>394</v>
      </c>
      <c r="H628" s="258"/>
      <c r="I628" s="259" t="s">
        <v>394</v>
      </c>
      <c r="J628" s="257" t="str">
        <f>IFERROR((VLOOKUP(CONCATENATE(D628," ",F628),Measures!$D$11:$E$245,2,FALSE)*H628),"")</f>
        <v/>
      </c>
      <c r="K628" s="108"/>
      <c r="L628" s="253" t="s">
        <v>394</v>
      </c>
      <c r="M628" s="108"/>
      <c r="N628" s="253" t="s">
        <v>394</v>
      </c>
      <c r="O628" s="108"/>
      <c r="P628" s="253" t="s">
        <v>394</v>
      </c>
      <c r="Q628" s="256"/>
      <c r="R628" s="255" t="s">
        <v>394</v>
      </c>
      <c r="S628" s="118" t="str">
        <f>IFERROR(IF(M628="LED Kit","NA",VLOOKUP(CONCATENATE(IF(OR(M628="LED Kit",M628="LED Tube"),"LED",M628)," ",O628),Measures!$D$11:$E$245,2,FALSE)*Q628),"")</f>
        <v/>
      </c>
      <c r="T628" s="108"/>
      <c r="U628" s="271" t="s">
        <v>394</v>
      </c>
    </row>
    <row r="629" spans="1:21" s="20" customFormat="1" ht="18.75" customHeight="1">
      <c r="A629" s="104"/>
      <c r="B629" s="101"/>
      <c r="C629" s="253" t="s">
        <v>394</v>
      </c>
      <c r="D629" s="108"/>
      <c r="E629" s="253" t="s">
        <v>394</v>
      </c>
      <c r="F629" s="260"/>
      <c r="G629" s="261" t="s">
        <v>394</v>
      </c>
      <c r="H629" s="258"/>
      <c r="I629" s="259" t="s">
        <v>394</v>
      </c>
      <c r="J629" s="257" t="str">
        <f>IFERROR((VLOOKUP(CONCATENATE(D629," ",F629),Measures!$D$11:$E$245,2,FALSE)*H629),"")</f>
        <v/>
      </c>
      <c r="K629" s="108"/>
      <c r="L629" s="253" t="s">
        <v>394</v>
      </c>
      <c r="M629" s="108"/>
      <c r="N629" s="253" t="s">
        <v>394</v>
      </c>
      <c r="O629" s="108"/>
      <c r="P629" s="253" t="s">
        <v>394</v>
      </c>
      <c r="Q629" s="256"/>
      <c r="R629" s="255" t="s">
        <v>394</v>
      </c>
      <c r="S629" s="118" t="str">
        <f>IFERROR(IF(M629="LED Kit","NA",VLOOKUP(CONCATENATE(IF(OR(M629="LED Kit",M629="LED Tube"),"LED",M629)," ",O629),Measures!$D$11:$E$245,2,FALSE)*Q629),"")</f>
        <v/>
      </c>
      <c r="T629" s="108"/>
      <c r="U629" s="271" t="s">
        <v>394</v>
      </c>
    </row>
    <row r="630" spans="1:21" s="20" customFormat="1" ht="18.75" customHeight="1">
      <c r="A630" s="104"/>
      <c r="B630" s="101"/>
      <c r="C630" s="253" t="s">
        <v>394</v>
      </c>
      <c r="D630" s="108"/>
      <c r="E630" s="253" t="s">
        <v>394</v>
      </c>
      <c r="F630" s="260"/>
      <c r="G630" s="261" t="s">
        <v>394</v>
      </c>
      <c r="H630" s="258"/>
      <c r="I630" s="259" t="s">
        <v>394</v>
      </c>
      <c r="J630" s="257" t="str">
        <f>IFERROR((VLOOKUP(CONCATENATE(D630," ",F630),Measures!$D$11:$E$245,2,FALSE)*H630),"")</f>
        <v/>
      </c>
      <c r="K630" s="108"/>
      <c r="L630" s="253" t="s">
        <v>394</v>
      </c>
      <c r="M630" s="108"/>
      <c r="N630" s="253" t="s">
        <v>394</v>
      </c>
      <c r="O630" s="108"/>
      <c r="P630" s="253" t="s">
        <v>394</v>
      </c>
      <c r="Q630" s="256"/>
      <c r="R630" s="255" t="s">
        <v>394</v>
      </c>
      <c r="S630" s="118" t="str">
        <f>IFERROR(IF(M630="LED Kit","NA",VLOOKUP(CONCATENATE(IF(OR(M630="LED Kit",M630="LED Tube"),"LED",M630)," ",O630),Measures!$D$11:$E$245,2,FALSE)*Q630),"")</f>
        <v/>
      </c>
      <c r="T630" s="108"/>
      <c r="U630" s="271" t="s">
        <v>394</v>
      </c>
    </row>
    <row r="631" spans="1:21" s="20" customFormat="1" ht="18.75" customHeight="1">
      <c r="A631" s="104"/>
      <c r="B631" s="101"/>
      <c r="C631" s="253" t="s">
        <v>394</v>
      </c>
      <c r="D631" s="108"/>
      <c r="E631" s="253" t="s">
        <v>394</v>
      </c>
      <c r="F631" s="260"/>
      <c r="G631" s="261" t="s">
        <v>394</v>
      </c>
      <c r="H631" s="258"/>
      <c r="I631" s="259" t="s">
        <v>394</v>
      </c>
      <c r="J631" s="257" t="str">
        <f>IFERROR((VLOOKUP(CONCATENATE(D631," ",F631),Measures!$D$11:$E$245,2,FALSE)*H631),"")</f>
        <v/>
      </c>
      <c r="K631" s="108"/>
      <c r="L631" s="253" t="s">
        <v>394</v>
      </c>
      <c r="M631" s="108"/>
      <c r="N631" s="253" t="s">
        <v>394</v>
      </c>
      <c r="O631" s="108"/>
      <c r="P631" s="253" t="s">
        <v>394</v>
      </c>
      <c r="Q631" s="256"/>
      <c r="R631" s="255" t="s">
        <v>394</v>
      </c>
      <c r="S631" s="118" t="str">
        <f>IFERROR(IF(M631="LED Kit","NA",VLOOKUP(CONCATENATE(IF(OR(M631="LED Kit",M631="LED Tube"),"LED",M631)," ",O631),Measures!$D$11:$E$245,2,FALSE)*Q631),"")</f>
        <v/>
      </c>
      <c r="T631" s="108"/>
      <c r="U631" s="271" t="s">
        <v>394</v>
      </c>
    </row>
    <row r="632" spans="1:21" s="20" customFormat="1" ht="18.75" customHeight="1">
      <c r="A632" s="104"/>
      <c r="B632" s="101"/>
      <c r="C632" s="253" t="s">
        <v>394</v>
      </c>
      <c r="D632" s="108"/>
      <c r="E632" s="253" t="s">
        <v>394</v>
      </c>
      <c r="F632" s="260"/>
      <c r="G632" s="261" t="s">
        <v>394</v>
      </c>
      <c r="H632" s="258"/>
      <c r="I632" s="259" t="s">
        <v>394</v>
      </c>
      <c r="J632" s="257" t="str">
        <f>IFERROR((VLOOKUP(CONCATENATE(D632," ",F632),Measures!$D$11:$E$245,2,FALSE)*H632),"")</f>
        <v/>
      </c>
      <c r="K632" s="108"/>
      <c r="L632" s="253" t="s">
        <v>394</v>
      </c>
      <c r="M632" s="108"/>
      <c r="N632" s="253" t="s">
        <v>394</v>
      </c>
      <c r="O632" s="108"/>
      <c r="P632" s="253" t="s">
        <v>394</v>
      </c>
      <c r="Q632" s="256"/>
      <c r="R632" s="255" t="s">
        <v>394</v>
      </c>
      <c r="S632" s="118" t="str">
        <f>IFERROR(IF(M632="LED Kit","NA",VLOOKUP(CONCATENATE(IF(OR(M632="LED Kit",M632="LED Tube"),"LED",M632)," ",O632),Measures!$D$11:$E$245,2,FALSE)*Q632),"")</f>
        <v/>
      </c>
      <c r="T632" s="108"/>
      <c r="U632" s="271" t="s">
        <v>394</v>
      </c>
    </row>
    <row r="633" spans="1:21" s="20" customFormat="1" ht="18.75" customHeight="1">
      <c r="A633" s="104"/>
      <c r="B633" s="101"/>
      <c r="C633" s="253" t="s">
        <v>394</v>
      </c>
      <c r="D633" s="108"/>
      <c r="E633" s="253" t="s">
        <v>394</v>
      </c>
      <c r="F633" s="260"/>
      <c r="G633" s="261" t="s">
        <v>394</v>
      </c>
      <c r="H633" s="258"/>
      <c r="I633" s="259" t="s">
        <v>394</v>
      </c>
      <c r="J633" s="257" t="str">
        <f>IFERROR((VLOOKUP(CONCATENATE(D633," ",F633),Measures!$D$11:$E$245,2,FALSE)*H633),"")</f>
        <v/>
      </c>
      <c r="K633" s="108"/>
      <c r="L633" s="253" t="s">
        <v>394</v>
      </c>
      <c r="M633" s="108"/>
      <c r="N633" s="253" t="s">
        <v>394</v>
      </c>
      <c r="O633" s="108"/>
      <c r="P633" s="253" t="s">
        <v>394</v>
      </c>
      <c r="Q633" s="256"/>
      <c r="R633" s="255" t="s">
        <v>394</v>
      </c>
      <c r="S633" s="118" t="str">
        <f>IFERROR(IF(M633="LED Kit","NA",VLOOKUP(CONCATENATE(IF(OR(M633="LED Kit",M633="LED Tube"),"LED",M633)," ",O633),Measures!$D$11:$E$245,2,FALSE)*Q633),"")</f>
        <v/>
      </c>
      <c r="T633" s="108"/>
      <c r="U633" s="271" t="s">
        <v>394</v>
      </c>
    </row>
    <row r="634" spans="1:21" s="20" customFormat="1" ht="18.75" customHeight="1">
      <c r="A634" s="104"/>
      <c r="B634" s="101"/>
      <c r="C634" s="253" t="s">
        <v>394</v>
      </c>
      <c r="D634" s="108"/>
      <c r="E634" s="253" t="s">
        <v>394</v>
      </c>
      <c r="F634" s="260"/>
      <c r="G634" s="261" t="s">
        <v>394</v>
      </c>
      <c r="H634" s="258"/>
      <c r="I634" s="259" t="s">
        <v>394</v>
      </c>
      <c r="J634" s="257" t="str">
        <f>IFERROR((VLOOKUP(CONCATENATE(D634," ",F634),Measures!$D$11:$E$245,2,FALSE)*H634),"")</f>
        <v/>
      </c>
      <c r="K634" s="108"/>
      <c r="L634" s="253" t="s">
        <v>394</v>
      </c>
      <c r="M634" s="108"/>
      <c r="N634" s="253" t="s">
        <v>394</v>
      </c>
      <c r="O634" s="108"/>
      <c r="P634" s="253" t="s">
        <v>394</v>
      </c>
      <c r="Q634" s="256"/>
      <c r="R634" s="255" t="s">
        <v>394</v>
      </c>
      <c r="S634" s="118" t="str">
        <f>IFERROR(IF(M634="LED Kit","NA",VLOOKUP(CONCATENATE(IF(OR(M634="LED Kit",M634="LED Tube"),"LED",M634)," ",O634),Measures!$D$11:$E$245,2,FALSE)*Q634),"")</f>
        <v/>
      </c>
      <c r="T634" s="108"/>
      <c r="U634" s="271" t="s">
        <v>394</v>
      </c>
    </row>
    <row r="635" spans="1:21" s="20" customFormat="1" ht="18.75" customHeight="1">
      <c r="A635" s="104"/>
      <c r="B635" s="101"/>
      <c r="C635" s="253" t="s">
        <v>394</v>
      </c>
      <c r="D635" s="108"/>
      <c r="E635" s="253" t="s">
        <v>394</v>
      </c>
      <c r="F635" s="260"/>
      <c r="G635" s="261" t="s">
        <v>394</v>
      </c>
      <c r="H635" s="258"/>
      <c r="I635" s="259" t="s">
        <v>394</v>
      </c>
      <c r="J635" s="257" t="str">
        <f>IFERROR((VLOOKUP(CONCATENATE(D635," ",F635),Measures!$D$11:$E$245,2,FALSE)*H635),"")</f>
        <v/>
      </c>
      <c r="K635" s="108"/>
      <c r="L635" s="253" t="s">
        <v>394</v>
      </c>
      <c r="M635" s="108"/>
      <c r="N635" s="253" t="s">
        <v>394</v>
      </c>
      <c r="O635" s="108"/>
      <c r="P635" s="253" t="s">
        <v>394</v>
      </c>
      <c r="Q635" s="256"/>
      <c r="R635" s="255" t="s">
        <v>394</v>
      </c>
      <c r="S635" s="118" t="str">
        <f>IFERROR(IF(M635="LED Kit","NA",VLOOKUP(CONCATENATE(IF(OR(M635="LED Kit",M635="LED Tube"),"LED",M635)," ",O635),Measures!$D$11:$E$245,2,FALSE)*Q635),"")</f>
        <v/>
      </c>
      <c r="T635" s="108"/>
      <c r="U635" s="271" t="s">
        <v>394</v>
      </c>
    </row>
    <row r="636" spans="1:21" s="20" customFormat="1" ht="18.75" customHeight="1">
      <c r="A636" s="104"/>
      <c r="B636" s="101"/>
      <c r="C636" s="253" t="s">
        <v>394</v>
      </c>
      <c r="D636" s="108"/>
      <c r="E636" s="253" t="s">
        <v>394</v>
      </c>
      <c r="F636" s="260"/>
      <c r="G636" s="261" t="s">
        <v>394</v>
      </c>
      <c r="H636" s="258"/>
      <c r="I636" s="259" t="s">
        <v>394</v>
      </c>
      <c r="J636" s="257" t="str">
        <f>IFERROR((VLOOKUP(CONCATENATE(D636," ",F636),Measures!$D$11:$E$245,2,FALSE)*H636),"")</f>
        <v/>
      </c>
      <c r="K636" s="108"/>
      <c r="L636" s="253" t="s">
        <v>394</v>
      </c>
      <c r="M636" s="108"/>
      <c r="N636" s="253" t="s">
        <v>394</v>
      </c>
      <c r="O636" s="108"/>
      <c r="P636" s="253" t="s">
        <v>394</v>
      </c>
      <c r="Q636" s="256"/>
      <c r="R636" s="255" t="s">
        <v>394</v>
      </c>
      <c r="S636" s="118" t="str">
        <f>IFERROR(IF(M636="LED Kit","NA",VLOOKUP(CONCATENATE(IF(OR(M636="LED Kit",M636="LED Tube"),"LED",M636)," ",O636),Measures!$D$11:$E$245,2,FALSE)*Q636),"")</f>
        <v/>
      </c>
      <c r="T636" s="108"/>
      <c r="U636" s="271" t="s">
        <v>394</v>
      </c>
    </row>
    <row r="637" spans="1:21" s="20" customFormat="1" ht="18.75" customHeight="1">
      <c r="A637" s="104"/>
      <c r="B637" s="101"/>
      <c r="C637" s="253" t="s">
        <v>394</v>
      </c>
      <c r="D637" s="108"/>
      <c r="E637" s="253" t="s">
        <v>394</v>
      </c>
      <c r="F637" s="260"/>
      <c r="G637" s="261" t="s">
        <v>394</v>
      </c>
      <c r="H637" s="258"/>
      <c r="I637" s="259" t="s">
        <v>394</v>
      </c>
      <c r="J637" s="257" t="str">
        <f>IFERROR((VLOOKUP(CONCATENATE(D637," ",F637),Measures!$D$11:$E$245,2,FALSE)*H637),"")</f>
        <v/>
      </c>
      <c r="K637" s="108"/>
      <c r="L637" s="253" t="s">
        <v>394</v>
      </c>
      <c r="M637" s="108"/>
      <c r="N637" s="253" t="s">
        <v>394</v>
      </c>
      <c r="O637" s="108"/>
      <c r="P637" s="253" t="s">
        <v>394</v>
      </c>
      <c r="Q637" s="256"/>
      <c r="R637" s="255" t="s">
        <v>394</v>
      </c>
      <c r="S637" s="118" t="str">
        <f>IFERROR(IF(M637="LED Kit","NA",VLOOKUP(CONCATENATE(IF(OR(M637="LED Kit",M637="LED Tube"),"LED",M637)," ",O637),Measures!$D$11:$E$245,2,FALSE)*Q637),"")</f>
        <v/>
      </c>
      <c r="T637" s="108"/>
      <c r="U637" s="271" t="s">
        <v>394</v>
      </c>
    </row>
    <row r="638" spans="1:21" s="20" customFormat="1" ht="18.75" customHeight="1">
      <c r="A638" s="104"/>
      <c r="B638" s="101"/>
      <c r="C638" s="253" t="s">
        <v>394</v>
      </c>
      <c r="D638" s="108"/>
      <c r="E638" s="253" t="s">
        <v>394</v>
      </c>
      <c r="F638" s="260"/>
      <c r="G638" s="261" t="s">
        <v>394</v>
      </c>
      <c r="H638" s="258"/>
      <c r="I638" s="259" t="s">
        <v>394</v>
      </c>
      <c r="J638" s="257" t="str">
        <f>IFERROR((VLOOKUP(CONCATENATE(D638," ",F638),Measures!$D$11:$E$245,2,FALSE)*H638),"")</f>
        <v/>
      </c>
      <c r="K638" s="108"/>
      <c r="L638" s="253" t="s">
        <v>394</v>
      </c>
      <c r="M638" s="108"/>
      <c r="N638" s="253" t="s">
        <v>394</v>
      </c>
      <c r="O638" s="108"/>
      <c r="P638" s="253" t="s">
        <v>394</v>
      </c>
      <c r="Q638" s="256"/>
      <c r="R638" s="255" t="s">
        <v>394</v>
      </c>
      <c r="S638" s="118" t="str">
        <f>IFERROR(IF(M638="LED Kit","NA",VLOOKUP(CONCATENATE(IF(OR(M638="LED Kit",M638="LED Tube"),"LED",M638)," ",O638),Measures!$D$11:$E$245,2,FALSE)*Q638),"")</f>
        <v/>
      </c>
      <c r="T638" s="108"/>
      <c r="U638" s="271" t="s">
        <v>394</v>
      </c>
    </row>
    <row r="639" spans="1:21" s="20" customFormat="1" ht="18.75" customHeight="1">
      <c r="A639" s="104"/>
      <c r="B639" s="101"/>
      <c r="C639" s="253" t="s">
        <v>394</v>
      </c>
      <c r="D639" s="108"/>
      <c r="E639" s="253" t="s">
        <v>394</v>
      </c>
      <c r="F639" s="260"/>
      <c r="G639" s="261" t="s">
        <v>394</v>
      </c>
      <c r="H639" s="258"/>
      <c r="I639" s="259" t="s">
        <v>394</v>
      </c>
      <c r="J639" s="257" t="str">
        <f>IFERROR((VLOOKUP(CONCATENATE(D639," ",F639),Measures!$D$11:$E$245,2,FALSE)*H639),"")</f>
        <v/>
      </c>
      <c r="K639" s="108"/>
      <c r="L639" s="253" t="s">
        <v>394</v>
      </c>
      <c r="M639" s="108"/>
      <c r="N639" s="253" t="s">
        <v>394</v>
      </c>
      <c r="O639" s="108"/>
      <c r="P639" s="253" t="s">
        <v>394</v>
      </c>
      <c r="Q639" s="256"/>
      <c r="R639" s="255" t="s">
        <v>394</v>
      </c>
      <c r="S639" s="118" t="str">
        <f>IFERROR(IF(M639="LED Kit","NA",VLOOKUP(CONCATENATE(IF(OR(M639="LED Kit",M639="LED Tube"),"LED",M639)," ",O639),Measures!$D$11:$E$245,2,FALSE)*Q639),"")</f>
        <v/>
      </c>
      <c r="T639" s="108"/>
      <c r="U639" s="271" t="s">
        <v>394</v>
      </c>
    </row>
    <row r="640" spans="1:21" s="20" customFormat="1" ht="18.75" customHeight="1">
      <c r="A640" s="104"/>
      <c r="B640" s="101"/>
      <c r="C640" s="253" t="s">
        <v>394</v>
      </c>
      <c r="D640" s="108"/>
      <c r="E640" s="253" t="s">
        <v>394</v>
      </c>
      <c r="F640" s="260"/>
      <c r="G640" s="261" t="s">
        <v>394</v>
      </c>
      <c r="H640" s="258"/>
      <c r="I640" s="259" t="s">
        <v>394</v>
      </c>
      <c r="J640" s="257" t="str">
        <f>IFERROR((VLOOKUP(CONCATENATE(D640," ",F640),Measures!$D$11:$E$245,2,FALSE)*H640),"")</f>
        <v/>
      </c>
      <c r="K640" s="108"/>
      <c r="L640" s="253" t="s">
        <v>394</v>
      </c>
      <c r="M640" s="108"/>
      <c r="N640" s="253" t="s">
        <v>394</v>
      </c>
      <c r="O640" s="108"/>
      <c r="P640" s="253" t="s">
        <v>394</v>
      </c>
      <c r="Q640" s="256"/>
      <c r="R640" s="255" t="s">
        <v>394</v>
      </c>
      <c r="S640" s="118" t="str">
        <f>IFERROR(IF(M640="LED Kit","NA",VLOOKUP(CONCATENATE(IF(OR(M640="LED Kit",M640="LED Tube"),"LED",M640)," ",O640),Measures!$D$11:$E$245,2,FALSE)*Q640),"")</f>
        <v/>
      </c>
      <c r="T640" s="108"/>
      <c r="U640" s="271" t="s">
        <v>394</v>
      </c>
    </row>
    <row r="641" spans="1:21" s="20" customFormat="1" ht="18.75" customHeight="1">
      <c r="A641" s="104"/>
      <c r="B641" s="101"/>
      <c r="C641" s="253" t="s">
        <v>394</v>
      </c>
      <c r="D641" s="108"/>
      <c r="E641" s="253" t="s">
        <v>394</v>
      </c>
      <c r="F641" s="260"/>
      <c r="G641" s="261" t="s">
        <v>394</v>
      </c>
      <c r="H641" s="258"/>
      <c r="I641" s="259" t="s">
        <v>394</v>
      </c>
      <c r="J641" s="257" t="str">
        <f>IFERROR((VLOOKUP(CONCATENATE(D641," ",F641),Measures!$D$11:$E$245,2,FALSE)*H641),"")</f>
        <v/>
      </c>
      <c r="K641" s="108"/>
      <c r="L641" s="253" t="s">
        <v>394</v>
      </c>
      <c r="M641" s="108"/>
      <c r="N641" s="253" t="s">
        <v>394</v>
      </c>
      <c r="O641" s="108"/>
      <c r="P641" s="253" t="s">
        <v>394</v>
      </c>
      <c r="Q641" s="256"/>
      <c r="R641" s="255" t="s">
        <v>394</v>
      </c>
      <c r="S641" s="118" t="str">
        <f>IFERROR(IF(M641="LED Kit","NA",VLOOKUP(CONCATENATE(IF(OR(M641="LED Kit",M641="LED Tube"),"LED",M641)," ",O641),Measures!$D$11:$E$245,2,FALSE)*Q641),"")</f>
        <v/>
      </c>
      <c r="T641" s="108"/>
      <c r="U641" s="271" t="s">
        <v>394</v>
      </c>
    </row>
    <row r="642" spans="1:21" s="20" customFormat="1" ht="18.75" customHeight="1">
      <c r="A642" s="104"/>
      <c r="B642" s="101"/>
      <c r="C642" s="253" t="s">
        <v>394</v>
      </c>
      <c r="D642" s="108"/>
      <c r="E642" s="253" t="s">
        <v>394</v>
      </c>
      <c r="F642" s="260"/>
      <c r="G642" s="261" t="s">
        <v>394</v>
      </c>
      <c r="H642" s="258"/>
      <c r="I642" s="259" t="s">
        <v>394</v>
      </c>
      <c r="J642" s="257" t="str">
        <f>IFERROR((VLOOKUP(CONCATENATE(D642," ",F642),Measures!$D$11:$E$245,2,FALSE)*H642),"")</f>
        <v/>
      </c>
      <c r="K642" s="108"/>
      <c r="L642" s="253" t="s">
        <v>394</v>
      </c>
      <c r="M642" s="108"/>
      <c r="N642" s="253" t="s">
        <v>394</v>
      </c>
      <c r="O642" s="108"/>
      <c r="P642" s="253" t="s">
        <v>394</v>
      </c>
      <c r="Q642" s="256"/>
      <c r="R642" s="255" t="s">
        <v>394</v>
      </c>
      <c r="S642" s="118" t="str">
        <f>IFERROR(IF(M642="LED Kit","NA",VLOOKUP(CONCATENATE(IF(OR(M642="LED Kit",M642="LED Tube"),"LED",M642)," ",O642),Measures!$D$11:$E$245,2,FALSE)*Q642),"")</f>
        <v/>
      </c>
      <c r="T642" s="108"/>
      <c r="U642" s="271" t="s">
        <v>394</v>
      </c>
    </row>
    <row r="643" spans="1:21" s="20" customFormat="1" ht="18.75" customHeight="1">
      <c r="A643" s="104"/>
      <c r="B643" s="101"/>
      <c r="C643" s="253" t="s">
        <v>394</v>
      </c>
      <c r="D643" s="108"/>
      <c r="E643" s="253" t="s">
        <v>394</v>
      </c>
      <c r="F643" s="260"/>
      <c r="G643" s="261" t="s">
        <v>394</v>
      </c>
      <c r="H643" s="258"/>
      <c r="I643" s="259" t="s">
        <v>394</v>
      </c>
      <c r="J643" s="257" t="str">
        <f>IFERROR((VLOOKUP(CONCATENATE(D643," ",F643),Measures!$D$11:$E$245,2,FALSE)*H643),"")</f>
        <v/>
      </c>
      <c r="K643" s="108"/>
      <c r="L643" s="253" t="s">
        <v>394</v>
      </c>
      <c r="M643" s="108"/>
      <c r="N643" s="253" t="s">
        <v>394</v>
      </c>
      <c r="O643" s="108"/>
      <c r="P643" s="253" t="s">
        <v>394</v>
      </c>
      <c r="Q643" s="256"/>
      <c r="R643" s="255" t="s">
        <v>394</v>
      </c>
      <c r="S643" s="118" t="str">
        <f>IFERROR(IF(M643="LED Kit","NA",VLOOKUP(CONCATENATE(IF(OR(M643="LED Kit",M643="LED Tube"),"LED",M643)," ",O643),Measures!$D$11:$E$245,2,FALSE)*Q643),"")</f>
        <v/>
      </c>
      <c r="T643" s="108"/>
      <c r="U643" s="271" t="s">
        <v>394</v>
      </c>
    </row>
    <row r="644" spans="1:21" s="20" customFormat="1" ht="18.75" customHeight="1">
      <c r="A644" s="104"/>
      <c r="B644" s="101"/>
      <c r="C644" s="253" t="s">
        <v>394</v>
      </c>
      <c r="D644" s="108"/>
      <c r="E644" s="253" t="s">
        <v>394</v>
      </c>
      <c r="F644" s="260"/>
      <c r="G644" s="261" t="s">
        <v>394</v>
      </c>
      <c r="H644" s="258"/>
      <c r="I644" s="259" t="s">
        <v>394</v>
      </c>
      <c r="J644" s="257" t="str">
        <f>IFERROR((VLOOKUP(CONCATENATE(D644," ",F644),Measures!$D$11:$E$245,2,FALSE)*H644),"")</f>
        <v/>
      </c>
      <c r="K644" s="108"/>
      <c r="L644" s="253" t="s">
        <v>394</v>
      </c>
      <c r="M644" s="108"/>
      <c r="N644" s="253" t="s">
        <v>394</v>
      </c>
      <c r="O644" s="108"/>
      <c r="P644" s="253" t="s">
        <v>394</v>
      </c>
      <c r="Q644" s="256"/>
      <c r="R644" s="255" t="s">
        <v>394</v>
      </c>
      <c r="S644" s="118" t="str">
        <f>IFERROR(IF(M644="LED Kit","NA",VLOOKUP(CONCATENATE(IF(OR(M644="LED Kit",M644="LED Tube"),"LED",M644)," ",O644),Measures!$D$11:$E$245,2,FALSE)*Q644),"")</f>
        <v/>
      </c>
      <c r="T644" s="108"/>
      <c r="U644" s="271" t="s">
        <v>394</v>
      </c>
    </row>
    <row r="645" spans="1:21" s="20" customFormat="1" ht="18.75" customHeight="1">
      <c r="A645" s="104"/>
      <c r="B645" s="101"/>
      <c r="C645" s="253" t="s">
        <v>394</v>
      </c>
      <c r="D645" s="108"/>
      <c r="E645" s="253" t="s">
        <v>394</v>
      </c>
      <c r="F645" s="260"/>
      <c r="G645" s="261" t="s">
        <v>394</v>
      </c>
      <c r="H645" s="258"/>
      <c r="I645" s="259" t="s">
        <v>394</v>
      </c>
      <c r="J645" s="257" t="str">
        <f>IFERROR((VLOOKUP(CONCATENATE(D645," ",F645),Measures!$D$11:$E$245,2,FALSE)*H645),"")</f>
        <v/>
      </c>
      <c r="K645" s="108"/>
      <c r="L645" s="253" t="s">
        <v>394</v>
      </c>
      <c r="M645" s="108"/>
      <c r="N645" s="253" t="s">
        <v>394</v>
      </c>
      <c r="O645" s="108"/>
      <c r="P645" s="253" t="s">
        <v>394</v>
      </c>
      <c r="Q645" s="256"/>
      <c r="R645" s="255" t="s">
        <v>394</v>
      </c>
      <c r="S645" s="118" t="str">
        <f>IFERROR(IF(M645="LED Kit","NA",VLOOKUP(CONCATENATE(IF(OR(M645="LED Kit",M645="LED Tube"),"LED",M645)," ",O645),Measures!$D$11:$E$245,2,FALSE)*Q645),"")</f>
        <v/>
      </c>
      <c r="T645" s="108"/>
      <c r="U645" s="271" t="s">
        <v>394</v>
      </c>
    </row>
    <row r="646" spans="1:21" s="20" customFormat="1" ht="18.75" customHeight="1">
      <c r="A646" s="104"/>
      <c r="B646" s="101"/>
      <c r="C646" s="253" t="s">
        <v>394</v>
      </c>
      <c r="D646" s="108"/>
      <c r="E646" s="253" t="s">
        <v>394</v>
      </c>
      <c r="F646" s="260"/>
      <c r="G646" s="261" t="s">
        <v>394</v>
      </c>
      <c r="H646" s="258"/>
      <c r="I646" s="259" t="s">
        <v>394</v>
      </c>
      <c r="J646" s="257" t="str">
        <f>IFERROR((VLOOKUP(CONCATENATE(D646," ",F646),Measures!$D$11:$E$245,2,FALSE)*H646),"")</f>
        <v/>
      </c>
      <c r="K646" s="108"/>
      <c r="L646" s="253" t="s">
        <v>394</v>
      </c>
      <c r="M646" s="108"/>
      <c r="N646" s="253" t="s">
        <v>394</v>
      </c>
      <c r="O646" s="108"/>
      <c r="P646" s="253" t="s">
        <v>394</v>
      </c>
      <c r="Q646" s="256"/>
      <c r="R646" s="255" t="s">
        <v>394</v>
      </c>
      <c r="S646" s="118" t="str">
        <f>IFERROR(IF(M646="LED Kit","NA",VLOOKUP(CONCATENATE(IF(OR(M646="LED Kit",M646="LED Tube"),"LED",M646)," ",O646),Measures!$D$11:$E$245,2,FALSE)*Q646),"")</f>
        <v/>
      </c>
      <c r="T646" s="108"/>
      <c r="U646" s="271" t="s">
        <v>394</v>
      </c>
    </row>
    <row r="647" spans="1:21" s="20" customFormat="1" ht="18.75" customHeight="1">
      <c r="A647" s="104"/>
      <c r="B647" s="101"/>
      <c r="C647" s="253" t="s">
        <v>394</v>
      </c>
      <c r="D647" s="108"/>
      <c r="E647" s="253" t="s">
        <v>394</v>
      </c>
      <c r="F647" s="260"/>
      <c r="G647" s="261" t="s">
        <v>394</v>
      </c>
      <c r="H647" s="258"/>
      <c r="I647" s="259" t="s">
        <v>394</v>
      </c>
      <c r="J647" s="257" t="str">
        <f>IFERROR((VLOOKUP(CONCATENATE(D647," ",F647),Measures!$D$11:$E$245,2,FALSE)*H647),"")</f>
        <v/>
      </c>
      <c r="K647" s="108"/>
      <c r="L647" s="253" t="s">
        <v>394</v>
      </c>
      <c r="M647" s="108"/>
      <c r="N647" s="253" t="s">
        <v>394</v>
      </c>
      <c r="O647" s="108"/>
      <c r="P647" s="253" t="s">
        <v>394</v>
      </c>
      <c r="Q647" s="256"/>
      <c r="R647" s="255" t="s">
        <v>394</v>
      </c>
      <c r="S647" s="118" t="str">
        <f>IFERROR(IF(M647="LED Kit","NA",VLOOKUP(CONCATENATE(IF(OR(M647="LED Kit",M647="LED Tube"),"LED",M647)," ",O647),Measures!$D$11:$E$245,2,FALSE)*Q647),"")</f>
        <v/>
      </c>
      <c r="T647" s="108"/>
      <c r="U647" s="271" t="s">
        <v>394</v>
      </c>
    </row>
    <row r="648" spans="1:21" s="20" customFormat="1" ht="18.75" customHeight="1">
      <c r="A648" s="104"/>
      <c r="B648" s="101"/>
      <c r="C648" s="253" t="s">
        <v>394</v>
      </c>
      <c r="D648" s="108"/>
      <c r="E648" s="253" t="s">
        <v>394</v>
      </c>
      <c r="F648" s="260"/>
      <c r="G648" s="261" t="s">
        <v>394</v>
      </c>
      <c r="H648" s="258"/>
      <c r="I648" s="259" t="s">
        <v>394</v>
      </c>
      <c r="J648" s="257" t="str">
        <f>IFERROR((VLOOKUP(CONCATENATE(D648," ",F648),Measures!$D$11:$E$245,2,FALSE)*H648),"")</f>
        <v/>
      </c>
      <c r="K648" s="108"/>
      <c r="L648" s="253" t="s">
        <v>394</v>
      </c>
      <c r="M648" s="108"/>
      <c r="N648" s="253" t="s">
        <v>394</v>
      </c>
      <c r="O648" s="108"/>
      <c r="P648" s="253" t="s">
        <v>394</v>
      </c>
      <c r="Q648" s="256"/>
      <c r="R648" s="255" t="s">
        <v>394</v>
      </c>
      <c r="S648" s="118" t="str">
        <f>IFERROR(IF(M648="LED Kit","NA",VLOOKUP(CONCATENATE(IF(OR(M648="LED Kit",M648="LED Tube"),"LED",M648)," ",O648),Measures!$D$11:$E$245,2,FALSE)*Q648),"")</f>
        <v/>
      </c>
      <c r="T648" s="108"/>
      <c r="U648" s="271" t="s">
        <v>394</v>
      </c>
    </row>
    <row r="649" spans="1:21" s="20" customFormat="1" ht="18.75" customHeight="1">
      <c r="A649" s="104"/>
      <c r="B649" s="101"/>
      <c r="C649" s="253" t="s">
        <v>394</v>
      </c>
      <c r="D649" s="108"/>
      <c r="E649" s="253" t="s">
        <v>394</v>
      </c>
      <c r="F649" s="260"/>
      <c r="G649" s="261" t="s">
        <v>394</v>
      </c>
      <c r="H649" s="258"/>
      <c r="I649" s="259" t="s">
        <v>394</v>
      </c>
      <c r="J649" s="257" t="str">
        <f>IFERROR((VLOOKUP(CONCATENATE(D649," ",F649),Measures!$D$11:$E$245,2,FALSE)*H649),"")</f>
        <v/>
      </c>
      <c r="K649" s="108"/>
      <c r="L649" s="253" t="s">
        <v>394</v>
      </c>
      <c r="M649" s="108"/>
      <c r="N649" s="253" t="s">
        <v>394</v>
      </c>
      <c r="O649" s="108"/>
      <c r="P649" s="253" t="s">
        <v>394</v>
      </c>
      <c r="Q649" s="256"/>
      <c r="R649" s="255" t="s">
        <v>394</v>
      </c>
      <c r="S649" s="118" t="str">
        <f>IFERROR(IF(M649="LED Kit","NA",VLOOKUP(CONCATENATE(IF(OR(M649="LED Kit",M649="LED Tube"),"LED",M649)," ",O649),Measures!$D$11:$E$245,2,FALSE)*Q649),"")</f>
        <v/>
      </c>
      <c r="T649" s="108"/>
      <c r="U649" s="271" t="s">
        <v>394</v>
      </c>
    </row>
    <row r="650" spans="1:21" s="20" customFormat="1" ht="18.75" customHeight="1">
      <c r="A650" s="104"/>
      <c r="B650" s="101"/>
      <c r="C650" s="253" t="s">
        <v>394</v>
      </c>
      <c r="D650" s="108"/>
      <c r="E650" s="253" t="s">
        <v>394</v>
      </c>
      <c r="F650" s="260"/>
      <c r="G650" s="261" t="s">
        <v>394</v>
      </c>
      <c r="H650" s="258"/>
      <c r="I650" s="259" t="s">
        <v>394</v>
      </c>
      <c r="J650" s="257" t="str">
        <f>IFERROR((VLOOKUP(CONCATENATE(D650," ",F650),Measures!$D$11:$E$245,2,FALSE)*H650),"")</f>
        <v/>
      </c>
      <c r="K650" s="108"/>
      <c r="L650" s="253" t="s">
        <v>394</v>
      </c>
      <c r="M650" s="108"/>
      <c r="N650" s="253" t="s">
        <v>394</v>
      </c>
      <c r="O650" s="108"/>
      <c r="P650" s="253" t="s">
        <v>394</v>
      </c>
      <c r="Q650" s="256"/>
      <c r="R650" s="255" t="s">
        <v>394</v>
      </c>
      <c r="S650" s="118" t="str">
        <f>IFERROR(IF(M650="LED Kit","NA",VLOOKUP(CONCATENATE(IF(OR(M650="LED Kit",M650="LED Tube"),"LED",M650)," ",O650),Measures!$D$11:$E$245,2,FALSE)*Q650),"")</f>
        <v/>
      </c>
      <c r="T650" s="108"/>
      <c r="U650" s="271" t="s">
        <v>394</v>
      </c>
    </row>
    <row r="651" spans="1:21" s="20" customFormat="1" ht="18.75" customHeight="1">
      <c r="A651" s="104"/>
      <c r="B651" s="101"/>
      <c r="C651" s="253" t="s">
        <v>394</v>
      </c>
      <c r="D651" s="108"/>
      <c r="E651" s="253" t="s">
        <v>394</v>
      </c>
      <c r="F651" s="260"/>
      <c r="G651" s="261" t="s">
        <v>394</v>
      </c>
      <c r="H651" s="258"/>
      <c r="I651" s="259" t="s">
        <v>394</v>
      </c>
      <c r="J651" s="257" t="str">
        <f>IFERROR((VLOOKUP(CONCATENATE(D651," ",F651),Measures!$D$11:$E$245,2,FALSE)*H651),"")</f>
        <v/>
      </c>
      <c r="K651" s="108"/>
      <c r="L651" s="253" t="s">
        <v>394</v>
      </c>
      <c r="M651" s="108"/>
      <c r="N651" s="253" t="s">
        <v>394</v>
      </c>
      <c r="O651" s="108"/>
      <c r="P651" s="253" t="s">
        <v>394</v>
      </c>
      <c r="Q651" s="256"/>
      <c r="R651" s="255" t="s">
        <v>394</v>
      </c>
      <c r="S651" s="118" t="str">
        <f>IFERROR(IF(M651="LED Kit","NA",VLOOKUP(CONCATENATE(IF(OR(M651="LED Kit",M651="LED Tube"),"LED",M651)," ",O651),Measures!$D$11:$E$245,2,FALSE)*Q651),"")</f>
        <v/>
      </c>
      <c r="T651" s="108"/>
      <c r="U651" s="271" t="s">
        <v>394</v>
      </c>
    </row>
    <row r="652" spans="1:21" s="20" customFormat="1" ht="18.75" customHeight="1">
      <c r="A652" s="104"/>
      <c r="B652" s="101"/>
      <c r="C652" s="253" t="s">
        <v>394</v>
      </c>
      <c r="D652" s="108"/>
      <c r="E652" s="253" t="s">
        <v>394</v>
      </c>
      <c r="F652" s="260"/>
      <c r="G652" s="261" t="s">
        <v>394</v>
      </c>
      <c r="H652" s="258"/>
      <c r="I652" s="259" t="s">
        <v>394</v>
      </c>
      <c r="J652" s="257" t="str">
        <f>IFERROR((VLOOKUP(CONCATENATE(D652," ",F652),Measures!$D$11:$E$245,2,FALSE)*H652),"")</f>
        <v/>
      </c>
      <c r="K652" s="108"/>
      <c r="L652" s="253" t="s">
        <v>394</v>
      </c>
      <c r="M652" s="108"/>
      <c r="N652" s="253" t="s">
        <v>394</v>
      </c>
      <c r="O652" s="108"/>
      <c r="P652" s="253" t="s">
        <v>394</v>
      </c>
      <c r="Q652" s="256"/>
      <c r="R652" s="255" t="s">
        <v>394</v>
      </c>
      <c r="S652" s="118" t="str">
        <f>IFERROR(IF(M652="LED Kit","NA",VLOOKUP(CONCATENATE(IF(OR(M652="LED Kit",M652="LED Tube"),"LED",M652)," ",O652),Measures!$D$11:$E$245,2,FALSE)*Q652),"")</f>
        <v/>
      </c>
      <c r="T652" s="108"/>
      <c r="U652" s="271" t="s">
        <v>394</v>
      </c>
    </row>
    <row r="653" spans="1:21" s="20" customFormat="1" ht="18.75" customHeight="1">
      <c r="A653" s="104"/>
      <c r="B653" s="101"/>
      <c r="C653" s="253" t="s">
        <v>394</v>
      </c>
      <c r="D653" s="108"/>
      <c r="E653" s="253" t="s">
        <v>394</v>
      </c>
      <c r="F653" s="260"/>
      <c r="G653" s="261" t="s">
        <v>394</v>
      </c>
      <c r="H653" s="258"/>
      <c r="I653" s="259" t="s">
        <v>394</v>
      </c>
      <c r="J653" s="257" t="str">
        <f>IFERROR((VLOOKUP(CONCATENATE(D653," ",F653),Measures!$D$11:$E$245,2,FALSE)*H653),"")</f>
        <v/>
      </c>
      <c r="K653" s="108"/>
      <c r="L653" s="253" t="s">
        <v>394</v>
      </c>
      <c r="M653" s="108"/>
      <c r="N653" s="253" t="s">
        <v>394</v>
      </c>
      <c r="O653" s="108"/>
      <c r="P653" s="253" t="s">
        <v>394</v>
      </c>
      <c r="Q653" s="256"/>
      <c r="R653" s="255" t="s">
        <v>394</v>
      </c>
      <c r="S653" s="118" t="str">
        <f>IFERROR(IF(M653="LED Kit","NA",VLOOKUP(CONCATENATE(IF(OR(M653="LED Kit",M653="LED Tube"),"LED",M653)," ",O653),Measures!$D$11:$E$245,2,FALSE)*Q653),"")</f>
        <v/>
      </c>
      <c r="T653" s="108"/>
      <c r="U653" s="271" t="s">
        <v>394</v>
      </c>
    </row>
    <row r="654" spans="1:21" s="20" customFormat="1" ht="18.75" customHeight="1">
      <c r="A654" s="104"/>
      <c r="B654" s="101"/>
      <c r="C654" s="253" t="s">
        <v>394</v>
      </c>
      <c r="D654" s="108"/>
      <c r="E654" s="253" t="s">
        <v>394</v>
      </c>
      <c r="F654" s="260"/>
      <c r="G654" s="261" t="s">
        <v>394</v>
      </c>
      <c r="H654" s="258"/>
      <c r="I654" s="259" t="s">
        <v>394</v>
      </c>
      <c r="J654" s="257" t="str">
        <f>IFERROR((VLOOKUP(CONCATENATE(D654," ",F654),Measures!$D$11:$E$245,2,FALSE)*H654),"")</f>
        <v/>
      </c>
      <c r="K654" s="108"/>
      <c r="L654" s="253" t="s">
        <v>394</v>
      </c>
      <c r="M654" s="108"/>
      <c r="N654" s="253" t="s">
        <v>394</v>
      </c>
      <c r="O654" s="108"/>
      <c r="P654" s="253" t="s">
        <v>394</v>
      </c>
      <c r="Q654" s="256"/>
      <c r="R654" s="255" t="s">
        <v>394</v>
      </c>
      <c r="S654" s="118" t="str">
        <f>IFERROR(IF(M654="LED Kit","NA",VLOOKUP(CONCATENATE(IF(OR(M654="LED Kit",M654="LED Tube"),"LED",M654)," ",O654),Measures!$D$11:$E$245,2,FALSE)*Q654),"")</f>
        <v/>
      </c>
      <c r="T654" s="108"/>
      <c r="U654" s="271" t="s">
        <v>394</v>
      </c>
    </row>
    <row r="655" spans="1:21" s="20" customFormat="1" ht="18.75" customHeight="1">
      <c r="A655" s="104"/>
      <c r="B655" s="101"/>
      <c r="C655" s="253" t="s">
        <v>394</v>
      </c>
      <c r="D655" s="108"/>
      <c r="E655" s="253" t="s">
        <v>394</v>
      </c>
      <c r="F655" s="260"/>
      <c r="G655" s="261" t="s">
        <v>394</v>
      </c>
      <c r="H655" s="258"/>
      <c r="I655" s="259" t="s">
        <v>394</v>
      </c>
      <c r="J655" s="257" t="str">
        <f>IFERROR((VLOOKUP(CONCATENATE(D655," ",F655),Measures!$D$11:$E$245,2,FALSE)*H655),"")</f>
        <v/>
      </c>
      <c r="K655" s="108"/>
      <c r="L655" s="253" t="s">
        <v>394</v>
      </c>
      <c r="M655" s="108"/>
      <c r="N655" s="253" t="s">
        <v>394</v>
      </c>
      <c r="O655" s="108"/>
      <c r="P655" s="253" t="s">
        <v>394</v>
      </c>
      <c r="Q655" s="256"/>
      <c r="R655" s="255" t="s">
        <v>394</v>
      </c>
      <c r="S655" s="118" t="str">
        <f>IFERROR(IF(M655="LED Kit","NA",VLOOKUP(CONCATENATE(IF(OR(M655="LED Kit",M655="LED Tube"),"LED",M655)," ",O655),Measures!$D$11:$E$245,2,FALSE)*Q655),"")</f>
        <v/>
      </c>
      <c r="T655" s="108"/>
      <c r="U655" s="271" t="s">
        <v>394</v>
      </c>
    </row>
    <row r="656" spans="1:21" s="20" customFormat="1" ht="18.75" customHeight="1">
      <c r="A656" s="104"/>
      <c r="B656" s="101"/>
      <c r="C656" s="253" t="s">
        <v>394</v>
      </c>
      <c r="D656" s="108"/>
      <c r="E656" s="253" t="s">
        <v>394</v>
      </c>
      <c r="F656" s="260"/>
      <c r="G656" s="261" t="s">
        <v>394</v>
      </c>
      <c r="H656" s="258"/>
      <c r="I656" s="259" t="s">
        <v>394</v>
      </c>
      <c r="J656" s="257" t="str">
        <f>IFERROR((VLOOKUP(CONCATENATE(D656," ",F656),Measures!$D$11:$E$245,2,FALSE)*H656),"")</f>
        <v/>
      </c>
      <c r="K656" s="108"/>
      <c r="L656" s="253" t="s">
        <v>394</v>
      </c>
      <c r="M656" s="108"/>
      <c r="N656" s="253" t="s">
        <v>394</v>
      </c>
      <c r="O656" s="108"/>
      <c r="P656" s="253" t="s">
        <v>394</v>
      </c>
      <c r="Q656" s="256"/>
      <c r="R656" s="255" t="s">
        <v>394</v>
      </c>
      <c r="S656" s="118" t="str">
        <f>IFERROR(IF(M656="LED Kit","NA",VLOOKUP(CONCATENATE(IF(OR(M656="LED Kit",M656="LED Tube"),"LED",M656)," ",O656),Measures!$D$11:$E$245,2,FALSE)*Q656),"")</f>
        <v/>
      </c>
      <c r="T656" s="108"/>
      <c r="U656" s="271" t="s">
        <v>394</v>
      </c>
    </row>
    <row r="657" spans="1:21" s="20" customFormat="1" ht="18.75" customHeight="1">
      <c r="A657" s="104"/>
      <c r="B657" s="101"/>
      <c r="C657" s="253" t="s">
        <v>394</v>
      </c>
      <c r="D657" s="108"/>
      <c r="E657" s="253" t="s">
        <v>394</v>
      </c>
      <c r="F657" s="260"/>
      <c r="G657" s="261" t="s">
        <v>394</v>
      </c>
      <c r="H657" s="258"/>
      <c r="I657" s="259" t="s">
        <v>394</v>
      </c>
      <c r="J657" s="257" t="str">
        <f>IFERROR((VLOOKUP(CONCATENATE(D657," ",F657),Measures!$D$11:$E$245,2,FALSE)*H657),"")</f>
        <v/>
      </c>
      <c r="K657" s="108"/>
      <c r="L657" s="253" t="s">
        <v>394</v>
      </c>
      <c r="M657" s="108"/>
      <c r="N657" s="253" t="s">
        <v>394</v>
      </c>
      <c r="O657" s="108"/>
      <c r="P657" s="253" t="s">
        <v>394</v>
      </c>
      <c r="Q657" s="256"/>
      <c r="R657" s="255" t="s">
        <v>394</v>
      </c>
      <c r="S657" s="118" t="str">
        <f>IFERROR(IF(M657="LED Kit","NA",VLOOKUP(CONCATENATE(IF(OR(M657="LED Kit",M657="LED Tube"),"LED",M657)," ",O657),Measures!$D$11:$E$245,2,FALSE)*Q657),"")</f>
        <v/>
      </c>
      <c r="T657" s="108"/>
      <c r="U657" s="271" t="s">
        <v>394</v>
      </c>
    </row>
    <row r="658" spans="1:21" s="20" customFormat="1" ht="18.75" customHeight="1">
      <c r="A658" s="104"/>
      <c r="B658" s="101"/>
      <c r="C658" s="253" t="s">
        <v>394</v>
      </c>
      <c r="D658" s="108"/>
      <c r="E658" s="253" t="s">
        <v>394</v>
      </c>
      <c r="F658" s="260"/>
      <c r="G658" s="261" t="s">
        <v>394</v>
      </c>
      <c r="H658" s="258"/>
      <c r="I658" s="259" t="s">
        <v>394</v>
      </c>
      <c r="J658" s="257" t="str">
        <f>IFERROR((VLOOKUP(CONCATENATE(D658," ",F658),Measures!$D$11:$E$245,2,FALSE)*H658),"")</f>
        <v/>
      </c>
      <c r="K658" s="108"/>
      <c r="L658" s="253" t="s">
        <v>394</v>
      </c>
      <c r="M658" s="108"/>
      <c r="N658" s="253" t="s">
        <v>394</v>
      </c>
      <c r="O658" s="108"/>
      <c r="P658" s="253" t="s">
        <v>394</v>
      </c>
      <c r="Q658" s="256"/>
      <c r="R658" s="255" t="s">
        <v>394</v>
      </c>
      <c r="S658" s="118" t="str">
        <f>IFERROR(IF(M658="LED Kit","NA",VLOOKUP(CONCATENATE(IF(OR(M658="LED Kit",M658="LED Tube"),"LED",M658)," ",O658),Measures!$D$11:$E$245,2,FALSE)*Q658),"")</f>
        <v/>
      </c>
      <c r="T658" s="108"/>
      <c r="U658" s="271" t="s">
        <v>394</v>
      </c>
    </row>
    <row r="659" spans="1:21" s="20" customFormat="1" ht="18.75" customHeight="1">
      <c r="A659" s="104"/>
      <c r="B659" s="101"/>
      <c r="C659" s="253" t="s">
        <v>394</v>
      </c>
      <c r="D659" s="108"/>
      <c r="E659" s="253" t="s">
        <v>394</v>
      </c>
      <c r="F659" s="260"/>
      <c r="G659" s="261" t="s">
        <v>394</v>
      </c>
      <c r="H659" s="258"/>
      <c r="I659" s="259" t="s">
        <v>394</v>
      </c>
      <c r="J659" s="257" t="str">
        <f>IFERROR((VLOOKUP(CONCATENATE(D659," ",F659),Measures!$D$11:$E$245,2,FALSE)*H659),"")</f>
        <v/>
      </c>
      <c r="K659" s="108"/>
      <c r="L659" s="253" t="s">
        <v>394</v>
      </c>
      <c r="M659" s="108"/>
      <c r="N659" s="253" t="s">
        <v>394</v>
      </c>
      <c r="O659" s="108"/>
      <c r="P659" s="253" t="s">
        <v>394</v>
      </c>
      <c r="Q659" s="256"/>
      <c r="R659" s="255" t="s">
        <v>394</v>
      </c>
      <c r="S659" s="118" t="str">
        <f>IFERROR(IF(M659="LED Kit","NA",VLOOKUP(CONCATENATE(IF(OR(M659="LED Kit",M659="LED Tube"),"LED",M659)," ",O659),Measures!$D$11:$E$245,2,FALSE)*Q659),"")</f>
        <v/>
      </c>
      <c r="T659" s="108"/>
      <c r="U659" s="271" t="s">
        <v>394</v>
      </c>
    </row>
    <row r="660" spans="1:21" s="20" customFormat="1" ht="18.75" customHeight="1">
      <c r="A660" s="104"/>
      <c r="B660" s="101"/>
      <c r="C660" s="253" t="s">
        <v>394</v>
      </c>
      <c r="D660" s="108"/>
      <c r="E660" s="253" t="s">
        <v>394</v>
      </c>
      <c r="F660" s="260"/>
      <c r="G660" s="261" t="s">
        <v>394</v>
      </c>
      <c r="H660" s="258"/>
      <c r="I660" s="259" t="s">
        <v>394</v>
      </c>
      <c r="J660" s="257" t="str">
        <f>IFERROR((VLOOKUP(CONCATENATE(D660," ",F660),Measures!$D$11:$E$245,2,FALSE)*H660),"")</f>
        <v/>
      </c>
      <c r="K660" s="108"/>
      <c r="L660" s="253" t="s">
        <v>394</v>
      </c>
      <c r="M660" s="108"/>
      <c r="N660" s="253" t="s">
        <v>394</v>
      </c>
      <c r="O660" s="108"/>
      <c r="P660" s="253" t="s">
        <v>394</v>
      </c>
      <c r="Q660" s="256"/>
      <c r="R660" s="255" t="s">
        <v>394</v>
      </c>
      <c r="S660" s="118" t="str">
        <f>IFERROR(IF(M660="LED Kit","NA",VLOOKUP(CONCATENATE(IF(OR(M660="LED Kit",M660="LED Tube"),"LED",M660)," ",O660),Measures!$D$11:$E$245,2,FALSE)*Q660),"")</f>
        <v/>
      </c>
      <c r="T660" s="108"/>
      <c r="U660" s="271" t="s">
        <v>394</v>
      </c>
    </row>
    <row r="661" spans="1:21" s="20" customFormat="1" ht="18.75" customHeight="1">
      <c r="A661" s="104"/>
      <c r="B661" s="101"/>
      <c r="C661" s="253" t="s">
        <v>394</v>
      </c>
      <c r="D661" s="108"/>
      <c r="E661" s="253" t="s">
        <v>394</v>
      </c>
      <c r="F661" s="260"/>
      <c r="G661" s="261" t="s">
        <v>394</v>
      </c>
      <c r="H661" s="258"/>
      <c r="I661" s="259" t="s">
        <v>394</v>
      </c>
      <c r="J661" s="257" t="str">
        <f>IFERROR((VLOOKUP(CONCATENATE(D661," ",F661),Measures!$D$11:$E$245,2,FALSE)*H661),"")</f>
        <v/>
      </c>
      <c r="K661" s="108"/>
      <c r="L661" s="253" t="s">
        <v>394</v>
      </c>
      <c r="M661" s="108"/>
      <c r="N661" s="253" t="s">
        <v>394</v>
      </c>
      <c r="O661" s="108"/>
      <c r="P661" s="253" t="s">
        <v>394</v>
      </c>
      <c r="Q661" s="256"/>
      <c r="R661" s="255" t="s">
        <v>394</v>
      </c>
      <c r="S661" s="118" t="str">
        <f>IFERROR(IF(M661="LED Kit","NA",VLOOKUP(CONCATENATE(IF(OR(M661="LED Kit",M661="LED Tube"),"LED",M661)," ",O661),Measures!$D$11:$E$245,2,FALSE)*Q661),"")</f>
        <v/>
      </c>
      <c r="T661" s="108"/>
      <c r="U661" s="271" t="s">
        <v>394</v>
      </c>
    </row>
    <row r="662" spans="1:21" s="20" customFormat="1" ht="18.75" customHeight="1">
      <c r="A662" s="104"/>
      <c r="B662" s="101"/>
      <c r="C662" s="253" t="s">
        <v>394</v>
      </c>
      <c r="D662" s="108"/>
      <c r="E662" s="253" t="s">
        <v>394</v>
      </c>
      <c r="F662" s="260"/>
      <c r="G662" s="261" t="s">
        <v>394</v>
      </c>
      <c r="H662" s="258"/>
      <c r="I662" s="259" t="s">
        <v>394</v>
      </c>
      <c r="J662" s="257" t="str">
        <f>IFERROR((VLOOKUP(CONCATENATE(D662," ",F662),Measures!$D$11:$E$245,2,FALSE)*H662),"")</f>
        <v/>
      </c>
      <c r="K662" s="108"/>
      <c r="L662" s="253" t="s">
        <v>394</v>
      </c>
      <c r="M662" s="108"/>
      <c r="N662" s="253" t="s">
        <v>394</v>
      </c>
      <c r="O662" s="108"/>
      <c r="P662" s="253" t="s">
        <v>394</v>
      </c>
      <c r="Q662" s="256"/>
      <c r="R662" s="255" t="s">
        <v>394</v>
      </c>
      <c r="S662" s="118" t="str">
        <f>IFERROR(IF(M662="LED Kit","NA",VLOOKUP(CONCATENATE(IF(OR(M662="LED Kit",M662="LED Tube"),"LED",M662)," ",O662),Measures!$D$11:$E$245,2,FALSE)*Q662),"")</f>
        <v/>
      </c>
      <c r="T662" s="108"/>
      <c r="U662" s="271" t="s">
        <v>394</v>
      </c>
    </row>
    <row r="663" spans="1:21" s="20" customFormat="1" ht="18.75" customHeight="1">
      <c r="A663" s="104"/>
      <c r="B663" s="101"/>
      <c r="C663" s="253" t="s">
        <v>394</v>
      </c>
      <c r="D663" s="108"/>
      <c r="E663" s="253" t="s">
        <v>394</v>
      </c>
      <c r="F663" s="260"/>
      <c r="G663" s="261" t="s">
        <v>394</v>
      </c>
      <c r="H663" s="258"/>
      <c r="I663" s="259" t="s">
        <v>394</v>
      </c>
      <c r="J663" s="257" t="str">
        <f>IFERROR((VLOOKUP(CONCATENATE(D663," ",F663),Measures!$D$11:$E$245,2,FALSE)*H663),"")</f>
        <v/>
      </c>
      <c r="K663" s="108"/>
      <c r="L663" s="253" t="s">
        <v>394</v>
      </c>
      <c r="M663" s="108"/>
      <c r="N663" s="253" t="s">
        <v>394</v>
      </c>
      <c r="O663" s="108"/>
      <c r="P663" s="253" t="s">
        <v>394</v>
      </c>
      <c r="Q663" s="256"/>
      <c r="R663" s="255" t="s">
        <v>394</v>
      </c>
      <c r="S663" s="118" t="str">
        <f>IFERROR(IF(M663="LED Kit","NA",VLOOKUP(CONCATENATE(IF(OR(M663="LED Kit",M663="LED Tube"),"LED",M663)," ",O663),Measures!$D$11:$E$245,2,FALSE)*Q663),"")</f>
        <v/>
      </c>
      <c r="T663" s="108"/>
      <c r="U663" s="271" t="s">
        <v>394</v>
      </c>
    </row>
    <row r="664" spans="1:21" s="20" customFormat="1" ht="18.75" customHeight="1">
      <c r="A664" s="104"/>
      <c r="B664" s="101"/>
      <c r="C664" s="253" t="s">
        <v>394</v>
      </c>
      <c r="D664" s="108"/>
      <c r="E664" s="253" t="s">
        <v>394</v>
      </c>
      <c r="F664" s="260"/>
      <c r="G664" s="261" t="s">
        <v>394</v>
      </c>
      <c r="H664" s="258"/>
      <c r="I664" s="259" t="s">
        <v>394</v>
      </c>
      <c r="J664" s="257" t="str">
        <f>IFERROR((VLOOKUP(CONCATENATE(D664," ",F664),Measures!$D$11:$E$245,2,FALSE)*H664),"")</f>
        <v/>
      </c>
      <c r="K664" s="108"/>
      <c r="L664" s="253" t="s">
        <v>394</v>
      </c>
      <c r="M664" s="108"/>
      <c r="N664" s="253" t="s">
        <v>394</v>
      </c>
      <c r="O664" s="108"/>
      <c r="P664" s="253" t="s">
        <v>394</v>
      </c>
      <c r="Q664" s="256"/>
      <c r="R664" s="255" t="s">
        <v>394</v>
      </c>
      <c r="S664" s="118" t="str">
        <f>IFERROR(IF(M664="LED Kit","NA",VLOOKUP(CONCATENATE(IF(OR(M664="LED Kit",M664="LED Tube"),"LED",M664)," ",O664),Measures!$D$11:$E$245,2,FALSE)*Q664),"")</f>
        <v/>
      </c>
      <c r="T664" s="108"/>
      <c r="U664" s="271" t="s">
        <v>394</v>
      </c>
    </row>
    <row r="665" spans="1:21" s="20" customFormat="1" ht="18.75" customHeight="1">
      <c r="A665" s="104"/>
      <c r="B665" s="101"/>
      <c r="C665" s="253" t="s">
        <v>394</v>
      </c>
      <c r="D665" s="108"/>
      <c r="E665" s="253" t="s">
        <v>394</v>
      </c>
      <c r="F665" s="260"/>
      <c r="G665" s="261" t="s">
        <v>394</v>
      </c>
      <c r="H665" s="258"/>
      <c r="I665" s="259" t="s">
        <v>394</v>
      </c>
      <c r="J665" s="257" t="str">
        <f>IFERROR((VLOOKUP(CONCATENATE(D665," ",F665),Measures!$D$11:$E$245,2,FALSE)*H665),"")</f>
        <v/>
      </c>
      <c r="K665" s="108"/>
      <c r="L665" s="253" t="s">
        <v>394</v>
      </c>
      <c r="M665" s="108"/>
      <c r="N665" s="253" t="s">
        <v>394</v>
      </c>
      <c r="O665" s="108"/>
      <c r="P665" s="253" t="s">
        <v>394</v>
      </c>
      <c r="Q665" s="256"/>
      <c r="R665" s="255" t="s">
        <v>394</v>
      </c>
      <c r="S665" s="118" t="str">
        <f>IFERROR(IF(M665="LED Kit","NA",VLOOKUP(CONCATENATE(IF(OR(M665="LED Kit",M665="LED Tube"),"LED",M665)," ",O665),Measures!$D$11:$E$245,2,FALSE)*Q665),"")</f>
        <v/>
      </c>
      <c r="T665" s="108"/>
      <c r="U665" s="271" t="s">
        <v>394</v>
      </c>
    </row>
    <row r="666" spans="1:21" s="20" customFormat="1" ht="18.75" customHeight="1">
      <c r="A666" s="104"/>
      <c r="B666" s="101"/>
      <c r="C666" s="253" t="s">
        <v>394</v>
      </c>
      <c r="D666" s="108"/>
      <c r="E666" s="253" t="s">
        <v>394</v>
      </c>
      <c r="F666" s="260"/>
      <c r="G666" s="261" t="s">
        <v>394</v>
      </c>
      <c r="H666" s="258"/>
      <c r="I666" s="259" t="s">
        <v>394</v>
      </c>
      <c r="J666" s="257" t="str">
        <f>IFERROR((VLOOKUP(CONCATENATE(D666," ",F666),Measures!$D$11:$E$245,2,FALSE)*H666),"")</f>
        <v/>
      </c>
      <c r="K666" s="108"/>
      <c r="L666" s="253" t="s">
        <v>394</v>
      </c>
      <c r="M666" s="108"/>
      <c r="N666" s="253" t="s">
        <v>394</v>
      </c>
      <c r="O666" s="108"/>
      <c r="P666" s="253" t="s">
        <v>394</v>
      </c>
      <c r="Q666" s="256"/>
      <c r="R666" s="255" t="s">
        <v>394</v>
      </c>
      <c r="S666" s="118" t="str">
        <f>IFERROR(IF(M666="LED Kit","NA",VLOOKUP(CONCATENATE(IF(OR(M666="LED Kit",M666="LED Tube"),"LED",M666)," ",O666),Measures!$D$11:$E$245,2,FALSE)*Q666),"")</f>
        <v/>
      </c>
      <c r="T666" s="108"/>
      <c r="U666" s="271" t="s">
        <v>394</v>
      </c>
    </row>
    <row r="667" spans="1:21" s="20" customFormat="1" ht="18.75" customHeight="1">
      <c r="A667" s="104"/>
      <c r="B667" s="101"/>
      <c r="C667" s="253" t="s">
        <v>394</v>
      </c>
      <c r="D667" s="108"/>
      <c r="E667" s="253" t="s">
        <v>394</v>
      </c>
      <c r="F667" s="260"/>
      <c r="G667" s="261" t="s">
        <v>394</v>
      </c>
      <c r="H667" s="258"/>
      <c r="I667" s="259" t="s">
        <v>394</v>
      </c>
      <c r="J667" s="257" t="str">
        <f>IFERROR((VLOOKUP(CONCATENATE(D667," ",F667),Measures!$D$11:$E$245,2,FALSE)*H667),"")</f>
        <v/>
      </c>
      <c r="K667" s="108"/>
      <c r="L667" s="253" t="s">
        <v>394</v>
      </c>
      <c r="M667" s="108"/>
      <c r="N667" s="253" t="s">
        <v>394</v>
      </c>
      <c r="O667" s="108"/>
      <c r="P667" s="253" t="s">
        <v>394</v>
      </c>
      <c r="Q667" s="256"/>
      <c r="R667" s="255" t="s">
        <v>394</v>
      </c>
      <c r="S667" s="118" t="str">
        <f>IFERROR(IF(M667="LED Kit","NA",VLOOKUP(CONCATENATE(IF(OR(M667="LED Kit",M667="LED Tube"),"LED",M667)," ",O667),Measures!$D$11:$E$245,2,FALSE)*Q667),"")</f>
        <v/>
      </c>
      <c r="T667" s="108"/>
      <c r="U667" s="271" t="s">
        <v>394</v>
      </c>
    </row>
    <row r="668" spans="1:21" s="20" customFormat="1" ht="18.75" customHeight="1">
      <c r="A668" s="104"/>
      <c r="B668" s="101"/>
      <c r="C668" s="253" t="s">
        <v>394</v>
      </c>
      <c r="D668" s="108"/>
      <c r="E668" s="253" t="s">
        <v>394</v>
      </c>
      <c r="F668" s="260"/>
      <c r="G668" s="261" t="s">
        <v>394</v>
      </c>
      <c r="H668" s="258"/>
      <c r="I668" s="259" t="s">
        <v>394</v>
      </c>
      <c r="J668" s="257" t="str">
        <f>IFERROR((VLOOKUP(CONCATENATE(D668," ",F668),Measures!$D$11:$E$245,2,FALSE)*H668),"")</f>
        <v/>
      </c>
      <c r="K668" s="108"/>
      <c r="L668" s="253" t="s">
        <v>394</v>
      </c>
      <c r="M668" s="108"/>
      <c r="N668" s="253" t="s">
        <v>394</v>
      </c>
      <c r="O668" s="108"/>
      <c r="P668" s="253" t="s">
        <v>394</v>
      </c>
      <c r="Q668" s="256"/>
      <c r="R668" s="255" t="s">
        <v>394</v>
      </c>
      <c r="S668" s="118" t="str">
        <f>IFERROR(IF(M668="LED Kit","NA",VLOOKUP(CONCATENATE(IF(OR(M668="LED Kit",M668="LED Tube"),"LED",M668)," ",O668),Measures!$D$11:$E$245,2,FALSE)*Q668),"")</f>
        <v/>
      </c>
      <c r="T668" s="108"/>
      <c r="U668" s="271" t="s">
        <v>394</v>
      </c>
    </row>
    <row r="669" spans="1:21" s="20" customFormat="1" ht="18.75" customHeight="1">
      <c r="A669" s="104"/>
      <c r="B669" s="101"/>
      <c r="C669" s="253" t="s">
        <v>394</v>
      </c>
      <c r="D669" s="108"/>
      <c r="E669" s="253" t="s">
        <v>394</v>
      </c>
      <c r="F669" s="260"/>
      <c r="G669" s="261" t="s">
        <v>394</v>
      </c>
      <c r="H669" s="258"/>
      <c r="I669" s="259" t="s">
        <v>394</v>
      </c>
      <c r="J669" s="257" t="str">
        <f>IFERROR((VLOOKUP(CONCATENATE(D669," ",F669),Measures!$D$11:$E$245,2,FALSE)*H669),"")</f>
        <v/>
      </c>
      <c r="K669" s="108"/>
      <c r="L669" s="253" t="s">
        <v>394</v>
      </c>
      <c r="M669" s="108"/>
      <c r="N669" s="253" t="s">
        <v>394</v>
      </c>
      <c r="O669" s="108"/>
      <c r="P669" s="253" t="s">
        <v>394</v>
      </c>
      <c r="Q669" s="256"/>
      <c r="R669" s="255" t="s">
        <v>394</v>
      </c>
      <c r="S669" s="118" t="str">
        <f>IFERROR(IF(M669="LED Kit","NA",VLOOKUP(CONCATENATE(IF(OR(M669="LED Kit",M669="LED Tube"),"LED",M669)," ",O669),Measures!$D$11:$E$245,2,FALSE)*Q669),"")</f>
        <v/>
      </c>
      <c r="T669" s="108"/>
      <c r="U669" s="271" t="s">
        <v>394</v>
      </c>
    </row>
    <row r="670" spans="1:21" s="20" customFormat="1" ht="18.75" customHeight="1">
      <c r="A670" s="104"/>
      <c r="B670" s="101"/>
      <c r="C670" s="253" t="s">
        <v>394</v>
      </c>
      <c r="D670" s="108"/>
      <c r="E670" s="253" t="s">
        <v>394</v>
      </c>
      <c r="F670" s="260"/>
      <c r="G670" s="261" t="s">
        <v>394</v>
      </c>
      <c r="H670" s="258"/>
      <c r="I670" s="259" t="s">
        <v>394</v>
      </c>
      <c r="J670" s="257" t="str">
        <f>IFERROR((VLOOKUP(CONCATENATE(D670," ",F670),Measures!$D$11:$E$245,2,FALSE)*H670),"")</f>
        <v/>
      </c>
      <c r="K670" s="108"/>
      <c r="L670" s="253" t="s">
        <v>394</v>
      </c>
      <c r="M670" s="108"/>
      <c r="N670" s="253" t="s">
        <v>394</v>
      </c>
      <c r="O670" s="108"/>
      <c r="P670" s="253" t="s">
        <v>394</v>
      </c>
      <c r="Q670" s="256"/>
      <c r="R670" s="255" t="s">
        <v>394</v>
      </c>
      <c r="S670" s="118" t="str">
        <f>IFERROR(IF(M670="LED Kit","NA",VLOOKUP(CONCATENATE(IF(OR(M670="LED Kit",M670="LED Tube"),"LED",M670)," ",O670),Measures!$D$11:$E$245,2,FALSE)*Q670),"")</f>
        <v/>
      </c>
      <c r="T670" s="108"/>
      <c r="U670" s="271" t="s">
        <v>394</v>
      </c>
    </row>
    <row r="671" spans="1:21" s="20" customFormat="1" ht="18.75" customHeight="1">
      <c r="A671" s="104"/>
      <c r="B671" s="101"/>
      <c r="C671" s="253" t="s">
        <v>394</v>
      </c>
      <c r="D671" s="108"/>
      <c r="E671" s="253" t="s">
        <v>394</v>
      </c>
      <c r="F671" s="260"/>
      <c r="G671" s="261" t="s">
        <v>394</v>
      </c>
      <c r="H671" s="258"/>
      <c r="I671" s="259" t="s">
        <v>394</v>
      </c>
      <c r="J671" s="257" t="str">
        <f>IFERROR((VLOOKUP(CONCATENATE(D671," ",F671),Measures!$D$11:$E$245,2,FALSE)*H671),"")</f>
        <v/>
      </c>
      <c r="K671" s="108"/>
      <c r="L671" s="253" t="s">
        <v>394</v>
      </c>
      <c r="M671" s="108"/>
      <c r="N671" s="253" t="s">
        <v>394</v>
      </c>
      <c r="O671" s="108"/>
      <c r="P671" s="253" t="s">
        <v>394</v>
      </c>
      <c r="Q671" s="256"/>
      <c r="R671" s="255" t="s">
        <v>394</v>
      </c>
      <c r="S671" s="118" t="str">
        <f>IFERROR(IF(M671="LED Kit","NA",VLOOKUP(CONCATENATE(IF(OR(M671="LED Kit",M671="LED Tube"),"LED",M671)," ",O671),Measures!$D$11:$E$245,2,FALSE)*Q671),"")</f>
        <v/>
      </c>
      <c r="T671" s="108"/>
      <c r="U671" s="271" t="s">
        <v>394</v>
      </c>
    </row>
    <row r="672" spans="1:21" s="20" customFormat="1" ht="18.75" customHeight="1">
      <c r="A672" s="104"/>
      <c r="B672" s="101"/>
      <c r="C672" s="253" t="s">
        <v>394</v>
      </c>
      <c r="D672" s="108"/>
      <c r="E672" s="253" t="s">
        <v>394</v>
      </c>
      <c r="F672" s="260"/>
      <c r="G672" s="261" t="s">
        <v>394</v>
      </c>
      <c r="H672" s="258"/>
      <c r="I672" s="259" t="s">
        <v>394</v>
      </c>
      <c r="J672" s="257" t="str">
        <f>IFERROR((VLOOKUP(CONCATENATE(D672," ",F672),Measures!$D$11:$E$245,2,FALSE)*H672),"")</f>
        <v/>
      </c>
      <c r="K672" s="108"/>
      <c r="L672" s="253" t="s">
        <v>394</v>
      </c>
      <c r="M672" s="108"/>
      <c r="N672" s="253" t="s">
        <v>394</v>
      </c>
      <c r="O672" s="108"/>
      <c r="P672" s="253" t="s">
        <v>394</v>
      </c>
      <c r="Q672" s="256"/>
      <c r="R672" s="255" t="s">
        <v>394</v>
      </c>
      <c r="S672" s="118" t="str">
        <f>IFERROR(IF(M672="LED Kit","NA",VLOOKUP(CONCATENATE(IF(OR(M672="LED Kit",M672="LED Tube"),"LED",M672)," ",O672),Measures!$D$11:$E$245,2,FALSE)*Q672),"")</f>
        <v/>
      </c>
      <c r="T672" s="108"/>
      <c r="U672" s="271" t="s">
        <v>394</v>
      </c>
    </row>
    <row r="673" spans="1:21" s="20" customFormat="1" ht="18.75" customHeight="1">
      <c r="A673" s="104"/>
      <c r="B673" s="101"/>
      <c r="C673" s="253" t="s">
        <v>394</v>
      </c>
      <c r="D673" s="108"/>
      <c r="E673" s="253" t="s">
        <v>394</v>
      </c>
      <c r="F673" s="260"/>
      <c r="G673" s="261" t="s">
        <v>394</v>
      </c>
      <c r="H673" s="258"/>
      <c r="I673" s="259" t="s">
        <v>394</v>
      </c>
      <c r="J673" s="257" t="str">
        <f>IFERROR((VLOOKUP(CONCATENATE(D673," ",F673),Measures!$D$11:$E$245,2,FALSE)*H673),"")</f>
        <v/>
      </c>
      <c r="K673" s="108"/>
      <c r="L673" s="253" t="s">
        <v>394</v>
      </c>
      <c r="M673" s="108"/>
      <c r="N673" s="253" t="s">
        <v>394</v>
      </c>
      <c r="O673" s="108"/>
      <c r="P673" s="253" t="s">
        <v>394</v>
      </c>
      <c r="Q673" s="256"/>
      <c r="R673" s="255" t="s">
        <v>394</v>
      </c>
      <c r="S673" s="118" t="str">
        <f>IFERROR(IF(M673="LED Kit","NA",VLOOKUP(CONCATENATE(IF(OR(M673="LED Kit",M673="LED Tube"),"LED",M673)," ",O673),Measures!$D$11:$E$245,2,FALSE)*Q673),"")</f>
        <v/>
      </c>
      <c r="T673" s="108"/>
      <c r="U673" s="271" t="s">
        <v>394</v>
      </c>
    </row>
    <row r="674" spans="1:21" s="20" customFormat="1" ht="18.75" customHeight="1">
      <c r="A674" s="104"/>
      <c r="B674" s="101"/>
      <c r="C674" s="253" t="s">
        <v>394</v>
      </c>
      <c r="D674" s="108"/>
      <c r="E674" s="253" t="s">
        <v>394</v>
      </c>
      <c r="F674" s="260"/>
      <c r="G674" s="261" t="s">
        <v>394</v>
      </c>
      <c r="H674" s="258"/>
      <c r="I674" s="259" t="s">
        <v>394</v>
      </c>
      <c r="J674" s="257" t="str">
        <f>IFERROR((VLOOKUP(CONCATENATE(D674," ",F674),Measures!$D$11:$E$245,2,FALSE)*H674),"")</f>
        <v/>
      </c>
      <c r="K674" s="108"/>
      <c r="L674" s="253" t="s">
        <v>394</v>
      </c>
      <c r="M674" s="108"/>
      <c r="N674" s="253" t="s">
        <v>394</v>
      </c>
      <c r="O674" s="108"/>
      <c r="P674" s="253" t="s">
        <v>394</v>
      </c>
      <c r="Q674" s="256"/>
      <c r="R674" s="255" t="s">
        <v>394</v>
      </c>
      <c r="S674" s="118" t="str">
        <f>IFERROR(IF(M674="LED Kit","NA",VLOOKUP(CONCATENATE(IF(OR(M674="LED Kit",M674="LED Tube"),"LED",M674)," ",O674),Measures!$D$11:$E$245,2,FALSE)*Q674),"")</f>
        <v/>
      </c>
      <c r="T674" s="108"/>
      <c r="U674" s="271" t="s">
        <v>394</v>
      </c>
    </row>
    <row r="675" spans="1:21" s="20" customFormat="1" ht="18.75" customHeight="1">
      <c r="A675" s="104"/>
      <c r="B675" s="101"/>
      <c r="C675" s="253" t="s">
        <v>394</v>
      </c>
      <c r="D675" s="108"/>
      <c r="E675" s="253" t="s">
        <v>394</v>
      </c>
      <c r="F675" s="260"/>
      <c r="G675" s="261" t="s">
        <v>394</v>
      </c>
      <c r="H675" s="258"/>
      <c r="I675" s="259" t="s">
        <v>394</v>
      </c>
      <c r="J675" s="257" t="str">
        <f>IFERROR((VLOOKUP(CONCATENATE(D675," ",F675),Measures!$D$11:$E$245,2,FALSE)*H675),"")</f>
        <v/>
      </c>
      <c r="K675" s="108"/>
      <c r="L675" s="253" t="s">
        <v>394</v>
      </c>
      <c r="M675" s="108"/>
      <c r="N675" s="253" t="s">
        <v>394</v>
      </c>
      <c r="O675" s="108"/>
      <c r="P675" s="253" t="s">
        <v>394</v>
      </c>
      <c r="Q675" s="256"/>
      <c r="R675" s="255" t="s">
        <v>394</v>
      </c>
      <c r="S675" s="118" t="str">
        <f>IFERROR(IF(M675="LED Kit","NA",VLOOKUP(CONCATENATE(IF(OR(M675="LED Kit",M675="LED Tube"),"LED",M675)," ",O675),Measures!$D$11:$E$245,2,FALSE)*Q675),"")</f>
        <v/>
      </c>
      <c r="T675" s="108"/>
      <c r="U675" s="271" t="s">
        <v>394</v>
      </c>
    </row>
    <row r="676" spans="1:21" s="20" customFormat="1" ht="18.75" customHeight="1">
      <c r="A676" s="104"/>
      <c r="B676" s="101"/>
      <c r="C676" s="253" t="s">
        <v>394</v>
      </c>
      <c r="D676" s="108"/>
      <c r="E676" s="253" t="s">
        <v>394</v>
      </c>
      <c r="F676" s="260"/>
      <c r="G676" s="261" t="s">
        <v>394</v>
      </c>
      <c r="H676" s="258"/>
      <c r="I676" s="259" t="s">
        <v>394</v>
      </c>
      <c r="J676" s="257" t="str">
        <f>IFERROR((VLOOKUP(CONCATENATE(D676," ",F676),Measures!$D$11:$E$245,2,FALSE)*H676),"")</f>
        <v/>
      </c>
      <c r="K676" s="108"/>
      <c r="L676" s="253" t="s">
        <v>394</v>
      </c>
      <c r="M676" s="108"/>
      <c r="N676" s="253" t="s">
        <v>394</v>
      </c>
      <c r="O676" s="108"/>
      <c r="P676" s="253" t="s">
        <v>394</v>
      </c>
      <c r="Q676" s="256"/>
      <c r="R676" s="255" t="s">
        <v>394</v>
      </c>
      <c r="S676" s="118" t="str">
        <f>IFERROR(IF(M676="LED Kit","NA",VLOOKUP(CONCATENATE(IF(OR(M676="LED Kit",M676="LED Tube"),"LED",M676)," ",O676),Measures!$D$11:$E$245,2,FALSE)*Q676),"")</f>
        <v/>
      </c>
      <c r="T676" s="108"/>
      <c r="U676" s="271" t="s">
        <v>394</v>
      </c>
    </row>
    <row r="677" spans="1:21" s="20" customFormat="1" ht="18.75" customHeight="1">
      <c r="A677" s="104"/>
      <c r="B677" s="101"/>
      <c r="C677" s="253" t="s">
        <v>394</v>
      </c>
      <c r="D677" s="108"/>
      <c r="E677" s="253" t="s">
        <v>394</v>
      </c>
      <c r="F677" s="260"/>
      <c r="G677" s="261" t="s">
        <v>394</v>
      </c>
      <c r="H677" s="258"/>
      <c r="I677" s="259" t="s">
        <v>394</v>
      </c>
      <c r="J677" s="257" t="str">
        <f>IFERROR((VLOOKUP(CONCATENATE(D677," ",F677),Measures!$D$11:$E$245,2,FALSE)*H677),"")</f>
        <v/>
      </c>
      <c r="K677" s="108"/>
      <c r="L677" s="253" t="s">
        <v>394</v>
      </c>
      <c r="M677" s="108"/>
      <c r="N677" s="253" t="s">
        <v>394</v>
      </c>
      <c r="O677" s="108"/>
      <c r="P677" s="253" t="s">
        <v>394</v>
      </c>
      <c r="Q677" s="256"/>
      <c r="R677" s="255" t="s">
        <v>394</v>
      </c>
      <c r="S677" s="118" t="str">
        <f>IFERROR(IF(M677="LED Kit","NA",VLOOKUP(CONCATENATE(IF(OR(M677="LED Kit",M677="LED Tube"),"LED",M677)," ",O677),Measures!$D$11:$E$245,2,FALSE)*Q677),"")</f>
        <v/>
      </c>
      <c r="T677" s="108"/>
      <c r="U677" s="271" t="s">
        <v>394</v>
      </c>
    </row>
    <row r="678" spans="1:21" s="20" customFormat="1" ht="18.75" customHeight="1">
      <c r="A678" s="104"/>
      <c r="B678" s="101"/>
      <c r="C678" s="253" t="s">
        <v>394</v>
      </c>
      <c r="D678" s="108"/>
      <c r="E678" s="253" t="s">
        <v>394</v>
      </c>
      <c r="F678" s="260"/>
      <c r="G678" s="261" t="s">
        <v>394</v>
      </c>
      <c r="H678" s="258"/>
      <c r="I678" s="259" t="s">
        <v>394</v>
      </c>
      <c r="J678" s="257" t="str">
        <f>IFERROR((VLOOKUP(CONCATENATE(D678," ",F678),Measures!$D$11:$E$245,2,FALSE)*H678),"")</f>
        <v/>
      </c>
      <c r="K678" s="108"/>
      <c r="L678" s="253" t="s">
        <v>394</v>
      </c>
      <c r="M678" s="108"/>
      <c r="N678" s="253" t="s">
        <v>394</v>
      </c>
      <c r="O678" s="108"/>
      <c r="P678" s="253" t="s">
        <v>394</v>
      </c>
      <c r="Q678" s="256"/>
      <c r="R678" s="255" t="s">
        <v>394</v>
      </c>
      <c r="S678" s="118" t="str">
        <f>IFERROR(IF(M678="LED Kit","NA",VLOOKUP(CONCATENATE(IF(OR(M678="LED Kit",M678="LED Tube"),"LED",M678)," ",O678),Measures!$D$11:$E$245,2,FALSE)*Q678),"")</f>
        <v/>
      </c>
      <c r="T678" s="108"/>
      <c r="U678" s="271" t="s">
        <v>394</v>
      </c>
    </row>
    <row r="679" spans="1:21" s="20" customFormat="1" ht="18.75" customHeight="1">
      <c r="A679" s="104"/>
      <c r="B679" s="101"/>
      <c r="C679" s="253" t="s">
        <v>394</v>
      </c>
      <c r="D679" s="108"/>
      <c r="E679" s="253" t="s">
        <v>394</v>
      </c>
      <c r="F679" s="260"/>
      <c r="G679" s="261" t="s">
        <v>394</v>
      </c>
      <c r="H679" s="258"/>
      <c r="I679" s="259" t="s">
        <v>394</v>
      </c>
      <c r="J679" s="257" t="str">
        <f>IFERROR((VLOOKUP(CONCATENATE(D679," ",F679),Measures!$D$11:$E$245,2,FALSE)*H679),"")</f>
        <v/>
      </c>
      <c r="K679" s="108"/>
      <c r="L679" s="253" t="s">
        <v>394</v>
      </c>
      <c r="M679" s="108"/>
      <c r="N679" s="253" t="s">
        <v>394</v>
      </c>
      <c r="O679" s="108"/>
      <c r="P679" s="253" t="s">
        <v>394</v>
      </c>
      <c r="Q679" s="256"/>
      <c r="R679" s="255" t="s">
        <v>394</v>
      </c>
      <c r="S679" s="118" t="str">
        <f>IFERROR(IF(M679="LED Kit","NA",VLOOKUP(CONCATENATE(IF(OR(M679="LED Kit",M679="LED Tube"),"LED",M679)," ",O679),Measures!$D$11:$E$245,2,FALSE)*Q679),"")</f>
        <v/>
      </c>
      <c r="T679" s="108"/>
      <c r="U679" s="271" t="s">
        <v>394</v>
      </c>
    </row>
    <row r="680" spans="1:21" s="20" customFormat="1" ht="18.75" customHeight="1">
      <c r="A680" s="104"/>
      <c r="B680" s="101"/>
      <c r="C680" s="253" t="s">
        <v>394</v>
      </c>
      <c r="D680" s="108"/>
      <c r="E680" s="253" t="s">
        <v>394</v>
      </c>
      <c r="F680" s="260"/>
      <c r="G680" s="261" t="s">
        <v>394</v>
      </c>
      <c r="H680" s="258"/>
      <c r="I680" s="259" t="s">
        <v>394</v>
      </c>
      <c r="J680" s="257" t="str">
        <f>IFERROR((VLOOKUP(CONCATENATE(D680," ",F680),Measures!$D$11:$E$245,2,FALSE)*H680),"")</f>
        <v/>
      </c>
      <c r="K680" s="108"/>
      <c r="L680" s="253" t="s">
        <v>394</v>
      </c>
      <c r="M680" s="108"/>
      <c r="N680" s="253" t="s">
        <v>394</v>
      </c>
      <c r="O680" s="108"/>
      <c r="P680" s="253" t="s">
        <v>394</v>
      </c>
      <c r="Q680" s="256"/>
      <c r="R680" s="255" t="s">
        <v>394</v>
      </c>
      <c r="S680" s="118" t="str">
        <f>IFERROR(IF(M680="LED Kit","NA",VLOOKUP(CONCATENATE(IF(OR(M680="LED Kit",M680="LED Tube"),"LED",M680)," ",O680),Measures!$D$11:$E$245,2,FALSE)*Q680),"")</f>
        <v/>
      </c>
      <c r="T680" s="108"/>
      <c r="U680" s="271" t="s">
        <v>394</v>
      </c>
    </row>
    <row r="681" spans="1:21" s="20" customFormat="1" ht="18.75" customHeight="1">
      <c r="A681" s="104"/>
      <c r="B681" s="101"/>
      <c r="C681" s="253" t="s">
        <v>394</v>
      </c>
      <c r="D681" s="108"/>
      <c r="E681" s="253" t="s">
        <v>394</v>
      </c>
      <c r="F681" s="260"/>
      <c r="G681" s="261" t="s">
        <v>394</v>
      </c>
      <c r="H681" s="258"/>
      <c r="I681" s="259" t="s">
        <v>394</v>
      </c>
      <c r="J681" s="257" t="str">
        <f>IFERROR((VLOOKUP(CONCATENATE(D681," ",F681),Measures!$D$11:$E$245,2,FALSE)*H681),"")</f>
        <v/>
      </c>
      <c r="K681" s="108"/>
      <c r="L681" s="253" t="s">
        <v>394</v>
      </c>
      <c r="M681" s="108"/>
      <c r="N681" s="253" t="s">
        <v>394</v>
      </c>
      <c r="O681" s="108"/>
      <c r="P681" s="253" t="s">
        <v>394</v>
      </c>
      <c r="Q681" s="256"/>
      <c r="R681" s="255" t="s">
        <v>394</v>
      </c>
      <c r="S681" s="118" t="str">
        <f>IFERROR(IF(M681="LED Kit","NA",VLOOKUP(CONCATENATE(IF(OR(M681="LED Kit",M681="LED Tube"),"LED",M681)," ",O681),Measures!$D$11:$E$245,2,FALSE)*Q681),"")</f>
        <v/>
      </c>
      <c r="T681" s="108"/>
      <c r="U681" s="271" t="s">
        <v>394</v>
      </c>
    </row>
    <row r="682" spans="1:21" s="20" customFormat="1" ht="18.75" customHeight="1">
      <c r="A682" s="104"/>
      <c r="B682" s="101"/>
      <c r="C682" s="253" t="s">
        <v>394</v>
      </c>
      <c r="D682" s="108"/>
      <c r="E682" s="253" t="s">
        <v>394</v>
      </c>
      <c r="F682" s="260"/>
      <c r="G682" s="261" t="s">
        <v>394</v>
      </c>
      <c r="H682" s="258"/>
      <c r="I682" s="259" t="s">
        <v>394</v>
      </c>
      <c r="J682" s="257" t="str">
        <f>IFERROR((VLOOKUP(CONCATENATE(D682," ",F682),Measures!$D$11:$E$245,2,FALSE)*H682),"")</f>
        <v/>
      </c>
      <c r="K682" s="108"/>
      <c r="L682" s="253" t="s">
        <v>394</v>
      </c>
      <c r="M682" s="108"/>
      <c r="N682" s="253" t="s">
        <v>394</v>
      </c>
      <c r="O682" s="108"/>
      <c r="P682" s="253" t="s">
        <v>394</v>
      </c>
      <c r="Q682" s="256"/>
      <c r="R682" s="255" t="s">
        <v>394</v>
      </c>
      <c r="S682" s="118" t="str">
        <f>IFERROR(IF(M682="LED Kit","NA",VLOOKUP(CONCATENATE(IF(OR(M682="LED Kit",M682="LED Tube"),"LED",M682)," ",O682),Measures!$D$11:$E$245,2,FALSE)*Q682),"")</f>
        <v/>
      </c>
      <c r="T682" s="108"/>
      <c r="U682" s="271" t="s">
        <v>394</v>
      </c>
    </row>
    <row r="683" spans="1:21" s="20" customFormat="1" ht="18.75" customHeight="1">
      <c r="A683" s="104"/>
      <c r="B683" s="101"/>
      <c r="C683" s="253" t="s">
        <v>394</v>
      </c>
      <c r="D683" s="108"/>
      <c r="E683" s="253" t="s">
        <v>394</v>
      </c>
      <c r="F683" s="260"/>
      <c r="G683" s="261" t="s">
        <v>394</v>
      </c>
      <c r="H683" s="258"/>
      <c r="I683" s="259" t="s">
        <v>394</v>
      </c>
      <c r="J683" s="257" t="str">
        <f>IFERROR((VLOOKUP(CONCATENATE(D683," ",F683),Measures!$D$11:$E$245,2,FALSE)*H683),"")</f>
        <v/>
      </c>
      <c r="K683" s="108"/>
      <c r="L683" s="253" t="s">
        <v>394</v>
      </c>
      <c r="M683" s="108"/>
      <c r="N683" s="253" t="s">
        <v>394</v>
      </c>
      <c r="O683" s="108"/>
      <c r="P683" s="253" t="s">
        <v>394</v>
      </c>
      <c r="Q683" s="256"/>
      <c r="R683" s="255" t="s">
        <v>394</v>
      </c>
      <c r="S683" s="118" t="str">
        <f>IFERROR(IF(M683="LED Kit","NA",VLOOKUP(CONCATENATE(IF(OR(M683="LED Kit",M683="LED Tube"),"LED",M683)," ",O683),Measures!$D$11:$E$245,2,FALSE)*Q683),"")</f>
        <v/>
      </c>
      <c r="T683" s="108"/>
      <c r="U683" s="271" t="s">
        <v>394</v>
      </c>
    </row>
    <row r="684" spans="1:21" s="20" customFormat="1" ht="18.75" customHeight="1">
      <c r="A684" s="104"/>
      <c r="B684" s="101"/>
      <c r="C684" s="253" t="s">
        <v>394</v>
      </c>
      <c r="D684" s="108"/>
      <c r="E684" s="253" t="s">
        <v>394</v>
      </c>
      <c r="F684" s="260"/>
      <c r="G684" s="261" t="s">
        <v>394</v>
      </c>
      <c r="H684" s="258"/>
      <c r="I684" s="259" t="s">
        <v>394</v>
      </c>
      <c r="J684" s="257" t="str">
        <f>IFERROR((VLOOKUP(CONCATENATE(D684," ",F684),Measures!$D$11:$E$245,2,FALSE)*H684),"")</f>
        <v/>
      </c>
      <c r="K684" s="108"/>
      <c r="L684" s="253" t="s">
        <v>394</v>
      </c>
      <c r="M684" s="108"/>
      <c r="N684" s="253" t="s">
        <v>394</v>
      </c>
      <c r="O684" s="108"/>
      <c r="P684" s="253" t="s">
        <v>394</v>
      </c>
      <c r="Q684" s="256"/>
      <c r="R684" s="255" t="s">
        <v>394</v>
      </c>
      <c r="S684" s="118" t="str">
        <f>IFERROR(IF(M684="LED Kit","NA",VLOOKUP(CONCATENATE(IF(OR(M684="LED Kit",M684="LED Tube"),"LED",M684)," ",O684),Measures!$D$11:$E$245,2,FALSE)*Q684),"")</f>
        <v/>
      </c>
      <c r="T684" s="108"/>
      <c r="U684" s="271" t="s">
        <v>394</v>
      </c>
    </row>
    <row r="685" spans="1:21" s="20" customFormat="1" ht="18.75" customHeight="1">
      <c r="A685" s="104"/>
      <c r="B685" s="101"/>
      <c r="C685" s="253" t="s">
        <v>394</v>
      </c>
      <c r="D685" s="108"/>
      <c r="E685" s="253" t="s">
        <v>394</v>
      </c>
      <c r="F685" s="260"/>
      <c r="G685" s="261" t="s">
        <v>394</v>
      </c>
      <c r="H685" s="258"/>
      <c r="I685" s="259" t="s">
        <v>394</v>
      </c>
      <c r="J685" s="257" t="str">
        <f>IFERROR((VLOOKUP(CONCATENATE(D685," ",F685),Measures!$D$11:$E$245,2,FALSE)*H685),"")</f>
        <v/>
      </c>
      <c r="K685" s="108"/>
      <c r="L685" s="253" t="s">
        <v>394</v>
      </c>
      <c r="M685" s="108"/>
      <c r="N685" s="253" t="s">
        <v>394</v>
      </c>
      <c r="O685" s="108"/>
      <c r="P685" s="253" t="s">
        <v>394</v>
      </c>
      <c r="Q685" s="256"/>
      <c r="R685" s="255" t="s">
        <v>394</v>
      </c>
      <c r="S685" s="118" t="str">
        <f>IFERROR(IF(M685="LED Kit","NA",VLOOKUP(CONCATENATE(IF(OR(M685="LED Kit",M685="LED Tube"),"LED",M685)," ",O685),Measures!$D$11:$E$245,2,FALSE)*Q685),"")</f>
        <v/>
      </c>
      <c r="T685" s="108"/>
      <c r="U685" s="271" t="s">
        <v>394</v>
      </c>
    </row>
    <row r="686" spans="1:21" s="20" customFormat="1" ht="18.75" customHeight="1">
      <c r="A686" s="104"/>
      <c r="B686" s="101"/>
      <c r="C686" s="253" t="s">
        <v>394</v>
      </c>
      <c r="D686" s="108"/>
      <c r="E686" s="253" t="s">
        <v>394</v>
      </c>
      <c r="F686" s="260"/>
      <c r="G686" s="261" t="s">
        <v>394</v>
      </c>
      <c r="H686" s="258"/>
      <c r="I686" s="259" t="s">
        <v>394</v>
      </c>
      <c r="J686" s="257" t="str">
        <f>IFERROR((VLOOKUP(CONCATENATE(D686," ",F686),Measures!$D$11:$E$245,2,FALSE)*H686),"")</f>
        <v/>
      </c>
      <c r="K686" s="108"/>
      <c r="L686" s="253" t="s">
        <v>394</v>
      </c>
      <c r="M686" s="108"/>
      <c r="N686" s="253" t="s">
        <v>394</v>
      </c>
      <c r="O686" s="108"/>
      <c r="P686" s="253" t="s">
        <v>394</v>
      </c>
      <c r="Q686" s="256"/>
      <c r="R686" s="255" t="s">
        <v>394</v>
      </c>
      <c r="S686" s="118" t="str">
        <f>IFERROR(IF(M686="LED Kit","NA",VLOOKUP(CONCATENATE(IF(OR(M686="LED Kit",M686="LED Tube"),"LED",M686)," ",O686),Measures!$D$11:$E$245,2,FALSE)*Q686),"")</f>
        <v/>
      </c>
      <c r="T686" s="108"/>
      <c r="U686" s="271" t="s">
        <v>394</v>
      </c>
    </row>
    <row r="687" spans="1:21" s="20" customFormat="1" ht="18.75" customHeight="1">
      <c r="A687" s="104"/>
      <c r="B687" s="101"/>
      <c r="C687" s="253" t="s">
        <v>394</v>
      </c>
      <c r="D687" s="108"/>
      <c r="E687" s="253" t="s">
        <v>394</v>
      </c>
      <c r="F687" s="260"/>
      <c r="G687" s="261" t="s">
        <v>394</v>
      </c>
      <c r="H687" s="258"/>
      <c r="I687" s="259" t="s">
        <v>394</v>
      </c>
      <c r="J687" s="257" t="str">
        <f>IFERROR((VLOOKUP(CONCATENATE(D687," ",F687),Measures!$D$11:$E$245,2,FALSE)*H687),"")</f>
        <v/>
      </c>
      <c r="K687" s="108"/>
      <c r="L687" s="253" t="s">
        <v>394</v>
      </c>
      <c r="M687" s="108"/>
      <c r="N687" s="253" t="s">
        <v>394</v>
      </c>
      <c r="O687" s="108"/>
      <c r="P687" s="253" t="s">
        <v>394</v>
      </c>
      <c r="Q687" s="256"/>
      <c r="R687" s="255" t="s">
        <v>394</v>
      </c>
      <c r="S687" s="118" t="str">
        <f>IFERROR(IF(M687="LED Kit","NA",VLOOKUP(CONCATENATE(IF(OR(M687="LED Kit",M687="LED Tube"),"LED",M687)," ",O687),Measures!$D$11:$E$245,2,FALSE)*Q687),"")</f>
        <v/>
      </c>
      <c r="T687" s="108"/>
      <c r="U687" s="271" t="s">
        <v>394</v>
      </c>
    </row>
    <row r="688" spans="1:21" s="20" customFormat="1" ht="18.75" customHeight="1">
      <c r="A688" s="104"/>
      <c r="B688" s="101"/>
      <c r="C688" s="253" t="s">
        <v>394</v>
      </c>
      <c r="D688" s="108"/>
      <c r="E688" s="253" t="s">
        <v>394</v>
      </c>
      <c r="F688" s="260"/>
      <c r="G688" s="261" t="s">
        <v>394</v>
      </c>
      <c r="H688" s="258"/>
      <c r="I688" s="259" t="s">
        <v>394</v>
      </c>
      <c r="J688" s="257" t="str">
        <f>IFERROR((VLOOKUP(CONCATENATE(D688," ",F688),Measures!$D$11:$E$245,2,FALSE)*H688),"")</f>
        <v/>
      </c>
      <c r="K688" s="108"/>
      <c r="L688" s="253" t="s">
        <v>394</v>
      </c>
      <c r="M688" s="108"/>
      <c r="N688" s="253" t="s">
        <v>394</v>
      </c>
      <c r="O688" s="108"/>
      <c r="P688" s="253" t="s">
        <v>394</v>
      </c>
      <c r="Q688" s="256"/>
      <c r="R688" s="255" t="s">
        <v>394</v>
      </c>
      <c r="S688" s="118" t="str">
        <f>IFERROR(IF(M688="LED Kit","NA",VLOOKUP(CONCATENATE(IF(OR(M688="LED Kit",M688="LED Tube"),"LED",M688)," ",O688),Measures!$D$11:$E$245,2,FALSE)*Q688),"")</f>
        <v/>
      </c>
      <c r="T688" s="108"/>
      <c r="U688" s="271" t="s">
        <v>394</v>
      </c>
    </row>
    <row r="689" spans="1:21" s="20" customFormat="1" ht="18.75" customHeight="1">
      <c r="A689" s="104"/>
      <c r="B689" s="101"/>
      <c r="C689" s="253" t="s">
        <v>394</v>
      </c>
      <c r="D689" s="108"/>
      <c r="E689" s="253" t="s">
        <v>394</v>
      </c>
      <c r="F689" s="260"/>
      <c r="G689" s="261" t="s">
        <v>394</v>
      </c>
      <c r="H689" s="258"/>
      <c r="I689" s="259" t="s">
        <v>394</v>
      </c>
      <c r="J689" s="257" t="str">
        <f>IFERROR((VLOOKUP(CONCATENATE(D689," ",F689),Measures!$D$11:$E$245,2,FALSE)*H689),"")</f>
        <v/>
      </c>
      <c r="K689" s="108"/>
      <c r="L689" s="253" t="s">
        <v>394</v>
      </c>
      <c r="M689" s="108"/>
      <c r="N689" s="253" t="s">
        <v>394</v>
      </c>
      <c r="O689" s="108"/>
      <c r="P689" s="253" t="s">
        <v>394</v>
      </c>
      <c r="Q689" s="256"/>
      <c r="R689" s="255" t="s">
        <v>394</v>
      </c>
      <c r="S689" s="118" t="str">
        <f>IFERROR(IF(M689="LED Kit","NA",VLOOKUP(CONCATENATE(IF(OR(M689="LED Kit",M689="LED Tube"),"LED",M689)," ",O689),Measures!$D$11:$E$245,2,FALSE)*Q689),"")</f>
        <v/>
      </c>
      <c r="T689" s="108"/>
      <c r="U689" s="271" t="s">
        <v>394</v>
      </c>
    </row>
    <row r="690" spans="1:21" s="20" customFormat="1" ht="18.75" customHeight="1">
      <c r="A690" s="104"/>
      <c r="B690" s="101"/>
      <c r="C690" s="253" t="s">
        <v>394</v>
      </c>
      <c r="D690" s="108"/>
      <c r="E690" s="253" t="s">
        <v>394</v>
      </c>
      <c r="F690" s="260"/>
      <c r="G690" s="261" t="s">
        <v>394</v>
      </c>
      <c r="H690" s="258"/>
      <c r="I690" s="259" t="s">
        <v>394</v>
      </c>
      <c r="J690" s="257" t="str">
        <f>IFERROR((VLOOKUP(CONCATENATE(D690," ",F690),Measures!$D$11:$E$245,2,FALSE)*H690),"")</f>
        <v/>
      </c>
      <c r="K690" s="108"/>
      <c r="L690" s="253" t="s">
        <v>394</v>
      </c>
      <c r="M690" s="108"/>
      <c r="N690" s="253" t="s">
        <v>394</v>
      </c>
      <c r="O690" s="108"/>
      <c r="P690" s="253" t="s">
        <v>394</v>
      </c>
      <c r="Q690" s="256"/>
      <c r="R690" s="255" t="s">
        <v>394</v>
      </c>
      <c r="S690" s="118" t="str">
        <f>IFERROR(IF(M690="LED Kit","NA",VLOOKUP(CONCATENATE(IF(OR(M690="LED Kit",M690="LED Tube"),"LED",M690)," ",O690),Measures!$D$11:$E$245,2,FALSE)*Q690),"")</f>
        <v/>
      </c>
      <c r="T690" s="108"/>
      <c r="U690" s="271" t="s">
        <v>394</v>
      </c>
    </row>
    <row r="691" spans="1:21" s="20" customFormat="1" ht="18.75" customHeight="1">
      <c r="A691" s="104"/>
      <c r="B691" s="101"/>
      <c r="C691" s="253" t="s">
        <v>394</v>
      </c>
      <c r="D691" s="108"/>
      <c r="E691" s="253" t="s">
        <v>394</v>
      </c>
      <c r="F691" s="260"/>
      <c r="G691" s="261" t="s">
        <v>394</v>
      </c>
      <c r="H691" s="258"/>
      <c r="I691" s="259" t="s">
        <v>394</v>
      </c>
      <c r="J691" s="257" t="str">
        <f>IFERROR((VLOOKUP(CONCATENATE(D691," ",F691),Measures!$D$11:$E$245,2,FALSE)*H691),"")</f>
        <v/>
      </c>
      <c r="K691" s="108"/>
      <c r="L691" s="253" t="s">
        <v>394</v>
      </c>
      <c r="M691" s="108"/>
      <c r="N691" s="253" t="s">
        <v>394</v>
      </c>
      <c r="O691" s="108"/>
      <c r="P691" s="253" t="s">
        <v>394</v>
      </c>
      <c r="Q691" s="256"/>
      <c r="R691" s="255" t="s">
        <v>394</v>
      </c>
      <c r="S691" s="118" t="str">
        <f>IFERROR(IF(M691="LED Kit","NA",VLOOKUP(CONCATENATE(IF(OR(M691="LED Kit",M691="LED Tube"),"LED",M691)," ",O691),Measures!$D$11:$E$245,2,FALSE)*Q691),"")</f>
        <v/>
      </c>
      <c r="T691" s="108"/>
      <c r="U691" s="271" t="s">
        <v>394</v>
      </c>
    </row>
    <row r="692" spans="1:21" s="20" customFormat="1" ht="18.75" customHeight="1">
      <c r="A692" s="104"/>
      <c r="B692" s="101"/>
      <c r="C692" s="253" t="s">
        <v>394</v>
      </c>
      <c r="D692" s="108"/>
      <c r="E692" s="253" t="s">
        <v>394</v>
      </c>
      <c r="F692" s="260"/>
      <c r="G692" s="261" t="s">
        <v>394</v>
      </c>
      <c r="H692" s="258"/>
      <c r="I692" s="259" t="s">
        <v>394</v>
      </c>
      <c r="J692" s="257" t="str">
        <f>IFERROR((VLOOKUP(CONCATENATE(D692," ",F692),Measures!$D$11:$E$245,2,FALSE)*H692),"")</f>
        <v/>
      </c>
      <c r="K692" s="108"/>
      <c r="L692" s="253" t="s">
        <v>394</v>
      </c>
      <c r="M692" s="108"/>
      <c r="N692" s="253" t="s">
        <v>394</v>
      </c>
      <c r="O692" s="108"/>
      <c r="P692" s="253" t="s">
        <v>394</v>
      </c>
      <c r="Q692" s="256"/>
      <c r="R692" s="255" t="s">
        <v>394</v>
      </c>
      <c r="S692" s="118" t="str">
        <f>IFERROR(IF(M692="LED Kit","NA",VLOOKUP(CONCATENATE(IF(OR(M692="LED Kit",M692="LED Tube"),"LED",M692)," ",O692),Measures!$D$11:$E$245,2,FALSE)*Q692),"")</f>
        <v/>
      </c>
      <c r="T692" s="108"/>
      <c r="U692" s="271" t="s">
        <v>394</v>
      </c>
    </row>
    <row r="693" spans="1:21" s="20" customFormat="1" ht="18.75" customHeight="1">
      <c r="A693" s="104"/>
      <c r="B693" s="101"/>
      <c r="C693" s="253" t="s">
        <v>394</v>
      </c>
      <c r="D693" s="108"/>
      <c r="E693" s="253" t="s">
        <v>394</v>
      </c>
      <c r="F693" s="260"/>
      <c r="G693" s="261" t="s">
        <v>394</v>
      </c>
      <c r="H693" s="258"/>
      <c r="I693" s="259" t="s">
        <v>394</v>
      </c>
      <c r="J693" s="257" t="str">
        <f>IFERROR((VLOOKUP(CONCATENATE(D693," ",F693),Measures!$D$11:$E$245,2,FALSE)*H693),"")</f>
        <v/>
      </c>
      <c r="K693" s="108"/>
      <c r="L693" s="253" t="s">
        <v>394</v>
      </c>
      <c r="M693" s="108"/>
      <c r="N693" s="253" t="s">
        <v>394</v>
      </c>
      <c r="O693" s="108"/>
      <c r="P693" s="253" t="s">
        <v>394</v>
      </c>
      <c r="Q693" s="256"/>
      <c r="R693" s="255" t="s">
        <v>394</v>
      </c>
      <c r="S693" s="118" t="str">
        <f>IFERROR(IF(M693="LED Kit","NA",VLOOKUP(CONCATENATE(IF(OR(M693="LED Kit",M693="LED Tube"),"LED",M693)," ",O693),Measures!$D$11:$E$245,2,FALSE)*Q693),"")</f>
        <v/>
      </c>
      <c r="T693" s="108"/>
      <c r="U693" s="271" t="s">
        <v>394</v>
      </c>
    </row>
    <row r="694" spans="1:21" s="20" customFormat="1" ht="18.75" customHeight="1">
      <c r="A694" s="104"/>
      <c r="B694" s="101"/>
      <c r="C694" s="253" t="s">
        <v>394</v>
      </c>
      <c r="D694" s="108"/>
      <c r="E694" s="253" t="s">
        <v>394</v>
      </c>
      <c r="F694" s="260"/>
      <c r="G694" s="261" t="s">
        <v>394</v>
      </c>
      <c r="H694" s="258"/>
      <c r="I694" s="259" t="s">
        <v>394</v>
      </c>
      <c r="J694" s="257" t="str">
        <f>IFERROR((VLOOKUP(CONCATENATE(D694," ",F694),Measures!$D$11:$E$245,2,FALSE)*H694),"")</f>
        <v/>
      </c>
      <c r="K694" s="108"/>
      <c r="L694" s="253" t="s">
        <v>394</v>
      </c>
      <c r="M694" s="108"/>
      <c r="N694" s="253" t="s">
        <v>394</v>
      </c>
      <c r="O694" s="108"/>
      <c r="P694" s="253" t="s">
        <v>394</v>
      </c>
      <c r="Q694" s="256"/>
      <c r="R694" s="255" t="s">
        <v>394</v>
      </c>
      <c r="S694" s="118" t="str">
        <f>IFERROR(IF(M694="LED Kit","NA",VLOOKUP(CONCATENATE(IF(OR(M694="LED Kit",M694="LED Tube"),"LED",M694)," ",O694),Measures!$D$11:$E$245,2,FALSE)*Q694),"")</f>
        <v/>
      </c>
      <c r="T694" s="108"/>
      <c r="U694" s="271" t="s">
        <v>394</v>
      </c>
    </row>
    <row r="695" spans="1:21" s="20" customFormat="1" ht="18.75" customHeight="1">
      <c r="A695" s="104"/>
      <c r="B695" s="101"/>
      <c r="C695" s="253" t="s">
        <v>394</v>
      </c>
      <c r="D695" s="108"/>
      <c r="E695" s="253" t="s">
        <v>394</v>
      </c>
      <c r="F695" s="260"/>
      <c r="G695" s="261" t="s">
        <v>394</v>
      </c>
      <c r="H695" s="258"/>
      <c r="I695" s="259" t="s">
        <v>394</v>
      </c>
      <c r="J695" s="257" t="str">
        <f>IFERROR((VLOOKUP(CONCATENATE(D695," ",F695),Measures!$D$11:$E$245,2,FALSE)*H695),"")</f>
        <v/>
      </c>
      <c r="K695" s="108"/>
      <c r="L695" s="253" t="s">
        <v>394</v>
      </c>
      <c r="M695" s="108"/>
      <c r="N695" s="253" t="s">
        <v>394</v>
      </c>
      <c r="O695" s="108"/>
      <c r="P695" s="253" t="s">
        <v>394</v>
      </c>
      <c r="Q695" s="256"/>
      <c r="R695" s="255" t="s">
        <v>394</v>
      </c>
      <c r="S695" s="118" t="str">
        <f>IFERROR(IF(M695="LED Kit","NA",VLOOKUP(CONCATENATE(IF(OR(M695="LED Kit",M695="LED Tube"),"LED",M695)," ",O695),Measures!$D$11:$E$245,2,FALSE)*Q695),"")</f>
        <v/>
      </c>
      <c r="T695" s="108"/>
      <c r="U695" s="271" t="s">
        <v>394</v>
      </c>
    </row>
    <row r="696" spans="1:21" s="20" customFormat="1" ht="18.75" customHeight="1">
      <c r="A696" s="104"/>
      <c r="B696" s="101"/>
      <c r="C696" s="253" t="s">
        <v>394</v>
      </c>
      <c r="D696" s="108"/>
      <c r="E696" s="253" t="s">
        <v>394</v>
      </c>
      <c r="F696" s="260"/>
      <c r="G696" s="261" t="s">
        <v>394</v>
      </c>
      <c r="H696" s="258"/>
      <c r="I696" s="259" t="s">
        <v>394</v>
      </c>
      <c r="J696" s="257" t="str">
        <f>IFERROR((VLOOKUP(CONCATENATE(D696," ",F696),Measures!$D$11:$E$245,2,FALSE)*H696),"")</f>
        <v/>
      </c>
      <c r="K696" s="108"/>
      <c r="L696" s="253" t="s">
        <v>394</v>
      </c>
      <c r="M696" s="108"/>
      <c r="N696" s="253" t="s">
        <v>394</v>
      </c>
      <c r="O696" s="108"/>
      <c r="P696" s="253" t="s">
        <v>394</v>
      </c>
      <c r="Q696" s="256"/>
      <c r="R696" s="255" t="s">
        <v>394</v>
      </c>
      <c r="S696" s="118" t="str">
        <f>IFERROR(IF(M696="LED Kit","NA",VLOOKUP(CONCATENATE(IF(OR(M696="LED Kit",M696="LED Tube"),"LED",M696)," ",O696),Measures!$D$11:$E$245,2,FALSE)*Q696),"")</f>
        <v/>
      </c>
      <c r="T696" s="108"/>
      <c r="U696" s="271" t="s">
        <v>394</v>
      </c>
    </row>
    <row r="697" spans="1:21" s="20" customFormat="1" ht="18.75" customHeight="1">
      <c r="A697" s="104"/>
      <c r="B697" s="101"/>
      <c r="C697" s="253" t="s">
        <v>394</v>
      </c>
      <c r="D697" s="108"/>
      <c r="E697" s="253" t="s">
        <v>394</v>
      </c>
      <c r="F697" s="260"/>
      <c r="G697" s="261" t="s">
        <v>394</v>
      </c>
      <c r="H697" s="258"/>
      <c r="I697" s="259" t="s">
        <v>394</v>
      </c>
      <c r="J697" s="257" t="str">
        <f>IFERROR((VLOOKUP(CONCATENATE(D697," ",F697),Measures!$D$11:$E$245,2,FALSE)*H697),"")</f>
        <v/>
      </c>
      <c r="K697" s="108"/>
      <c r="L697" s="253" t="s">
        <v>394</v>
      </c>
      <c r="M697" s="108"/>
      <c r="N697" s="253" t="s">
        <v>394</v>
      </c>
      <c r="O697" s="108"/>
      <c r="P697" s="253" t="s">
        <v>394</v>
      </c>
      <c r="Q697" s="256"/>
      <c r="R697" s="255" t="s">
        <v>394</v>
      </c>
      <c r="S697" s="118" t="str">
        <f>IFERROR(IF(M697="LED Kit","NA",VLOOKUP(CONCATENATE(IF(OR(M697="LED Kit",M697="LED Tube"),"LED",M697)," ",O697),Measures!$D$11:$E$245,2,FALSE)*Q697),"")</f>
        <v/>
      </c>
      <c r="T697" s="108"/>
      <c r="U697" s="271" t="s">
        <v>394</v>
      </c>
    </row>
    <row r="698" spans="1:21" s="20" customFormat="1" ht="18.75" customHeight="1">
      <c r="A698" s="104"/>
      <c r="B698" s="101"/>
      <c r="C698" s="253" t="s">
        <v>394</v>
      </c>
      <c r="D698" s="108"/>
      <c r="E698" s="253" t="s">
        <v>394</v>
      </c>
      <c r="F698" s="260"/>
      <c r="G698" s="261" t="s">
        <v>394</v>
      </c>
      <c r="H698" s="258"/>
      <c r="I698" s="259" t="s">
        <v>394</v>
      </c>
      <c r="J698" s="257" t="str">
        <f>IFERROR((VLOOKUP(CONCATENATE(D698," ",F698),Measures!$D$11:$E$245,2,FALSE)*H698),"")</f>
        <v/>
      </c>
      <c r="K698" s="108"/>
      <c r="L698" s="253" t="s">
        <v>394</v>
      </c>
      <c r="M698" s="108"/>
      <c r="N698" s="253" t="s">
        <v>394</v>
      </c>
      <c r="O698" s="108"/>
      <c r="P698" s="253" t="s">
        <v>394</v>
      </c>
      <c r="Q698" s="256"/>
      <c r="R698" s="255" t="s">
        <v>394</v>
      </c>
      <c r="S698" s="118" t="str">
        <f>IFERROR(IF(M698="LED Kit","NA",VLOOKUP(CONCATENATE(IF(OR(M698="LED Kit",M698="LED Tube"),"LED",M698)," ",O698),Measures!$D$11:$E$245,2,FALSE)*Q698),"")</f>
        <v/>
      </c>
      <c r="T698" s="108"/>
      <c r="U698" s="271" t="s">
        <v>394</v>
      </c>
    </row>
    <row r="699" spans="1:21" s="20" customFormat="1" ht="18.75" customHeight="1">
      <c r="A699" s="104"/>
      <c r="B699" s="101"/>
      <c r="C699" s="253" t="s">
        <v>394</v>
      </c>
      <c r="D699" s="108"/>
      <c r="E699" s="253" t="s">
        <v>394</v>
      </c>
      <c r="F699" s="260"/>
      <c r="G699" s="261" t="s">
        <v>394</v>
      </c>
      <c r="H699" s="258"/>
      <c r="I699" s="259" t="s">
        <v>394</v>
      </c>
      <c r="J699" s="257" t="str">
        <f>IFERROR((VLOOKUP(CONCATENATE(D699," ",F699),Measures!$D$11:$E$245,2,FALSE)*H699),"")</f>
        <v/>
      </c>
      <c r="K699" s="108"/>
      <c r="L699" s="253" t="s">
        <v>394</v>
      </c>
      <c r="M699" s="108"/>
      <c r="N699" s="253" t="s">
        <v>394</v>
      </c>
      <c r="O699" s="108"/>
      <c r="P699" s="253" t="s">
        <v>394</v>
      </c>
      <c r="Q699" s="256"/>
      <c r="R699" s="255" t="s">
        <v>394</v>
      </c>
      <c r="S699" s="118" t="str">
        <f>IFERROR(IF(M699="LED Kit","NA",VLOOKUP(CONCATENATE(IF(OR(M699="LED Kit",M699="LED Tube"),"LED",M699)," ",O699),Measures!$D$11:$E$245,2,FALSE)*Q699),"")</f>
        <v/>
      </c>
      <c r="T699" s="108"/>
      <c r="U699" s="271" t="s">
        <v>394</v>
      </c>
    </row>
    <row r="700" spans="1:21" s="20" customFormat="1" ht="18.75" customHeight="1">
      <c r="A700" s="104"/>
      <c r="B700" s="101"/>
      <c r="C700" s="253" t="s">
        <v>394</v>
      </c>
      <c r="D700" s="108"/>
      <c r="E700" s="253" t="s">
        <v>394</v>
      </c>
      <c r="F700" s="260"/>
      <c r="G700" s="261" t="s">
        <v>394</v>
      </c>
      <c r="H700" s="258"/>
      <c r="I700" s="259" t="s">
        <v>394</v>
      </c>
      <c r="J700" s="257" t="str">
        <f>IFERROR((VLOOKUP(CONCATENATE(D700," ",F700),Measures!$D$11:$E$245,2,FALSE)*H700),"")</f>
        <v/>
      </c>
      <c r="K700" s="108"/>
      <c r="L700" s="253" t="s">
        <v>394</v>
      </c>
      <c r="M700" s="108"/>
      <c r="N700" s="253" t="s">
        <v>394</v>
      </c>
      <c r="O700" s="108"/>
      <c r="P700" s="253" t="s">
        <v>394</v>
      </c>
      <c r="Q700" s="256"/>
      <c r="R700" s="255" t="s">
        <v>394</v>
      </c>
      <c r="S700" s="118" t="str">
        <f>IFERROR(IF(M700="LED Kit","NA",VLOOKUP(CONCATENATE(IF(OR(M700="LED Kit",M700="LED Tube"),"LED",M700)," ",O700),Measures!$D$11:$E$245,2,FALSE)*Q700),"")</f>
        <v/>
      </c>
      <c r="T700" s="108"/>
      <c r="U700" s="271" t="s">
        <v>394</v>
      </c>
    </row>
    <row r="701" spans="1:21" s="20" customFormat="1" ht="18.75" customHeight="1">
      <c r="A701" s="104"/>
      <c r="B701" s="101"/>
      <c r="C701" s="253" t="s">
        <v>394</v>
      </c>
      <c r="D701" s="108"/>
      <c r="E701" s="253" t="s">
        <v>394</v>
      </c>
      <c r="F701" s="260"/>
      <c r="G701" s="261" t="s">
        <v>394</v>
      </c>
      <c r="H701" s="258"/>
      <c r="I701" s="259" t="s">
        <v>394</v>
      </c>
      <c r="J701" s="257" t="str">
        <f>IFERROR((VLOOKUP(CONCATENATE(D701," ",F701),Measures!$D$11:$E$245,2,FALSE)*H701),"")</f>
        <v/>
      </c>
      <c r="K701" s="108"/>
      <c r="L701" s="253" t="s">
        <v>394</v>
      </c>
      <c r="M701" s="108"/>
      <c r="N701" s="253" t="s">
        <v>394</v>
      </c>
      <c r="O701" s="108"/>
      <c r="P701" s="253" t="s">
        <v>394</v>
      </c>
      <c r="Q701" s="256"/>
      <c r="R701" s="255" t="s">
        <v>394</v>
      </c>
      <c r="S701" s="118" t="str">
        <f>IFERROR(IF(M701="LED Kit","NA",VLOOKUP(CONCATENATE(IF(OR(M701="LED Kit",M701="LED Tube"),"LED",M701)," ",O701),Measures!$D$11:$E$245,2,FALSE)*Q701),"")</f>
        <v/>
      </c>
      <c r="T701" s="108"/>
      <c r="U701" s="271" t="s">
        <v>394</v>
      </c>
    </row>
    <row r="702" spans="1:21" s="20" customFormat="1" ht="18.75" customHeight="1">
      <c r="A702" s="104"/>
      <c r="B702" s="101"/>
      <c r="C702" s="253" t="s">
        <v>394</v>
      </c>
      <c r="D702" s="108"/>
      <c r="E702" s="253" t="s">
        <v>394</v>
      </c>
      <c r="F702" s="260"/>
      <c r="G702" s="261" t="s">
        <v>394</v>
      </c>
      <c r="H702" s="258"/>
      <c r="I702" s="259" t="s">
        <v>394</v>
      </c>
      <c r="J702" s="257" t="str">
        <f>IFERROR((VLOOKUP(CONCATENATE(D702," ",F702),Measures!$D$11:$E$245,2,FALSE)*H702),"")</f>
        <v/>
      </c>
      <c r="K702" s="108"/>
      <c r="L702" s="253" t="s">
        <v>394</v>
      </c>
      <c r="M702" s="108"/>
      <c r="N702" s="253" t="s">
        <v>394</v>
      </c>
      <c r="O702" s="108"/>
      <c r="P702" s="253" t="s">
        <v>394</v>
      </c>
      <c r="Q702" s="256"/>
      <c r="R702" s="255" t="s">
        <v>394</v>
      </c>
      <c r="S702" s="118" t="str">
        <f>IFERROR(IF(M702="LED Kit","NA",VLOOKUP(CONCATENATE(IF(OR(M702="LED Kit",M702="LED Tube"),"LED",M702)," ",O702),Measures!$D$11:$E$245,2,FALSE)*Q702),"")</f>
        <v/>
      </c>
      <c r="T702" s="108"/>
      <c r="U702" s="271" t="s">
        <v>394</v>
      </c>
    </row>
    <row r="703" spans="1:21" s="20" customFormat="1" ht="18.75" customHeight="1">
      <c r="A703" s="104"/>
      <c r="B703" s="101"/>
      <c r="C703" s="253" t="s">
        <v>394</v>
      </c>
      <c r="D703" s="108"/>
      <c r="E703" s="253" t="s">
        <v>394</v>
      </c>
      <c r="F703" s="260"/>
      <c r="G703" s="261" t="s">
        <v>394</v>
      </c>
      <c r="H703" s="258"/>
      <c r="I703" s="259" t="s">
        <v>394</v>
      </c>
      <c r="J703" s="257" t="str">
        <f>IFERROR((VLOOKUP(CONCATENATE(D703," ",F703),Measures!$D$11:$E$245,2,FALSE)*H703),"")</f>
        <v/>
      </c>
      <c r="K703" s="108"/>
      <c r="L703" s="253" t="s">
        <v>394</v>
      </c>
      <c r="M703" s="108"/>
      <c r="N703" s="253" t="s">
        <v>394</v>
      </c>
      <c r="O703" s="108"/>
      <c r="P703" s="253" t="s">
        <v>394</v>
      </c>
      <c r="Q703" s="256"/>
      <c r="R703" s="255" t="s">
        <v>394</v>
      </c>
      <c r="S703" s="118" t="str">
        <f>IFERROR(IF(M703="LED Kit","NA",VLOOKUP(CONCATENATE(IF(OR(M703="LED Kit",M703="LED Tube"),"LED",M703)," ",O703),Measures!$D$11:$E$245,2,FALSE)*Q703),"")</f>
        <v/>
      </c>
      <c r="T703" s="108"/>
      <c r="U703" s="271" t="s">
        <v>394</v>
      </c>
    </row>
    <row r="704" spans="1:21" s="20" customFormat="1" ht="18.75" customHeight="1">
      <c r="A704" s="104"/>
      <c r="B704" s="101"/>
      <c r="C704" s="253" t="s">
        <v>394</v>
      </c>
      <c r="D704" s="108"/>
      <c r="E704" s="253" t="s">
        <v>394</v>
      </c>
      <c r="F704" s="260"/>
      <c r="G704" s="261" t="s">
        <v>394</v>
      </c>
      <c r="H704" s="258"/>
      <c r="I704" s="259" t="s">
        <v>394</v>
      </c>
      <c r="J704" s="257" t="str">
        <f>IFERROR((VLOOKUP(CONCATENATE(D704," ",F704),Measures!$D$11:$E$245,2,FALSE)*H704),"")</f>
        <v/>
      </c>
      <c r="K704" s="108"/>
      <c r="L704" s="253" t="s">
        <v>394</v>
      </c>
      <c r="M704" s="108"/>
      <c r="N704" s="253" t="s">
        <v>394</v>
      </c>
      <c r="O704" s="108"/>
      <c r="P704" s="253" t="s">
        <v>394</v>
      </c>
      <c r="Q704" s="256"/>
      <c r="R704" s="255" t="s">
        <v>394</v>
      </c>
      <c r="S704" s="118" t="str">
        <f>IFERROR(IF(M704="LED Kit","NA",VLOOKUP(CONCATENATE(IF(OR(M704="LED Kit",M704="LED Tube"),"LED",M704)," ",O704),Measures!$D$11:$E$245,2,FALSE)*Q704),"")</f>
        <v/>
      </c>
      <c r="T704" s="108"/>
      <c r="U704" s="271" t="s">
        <v>394</v>
      </c>
    </row>
    <row r="705" spans="1:21" s="20" customFormat="1" ht="18.75" customHeight="1">
      <c r="A705" s="104"/>
      <c r="B705" s="101"/>
      <c r="C705" s="253" t="s">
        <v>394</v>
      </c>
      <c r="D705" s="108"/>
      <c r="E705" s="253" t="s">
        <v>394</v>
      </c>
      <c r="F705" s="260"/>
      <c r="G705" s="261" t="s">
        <v>394</v>
      </c>
      <c r="H705" s="258"/>
      <c r="I705" s="259" t="s">
        <v>394</v>
      </c>
      <c r="J705" s="257" t="str">
        <f>IFERROR((VLOOKUP(CONCATENATE(D705," ",F705),Measures!$D$11:$E$245,2,FALSE)*H705),"")</f>
        <v/>
      </c>
      <c r="K705" s="108"/>
      <c r="L705" s="253" t="s">
        <v>394</v>
      </c>
      <c r="M705" s="108"/>
      <c r="N705" s="253" t="s">
        <v>394</v>
      </c>
      <c r="O705" s="108"/>
      <c r="P705" s="253" t="s">
        <v>394</v>
      </c>
      <c r="Q705" s="256"/>
      <c r="R705" s="255" t="s">
        <v>394</v>
      </c>
      <c r="S705" s="118" t="str">
        <f>IFERROR(IF(M705="LED Kit","NA",VLOOKUP(CONCATENATE(IF(OR(M705="LED Kit",M705="LED Tube"),"LED",M705)," ",O705),Measures!$D$11:$E$245,2,FALSE)*Q705),"")</f>
        <v/>
      </c>
      <c r="T705" s="108"/>
      <c r="U705" s="271" t="s">
        <v>394</v>
      </c>
    </row>
    <row r="706" spans="1:21" s="20" customFormat="1" ht="18.75" customHeight="1">
      <c r="A706" s="104"/>
      <c r="B706" s="101"/>
      <c r="C706" s="253" t="s">
        <v>394</v>
      </c>
      <c r="D706" s="108"/>
      <c r="E706" s="253" t="s">
        <v>394</v>
      </c>
      <c r="F706" s="260"/>
      <c r="G706" s="261" t="s">
        <v>394</v>
      </c>
      <c r="H706" s="258"/>
      <c r="I706" s="259" t="s">
        <v>394</v>
      </c>
      <c r="J706" s="257" t="str">
        <f>IFERROR((VLOOKUP(CONCATENATE(D706," ",F706),Measures!$D$11:$E$245,2,FALSE)*H706),"")</f>
        <v/>
      </c>
      <c r="K706" s="108"/>
      <c r="L706" s="253" t="s">
        <v>394</v>
      </c>
      <c r="M706" s="108"/>
      <c r="N706" s="253" t="s">
        <v>394</v>
      </c>
      <c r="O706" s="108"/>
      <c r="P706" s="253" t="s">
        <v>394</v>
      </c>
      <c r="Q706" s="256"/>
      <c r="R706" s="255" t="s">
        <v>394</v>
      </c>
      <c r="S706" s="118" t="str">
        <f>IFERROR(IF(M706="LED Kit","NA",VLOOKUP(CONCATENATE(IF(OR(M706="LED Kit",M706="LED Tube"),"LED",M706)," ",O706),Measures!$D$11:$E$245,2,FALSE)*Q706),"")</f>
        <v/>
      </c>
      <c r="T706" s="108"/>
      <c r="U706" s="271" t="s">
        <v>394</v>
      </c>
    </row>
    <row r="707" spans="1:21" s="20" customFormat="1" ht="18.75" customHeight="1">
      <c r="A707" s="104"/>
      <c r="B707" s="101"/>
      <c r="C707" s="253" t="s">
        <v>394</v>
      </c>
      <c r="D707" s="108"/>
      <c r="E707" s="253" t="s">
        <v>394</v>
      </c>
      <c r="F707" s="260"/>
      <c r="G707" s="261" t="s">
        <v>394</v>
      </c>
      <c r="H707" s="258"/>
      <c r="I707" s="259" t="s">
        <v>394</v>
      </c>
      <c r="J707" s="257" t="str">
        <f>IFERROR((VLOOKUP(CONCATENATE(D707," ",F707),Measures!$D$11:$E$245,2,FALSE)*H707),"")</f>
        <v/>
      </c>
      <c r="K707" s="108"/>
      <c r="L707" s="253" t="s">
        <v>394</v>
      </c>
      <c r="M707" s="108"/>
      <c r="N707" s="253" t="s">
        <v>394</v>
      </c>
      <c r="O707" s="108"/>
      <c r="P707" s="253" t="s">
        <v>394</v>
      </c>
      <c r="Q707" s="256"/>
      <c r="R707" s="255" t="s">
        <v>394</v>
      </c>
      <c r="S707" s="118" t="str">
        <f>IFERROR(IF(M707="LED Kit","NA",VLOOKUP(CONCATENATE(IF(OR(M707="LED Kit",M707="LED Tube"),"LED",M707)," ",O707),Measures!$D$11:$E$245,2,FALSE)*Q707),"")</f>
        <v/>
      </c>
      <c r="T707" s="108"/>
      <c r="U707" s="271" t="s">
        <v>394</v>
      </c>
    </row>
    <row r="708" spans="1:21" s="20" customFormat="1" ht="18.75" customHeight="1">
      <c r="A708" s="104"/>
      <c r="B708" s="101"/>
      <c r="C708" s="253" t="s">
        <v>394</v>
      </c>
      <c r="D708" s="108"/>
      <c r="E708" s="253" t="s">
        <v>394</v>
      </c>
      <c r="F708" s="260"/>
      <c r="G708" s="261" t="s">
        <v>394</v>
      </c>
      <c r="H708" s="258"/>
      <c r="I708" s="259" t="s">
        <v>394</v>
      </c>
      <c r="J708" s="257" t="str">
        <f>IFERROR((VLOOKUP(CONCATENATE(D708," ",F708),Measures!$D$11:$E$245,2,FALSE)*H708),"")</f>
        <v/>
      </c>
      <c r="K708" s="108"/>
      <c r="L708" s="253" t="s">
        <v>394</v>
      </c>
      <c r="M708" s="108"/>
      <c r="N708" s="253" t="s">
        <v>394</v>
      </c>
      <c r="O708" s="108"/>
      <c r="P708" s="253" t="s">
        <v>394</v>
      </c>
      <c r="Q708" s="256"/>
      <c r="R708" s="255" t="s">
        <v>394</v>
      </c>
      <c r="S708" s="118" t="str">
        <f>IFERROR(IF(M708="LED Kit","NA",VLOOKUP(CONCATENATE(IF(OR(M708="LED Kit",M708="LED Tube"),"LED",M708)," ",O708),Measures!$D$11:$E$245,2,FALSE)*Q708),"")</f>
        <v/>
      </c>
      <c r="T708" s="108"/>
      <c r="U708" s="271" t="s">
        <v>394</v>
      </c>
    </row>
    <row r="709" spans="1:21" s="20" customFormat="1" ht="18.75" customHeight="1">
      <c r="A709" s="104"/>
      <c r="B709" s="101"/>
      <c r="C709" s="253" t="s">
        <v>394</v>
      </c>
      <c r="D709" s="108"/>
      <c r="E709" s="253" t="s">
        <v>394</v>
      </c>
      <c r="F709" s="260"/>
      <c r="G709" s="261" t="s">
        <v>394</v>
      </c>
      <c r="H709" s="258"/>
      <c r="I709" s="259" t="s">
        <v>394</v>
      </c>
      <c r="J709" s="257" t="str">
        <f>IFERROR((VLOOKUP(CONCATENATE(D709," ",F709),Measures!$D$11:$E$245,2,FALSE)*H709),"")</f>
        <v/>
      </c>
      <c r="K709" s="108"/>
      <c r="L709" s="253" t="s">
        <v>394</v>
      </c>
      <c r="M709" s="108"/>
      <c r="N709" s="253" t="s">
        <v>394</v>
      </c>
      <c r="O709" s="108"/>
      <c r="P709" s="253" t="s">
        <v>394</v>
      </c>
      <c r="Q709" s="256"/>
      <c r="R709" s="255" t="s">
        <v>394</v>
      </c>
      <c r="S709" s="118" t="str">
        <f>IFERROR(IF(M709="LED Kit","NA",VLOOKUP(CONCATENATE(IF(OR(M709="LED Kit",M709="LED Tube"),"LED",M709)," ",O709),Measures!$D$11:$E$245,2,FALSE)*Q709),"")</f>
        <v/>
      </c>
      <c r="T709" s="108"/>
      <c r="U709" s="271" t="s">
        <v>394</v>
      </c>
    </row>
    <row r="710" spans="1:21" s="20" customFormat="1" ht="18.75" customHeight="1">
      <c r="A710" s="104"/>
      <c r="B710" s="101"/>
      <c r="C710" s="253" t="s">
        <v>394</v>
      </c>
      <c r="D710" s="108"/>
      <c r="E710" s="253" t="s">
        <v>394</v>
      </c>
      <c r="F710" s="260"/>
      <c r="G710" s="261" t="s">
        <v>394</v>
      </c>
      <c r="H710" s="258"/>
      <c r="I710" s="259" t="s">
        <v>394</v>
      </c>
      <c r="J710" s="257" t="str">
        <f>IFERROR((VLOOKUP(CONCATENATE(D710," ",F710),Measures!$D$11:$E$245,2,FALSE)*H710),"")</f>
        <v/>
      </c>
      <c r="K710" s="108"/>
      <c r="L710" s="253" t="s">
        <v>394</v>
      </c>
      <c r="M710" s="108"/>
      <c r="N710" s="253" t="s">
        <v>394</v>
      </c>
      <c r="O710" s="108"/>
      <c r="P710" s="253" t="s">
        <v>394</v>
      </c>
      <c r="Q710" s="256"/>
      <c r="R710" s="255" t="s">
        <v>394</v>
      </c>
      <c r="S710" s="118" t="str">
        <f>IFERROR(IF(M710="LED Kit","NA",VLOOKUP(CONCATENATE(IF(OR(M710="LED Kit",M710="LED Tube"),"LED",M710)," ",O710),Measures!$D$11:$E$245,2,FALSE)*Q710),"")</f>
        <v/>
      </c>
      <c r="T710" s="108"/>
      <c r="U710" s="271" t="s">
        <v>394</v>
      </c>
    </row>
    <row r="711" spans="1:21" s="20" customFormat="1" ht="18.75" customHeight="1">
      <c r="A711" s="104"/>
      <c r="B711" s="101"/>
      <c r="C711" s="253" t="s">
        <v>394</v>
      </c>
      <c r="D711" s="108"/>
      <c r="E711" s="253" t="s">
        <v>394</v>
      </c>
      <c r="F711" s="260"/>
      <c r="G711" s="261" t="s">
        <v>394</v>
      </c>
      <c r="H711" s="258"/>
      <c r="I711" s="259" t="s">
        <v>394</v>
      </c>
      <c r="J711" s="257" t="str">
        <f>IFERROR((VLOOKUP(CONCATENATE(D711," ",F711),Measures!$D$11:$E$245,2,FALSE)*H711),"")</f>
        <v/>
      </c>
      <c r="K711" s="108"/>
      <c r="L711" s="253" t="s">
        <v>394</v>
      </c>
      <c r="M711" s="108"/>
      <c r="N711" s="253" t="s">
        <v>394</v>
      </c>
      <c r="O711" s="108"/>
      <c r="P711" s="253" t="s">
        <v>394</v>
      </c>
      <c r="Q711" s="256"/>
      <c r="R711" s="255" t="s">
        <v>394</v>
      </c>
      <c r="S711" s="118" t="str">
        <f>IFERROR(IF(M711="LED Kit","NA",VLOOKUP(CONCATENATE(IF(OR(M711="LED Kit",M711="LED Tube"),"LED",M711)," ",O711),Measures!$D$11:$E$245,2,FALSE)*Q711),"")</f>
        <v/>
      </c>
      <c r="T711" s="108"/>
      <c r="U711" s="271" t="s">
        <v>394</v>
      </c>
    </row>
    <row r="712" spans="1:21" s="20" customFormat="1" ht="18.75" customHeight="1">
      <c r="A712" s="104"/>
      <c r="B712" s="101"/>
      <c r="C712" s="253" t="s">
        <v>394</v>
      </c>
      <c r="D712" s="108"/>
      <c r="E712" s="253" t="s">
        <v>394</v>
      </c>
      <c r="F712" s="260"/>
      <c r="G712" s="261" t="s">
        <v>394</v>
      </c>
      <c r="H712" s="258"/>
      <c r="I712" s="259" t="s">
        <v>394</v>
      </c>
      <c r="J712" s="257" t="str">
        <f>IFERROR((VLOOKUP(CONCATENATE(D712," ",F712),Measures!$D$11:$E$245,2,FALSE)*H712),"")</f>
        <v/>
      </c>
      <c r="K712" s="108"/>
      <c r="L712" s="253" t="s">
        <v>394</v>
      </c>
      <c r="M712" s="108"/>
      <c r="N712" s="253" t="s">
        <v>394</v>
      </c>
      <c r="O712" s="108"/>
      <c r="P712" s="253" t="s">
        <v>394</v>
      </c>
      <c r="Q712" s="256"/>
      <c r="R712" s="255" t="s">
        <v>394</v>
      </c>
      <c r="S712" s="118" t="str">
        <f>IFERROR(IF(M712="LED Kit","NA",VLOOKUP(CONCATENATE(IF(OR(M712="LED Kit",M712="LED Tube"),"LED",M712)," ",O712),Measures!$D$11:$E$245,2,FALSE)*Q712),"")</f>
        <v/>
      </c>
      <c r="T712" s="108"/>
      <c r="U712" s="271" t="s">
        <v>394</v>
      </c>
    </row>
    <row r="713" spans="1:21" s="20" customFormat="1" ht="18.75" customHeight="1">
      <c r="A713" s="104"/>
      <c r="B713" s="101"/>
      <c r="C713" s="253" t="s">
        <v>394</v>
      </c>
      <c r="D713" s="108"/>
      <c r="E713" s="253" t="s">
        <v>394</v>
      </c>
      <c r="F713" s="260"/>
      <c r="G713" s="261" t="s">
        <v>394</v>
      </c>
      <c r="H713" s="258"/>
      <c r="I713" s="259" t="s">
        <v>394</v>
      </c>
      <c r="J713" s="257" t="str">
        <f>IFERROR((VLOOKUP(CONCATENATE(D713," ",F713),Measures!$D$11:$E$245,2,FALSE)*H713),"")</f>
        <v/>
      </c>
      <c r="K713" s="108"/>
      <c r="L713" s="253" t="s">
        <v>394</v>
      </c>
      <c r="M713" s="108"/>
      <c r="N713" s="253" t="s">
        <v>394</v>
      </c>
      <c r="O713" s="108"/>
      <c r="P713" s="253" t="s">
        <v>394</v>
      </c>
      <c r="Q713" s="256"/>
      <c r="R713" s="255" t="s">
        <v>394</v>
      </c>
      <c r="S713" s="118" t="str">
        <f>IFERROR(IF(M713="LED Kit","NA",VLOOKUP(CONCATENATE(IF(OR(M713="LED Kit",M713="LED Tube"),"LED",M713)," ",O713),Measures!$D$11:$E$245,2,FALSE)*Q713),"")</f>
        <v/>
      </c>
      <c r="T713" s="108"/>
      <c r="U713" s="271" t="s">
        <v>394</v>
      </c>
    </row>
    <row r="714" spans="1:21" s="20" customFormat="1" ht="18.75" customHeight="1">
      <c r="A714" s="104"/>
      <c r="B714" s="101"/>
      <c r="C714" s="253" t="s">
        <v>394</v>
      </c>
      <c r="D714" s="108"/>
      <c r="E714" s="253" t="s">
        <v>394</v>
      </c>
      <c r="F714" s="260"/>
      <c r="G714" s="261" t="s">
        <v>394</v>
      </c>
      <c r="H714" s="258"/>
      <c r="I714" s="259" t="s">
        <v>394</v>
      </c>
      <c r="J714" s="257" t="str">
        <f>IFERROR((VLOOKUP(CONCATENATE(D714," ",F714),Measures!$D$11:$E$245,2,FALSE)*H714),"")</f>
        <v/>
      </c>
      <c r="K714" s="108"/>
      <c r="L714" s="253" t="s">
        <v>394</v>
      </c>
      <c r="M714" s="108"/>
      <c r="N714" s="253" t="s">
        <v>394</v>
      </c>
      <c r="O714" s="108"/>
      <c r="P714" s="253" t="s">
        <v>394</v>
      </c>
      <c r="Q714" s="256"/>
      <c r="R714" s="255" t="s">
        <v>394</v>
      </c>
      <c r="S714" s="118" t="str">
        <f>IFERROR(IF(M714="LED Kit","NA",VLOOKUP(CONCATENATE(IF(OR(M714="LED Kit",M714="LED Tube"),"LED",M714)," ",O714),Measures!$D$11:$E$245,2,FALSE)*Q714),"")</f>
        <v/>
      </c>
      <c r="T714" s="108"/>
      <c r="U714" s="271" t="s">
        <v>394</v>
      </c>
    </row>
    <row r="715" spans="1:21" s="20" customFormat="1" ht="18.75" customHeight="1">
      <c r="A715" s="104"/>
      <c r="B715" s="101"/>
      <c r="C715" s="253" t="s">
        <v>394</v>
      </c>
      <c r="D715" s="108"/>
      <c r="E715" s="253" t="s">
        <v>394</v>
      </c>
      <c r="F715" s="260"/>
      <c r="G715" s="261" t="s">
        <v>394</v>
      </c>
      <c r="H715" s="258"/>
      <c r="I715" s="259" t="s">
        <v>394</v>
      </c>
      <c r="J715" s="257" t="str">
        <f>IFERROR((VLOOKUP(CONCATENATE(D715," ",F715),Measures!$D$11:$E$245,2,FALSE)*H715),"")</f>
        <v/>
      </c>
      <c r="K715" s="108"/>
      <c r="L715" s="253" t="s">
        <v>394</v>
      </c>
      <c r="M715" s="108"/>
      <c r="N715" s="253" t="s">
        <v>394</v>
      </c>
      <c r="O715" s="108"/>
      <c r="P715" s="253" t="s">
        <v>394</v>
      </c>
      <c r="Q715" s="256"/>
      <c r="R715" s="255" t="s">
        <v>394</v>
      </c>
      <c r="S715" s="118" t="str">
        <f>IFERROR(IF(M715="LED Kit","NA",VLOOKUP(CONCATENATE(IF(OR(M715="LED Kit",M715="LED Tube"),"LED",M715)," ",O715),Measures!$D$11:$E$245,2,FALSE)*Q715),"")</f>
        <v/>
      </c>
      <c r="T715" s="108"/>
      <c r="U715" s="271" t="s">
        <v>394</v>
      </c>
    </row>
    <row r="716" spans="1:21" s="20" customFormat="1" ht="18.75" customHeight="1">
      <c r="A716" s="104"/>
      <c r="B716" s="101"/>
      <c r="C716" s="253" t="s">
        <v>394</v>
      </c>
      <c r="D716" s="108"/>
      <c r="E716" s="253" t="s">
        <v>394</v>
      </c>
      <c r="F716" s="260"/>
      <c r="G716" s="261" t="s">
        <v>394</v>
      </c>
      <c r="H716" s="258"/>
      <c r="I716" s="259" t="s">
        <v>394</v>
      </c>
      <c r="J716" s="257" t="str">
        <f>IFERROR((VLOOKUP(CONCATENATE(D716," ",F716),Measures!$D$11:$E$245,2,FALSE)*H716),"")</f>
        <v/>
      </c>
      <c r="K716" s="108"/>
      <c r="L716" s="253" t="s">
        <v>394</v>
      </c>
      <c r="M716" s="108"/>
      <c r="N716" s="253" t="s">
        <v>394</v>
      </c>
      <c r="O716" s="108"/>
      <c r="P716" s="253" t="s">
        <v>394</v>
      </c>
      <c r="Q716" s="256"/>
      <c r="R716" s="255" t="s">
        <v>394</v>
      </c>
      <c r="S716" s="118" t="str">
        <f>IFERROR(IF(M716="LED Kit","NA",VLOOKUP(CONCATENATE(IF(OR(M716="LED Kit",M716="LED Tube"),"LED",M716)," ",O716),Measures!$D$11:$E$245,2,FALSE)*Q716),"")</f>
        <v/>
      </c>
      <c r="T716" s="108"/>
      <c r="U716" s="271" t="s">
        <v>394</v>
      </c>
    </row>
    <row r="717" spans="1:21" s="20" customFormat="1" ht="18.75" customHeight="1">
      <c r="A717" s="104"/>
      <c r="B717" s="101"/>
      <c r="C717" s="253" t="s">
        <v>394</v>
      </c>
      <c r="D717" s="108"/>
      <c r="E717" s="253" t="s">
        <v>394</v>
      </c>
      <c r="F717" s="260"/>
      <c r="G717" s="261" t="s">
        <v>394</v>
      </c>
      <c r="H717" s="258"/>
      <c r="I717" s="259" t="s">
        <v>394</v>
      </c>
      <c r="J717" s="257" t="str">
        <f>IFERROR((VLOOKUP(CONCATENATE(D717," ",F717),Measures!$D$11:$E$245,2,FALSE)*H717),"")</f>
        <v/>
      </c>
      <c r="K717" s="108"/>
      <c r="L717" s="253" t="s">
        <v>394</v>
      </c>
      <c r="M717" s="108"/>
      <c r="N717" s="253" t="s">
        <v>394</v>
      </c>
      <c r="O717" s="108"/>
      <c r="P717" s="253" t="s">
        <v>394</v>
      </c>
      <c r="Q717" s="256"/>
      <c r="R717" s="255" t="s">
        <v>394</v>
      </c>
      <c r="S717" s="118" t="str">
        <f>IFERROR(IF(M717="LED Kit","NA",VLOOKUP(CONCATENATE(IF(OR(M717="LED Kit",M717="LED Tube"),"LED",M717)," ",O717),Measures!$D$11:$E$245,2,FALSE)*Q717),"")</f>
        <v/>
      </c>
      <c r="T717" s="108"/>
      <c r="U717" s="271" t="s">
        <v>394</v>
      </c>
    </row>
    <row r="718" spans="1:21" s="20" customFormat="1" ht="18.75" customHeight="1">
      <c r="A718" s="104"/>
      <c r="B718" s="101"/>
      <c r="C718" s="253" t="s">
        <v>394</v>
      </c>
      <c r="D718" s="108"/>
      <c r="E718" s="253" t="s">
        <v>394</v>
      </c>
      <c r="F718" s="260"/>
      <c r="G718" s="261" t="s">
        <v>394</v>
      </c>
      <c r="H718" s="258"/>
      <c r="I718" s="259" t="s">
        <v>394</v>
      </c>
      <c r="J718" s="257" t="str">
        <f>IFERROR((VLOOKUP(CONCATENATE(D718," ",F718),Measures!$D$11:$E$245,2,FALSE)*H718),"")</f>
        <v/>
      </c>
      <c r="K718" s="108"/>
      <c r="L718" s="253" t="s">
        <v>394</v>
      </c>
      <c r="M718" s="108"/>
      <c r="N718" s="253" t="s">
        <v>394</v>
      </c>
      <c r="O718" s="108"/>
      <c r="P718" s="253" t="s">
        <v>394</v>
      </c>
      <c r="Q718" s="256"/>
      <c r="R718" s="255" t="s">
        <v>394</v>
      </c>
      <c r="S718" s="118" t="str">
        <f>IFERROR(IF(M718="LED Kit","NA",VLOOKUP(CONCATENATE(IF(OR(M718="LED Kit",M718="LED Tube"),"LED",M718)," ",O718),Measures!$D$11:$E$245,2,FALSE)*Q718),"")</f>
        <v/>
      </c>
      <c r="T718" s="108"/>
      <c r="U718" s="271" t="s">
        <v>394</v>
      </c>
    </row>
    <row r="719" spans="1:21" s="20" customFormat="1" ht="18.75" customHeight="1">
      <c r="A719" s="104"/>
      <c r="B719" s="101"/>
      <c r="C719" s="253" t="s">
        <v>394</v>
      </c>
      <c r="D719" s="108"/>
      <c r="E719" s="253" t="s">
        <v>394</v>
      </c>
      <c r="F719" s="260"/>
      <c r="G719" s="261" t="s">
        <v>394</v>
      </c>
      <c r="H719" s="258"/>
      <c r="I719" s="259" t="s">
        <v>394</v>
      </c>
      <c r="J719" s="257" t="str">
        <f>IFERROR((VLOOKUP(CONCATENATE(D719," ",F719),Measures!$D$11:$E$245,2,FALSE)*H719),"")</f>
        <v/>
      </c>
      <c r="K719" s="108"/>
      <c r="L719" s="253" t="s">
        <v>394</v>
      </c>
      <c r="M719" s="108"/>
      <c r="N719" s="253" t="s">
        <v>394</v>
      </c>
      <c r="O719" s="108"/>
      <c r="P719" s="253" t="s">
        <v>394</v>
      </c>
      <c r="Q719" s="256"/>
      <c r="R719" s="255" t="s">
        <v>394</v>
      </c>
      <c r="S719" s="118" t="str">
        <f>IFERROR(IF(M719="LED Kit","NA",VLOOKUP(CONCATENATE(IF(OR(M719="LED Kit",M719="LED Tube"),"LED",M719)," ",O719),Measures!$D$11:$E$245,2,FALSE)*Q719),"")</f>
        <v/>
      </c>
      <c r="T719" s="108"/>
      <c r="U719" s="271" t="s">
        <v>394</v>
      </c>
    </row>
    <row r="720" spans="1:21" s="20" customFormat="1" ht="18.75" customHeight="1">
      <c r="A720" s="104"/>
      <c r="B720" s="101"/>
      <c r="C720" s="253" t="s">
        <v>394</v>
      </c>
      <c r="D720" s="108"/>
      <c r="E720" s="253" t="s">
        <v>394</v>
      </c>
      <c r="F720" s="260"/>
      <c r="G720" s="261" t="s">
        <v>394</v>
      </c>
      <c r="H720" s="258"/>
      <c r="I720" s="259" t="s">
        <v>394</v>
      </c>
      <c r="J720" s="257" t="str">
        <f>IFERROR((VLOOKUP(CONCATENATE(D720," ",F720),Measures!$D$11:$E$245,2,FALSE)*H720),"")</f>
        <v/>
      </c>
      <c r="K720" s="108"/>
      <c r="L720" s="253" t="s">
        <v>394</v>
      </c>
      <c r="M720" s="108"/>
      <c r="N720" s="253" t="s">
        <v>394</v>
      </c>
      <c r="O720" s="108"/>
      <c r="P720" s="253" t="s">
        <v>394</v>
      </c>
      <c r="Q720" s="256"/>
      <c r="R720" s="255" t="s">
        <v>394</v>
      </c>
      <c r="S720" s="118" t="str">
        <f>IFERROR(IF(M720="LED Kit","NA",VLOOKUP(CONCATENATE(IF(OR(M720="LED Kit",M720="LED Tube"),"LED",M720)," ",O720),Measures!$D$11:$E$245,2,FALSE)*Q720),"")</f>
        <v/>
      </c>
      <c r="T720" s="108"/>
      <c r="U720" s="271" t="s">
        <v>394</v>
      </c>
    </row>
    <row r="721" spans="1:21" s="20" customFormat="1" ht="18.75" customHeight="1">
      <c r="A721" s="104"/>
      <c r="B721" s="101"/>
      <c r="C721" s="253" t="s">
        <v>394</v>
      </c>
      <c r="D721" s="108"/>
      <c r="E721" s="253" t="s">
        <v>394</v>
      </c>
      <c r="F721" s="260"/>
      <c r="G721" s="261" t="s">
        <v>394</v>
      </c>
      <c r="H721" s="258"/>
      <c r="I721" s="259" t="s">
        <v>394</v>
      </c>
      <c r="J721" s="257" t="str">
        <f>IFERROR((VLOOKUP(CONCATENATE(D721," ",F721),Measures!$D$11:$E$245,2,FALSE)*H721),"")</f>
        <v/>
      </c>
      <c r="K721" s="108"/>
      <c r="L721" s="253" t="s">
        <v>394</v>
      </c>
      <c r="M721" s="108"/>
      <c r="N721" s="253" t="s">
        <v>394</v>
      </c>
      <c r="O721" s="108"/>
      <c r="P721" s="253" t="s">
        <v>394</v>
      </c>
      <c r="Q721" s="256"/>
      <c r="R721" s="255" t="s">
        <v>394</v>
      </c>
      <c r="S721" s="118" t="str">
        <f>IFERROR(IF(M721="LED Kit","NA",VLOOKUP(CONCATENATE(IF(OR(M721="LED Kit",M721="LED Tube"),"LED",M721)," ",O721),Measures!$D$11:$E$245,2,FALSE)*Q721),"")</f>
        <v/>
      </c>
      <c r="T721" s="108"/>
      <c r="U721" s="271" t="s">
        <v>394</v>
      </c>
    </row>
    <row r="722" spans="1:21" s="20" customFormat="1" ht="18.75" customHeight="1">
      <c r="A722" s="104"/>
      <c r="B722" s="101"/>
      <c r="C722" s="253" t="s">
        <v>394</v>
      </c>
      <c r="D722" s="108"/>
      <c r="E722" s="253" t="s">
        <v>394</v>
      </c>
      <c r="F722" s="260"/>
      <c r="G722" s="261" t="s">
        <v>394</v>
      </c>
      <c r="H722" s="258"/>
      <c r="I722" s="259" t="s">
        <v>394</v>
      </c>
      <c r="J722" s="257" t="str">
        <f>IFERROR((VLOOKUP(CONCATENATE(D722," ",F722),Measures!$D$11:$E$245,2,FALSE)*H722),"")</f>
        <v/>
      </c>
      <c r="K722" s="108"/>
      <c r="L722" s="253" t="s">
        <v>394</v>
      </c>
      <c r="M722" s="108"/>
      <c r="N722" s="253" t="s">
        <v>394</v>
      </c>
      <c r="O722" s="108"/>
      <c r="P722" s="253" t="s">
        <v>394</v>
      </c>
      <c r="Q722" s="256"/>
      <c r="R722" s="255" t="s">
        <v>394</v>
      </c>
      <c r="S722" s="118" t="str">
        <f>IFERROR(IF(M722="LED Kit","NA",VLOOKUP(CONCATENATE(IF(OR(M722="LED Kit",M722="LED Tube"),"LED",M722)," ",O722),Measures!$D$11:$E$245,2,FALSE)*Q722),"")</f>
        <v/>
      </c>
      <c r="T722" s="108"/>
      <c r="U722" s="271" t="s">
        <v>394</v>
      </c>
    </row>
    <row r="723" spans="1:21" s="20" customFormat="1" ht="18.75" customHeight="1">
      <c r="A723" s="104"/>
      <c r="B723" s="101"/>
      <c r="C723" s="253" t="s">
        <v>394</v>
      </c>
      <c r="D723" s="108"/>
      <c r="E723" s="253" t="s">
        <v>394</v>
      </c>
      <c r="F723" s="260"/>
      <c r="G723" s="261" t="s">
        <v>394</v>
      </c>
      <c r="H723" s="258"/>
      <c r="I723" s="259" t="s">
        <v>394</v>
      </c>
      <c r="J723" s="257" t="str">
        <f>IFERROR((VLOOKUP(CONCATENATE(D723," ",F723),Measures!$D$11:$E$245,2,FALSE)*H723),"")</f>
        <v/>
      </c>
      <c r="K723" s="108"/>
      <c r="L723" s="253" t="s">
        <v>394</v>
      </c>
      <c r="M723" s="108"/>
      <c r="N723" s="253" t="s">
        <v>394</v>
      </c>
      <c r="O723" s="108"/>
      <c r="P723" s="253" t="s">
        <v>394</v>
      </c>
      <c r="Q723" s="256"/>
      <c r="R723" s="255" t="s">
        <v>394</v>
      </c>
      <c r="S723" s="118" t="str">
        <f>IFERROR(IF(M723="LED Kit","NA",VLOOKUP(CONCATENATE(IF(OR(M723="LED Kit",M723="LED Tube"),"LED",M723)," ",O723),Measures!$D$11:$E$245,2,FALSE)*Q723),"")</f>
        <v/>
      </c>
      <c r="T723" s="108"/>
      <c r="U723" s="271" t="s">
        <v>394</v>
      </c>
    </row>
    <row r="724" spans="1:21" s="20" customFormat="1" ht="18.75" customHeight="1">
      <c r="A724" s="104"/>
      <c r="B724" s="101"/>
      <c r="C724" s="253" t="s">
        <v>394</v>
      </c>
      <c r="D724" s="108"/>
      <c r="E724" s="253" t="s">
        <v>394</v>
      </c>
      <c r="F724" s="260"/>
      <c r="G724" s="261" t="s">
        <v>394</v>
      </c>
      <c r="H724" s="258"/>
      <c r="I724" s="259" t="s">
        <v>394</v>
      </c>
      <c r="J724" s="257" t="str">
        <f>IFERROR((VLOOKUP(CONCATENATE(D724," ",F724),Measures!$D$11:$E$245,2,FALSE)*H724),"")</f>
        <v/>
      </c>
      <c r="K724" s="108"/>
      <c r="L724" s="253" t="s">
        <v>394</v>
      </c>
      <c r="M724" s="108"/>
      <c r="N724" s="253" t="s">
        <v>394</v>
      </c>
      <c r="O724" s="108"/>
      <c r="P724" s="253" t="s">
        <v>394</v>
      </c>
      <c r="Q724" s="256"/>
      <c r="R724" s="255" t="s">
        <v>394</v>
      </c>
      <c r="S724" s="118" t="str">
        <f>IFERROR(IF(M724="LED Kit","NA",VLOOKUP(CONCATENATE(IF(OR(M724="LED Kit",M724="LED Tube"),"LED",M724)," ",O724),Measures!$D$11:$E$245,2,FALSE)*Q724),"")</f>
        <v/>
      </c>
      <c r="T724" s="108"/>
      <c r="U724" s="271" t="s">
        <v>394</v>
      </c>
    </row>
    <row r="725" spans="1:21" s="20" customFormat="1" ht="18.75" customHeight="1">
      <c r="A725" s="104"/>
      <c r="B725" s="101"/>
      <c r="C725" s="253" t="s">
        <v>394</v>
      </c>
      <c r="D725" s="108"/>
      <c r="E725" s="253" t="s">
        <v>394</v>
      </c>
      <c r="F725" s="260"/>
      <c r="G725" s="261" t="s">
        <v>394</v>
      </c>
      <c r="H725" s="258"/>
      <c r="I725" s="259" t="s">
        <v>394</v>
      </c>
      <c r="J725" s="257" t="str">
        <f>IFERROR((VLOOKUP(CONCATENATE(D725," ",F725),Measures!$D$11:$E$245,2,FALSE)*H725),"")</f>
        <v/>
      </c>
      <c r="K725" s="108"/>
      <c r="L725" s="253" t="s">
        <v>394</v>
      </c>
      <c r="M725" s="108"/>
      <c r="N725" s="253" t="s">
        <v>394</v>
      </c>
      <c r="O725" s="108"/>
      <c r="P725" s="253" t="s">
        <v>394</v>
      </c>
      <c r="Q725" s="256"/>
      <c r="R725" s="255" t="s">
        <v>394</v>
      </c>
      <c r="S725" s="118" t="str">
        <f>IFERROR(IF(M725="LED Kit","NA",VLOOKUP(CONCATENATE(IF(OR(M725="LED Kit",M725="LED Tube"),"LED",M725)," ",O725),Measures!$D$11:$E$245,2,FALSE)*Q725),"")</f>
        <v/>
      </c>
      <c r="T725" s="108"/>
      <c r="U725" s="271" t="s">
        <v>394</v>
      </c>
    </row>
    <row r="726" spans="1:21" s="20" customFormat="1" ht="18.75" customHeight="1">
      <c r="A726" s="104"/>
      <c r="B726" s="101"/>
      <c r="C726" s="253" t="s">
        <v>394</v>
      </c>
      <c r="D726" s="108"/>
      <c r="E726" s="253" t="s">
        <v>394</v>
      </c>
      <c r="F726" s="260"/>
      <c r="G726" s="261" t="s">
        <v>394</v>
      </c>
      <c r="H726" s="258"/>
      <c r="I726" s="259" t="s">
        <v>394</v>
      </c>
      <c r="J726" s="257" t="str">
        <f>IFERROR((VLOOKUP(CONCATENATE(D726," ",F726),Measures!$D$11:$E$245,2,FALSE)*H726),"")</f>
        <v/>
      </c>
      <c r="K726" s="108"/>
      <c r="L726" s="253" t="s">
        <v>394</v>
      </c>
      <c r="M726" s="108"/>
      <c r="N726" s="253" t="s">
        <v>394</v>
      </c>
      <c r="O726" s="108"/>
      <c r="P726" s="253" t="s">
        <v>394</v>
      </c>
      <c r="Q726" s="256"/>
      <c r="R726" s="255" t="s">
        <v>394</v>
      </c>
      <c r="S726" s="118" t="str">
        <f>IFERROR(IF(M726="LED Kit","NA",VLOOKUP(CONCATENATE(IF(OR(M726="LED Kit",M726="LED Tube"),"LED",M726)," ",O726),Measures!$D$11:$E$245,2,FALSE)*Q726),"")</f>
        <v/>
      </c>
      <c r="T726" s="108"/>
      <c r="U726" s="271" t="s">
        <v>394</v>
      </c>
    </row>
    <row r="727" spans="1:21" s="20" customFormat="1" ht="18.75" customHeight="1">
      <c r="A727" s="104"/>
      <c r="B727" s="101"/>
      <c r="C727" s="253" t="s">
        <v>394</v>
      </c>
      <c r="D727" s="108"/>
      <c r="E727" s="253" t="s">
        <v>394</v>
      </c>
      <c r="F727" s="260"/>
      <c r="G727" s="261" t="s">
        <v>394</v>
      </c>
      <c r="H727" s="258"/>
      <c r="I727" s="259" t="s">
        <v>394</v>
      </c>
      <c r="J727" s="257" t="str">
        <f>IFERROR((VLOOKUP(CONCATENATE(D727," ",F727),Measures!$D$11:$E$245,2,FALSE)*H727),"")</f>
        <v/>
      </c>
      <c r="K727" s="108"/>
      <c r="L727" s="253" t="s">
        <v>394</v>
      </c>
      <c r="M727" s="108"/>
      <c r="N727" s="253" t="s">
        <v>394</v>
      </c>
      <c r="O727" s="108"/>
      <c r="P727" s="253" t="s">
        <v>394</v>
      </c>
      <c r="Q727" s="256"/>
      <c r="R727" s="255" t="s">
        <v>394</v>
      </c>
      <c r="S727" s="118" t="str">
        <f>IFERROR(IF(M727="LED Kit","NA",VLOOKUP(CONCATENATE(IF(OR(M727="LED Kit",M727="LED Tube"),"LED",M727)," ",O727),Measures!$D$11:$E$245,2,FALSE)*Q727),"")</f>
        <v/>
      </c>
      <c r="T727" s="108"/>
      <c r="U727" s="271" t="s">
        <v>394</v>
      </c>
    </row>
    <row r="728" spans="1:21" s="20" customFormat="1" ht="18.75" customHeight="1">
      <c r="A728" s="104"/>
      <c r="B728" s="101"/>
      <c r="C728" s="253" t="s">
        <v>394</v>
      </c>
      <c r="D728" s="108"/>
      <c r="E728" s="253" t="s">
        <v>394</v>
      </c>
      <c r="F728" s="260"/>
      <c r="G728" s="261" t="s">
        <v>394</v>
      </c>
      <c r="H728" s="258"/>
      <c r="I728" s="259" t="s">
        <v>394</v>
      </c>
      <c r="J728" s="257" t="str">
        <f>IFERROR((VLOOKUP(CONCATENATE(D728," ",F728),Measures!$D$11:$E$245,2,FALSE)*H728),"")</f>
        <v/>
      </c>
      <c r="K728" s="108"/>
      <c r="L728" s="253" t="s">
        <v>394</v>
      </c>
      <c r="M728" s="108"/>
      <c r="N728" s="253" t="s">
        <v>394</v>
      </c>
      <c r="O728" s="108"/>
      <c r="P728" s="253" t="s">
        <v>394</v>
      </c>
      <c r="Q728" s="256"/>
      <c r="R728" s="255" t="s">
        <v>394</v>
      </c>
      <c r="S728" s="118" t="str">
        <f>IFERROR(IF(M728="LED Kit","NA",VLOOKUP(CONCATENATE(IF(OR(M728="LED Kit",M728="LED Tube"),"LED",M728)," ",O728),Measures!$D$11:$E$245,2,FALSE)*Q728),"")</f>
        <v/>
      </c>
      <c r="T728" s="108"/>
      <c r="U728" s="271" t="s">
        <v>394</v>
      </c>
    </row>
    <row r="729" spans="1:21" s="20" customFormat="1" ht="18.75" customHeight="1">
      <c r="A729" s="104"/>
      <c r="B729" s="101"/>
      <c r="C729" s="253" t="s">
        <v>394</v>
      </c>
      <c r="D729" s="108"/>
      <c r="E729" s="253" t="s">
        <v>394</v>
      </c>
      <c r="F729" s="260"/>
      <c r="G729" s="261" t="s">
        <v>394</v>
      </c>
      <c r="H729" s="258"/>
      <c r="I729" s="259" t="s">
        <v>394</v>
      </c>
      <c r="J729" s="257" t="str">
        <f>IFERROR((VLOOKUP(CONCATENATE(D729," ",F729),Measures!$D$11:$E$245,2,FALSE)*H729),"")</f>
        <v/>
      </c>
      <c r="K729" s="108"/>
      <c r="L729" s="253" t="s">
        <v>394</v>
      </c>
      <c r="M729" s="108"/>
      <c r="N729" s="253" t="s">
        <v>394</v>
      </c>
      <c r="O729" s="108"/>
      <c r="P729" s="253" t="s">
        <v>394</v>
      </c>
      <c r="Q729" s="256"/>
      <c r="R729" s="255" t="s">
        <v>394</v>
      </c>
      <c r="S729" s="118" t="str">
        <f>IFERROR(IF(M729="LED Kit","NA",VLOOKUP(CONCATENATE(IF(OR(M729="LED Kit",M729="LED Tube"),"LED",M729)," ",O729),Measures!$D$11:$E$245,2,FALSE)*Q729),"")</f>
        <v/>
      </c>
      <c r="T729" s="108"/>
      <c r="U729" s="271" t="s">
        <v>394</v>
      </c>
    </row>
    <row r="730" spans="1:21" s="20" customFormat="1" ht="18.75" customHeight="1">
      <c r="A730" s="104"/>
      <c r="B730" s="101"/>
      <c r="C730" s="253" t="s">
        <v>394</v>
      </c>
      <c r="D730" s="108"/>
      <c r="E730" s="253" t="s">
        <v>394</v>
      </c>
      <c r="F730" s="260"/>
      <c r="G730" s="261" t="s">
        <v>394</v>
      </c>
      <c r="H730" s="258"/>
      <c r="I730" s="259" t="s">
        <v>394</v>
      </c>
      <c r="J730" s="257" t="str">
        <f>IFERROR((VLOOKUP(CONCATENATE(D730," ",F730),Measures!$D$11:$E$245,2,FALSE)*H730),"")</f>
        <v/>
      </c>
      <c r="K730" s="108"/>
      <c r="L730" s="253" t="s">
        <v>394</v>
      </c>
      <c r="M730" s="108"/>
      <c r="N730" s="253" t="s">
        <v>394</v>
      </c>
      <c r="O730" s="108"/>
      <c r="P730" s="253" t="s">
        <v>394</v>
      </c>
      <c r="Q730" s="256"/>
      <c r="R730" s="255" t="s">
        <v>394</v>
      </c>
      <c r="S730" s="118" t="str">
        <f>IFERROR(IF(M730="LED Kit","NA",VLOOKUP(CONCATENATE(IF(OR(M730="LED Kit",M730="LED Tube"),"LED",M730)," ",O730),Measures!$D$11:$E$245,2,FALSE)*Q730),"")</f>
        <v/>
      </c>
      <c r="T730" s="108"/>
      <c r="U730" s="271" t="s">
        <v>394</v>
      </c>
    </row>
    <row r="731" spans="1:21" s="20" customFormat="1" ht="18.75" customHeight="1">
      <c r="A731" s="104"/>
      <c r="B731" s="101"/>
      <c r="C731" s="253" t="s">
        <v>394</v>
      </c>
      <c r="D731" s="108"/>
      <c r="E731" s="253" t="s">
        <v>394</v>
      </c>
      <c r="F731" s="260"/>
      <c r="G731" s="261" t="s">
        <v>394</v>
      </c>
      <c r="H731" s="258"/>
      <c r="I731" s="259" t="s">
        <v>394</v>
      </c>
      <c r="J731" s="257" t="str">
        <f>IFERROR((VLOOKUP(CONCATENATE(D731," ",F731),Measures!$D$11:$E$245,2,FALSE)*H731),"")</f>
        <v/>
      </c>
      <c r="K731" s="108"/>
      <c r="L731" s="253" t="s">
        <v>394</v>
      </c>
      <c r="M731" s="108"/>
      <c r="N731" s="253" t="s">
        <v>394</v>
      </c>
      <c r="O731" s="108"/>
      <c r="P731" s="253" t="s">
        <v>394</v>
      </c>
      <c r="Q731" s="256"/>
      <c r="R731" s="255" t="s">
        <v>394</v>
      </c>
      <c r="S731" s="118" t="str">
        <f>IFERROR(IF(M731="LED Kit","NA",VLOOKUP(CONCATENATE(IF(OR(M731="LED Kit",M731="LED Tube"),"LED",M731)," ",O731),Measures!$D$11:$E$245,2,FALSE)*Q731),"")</f>
        <v/>
      </c>
      <c r="T731" s="108"/>
      <c r="U731" s="271" t="s">
        <v>394</v>
      </c>
    </row>
    <row r="732" spans="1:21" s="20" customFormat="1" ht="18.75" customHeight="1">
      <c r="A732" s="104"/>
      <c r="B732" s="101"/>
      <c r="C732" s="253" t="s">
        <v>394</v>
      </c>
      <c r="D732" s="108"/>
      <c r="E732" s="253" t="s">
        <v>394</v>
      </c>
      <c r="F732" s="260"/>
      <c r="G732" s="261" t="s">
        <v>394</v>
      </c>
      <c r="H732" s="258"/>
      <c r="I732" s="259" t="s">
        <v>394</v>
      </c>
      <c r="J732" s="257" t="str">
        <f>IFERROR((VLOOKUP(CONCATENATE(D732," ",F732),Measures!$D$11:$E$245,2,FALSE)*H732),"")</f>
        <v/>
      </c>
      <c r="K732" s="108"/>
      <c r="L732" s="253" t="s">
        <v>394</v>
      </c>
      <c r="M732" s="108"/>
      <c r="N732" s="253" t="s">
        <v>394</v>
      </c>
      <c r="O732" s="108"/>
      <c r="P732" s="253" t="s">
        <v>394</v>
      </c>
      <c r="Q732" s="256"/>
      <c r="R732" s="255" t="s">
        <v>394</v>
      </c>
      <c r="S732" s="118" t="str">
        <f>IFERROR(IF(M732="LED Kit","NA",VLOOKUP(CONCATENATE(IF(OR(M732="LED Kit",M732="LED Tube"),"LED",M732)," ",O732),Measures!$D$11:$E$245,2,FALSE)*Q732),"")</f>
        <v/>
      </c>
      <c r="T732" s="108"/>
      <c r="U732" s="271" t="s">
        <v>394</v>
      </c>
    </row>
    <row r="733" spans="1:21" s="20" customFormat="1" ht="18.75" customHeight="1">
      <c r="A733" s="104"/>
      <c r="B733" s="101"/>
      <c r="C733" s="253" t="s">
        <v>394</v>
      </c>
      <c r="D733" s="108"/>
      <c r="E733" s="253" t="s">
        <v>394</v>
      </c>
      <c r="F733" s="260"/>
      <c r="G733" s="261" t="s">
        <v>394</v>
      </c>
      <c r="H733" s="258"/>
      <c r="I733" s="259" t="s">
        <v>394</v>
      </c>
      <c r="J733" s="257" t="str">
        <f>IFERROR((VLOOKUP(CONCATENATE(D733," ",F733),Measures!$D$11:$E$245,2,FALSE)*H733),"")</f>
        <v/>
      </c>
      <c r="K733" s="108"/>
      <c r="L733" s="253" t="s">
        <v>394</v>
      </c>
      <c r="M733" s="108"/>
      <c r="N733" s="253" t="s">
        <v>394</v>
      </c>
      <c r="O733" s="108"/>
      <c r="P733" s="253" t="s">
        <v>394</v>
      </c>
      <c r="Q733" s="256"/>
      <c r="R733" s="255" t="s">
        <v>394</v>
      </c>
      <c r="S733" s="118" t="str">
        <f>IFERROR(IF(M733="LED Kit","NA",VLOOKUP(CONCATENATE(IF(OR(M733="LED Kit",M733="LED Tube"),"LED",M733)," ",O733),Measures!$D$11:$E$245,2,FALSE)*Q733),"")</f>
        <v/>
      </c>
      <c r="T733" s="108"/>
      <c r="U733" s="271" t="s">
        <v>394</v>
      </c>
    </row>
    <row r="734" spans="1:21" s="20" customFormat="1" ht="18.75" customHeight="1">
      <c r="A734" s="104"/>
      <c r="B734" s="101"/>
      <c r="C734" s="253" t="s">
        <v>394</v>
      </c>
      <c r="D734" s="108"/>
      <c r="E734" s="253" t="s">
        <v>394</v>
      </c>
      <c r="F734" s="260"/>
      <c r="G734" s="261" t="s">
        <v>394</v>
      </c>
      <c r="H734" s="258"/>
      <c r="I734" s="259" t="s">
        <v>394</v>
      </c>
      <c r="J734" s="257" t="str">
        <f>IFERROR((VLOOKUP(CONCATENATE(D734," ",F734),Measures!$D$11:$E$245,2,FALSE)*H734),"")</f>
        <v/>
      </c>
      <c r="K734" s="108"/>
      <c r="L734" s="253" t="s">
        <v>394</v>
      </c>
      <c r="M734" s="108"/>
      <c r="N734" s="253" t="s">
        <v>394</v>
      </c>
      <c r="O734" s="108"/>
      <c r="P734" s="253" t="s">
        <v>394</v>
      </c>
      <c r="Q734" s="256"/>
      <c r="R734" s="255" t="s">
        <v>394</v>
      </c>
      <c r="S734" s="118" t="str">
        <f>IFERROR(IF(M734="LED Kit","NA",VLOOKUP(CONCATENATE(IF(OR(M734="LED Kit",M734="LED Tube"),"LED",M734)," ",O734),Measures!$D$11:$E$245,2,FALSE)*Q734),"")</f>
        <v/>
      </c>
      <c r="T734" s="108"/>
      <c r="U734" s="271" t="s">
        <v>394</v>
      </c>
    </row>
    <row r="735" spans="1:21" s="20" customFormat="1" ht="18.75" customHeight="1">
      <c r="A735" s="104"/>
      <c r="B735" s="101"/>
      <c r="C735" s="253" t="s">
        <v>394</v>
      </c>
      <c r="D735" s="108"/>
      <c r="E735" s="253" t="s">
        <v>394</v>
      </c>
      <c r="F735" s="260"/>
      <c r="G735" s="261" t="s">
        <v>394</v>
      </c>
      <c r="H735" s="258"/>
      <c r="I735" s="259" t="s">
        <v>394</v>
      </c>
      <c r="J735" s="257" t="str">
        <f>IFERROR((VLOOKUP(CONCATENATE(D735," ",F735),Measures!$D$11:$E$245,2,FALSE)*H735),"")</f>
        <v/>
      </c>
      <c r="K735" s="108"/>
      <c r="L735" s="253" t="s">
        <v>394</v>
      </c>
      <c r="M735" s="108"/>
      <c r="N735" s="253" t="s">
        <v>394</v>
      </c>
      <c r="O735" s="108"/>
      <c r="P735" s="253" t="s">
        <v>394</v>
      </c>
      <c r="Q735" s="256"/>
      <c r="R735" s="255" t="s">
        <v>394</v>
      </c>
      <c r="S735" s="118" t="str">
        <f>IFERROR(IF(M735="LED Kit","NA",VLOOKUP(CONCATENATE(IF(OR(M735="LED Kit",M735="LED Tube"),"LED",M735)," ",O735),Measures!$D$11:$E$245,2,FALSE)*Q735),"")</f>
        <v/>
      </c>
      <c r="T735" s="108"/>
      <c r="U735" s="271" t="s">
        <v>394</v>
      </c>
    </row>
    <row r="736" spans="1:21" s="20" customFormat="1" ht="18.75" customHeight="1">
      <c r="A736" s="104"/>
      <c r="B736" s="101"/>
      <c r="C736" s="253" t="s">
        <v>394</v>
      </c>
      <c r="D736" s="108"/>
      <c r="E736" s="253" t="s">
        <v>394</v>
      </c>
      <c r="F736" s="260"/>
      <c r="G736" s="261" t="s">
        <v>394</v>
      </c>
      <c r="H736" s="258"/>
      <c r="I736" s="259" t="s">
        <v>394</v>
      </c>
      <c r="J736" s="257" t="str">
        <f>IFERROR((VLOOKUP(CONCATENATE(D736," ",F736),Measures!$D$11:$E$245,2,FALSE)*H736),"")</f>
        <v/>
      </c>
      <c r="K736" s="108"/>
      <c r="L736" s="253" t="s">
        <v>394</v>
      </c>
      <c r="M736" s="108"/>
      <c r="N736" s="253" t="s">
        <v>394</v>
      </c>
      <c r="O736" s="108"/>
      <c r="P736" s="253" t="s">
        <v>394</v>
      </c>
      <c r="Q736" s="256"/>
      <c r="R736" s="255" t="s">
        <v>394</v>
      </c>
      <c r="S736" s="118" t="str">
        <f>IFERROR(IF(M736="LED Kit","NA",VLOOKUP(CONCATENATE(IF(OR(M736="LED Kit",M736="LED Tube"),"LED",M736)," ",O736),Measures!$D$11:$E$245,2,FALSE)*Q736),"")</f>
        <v/>
      </c>
      <c r="T736" s="108"/>
      <c r="U736" s="271" t="s">
        <v>394</v>
      </c>
    </row>
    <row r="737" spans="1:21" s="20" customFormat="1" ht="18.75" customHeight="1">
      <c r="A737" s="104"/>
      <c r="B737" s="101"/>
      <c r="C737" s="253" t="s">
        <v>394</v>
      </c>
      <c r="D737" s="108"/>
      <c r="E737" s="253" t="s">
        <v>394</v>
      </c>
      <c r="F737" s="260"/>
      <c r="G737" s="261" t="s">
        <v>394</v>
      </c>
      <c r="H737" s="258"/>
      <c r="I737" s="259" t="s">
        <v>394</v>
      </c>
      <c r="J737" s="257" t="str">
        <f>IFERROR((VLOOKUP(CONCATENATE(D737," ",F737),Measures!$D$11:$E$245,2,FALSE)*H737),"")</f>
        <v/>
      </c>
      <c r="K737" s="108"/>
      <c r="L737" s="253" t="s">
        <v>394</v>
      </c>
      <c r="M737" s="108"/>
      <c r="N737" s="253" t="s">
        <v>394</v>
      </c>
      <c r="O737" s="108"/>
      <c r="P737" s="253" t="s">
        <v>394</v>
      </c>
      <c r="Q737" s="256"/>
      <c r="R737" s="255" t="s">
        <v>394</v>
      </c>
      <c r="S737" s="118" t="str">
        <f>IFERROR(IF(M737="LED Kit","NA",VLOOKUP(CONCATENATE(IF(OR(M737="LED Kit",M737="LED Tube"),"LED",M737)," ",O737),Measures!$D$11:$E$245,2,FALSE)*Q737),"")</f>
        <v/>
      </c>
      <c r="T737" s="108"/>
      <c r="U737" s="271" t="s">
        <v>394</v>
      </c>
    </row>
    <row r="738" spans="1:21" s="20" customFormat="1" ht="18.75" customHeight="1">
      <c r="A738" s="104"/>
      <c r="B738" s="101"/>
      <c r="C738" s="253" t="s">
        <v>394</v>
      </c>
      <c r="D738" s="108"/>
      <c r="E738" s="253" t="s">
        <v>394</v>
      </c>
      <c r="F738" s="260"/>
      <c r="G738" s="261" t="s">
        <v>394</v>
      </c>
      <c r="H738" s="258"/>
      <c r="I738" s="259" t="s">
        <v>394</v>
      </c>
      <c r="J738" s="257" t="str">
        <f>IFERROR((VLOOKUP(CONCATENATE(D738," ",F738),Measures!$D$11:$E$245,2,FALSE)*H738),"")</f>
        <v/>
      </c>
      <c r="K738" s="108"/>
      <c r="L738" s="253" t="s">
        <v>394</v>
      </c>
      <c r="M738" s="108"/>
      <c r="N738" s="253" t="s">
        <v>394</v>
      </c>
      <c r="O738" s="108"/>
      <c r="P738" s="253" t="s">
        <v>394</v>
      </c>
      <c r="Q738" s="256"/>
      <c r="R738" s="255" t="s">
        <v>394</v>
      </c>
      <c r="S738" s="118" t="str">
        <f>IFERROR(IF(M738="LED Kit","NA",VLOOKUP(CONCATENATE(IF(OR(M738="LED Kit",M738="LED Tube"),"LED",M738)," ",O738),Measures!$D$11:$E$245,2,FALSE)*Q738),"")</f>
        <v/>
      </c>
      <c r="T738" s="108"/>
      <c r="U738" s="271" t="s">
        <v>394</v>
      </c>
    </row>
    <row r="739" spans="1:21" s="20" customFormat="1" ht="18.75" customHeight="1">
      <c r="A739" s="104"/>
      <c r="B739" s="101"/>
      <c r="C739" s="253" t="s">
        <v>394</v>
      </c>
      <c r="D739" s="108"/>
      <c r="E739" s="253" t="s">
        <v>394</v>
      </c>
      <c r="F739" s="260"/>
      <c r="G739" s="261" t="s">
        <v>394</v>
      </c>
      <c r="H739" s="258"/>
      <c r="I739" s="259" t="s">
        <v>394</v>
      </c>
      <c r="J739" s="257" t="str">
        <f>IFERROR((VLOOKUP(CONCATENATE(D739," ",F739),Measures!$D$11:$E$245,2,FALSE)*H739),"")</f>
        <v/>
      </c>
      <c r="K739" s="108"/>
      <c r="L739" s="253" t="s">
        <v>394</v>
      </c>
      <c r="M739" s="108"/>
      <c r="N739" s="253" t="s">
        <v>394</v>
      </c>
      <c r="O739" s="108"/>
      <c r="P739" s="253" t="s">
        <v>394</v>
      </c>
      <c r="Q739" s="256"/>
      <c r="R739" s="255" t="s">
        <v>394</v>
      </c>
      <c r="S739" s="118" t="str">
        <f>IFERROR(IF(M739="LED Kit","NA",VLOOKUP(CONCATENATE(IF(OR(M739="LED Kit",M739="LED Tube"),"LED",M739)," ",O739),Measures!$D$11:$E$245,2,FALSE)*Q739),"")</f>
        <v/>
      </c>
      <c r="T739" s="108"/>
      <c r="U739" s="271" t="s">
        <v>394</v>
      </c>
    </row>
    <row r="740" spans="1:21" s="20" customFormat="1" ht="18.75" customHeight="1">
      <c r="A740" s="104"/>
      <c r="B740" s="101"/>
      <c r="C740" s="253" t="s">
        <v>394</v>
      </c>
      <c r="D740" s="108"/>
      <c r="E740" s="253" t="s">
        <v>394</v>
      </c>
      <c r="F740" s="260"/>
      <c r="G740" s="261" t="s">
        <v>394</v>
      </c>
      <c r="H740" s="258"/>
      <c r="I740" s="259" t="s">
        <v>394</v>
      </c>
      <c r="J740" s="257" t="str">
        <f>IFERROR((VLOOKUP(CONCATENATE(D740," ",F740),Measures!$D$11:$E$245,2,FALSE)*H740),"")</f>
        <v/>
      </c>
      <c r="K740" s="108"/>
      <c r="L740" s="253" t="s">
        <v>394</v>
      </c>
      <c r="M740" s="108"/>
      <c r="N740" s="253" t="s">
        <v>394</v>
      </c>
      <c r="O740" s="108"/>
      <c r="P740" s="253" t="s">
        <v>394</v>
      </c>
      <c r="Q740" s="256"/>
      <c r="R740" s="255" t="s">
        <v>394</v>
      </c>
      <c r="S740" s="118" t="str">
        <f>IFERROR(IF(M740="LED Kit","NA",VLOOKUP(CONCATENATE(IF(OR(M740="LED Kit",M740="LED Tube"),"LED",M740)," ",O740),Measures!$D$11:$E$245,2,FALSE)*Q740),"")</f>
        <v/>
      </c>
      <c r="T740" s="108"/>
      <c r="U740" s="271" t="s">
        <v>394</v>
      </c>
    </row>
    <row r="741" spans="1:21" s="20" customFormat="1" ht="18.75" customHeight="1">
      <c r="A741" s="104"/>
      <c r="B741" s="101"/>
      <c r="C741" s="253" t="s">
        <v>394</v>
      </c>
      <c r="D741" s="108"/>
      <c r="E741" s="253" t="s">
        <v>394</v>
      </c>
      <c r="F741" s="260"/>
      <c r="G741" s="261" t="s">
        <v>394</v>
      </c>
      <c r="H741" s="258"/>
      <c r="I741" s="259" t="s">
        <v>394</v>
      </c>
      <c r="J741" s="257" t="str">
        <f>IFERROR((VLOOKUP(CONCATENATE(D741," ",F741),Measures!$D$11:$E$245,2,FALSE)*H741),"")</f>
        <v/>
      </c>
      <c r="K741" s="108"/>
      <c r="L741" s="253" t="s">
        <v>394</v>
      </c>
      <c r="M741" s="108"/>
      <c r="N741" s="253" t="s">
        <v>394</v>
      </c>
      <c r="O741" s="108"/>
      <c r="P741" s="253" t="s">
        <v>394</v>
      </c>
      <c r="Q741" s="256"/>
      <c r="R741" s="255" t="s">
        <v>394</v>
      </c>
      <c r="S741" s="118" t="str">
        <f>IFERROR(IF(M741="LED Kit","NA",VLOOKUP(CONCATENATE(IF(OR(M741="LED Kit",M741="LED Tube"),"LED",M741)," ",O741),Measures!$D$11:$E$245,2,FALSE)*Q741),"")</f>
        <v/>
      </c>
      <c r="T741" s="108"/>
      <c r="U741" s="271" t="s">
        <v>394</v>
      </c>
    </row>
    <row r="742" spans="1:21" s="20" customFormat="1" ht="18.75" customHeight="1">
      <c r="A742" s="104"/>
      <c r="B742" s="101"/>
      <c r="C742" s="253" t="s">
        <v>394</v>
      </c>
      <c r="D742" s="108"/>
      <c r="E742" s="253" t="s">
        <v>394</v>
      </c>
      <c r="F742" s="260"/>
      <c r="G742" s="261" t="s">
        <v>394</v>
      </c>
      <c r="H742" s="258"/>
      <c r="I742" s="259" t="s">
        <v>394</v>
      </c>
      <c r="J742" s="257" t="str">
        <f>IFERROR((VLOOKUP(CONCATENATE(D742," ",F742),Measures!$D$11:$E$245,2,FALSE)*H742),"")</f>
        <v/>
      </c>
      <c r="K742" s="108"/>
      <c r="L742" s="253" t="s">
        <v>394</v>
      </c>
      <c r="M742" s="108"/>
      <c r="N742" s="253" t="s">
        <v>394</v>
      </c>
      <c r="O742" s="108"/>
      <c r="P742" s="253" t="s">
        <v>394</v>
      </c>
      <c r="Q742" s="256"/>
      <c r="R742" s="255" t="s">
        <v>394</v>
      </c>
      <c r="S742" s="118" t="str">
        <f>IFERROR(IF(M742="LED Kit","NA",VLOOKUP(CONCATENATE(IF(OR(M742="LED Kit",M742="LED Tube"),"LED",M742)," ",O742),Measures!$D$11:$E$245,2,FALSE)*Q742),"")</f>
        <v/>
      </c>
      <c r="T742" s="108"/>
      <c r="U742" s="271" t="s">
        <v>394</v>
      </c>
    </row>
    <row r="743" spans="1:21" s="20" customFormat="1" ht="18.75" customHeight="1">
      <c r="A743" s="104"/>
      <c r="B743" s="101"/>
      <c r="C743" s="253" t="s">
        <v>394</v>
      </c>
      <c r="D743" s="108"/>
      <c r="E743" s="253" t="s">
        <v>394</v>
      </c>
      <c r="F743" s="260"/>
      <c r="G743" s="261" t="s">
        <v>394</v>
      </c>
      <c r="H743" s="258"/>
      <c r="I743" s="259" t="s">
        <v>394</v>
      </c>
      <c r="J743" s="257" t="str">
        <f>IFERROR((VLOOKUP(CONCATENATE(D743," ",F743),Measures!$D$11:$E$245,2,FALSE)*H743),"")</f>
        <v/>
      </c>
      <c r="K743" s="108"/>
      <c r="L743" s="253" t="s">
        <v>394</v>
      </c>
      <c r="M743" s="108"/>
      <c r="N743" s="253" t="s">
        <v>394</v>
      </c>
      <c r="O743" s="108"/>
      <c r="P743" s="253" t="s">
        <v>394</v>
      </c>
      <c r="Q743" s="256"/>
      <c r="R743" s="255" t="s">
        <v>394</v>
      </c>
      <c r="S743" s="118" t="str">
        <f>IFERROR(IF(M743="LED Kit","NA",VLOOKUP(CONCATENATE(IF(OR(M743="LED Kit",M743="LED Tube"),"LED",M743)," ",O743),Measures!$D$11:$E$245,2,FALSE)*Q743),"")</f>
        <v/>
      </c>
      <c r="T743" s="108"/>
      <c r="U743" s="271" t="s">
        <v>394</v>
      </c>
    </row>
    <row r="744" spans="1:21" s="20" customFormat="1" ht="18.75" customHeight="1">
      <c r="A744" s="104"/>
      <c r="B744" s="101"/>
      <c r="C744" s="253" t="s">
        <v>394</v>
      </c>
      <c r="D744" s="108"/>
      <c r="E744" s="253" t="s">
        <v>394</v>
      </c>
      <c r="F744" s="260"/>
      <c r="G744" s="261" t="s">
        <v>394</v>
      </c>
      <c r="H744" s="258"/>
      <c r="I744" s="259" t="s">
        <v>394</v>
      </c>
      <c r="J744" s="257" t="str">
        <f>IFERROR((VLOOKUP(CONCATENATE(D744," ",F744),Measures!$D$11:$E$245,2,FALSE)*H744),"")</f>
        <v/>
      </c>
      <c r="K744" s="108"/>
      <c r="L744" s="253" t="s">
        <v>394</v>
      </c>
      <c r="M744" s="108"/>
      <c r="N744" s="253" t="s">
        <v>394</v>
      </c>
      <c r="O744" s="108"/>
      <c r="P744" s="253" t="s">
        <v>394</v>
      </c>
      <c r="Q744" s="256"/>
      <c r="R744" s="255" t="s">
        <v>394</v>
      </c>
      <c r="S744" s="118" t="str">
        <f>IFERROR(IF(M744="LED Kit","NA",VLOOKUP(CONCATENATE(IF(OR(M744="LED Kit",M744="LED Tube"),"LED",M744)," ",O744),Measures!$D$11:$E$245,2,FALSE)*Q744),"")</f>
        <v/>
      </c>
      <c r="T744" s="108"/>
      <c r="U744" s="271" t="s">
        <v>394</v>
      </c>
    </row>
    <row r="745" spans="1:21" s="20" customFormat="1" ht="18.75" customHeight="1">
      <c r="A745" s="104"/>
      <c r="B745" s="101"/>
      <c r="C745" s="253" t="s">
        <v>394</v>
      </c>
      <c r="D745" s="108"/>
      <c r="E745" s="253" t="s">
        <v>394</v>
      </c>
      <c r="F745" s="260"/>
      <c r="G745" s="261" t="s">
        <v>394</v>
      </c>
      <c r="H745" s="258"/>
      <c r="I745" s="259" t="s">
        <v>394</v>
      </c>
      <c r="J745" s="257" t="str">
        <f>IFERROR((VLOOKUP(CONCATENATE(D745," ",F745),Measures!$D$11:$E$245,2,FALSE)*H745),"")</f>
        <v/>
      </c>
      <c r="K745" s="108"/>
      <c r="L745" s="253" t="s">
        <v>394</v>
      </c>
      <c r="M745" s="108"/>
      <c r="N745" s="253" t="s">
        <v>394</v>
      </c>
      <c r="O745" s="108"/>
      <c r="P745" s="253" t="s">
        <v>394</v>
      </c>
      <c r="Q745" s="256"/>
      <c r="R745" s="255" t="s">
        <v>394</v>
      </c>
      <c r="S745" s="118" t="str">
        <f>IFERROR(IF(M745="LED Kit","NA",VLOOKUP(CONCATENATE(IF(OR(M745="LED Kit",M745="LED Tube"),"LED",M745)," ",O745),Measures!$D$11:$E$245,2,FALSE)*Q745),"")</f>
        <v/>
      </c>
      <c r="T745" s="108"/>
      <c r="U745" s="271" t="s">
        <v>394</v>
      </c>
    </row>
    <row r="746" spans="1:21" s="20" customFormat="1" ht="18.75" customHeight="1">
      <c r="A746" s="104"/>
      <c r="B746" s="101"/>
      <c r="C746" s="253" t="s">
        <v>394</v>
      </c>
      <c r="D746" s="108"/>
      <c r="E746" s="253" t="s">
        <v>394</v>
      </c>
      <c r="F746" s="260"/>
      <c r="G746" s="261" t="s">
        <v>394</v>
      </c>
      <c r="H746" s="258"/>
      <c r="I746" s="259" t="s">
        <v>394</v>
      </c>
      <c r="J746" s="257" t="str">
        <f>IFERROR((VLOOKUP(CONCATENATE(D746," ",F746),Measures!$D$11:$E$245,2,FALSE)*H746),"")</f>
        <v/>
      </c>
      <c r="K746" s="108"/>
      <c r="L746" s="253" t="s">
        <v>394</v>
      </c>
      <c r="M746" s="108"/>
      <c r="N746" s="253" t="s">
        <v>394</v>
      </c>
      <c r="O746" s="108"/>
      <c r="P746" s="253" t="s">
        <v>394</v>
      </c>
      <c r="Q746" s="256"/>
      <c r="R746" s="255" t="s">
        <v>394</v>
      </c>
      <c r="S746" s="118" t="str">
        <f>IFERROR(IF(M746="LED Kit","NA",VLOOKUP(CONCATENATE(IF(OR(M746="LED Kit",M746="LED Tube"),"LED",M746)," ",O746),Measures!$D$11:$E$245,2,FALSE)*Q746),"")</f>
        <v/>
      </c>
      <c r="T746" s="108"/>
      <c r="U746" s="271" t="s">
        <v>394</v>
      </c>
    </row>
    <row r="747" spans="1:21" s="20" customFormat="1" ht="18.75" customHeight="1">
      <c r="A747" s="104"/>
      <c r="B747" s="101"/>
      <c r="C747" s="253" t="s">
        <v>394</v>
      </c>
      <c r="D747" s="108"/>
      <c r="E747" s="253" t="s">
        <v>394</v>
      </c>
      <c r="F747" s="260"/>
      <c r="G747" s="261" t="s">
        <v>394</v>
      </c>
      <c r="H747" s="258"/>
      <c r="I747" s="259" t="s">
        <v>394</v>
      </c>
      <c r="J747" s="257" t="str">
        <f>IFERROR((VLOOKUP(CONCATENATE(D747," ",F747),Measures!$D$11:$E$245,2,FALSE)*H747),"")</f>
        <v/>
      </c>
      <c r="K747" s="108"/>
      <c r="L747" s="253" t="s">
        <v>394</v>
      </c>
      <c r="M747" s="108"/>
      <c r="N747" s="253" t="s">
        <v>394</v>
      </c>
      <c r="O747" s="108"/>
      <c r="P747" s="253" t="s">
        <v>394</v>
      </c>
      <c r="Q747" s="256"/>
      <c r="R747" s="255" t="s">
        <v>394</v>
      </c>
      <c r="S747" s="118" t="str">
        <f>IFERROR(IF(M747="LED Kit","NA",VLOOKUP(CONCATENATE(IF(OR(M747="LED Kit",M747="LED Tube"),"LED",M747)," ",O747),Measures!$D$11:$E$245,2,FALSE)*Q747),"")</f>
        <v/>
      </c>
      <c r="T747" s="108"/>
      <c r="U747" s="271" t="s">
        <v>394</v>
      </c>
    </row>
    <row r="748" spans="1:21" s="20" customFormat="1" ht="18.75" customHeight="1">
      <c r="A748" s="104"/>
      <c r="B748" s="101"/>
      <c r="C748" s="253" t="s">
        <v>394</v>
      </c>
      <c r="D748" s="108"/>
      <c r="E748" s="253" t="s">
        <v>394</v>
      </c>
      <c r="F748" s="260"/>
      <c r="G748" s="261" t="s">
        <v>394</v>
      </c>
      <c r="H748" s="258"/>
      <c r="I748" s="259" t="s">
        <v>394</v>
      </c>
      <c r="J748" s="257" t="str">
        <f>IFERROR((VLOOKUP(CONCATENATE(D748," ",F748),Measures!$D$11:$E$245,2,FALSE)*H748),"")</f>
        <v/>
      </c>
      <c r="K748" s="108"/>
      <c r="L748" s="253" t="s">
        <v>394</v>
      </c>
      <c r="M748" s="108"/>
      <c r="N748" s="253" t="s">
        <v>394</v>
      </c>
      <c r="O748" s="108"/>
      <c r="P748" s="253" t="s">
        <v>394</v>
      </c>
      <c r="Q748" s="256"/>
      <c r="R748" s="255" t="s">
        <v>394</v>
      </c>
      <c r="S748" s="118" t="str">
        <f>IFERROR(IF(M748="LED Kit","NA",VLOOKUP(CONCATENATE(IF(OR(M748="LED Kit",M748="LED Tube"),"LED",M748)," ",O748),Measures!$D$11:$E$245,2,FALSE)*Q748),"")</f>
        <v/>
      </c>
      <c r="T748" s="108"/>
      <c r="U748" s="271" t="s">
        <v>394</v>
      </c>
    </row>
    <row r="749" spans="1:21" s="20" customFormat="1" ht="18.75" customHeight="1">
      <c r="A749" s="104"/>
      <c r="B749" s="101"/>
      <c r="C749" s="253" t="s">
        <v>394</v>
      </c>
      <c r="D749" s="108"/>
      <c r="E749" s="253" t="s">
        <v>394</v>
      </c>
      <c r="F749" s="260"/>
      <c r="G749" s="261" t="s">
        <v>394</v>
      </c>
      <c r="H749" s="258"/>
      <c r="I749" s="259" t="s">
        <v>394</v>
      </c>
      <c r="J749" s="257" t="str">
        <f>IFERROR((VLOOKUP(CONCATENATE(D749," ",F749),Measures!$D$11:$E$245,2,FALSE)*H749),"")</f>
        <v/>
      </c>
      <c r="K749" s="108"/>
      <c r="L749" s="253" t="s">
        <v>394</v>
      </c>
      <c r="M749" s="108"/>
      <c r="N749" s="253" t="s">
        <v>394</v>
      </c>
      <c r="O749" s="108"/>
      <c r="P749" s="253" t="s">
        <v>394</v>
      </c>
      <c r="Q749" s="256"/>
      <c r="R749" s="255" t="s">
        <v>394</v>
      </c>
      <c r="S749" s="118" t="str">
        <f>IFERROR(IF(M749="LED Kit","NA",VLOOKUP(CONCATENATE(IF(OR(M749="LED Kit",M749="LED Tube"),"LED",M749)," ",O749),Measures!$D$11:$E$245,2,FALSE)*Q749),"")</f>
        <v/>
      </c>
      <c r="T749" s="108"/>
      <c r="U749" s="271" t="s">
        <v>394</v>
      </c>
    </row>
    <row r="750" spans="1:21" s="20" customFormat="1" ht="18.75" customHeight="1">
      <c r="A750" s="104"/>
      <c r="B750" s="101"/>
      <c r="C750" s="253" t="s">
        <v>394</v>
      </c>
      <c r="D750" s="108"/>
      <c r="E750" s="253" t="s">
        <v>394</v>
      </c>
      <c r="F750" s="260"/>
      <c r="G750" s="261" t="s">
        <v>394</v>
      </c>
      <c r="H750" s="258"/>
      <c r="I750" s="259" t="s">
        <v>394</v>
      </c>
      <c r="J750" s="257" t="str">
        <f>IFERROR((VLOOKUP(CONCATENATE(D750," ",F750),Measures!$D$11:$E$245,2,FALSE)*H750),"")</f>
        <v/>
      </c>
      <c r="K750" s="108"/>
      <c r="L750" s="253" t="s">
        <v>394</v>
      </c>
      <c r="M750" s="108"/>
      <c r="N750" s="253" t="s">
        <v>394</v>
      </c>
      <c r="O750" s="108"/>
      <c r="P750" s="253" t="s">
        <v>394</v>
      </c>
      <c r="Q750" s="256"/>
      <c r="R750" s="255" t="s">
        <v>394</v>
      </c>
      <c r="S750" s="118" t="str">
        <f>IFERROR(IF(M750="LED Kit","NA",VLOOKUP(CONCATENATE(IF(OR(M750="LED Kit",M750="LED Tube"),"LED",M750)," ",O750),Measures!$D$11:$E$245,2,FALSE)*Q750),"")</f>
        <v/>
      </c>
      <c r="T750" s="108"/>
      <c r="U750" s="271" t="s">
        <v>394</v>
      </c>
    </row>
    <row r="751" spans="1:21" s="20" customFormat="1" ht="18.75" customHeight="1">
      <c r="A751" s="104"/>
      <c r="B751" s="101"/>
      <c r="C751" s="253" t="s">
        <v>394</v>
      </c>
      <c r="D751" s="108"/>
      <c r="E751" s="253" t="s">
        <v>394</v>
      </c>
      <c r="F751" s="260"/>
      <c r="G751" s="261" t="s">
        <v>394</v>
      </c>
      <c r="H751" s="258"/>
      <c r="I751" s="259" t="s">
        <v>394</v>
      </c>
      <c r="J751" s="257" t="str">
        <f>IFERROR((VLOOKUP(CONCATENATE(D751," ",F751),Measures!$D$11:$E$245,2,FALSE)*H751),"")</f>
        <v/>
      </c>
      <c r="K751" s="108"/>
      <c r="L751" s="253" t="s">
        <v>394</v>
      </c>
      <c r="M751" s="108"/>
      <c r="N751" s="253" t="s">
        <v>394</v>
      </c>
      <c r="O751" s="108"/>
      <c r="P751" s="253" t="s">
        <v>394</v>
      </c>
      <c r="Q751" s="256"/>
      <c r="R751" s="255" t="s">
        <v>394</v>
      </c>
      <c r="S751" s="118" t="str">
        <f>IFERROR(IF(M751="LED Kit","NA",VLOOKUP(CONCATENATE(IF(OR(M751="LED Kit",M751="LED Tube"),"LED",M751)," ",O751),Measures!$D$11:$E$245,2,FALSE)*Q751),"")</f>
        <v/>
      </c>
      <c r="T751" s="108"/>
      <c r="U751" s="271" t="s">
        <v>394</v>
      </c>
    </row>
    <row r="752" spans="1:21" s="20" customFormat="1" ht="18.75" customHeight="1">
      <c r="A752" s="104"/>
      <c r="B752" s="101"/>
      <c r="C752" s="253" t="s">
        <v>394</v>
      </c>
      <c r="D752" s="108"/>
      <c r="E752" s="253" t="s">
        <v>394</v>
      </c>
      <c r="F752" s="260"/>
      <c r="G752" s="261" t="s">
        <v>394</v>
      </c>
      <c r="H752" s="258"/>
      <c r="I752" s="259" t="s">
        <v>394</v>
      </c>
      <c r="J752" s="257" t="str">
        <f>IFERROR((VLOOKUP(CONCATENATE(D752," ",F752),Measures!$D$11:$E$245,2,FALSE)*H752),"")</f>
        <v/>
      </c>
      <c r="K752" s="108"/>
      <c r="L752" s="253" t="s">
        <v>394</v>
      </c>
      <c r="M752" s="108"/>
      <c r="N752" s="253" t="s">
        <v>394</v>
      </c>
      <c r="O752" s="108"/>
      <c r="P752" s="253" t="s">
        <v>394</v>
      </c>
      <c r="Q752" s="256"/>
      <c r="R752" s="255" t="s">
        <v>394</v>
      </c>
      <c r="S752" s="118" t="str">
        <f>IFERROR(IF(M752="LED Kit","NA",VLOOKUP(CONCATENATE(IF(OR(M752="LED Kit",M752="LED Tube"),"LED",M752)," ",O752),Measures!$D$11:$E$245,2,FALSE)*Q752),"")</f>
        <v/>
      </c>
      <c r="T752" s="108"/>
      <c r="U752" s="271" t="s">
        <v>394</v>
      </c>
    </row>
    <row r="753" spans="1:21" s="20" customFormat="1" ht="18.75" customHeight="1">
      <c r="A753" s="104"/>
      <c r="B753" s="101"/>
      <c r="C753" s="253" t="s">
        <v>394</v>
      </c>
      <c r="D753" s="108"/>
      <c r="E753" s="253" t="s">
        <v>394</v>
      </c>
      <c r="F753" s="260"/>
      <c r="G753" s="261" t="s">
        <v>394</v>
      </c>
      <c r="H753" s="258"/>
      <c r="I753" s="259" t="s">
        <v>394</v>
      </c>
      <c r="J753" s="257" t="str">
        <f>IFERROR((VLOOKUP(CONCATENATE(D753," ",F753),Measures!$D$11:$E$245,2,FALSE)*H753),"")</f>
        <v/>
      </c>
      <c r="K753" s="108"/>
      <c r="L753" s="253" t="s">
        <v>394</v>
      </c>
      <c r="M753" s="108"/>
      <c r="N753" s="253" t="s">
        <v>394</v>
      </c>
      <c r="O753" s="108"/>
      <c r="P753" s="253" t="s">
        <v>394</v>
      </c>
      <c r="Q753" s="256"/>
      <c r="R753" s="255" t="s">
        <v>394</v>
      </c>
      <c r="S753" s="118" t="str">
        <f>IFERROR(IF(M753="LED Kit","NA",VLOOKUP(CONCATENATE(IF(OR(M753="LED Kit",M753="LED Tube"),"LED",M753)," ",O753),Measures!$D$11:$E$245,2,FALSE)*Q753),"")</f>
        <v/>
      </c>
      <c r="T753" s="108"/>
      <c r="U753" s="271" t="s">
        <v>394</v>
      </c>
    </row>
    <row r="754" spans="1:21" s="20" customFormat="1" ht="18.75" customHeight="1">
      <c r="A754" s="104"/>
      <c r="B754" s="101"/>
      <c r="C754" s="253" t="s">
        <v>394</v>
      </c>
      <c r="D754" s="108"/>
      <c r="E754" s="253" t="s">
        <v>394</v>
      </c>
      <c r="F754" s="260"/>
      <c r="G754" s="261" t="s">
        <v>394</v>
      </c>
      <c r="H754" s="258"/>
      <c r="I754" s="259" t="s">
        <v>394</v>
      </c>
      <c r="J754" s="257" t="str">
        <f>IFERROR((VLOOKUP(CONCATENATE(D754," ",F754),Measures!$D$11:$E$245,2,FALSE)*H754),"")</f>
        <v/>
      </c>
      <c r="K754" s="108"/>
      <c r="L754" s="253" t="s">
        <v>394</v>
      </c>
      <c r="M754" s="108"/>
      <c r="N754" s="253" t="s">
        <v>394</v>
      </c>
      <c r="O754" s="108"/>
      <c r="P754" s="253" t="s">
        <v>394</v>
      </c>
      <c r="Q754" s="256"/>
      <c r="R754" s="255" t="s">
        <v>394</v>
      </c>
      <c r="S754" s="118" t="str">
        <f>IFERROR(IF(M754="LED Kit","NA",VLOOKUP(CONCATENATE(IF(OR(M754="LED Kit",M754="LED Tube"),"LED",M754)," ",O754),Measures!$D$11:$E$245,2,FALSE)*Q754),"")</f>
        <v/>
      </c>
      <c r="T754" s="108"/>
      <c r="U754" s="271" t="s">
        <v>394</v>
      </c>
    </row>
    <row r="755" spans="1:21" s="20" customFormat="1" ht="18.75" customHeight="1">
      <c r="A755" s="104"/>
      <c r="B755" s="101"/>
      <c r="C755" s="253" t="s">
        <v>394</v>
      </c>
      <c r="D755" s="108"/>
      <c r="E755" s="253" t="s">
        <v>394</v>
      </c>
      <c r="F755" s="260"/>
      <c r="G755" s="261" t="s">
        <v>394</v>
      </c>
      <c r="H755" s="258"/>
      <c r="I755" s="259" t="s">
        <v>394</v>
      </c>
      <c r="J755" s="257" t="str">
        <f>IFERROR((VLOOKUP(CONCATENATE(D755," ",F755),Measures!$D$11:$E$245,2,FALSE)*H755),"")</f>
        <v/>
      </c>
      <c r="K755" s="108"/>
      <c r="L755" s="253" t="s">
        <v>394</v>
      </c>
      <c r="M755" s="108"/>
      <c r="N755" s="253" t="s">
        <v>394</v>
      </c>
      <c r="O755" s="108"/>
      <c r="P755" s="253" t="s">
        <v>394</v>
      </c>
      <c r="Q755" s="256"/>
      <c r="R755" s="255" t="s">
        <v>394</v>
      </c>
      <c r="S755" s="118" t="str">
        <f>IFERROR(IF(M755="LED Kit","NA",VLOOKUP(CONCATENATE(IF(OR(M755="LED Kit",M755="LED Tube"),"LED",M755)," ",O755),Measures!$D$11:$E$245,2,FALSE)*Q755),"")</f>
        <v/>
      </c>
      <c r="T755" s="108"/>
      <c r="U755" s="271" t="s">
        <v>394</v>
      </c>
    </row>
    <row r="756" spans="1:21" s="20" customFormat="1" ht="18.75" customHeight="1">
      <c r="A756" s="104"/>
      <c r="B756" s="101"/>
      <c r="C756" s="253" t="s">
        <v>394</v>
      </c>
      <c r="D756" s="108"/>
      <c r="E756" s="253" t="s">
        <v>394</v>
      </c>
      <c r="F756" s="260"/>
      <c r="G756" s="261" t="s">
        <v>394</v>
      </c>
      <c r="H756" s="258"/>
      <c r="I756" s="259" t="s">
        <v>394</v>
      </c>
      <c r="J756" s="257" t="str">
        <f>IFERROR((VLOOKUP(CONCATENATE(D756," ",F756),Measures!$D$11:$E$245,2,FALSE)*H756),"")</f>
        <v/>
      </c>
      <c r="K756" s="108"/>
      <c r="L756" s="253" t="s">
        <v>394</v>
      </c>
      <c r="M756" s="108"/>
      <c r="N756" s="253" t="s">
        <v>394</v>
      </c>
      <c r="O756" s="108"/>
      <c r="P756" s="253" t="s">
        <v>394</v>
      </c>
      <c r="Q756" s="256"/>
      <c r="R756" s="255" t="s">
        <v>394</v>
      </c>
      <c r="S756" s="118" t="str">
        <f>IFERROR(IF(M756="LED Kit","NA",VLOOKUP(CONCATENATE(IF(OR(M756="LED Kit",M756="LED Tube"),"LED",M756)," ",O756),Measures!$D$11:$E$245,2,FALSE)*Q756),"")</f>
        <v/>
      </c>
      <c r="T756" s="108"/>
      <c r="U756" s="271" t="s">
        <v>394</v>
      </c>
    </row>
    <row r="757" spans="1:21" s="20" customFormat="1" ht="18.75" customHeight="1">
      <c r="A757" s="104"/>
      <c r="B757" s="101"/>
      <c r="C757" s="253" t="s">
        <v>394</v>
      </c>
      <c r="D757" s="108"/>
      <c r="E757" s="253" t="s">
        <v>394</v>
      </c>
      <c r="F757" s="260"/>
      <c r="G757" s="261" t="s">
        <v>394</v>
      </c>
      <c r="H757" s="258"/>
      <c r="I757" s="259" t="s">
        <v>394</v>
      </c>
      <c r="J757" s="257" t="str">
        <f>IFERROR((VLOOKUP(CONCATENATE(D757," ",F757),Measures!$D$11:$E$245,2,FALSE)*H757),"")</f>
        <v/>
      </c>
      <c r="K757" s="108"/>
      <c r="L757" s="253" t="s">
        <v>394</v>
      </c>
      <c r="M757" s="108"/>
      <c r="N757" s="253" t="s">
        <v>394</v>
      </c>
      <c r="O757" s="108"/>
      <c r="P757" s="253" t="s">
        <v>394</v>
      </c>
      <c r="Q757" s="256"/>
      <c r="R757" s="255" t="s">
        <v>394</v>
      </c>
      <c r="S757" s="118" t="str">
        <f>IFERROR(IF(M757="LED Kit","NA",VLOOKUP(CONCATENATE(IF(OR(M757="LED Kit",M757="LED Tube"),"LED",M757)," ",O757),Measures!$D$11:$E$245,2,FALSE)*Q757),"")</f>
        <v/>
      </c>
      <c r="T757" s="108"/>
      <c r="U757" s="271" t="s">
        <v>394</v>
      </c>
    </row>
    <row r="758" spans="1:21" s="20" customFormat="1" ht="18.75" customHeight="1">
      <c r="A758" s="104"/>
      <c r="B758" s="101"/>
      <c r="C758" s="253" t="s">
        <v>394</v>
      </c>
      <c r="D758" s="108"/>
      <c r="E758" s="253" t="s">
        <v>394</v>
      </c>
      <c r="F758" s="260"/>
      <c r="G758" s="261" t="s">
        <v>394</v>
      </c>
      <c r="H758" s="258"/>
      <c r="I758" s="259" t="s">
        <v>394</v>
      </c>
      <c r="J758" s="257" t="str">
        <f>IFERROR((VLOOKUP(CONCATENATE(D758," ",F758),Measures!$D$11:$E$245,2,FALSE)*H758),"")</f>
        <v/>
      </c>
      <c r="K758" s="108"/>
      <c r="L758" s="253" t="s">
        <v>394</v>
      </c>
      <c r="M758" s="108"/>
      <c r="N758" s="253" t="s">
        <v>394</v>
      </c>
      <c r="O758" s="108"/>
      <c r="P758" s="253" t="s">
        <v>394</v>
      </c>
      <c r="Q758" s="256"/>
      <c r="R758" s="255" t="s">
        <v>394</v>
      </c>
      <c r="S758" s="118" t="str">
        <f>IFERROR(IF(M758="LED Kit","NA",VLOOKUP(CONCATENATE(IF(OR(M758="LED Kit",M758="LED Tube"),"LED",M758)," ",O758),Measures!$D$11:$E$245,2,FALSE)*Q758),"")</f>
        <v/>
      </c>
      <c r="T758" s="108"/>
      <c r="U758" s="271" t="s">
        <v>394</v>
      </c>
    </row>
    <row r="759" spans="1:21" s="20" customFormat="1" ht="18.75" customHeight="1">
      <c r="A759" s="104"/>
      <c r="B759" s="101"/>
      <c r="C759" s="253" t="s">
        <v>394</v>
      </c>
      <c r="D759" s="108"/>
      <c r="E759" s="253" t="s">
        <v>394</v>
      </c>
      <c r="F759" s="260"/>
      <c r="G759" s="261" t="s">
        <v>394</v>
      </c>
      <c r="H759" s="258"/>
      <c r="I759" s="259" t="s">
        <v>394</v>
      </c>
      <c r="J759" s="257" t="str">
        <f>IFERROR((VLOOKUP(CONCATENATE(D759," ",F759),Measures!$D$11:$E$245,2,FALSE)*H759),"")</f>
        <v/>
      </c>
      <c r="K759" s="108"/>
      <c r="L759" s="253" t="s">
        <v>394</v>
      </c>
      <c r="M759" s="108"/>
      <c r="N759" s="253" t="s">
        <v>394</v>
      </c>
      <c r="O759" s="108"/>
      <c r="P759" s="253" t="s">
        <v>394</v>
      </c>
      <c r="Q759" s="256"/>
      <c r="R759" s="255" t="s">
        <v>394</v>
      </c>
      <c r="S759" s="118" t="str">
        <f>IFERROR(IF(M759="LED Kit","NA",VLOOKUP(CONCATENATE(IF(OR(M759="LED Kit",M759="LED Tube"),"LED",M759)," ",O759),Measures!$D$11:$E$245,2,FALSE)*Q759),"")</f>
        <v/>
      </c>
      <c r="T759" s="108"/>
      <c r="U759" s="271" t="s">
        <v>394</v>
      </c>
    </row>
    <row r="760" spans="1:21" s="20" customFormat="1" ht="18.75" customHeight="1">
      <c r="A760" s="104"/>
      <c r="B760" s="101"/>
      <c r="C760" s="253" t="s">
        <v>394</v>
      </c>
      <c r="D760" s="108"/>
      <c r="E760" s="253" t="s">
        <v>394</v>
      </c>
      <c r="F760" s="260"/>
      <c r="G760" s="261" t="s">
        <v>394</v>
      </c>
      <c r="H760" s="258"/>
      <c r="I760" s="259" t="s">
        <v>394</v>
      </c>
      <c r="J760" s="257" t="str">
        <f>IFERROR((VLOOKUP(CONCATENATE(D760," ",F760),Measures!$D$11:$E$245,2,FALSE)*H760),"")</f>
        <v/>
      </c>
      <c r="K760" s="108"/>
      <c r="L760" s="253" t="s">
        <v>394</v>
      </c>
      <c r="M760" s="108"/>
      <c r="N760" s="253" t="s">
        <v>394</v>
      </c>
      <c r="O760" s="108"/>
      <c r="P760" s="253" t="s">
        <v>394</v>
      </c>
      <c r="Q760" s="256"/>
      <c r="R760" s="255" t="s">
        <v>394</v>
      </c>
      <c r="S760" s="118" t="str">
        <f>IFERROR(IF(M760="LED Kit","NA",VLOOKUP(CONCATENATE(IF(OR(M760="LED Kit",M760="LED Tube"),"LED",M760)," ",O760),Measures!$D$11:$E$245,2,FALSE)*Q760),"")</f>
        <v/>
      </c>
      <c r="T760" s="108"/>
      <c r="U760" s="271" t="s">
        <v>394</v>
      </c>
    </row>
    <row r="761" spans="1:21" s="20" customFormat="1" ht="18.75" customHeight="1">
      <c r="A761" s="104"/>
      <c r="B761" s="101"/>
      <c r="C761" s="253" t="s">
        <v>394</v>
      </c>
      <c r="D761" s="108"/>
      <c r="E761" s="253" t="s">
        <v>394</v>
      </c>
      <c r="F761" s="260"/>
      <c r="G761" s="261" t="s">
        <v>394</v>
      </c>
      <c r="H761" s="258"/>
      <c r="I761" s="259" t="s">
        <v>394</v>
      </c>
      <c r="J761" s="257" t="str">
        <f>IFERROR((VLOOKUP(CONCATENATE(D761," ",F761),Measures!$D$11:$E$245,2,FALSE)*H761),"")</f>
        <v/>
      </c>
      <c r="K761" s="108"/>
      <c r="L761" s="253" t="s">
        <v>394</v>
      </c>
      <c r="M761" s="108"/>
      <c r="N761" s="253" t="s">
        <v>394</v>
      </c>
      <c r="O761" s="108"/>
      <c r="P761" s="253" t="s">
        <v>394</v>
      </c>
      <c r="Q761" s="256"/>
      <c r="R761" s="255" t="s">
        <v>394</v>
      </c>
      <c r="S761" s="118" t="str">
        <f>IFERROR(IF(M761="LED Kit","NA",VLOOKUP(CONCATENATE(IF(OR(M761="LED Kit",M761="LED Tube"),"LED",M761)," ",O761),Measures!$D$11:$E$245,2,FALSE)*Q761),"")</f>
        <v/>
      </c>
      <c r="T761" s="108"/>
      <c r="U761" s="271" t="s">
        <v>394</v>
      </c>
    </row>
    <row r="762" spans="1:21" s="20" customFormat="1" ht="18.75" customHeight="1">
      <c r="A762" s="104"/>
      <c r="B762" s="101"/>
      <c r="C762" s="253" t="s">
        <v>394</v>
      </c>
      <c r="D762" s="108"/>
      <c r="E762" s="253" t="s">
        <v>394</v>
      </c>
      <c r="F762" s="260"/>
      <c r="G762" s="261" t="s">
        <v>394</v>
      </c>
      <c r="H762" s="258"/>
      <c r="I762" s="259" t="s">
        <v>394</v>
      </c>
      <c r="J762" s="257" t="str">
        <f>IFERROR((VLOOKUP(CONCATENATE(D762," ",F762),Measures!$D$11:$E$245,2,FALSE)*H762),"")</f>
        <v/>
      </c>
      <c r="K762" s="108"/>
      <c r="L762" s="253" t="s">
        <v>394</v>
      </c>
      <c r="M762" s="108"/>
      <c r="N762" s="253" t="s">
        <v>394</v>
      </c>
      <c r="O762" s="108"/>
      <c r="P762" s="253" t="s">
        <v>394</v>
      </c>
      <c r="Q762" s="256"/>
      <c r="R762" s="255" t="s">
        <v>394</v>
      </c>
      <c r="S762" s="118" t="str">
        <f>IFERROR(IF(M762="LED Kit","NA",VLOOKUP(CONCATENATE(IF(OR(M762="LED Kit",M762="LED Tube"),"LED",M762)," ",O762),Measures!$D$11:$E$245,2,FALSE)*Q762),"")</f>
        <v/>
      </c>
      <c r="T762" s="108"/>
      <c r="U762" s="271" t="s">
        <v>394</v>
      </c>
    </row>
    <row r="763" spans="1:21" s="20" customFormat="1" ht="18.75" customHeight="1">
      <c r="A763" s="104"/>
      <c r="B763" s="101"/>
      <c r="C763" s="253" t="s">
        <v>394</v>
      </c>
      <c r="D763" s="108"/>
      <c r="E763" s="253" t="s">
        <v>394</v>
      </c>
      <c r="F763" s="260"/>
      <c r="G763" s="261" t="s">
        <v>394</v>
      </c>
      <c r="H763" s="258"/>
      <c r="I763" s="259" t="s">
        <v>394</v>
      </c>
      <c r="J763" s="257" t="str">
        <f>IFERROR((VLOOKUP(CONCATENATE(D763," ",F763),Measures!$D$11:$E$245,2,FALSE)*H763),"")</f>
        <v/>
      </c>
      <c r="K763" s="108"/>
      <c r="L763" s="253" t="s">
        <v>394</v>
      </c>
      <c r="M763" s="108"/>
      <c r="N763" s="253" t="s">
        <v>394</v>
      </c>
      <c r="O763" s="108"/>
      <c r="P763" s="253" t="s">
        <v>394</v>
      </c>
      <c r="Q763" s="256"/>
      <c r="R763" s="255" t="s">
        <v>394</v>
      </c>
      <c r="S763" s="118" t="str">
        <f>IFERROR(IF(M763="LED Kit","NA",VLOOKUP(CONCATENATE(IF(OR(M763="LED Kit",M763="LED Tube"),"LED",M763)," ",O763),Measures!$D$11:$E$245,2,FALSE)*Q763),"")</f>
        <v/>
      </c>
      <c r="T763" s="108"/>
      <c r="U763" s="271" t="s">
        <v>394</v>
      </c>
    </row>
    <row r="764" spans="1:21" s="20" customFormat="1" ht="18.75" customHeight="1">
      <c r="A764" s="104"/>
      <c r="B764" s="101"/>
      <c r="C764" s="253" t="s">
        <v>394</v>
      </c>
      <c r="D764" s="108"/>
      <c r="E764" s="253" t="s">
        <v>394</v>
      </c>
      <c r="F764" s="260"/>
      <c r="G764" s="261" t="s">
        <v>394</v>
      </c>
      <c r="H764" s="258"/>
      <c r="I764" s="259" t="s">
        <v>394</v>
      </c>
      <c r="J764" s="257" t="str">
        <f>IFERROR((VLOOKUP(CONCATENATE(D764," ",F764),Measures!$D$11:$E$245,2,FALSE)*H764),"")</f>
        <v/>
      </c>
      <c r="K764" s="108"/>
      <c r="L764" s="253" t="s">
        <v>394</v>
      </c>
      <c r="M764" s="108"/>
      <c r="N764" s="253" t="s">
        <v>394</v>
      </c>
      <c r="O764" s="108"/>
      <c r="P764" s="253" t="s">
        <v>394</v>
      </c>
      <c r="Q764" s="256"/>
      <c r="R764" s="255" t="s">
        <v>394</v>
      </c>
      <c r="S764" s="118" t="str">
        <f>IFERROR(IF(M764="LED Kit","NA",VLOOKUP(CONCATENATE(IF(OR(M764="LED Kit",M764="LED Tube"),"LED",M764)," ",O764),Measures!$D$11:$E$245,2,FALSE)*Q764),"")</f>
        <v/>
      </c>
      <c r="T764" s="108"/>
      <c r="U764" s="271" t="s">
        <v>394</v>
      </c>
    </row>
    <row r="765" spans="1:21" s="20" customFormat="1" ht="18.75" customHeight="1">
      <c r="A765" s="104"/>
      <c r="B765" s="101"/>
      <c r="C765" s="253" t="s">
        <v>394</v>
      </c>
      <c r="D765" s="108"/>
      <c r="E765" s="253" t="s">
        <v>394</v>
      </c>
      <c r="F765" s="260"/>
      <c r="G765" s="261" t="s">
        <v>394</v>
      </c>
      <c r="H765" s="258"/>
      <c r="I765" s="259" t="s">
        <v>394</v>
      </c>
      <c r="J765" s="257" t="str">
        <f>IFERROR((VLOOKUP(CONCATENATE(D765," ",F765),Measures!$D$11:$E$245,2,FALSE)*H765),"")</f>
        <v/>
      </c>
      <c r="K765" s="108"/>
      <c r="L765" s="253" t="s">
        <v>394</v>
      </c>
      <c r="M765" s="108"/>
      <c r="N765" s="253" t="s">
        <v>394</v>
      </c>
      <c r="O765" s="108"/>
      <c r="P765" s="253" t="s">
        <v>394</v>
      </c>
      <c r="Q765" s="256"/>
      <c r="R765" s="255" t="s">
        <v>394</v>
      </c>
      <c r="S765" s="118" t="str">
        <f>IFERROR(IF(M765="LED Kit","NA",VLOOKUP(CONCATENATE(IF(OR(M765="LED Kit",M765="LED Tube"),"LED",M765)," ",O765),Measures!$D$11:$E$245,2,FALSE)*Q765),"")</f>
        <v/>
      </c>
      <c r="T765" s="108"/>
      <c r="U765" s="271" t="s">
        <v>394</v>
      </c>
    </row>
    <row r="766" spans="1:21" s="20" customFormat="1" ht="18.75" customHeight="1">
      <c r="A766" s="104"/>
      <c r="B766" s="101"/>
      <c r="C766" s="253" t="s">
        <v>394</v>
      </c>
      <c r="D766" s="108"/>
      <c r="E766" s="253" t="s">
        <v>394</v>
      </c>
      <c r="F766" s="260"/>
      <c r="G766" s="261" t="s">
        <v>394</v>
      </c>
      <c r="H766" s="258"/>
      <c r="I766" s="259" t="s">
        <v>394</v>
      </c>
      <c r="J766" s="257" t="str">
        <f>IFERROR((VLOOKUP(CONCATENATE(D766," ",F766),Measures!$D$11:$E$245,2,FALSE)*H766),"")</f>
        <v/>
      </c>
      <c r="K766" s="108"/>
      <c r="L766" s="253" t="s">
        <v>394</v>
      </c>
      <c r="M766" s="108"/>
      <c r="N766" s="253" t="s">
        <v>394</v>
      </c>
      <c r="O766" s="108"/>
      <c r="P766" s="253" t="s">
        <v>394</v>
      </c>
      <c r="Q766" s="256"/>
      <c r="R766" s="255" t="s">
        <v>394</v>
      </c>
      <c r="S766" s="118" t="str">
        <f>IFERROR(IF(M766="LED Kit","NA",VLOOKUP(CONCATENATE(IF(OR(M766="LED Kit",M766="LED Tube"),"LED",M766)," ",O766),Measures!$D$11:$E$245,2,FALSE)*Q766),"")</f>
        <v/>
      </c>
      <c r="T766" s="108"/>
      <c r="U766" s="271" t="s">
        <v>394</v>
      </c>
    </row>
    <row r="767" spans="1:21" s="20" customFormat="1" ht="18.75" customHeight="1">
      <c r="A767" s="104"/>
      <c r="B767" s="101"/>
      <c r="C767" s="253" t="s">
        <v>394</v>
      </c>
      <c r="D767" s="108"/>
      <c r="E767" s="253" t="s">
        <v>394</v>
      </c>
      <c r="F767" s="260"/>
      <c r="G767" s="261" t="s">
        <v>394</v>
      </c>
      <c r="H767" s="258"/>
      <c r="I767" s="259" t="s">
        <v>394</v>
      </c>
      <c r="J767" s="257" t="str">
        <f>IFERROR((VLOOKUP(CONCATENATE(D767," ",F767),Measures!$D$11:$E$245,2,FALSE)*H767),"")</f>
        <v/>
      </c>
      <c r="K767" s="108"/>
      <c r="L767" s="253" t="s">
        <v>394</v>
      </c>
      <c r="M767" s="108"/>
      <c r="N767" s="253" t="s">
        <v>394</v>
      </c>
      <c r="O767" s="108"/>
      <c r="P767" s="253" t="s">
        <v>394</v>
      </c>
      <c r="Q767" s="256"/>
      <c r="R767" s="255" t="s">
        <v>394</v>
      </c>
      <c r="S767" s="118" t="str">
        <f>IFERROR(IF(M767="LED Kit","NA",VLOOKUP(CONCATENATE(IF(OR(M767="LED Kit",M767="LED Tube"),"LED",M767)," ",O767),Measures!$D$11:$E$245,2,FALSE)*Q767),"")</f>
        <v/>
      </c>
      <c r="T767" s="108"/>
      <c r="U767" s="271" t="s">
        <v>394</v>
      </c>
    </row>
    <row r="768" spans="1:21" s="20" customFormat="1" ht="18.75" customHeight="1">
      <c r="A768" s="104"/>
      <c r="B768" s="101"/>
      <c r="C768" s="253" t="s">
        <v>394</v>
      </c>
      <c r="D768" s="108"/>
      <c r="E768" s="253" t="s">
        <v>394</v>
      </c>
      <c r="F768" s="260"/>
      <c r="G768" s="261" t="s">
        <v>394</v>
      </c>
      <c r="H768" s="258"/>
      <c r="I768" s="259" t="s">
        <v>394</v>
      </c>
      <c r="J768" s="257" t="str">
        <f>IFERROR((VLOOKUP(CONCATENATE(D768," ",F768),Measures!$D$11:$E$245,2,FALSE)*H768),"")</f>
        <v/>
      </c>
      <c r="K768" s="108"/>
      <c r="L768" s="253" t="s">
        <v>394</v>
      </c>
      <c r="M768" s="108"/>
      <c r="N768" s="253" t="s">
        <v>394</v>
      </c>
      <c r="O768" s="108"/>
      <c r="P768" s="253" t="s">
        <v>394</v>
      </c>
      <c r="Q768" s="256"/>
      <c r="R768" s="255" t="s">
        <v>394</v>
      </c>
      <c r="S768" s="118" t="str">
        <f>IFERROR(IF(M768="LED Kit","NA",VLOOKUP(CONCATENATE(IF(OR(M768="LED Kit",M768="LED Tube"),"LED",M768)," ",O768),Measures!$D$11:$E$245,2,FALSE)*Q768),"")</f>
        <v/>
      </c>
      <c r="T768" s="108"/>
      <c r="U768" s="271" t="s">
        <v>394</v>
      </c>
    </row>
    <row r="769" spans="1:21" s="20" customFormat="1" ht="18.75" customHeight="1">
      <c r="A769" s="104"/>
      <c r="B769" s="101"/>
      <c r="C769" s="253" t="s">
        <v>394</v>
      </c>
      <c r="D769" s="108"/>
      <c r="E769" s="253" t="s">
        <v>394</v>
      </c>
      <c r="F769" s="260"/>
      <c r="G769" s="261" t="s">
        <v>394</v>
      </c>
      <c r="H769" s="258"/>
      <c r="I769" s="259" t="s">
        <v>394</v>
      </c>
      <c r="J769" s="257" t="str">
        <f>IFERROR((VLOOKUP(CONCATENATE(D769," ",F769),Measures!$D$11:$E$245,2,FALSE)*H769),"")</f>
        <v/>
      </c>
      <c r="K769" s="108"/>
      <c r="L769" s="253" t="s">
        <v>394</v>
      </c>
      <c r="M769" s="108"/>
      <c r="N769" s="253" t="s">
        <v>394</v>
      </c>
      <c r="O769" s="108"/>
      <c r="P769" s="253" t="s">
        <v>394</v>
      </c>
      <c r="Q769" s="256"/>
      <c r="R769" s="255" t="s">
        <v>394</v>
      </c>
      <c r="S769" s="118" t="str">
        <f>IFERROR(IF(M769="LED Kit","NA",VLOOKUP(CONCATENATE(IF(OR(M769="LED Kit",M769="LED Tube"),"LED",M769)," ",O769),Measures!$D$11:$E$245,2,FALSE)*Q769),"")</f>
        <v/>
      </c>
      <c r="T769" s="108"/>
      <c r="U769" s="271" t="s">
        <v>394</v>
      </c>
    </row>
    <row r="770" spans="1:21" s="20" customFormat="1" ht="18.75" customHeight="1">
      <c r="A770" s="104"/>
      <c r="B770" s="101"/>
      <c r="C770" s="253" t="s">
        <v>394</v>
      </c>
      <c r="D770" s="108"/>
      <c r="E770" s="253" t="s">
        <v>394</v>
      </c>
      <c r="F770" s="260"/>
      <c r="G770" s="261" t="s">
        <v>394</v>
      </c>
      <c r="H770" s="258"/>
      <c r="I770" s="259" t="s">
        <v>394</v>
      </c>
      <c r="J770" s="257" t="str">
        <f>IFERROR((VLOOKUP(CONCATENATE(D770," ",F770),Measures!$D$11:$E$245,2,FALSE)*H770),"")</f>
        <v/>
      </c>
      <c r="K770" s="108"/>
      <c r="L770" s="253" t="s">
        <v>394</v>
      </c>
      <c r="M770" s="108"/>
      <c r="N770" s="253" t="s">
        <v>394</v>
      </c>
      <c r="O770" s="108"/>
      <c r="P770" s="253" t="s">
        <v>394</v>
      </c>
      <c r="Q770" s="256"/>
      <c r="R770" s="255" t="s">
        <v>394</v>
      </c>
      <c r="S770" s="118" t="str">
        <f>IFERROR(IF(M770="LED Kit","NA",VLOOKUP(CONCATENATE(IF(OR(M770="LED Kit",M770="LED Tube"),"LED",M770)," ",O770),Measures!$D$11:$E$245,2,FALSE)*Q770),"")</f>
        <v/>
      </c>
      <c r="T770" s="108"/>
      <c r="U770" s="271" t="s">
        <v>394</v>
      </c>
    </row>
    <row r="771" spans="1:21" s="20" customFormat="1" ht="18.75" customHeight="1">
      <c r="A771" s="104"/>
      <c r="B771" s="101"/>
      <c r="C771" s="253" t="s">
        <v>394</v>
      </c>
      <c r="D771" s="108"/>
      <c r="E771" s="253" t="s">
        <v>394</v>
      </c>
      <c r="F771" s="260"/>
      <c r="G771" s="261" t="s">
        <v>394</v>
      </c>
      <c r="H771" s="258"/>
      <c r="I771" s="259" t="s">
        <v>394</v>
      </c>
      <c r="J771" s="257" t="str">
        <f>IFERROR((VLOOKUP(CONCATENATE(D771," ",F771),Measures!$D$11:$E$245,2,FALSE)*H771),"")</f>
        <v/>
      </c>
      <c r="K771" s="108"/>
      <c r="L771" s="253" t="s">
        <v>394</v>
      </c>
      <c r="M771" s="108"/>
      <c r="N771" s="253" t="s">
        <v>394</v>
      </c>
      <c r="O771" s="108"/>
      <c r="P771" s="253" t="s">
        <v>394</v>
      </c>
      <c r="Q771" s="256"/>
      <c r="R771" s="255" t="s">
        <v>394</v>
      </c>
      <c r="S771" s="118" t="str">
        <f>IFERROR(IF(M771="LED Kit","NA",VLOOKUP(CONCATENATE(IF(OR(M771="LED Kit",M771="LED Tube"),"LED",M771)," ",O771),Measures!$D$11:$E$245,2,FALSE)*Q771),"")</f>
        <v/>
      </c>
      <c r="T771" s="108"/>
      <c r="U771" s="271" t="s">
        <v>394</v>
      </c>
    </row>
    <row r="772" spans="1:21" s="20" customFormat="1" ht="18.75" customHeight="1">
      <c r="A772" s="104"/>
      <c r="B772" s="101"/>
      <c r="C772" s="253" t="s">
        <v>394</v>
      </c>
      <c r="D772" s="108"/>
      <c r="E772" s="253" t="s">
        <v>394</v>
      </c>
      <c r="F772" s="260"/>
      <c r="G772" s="261" t="s">
        <v>394</v>
      </c>
      <c r="H772" s="258"/>
      <c r="I772" s="259" t="s">
        <v>394</v>
      </c>
      <c r="J772" s="257" t="str">
        <f>IFERROR((VLOOKUP(CONCATENATE(D772," ",F772),Measures!$D$11:$E$245,2,FALSE)*H772),"")</f>
        <v/>
      </c>
      <c r="K772" s="108"/>
      <c r="L772" s="253" t="s">
        <v>394</v>
      </c>
      <c r="M772" s="108"/>
      <c r="N772" s="253" t="s">
        <v>394</v>
      </c>
      <c r="O772" s="108"/>
      <c r="P772" s="253" t="s">
        <v>394</v>
      </c>
      <c r="Q772" s="256"/>
      <c r="R772" s="255" t="s">
        <v>394</v>
      </c>
      <c r="S772" s="118" t="str">
        <f>IFERROR(IF(M772="LED Kit","NA",VLOOKUP(CONCATENATE(IF(OR(M772="LED Kit",M772="LED Tube"),"LED",M772)," ",O772),Measures!$D$11:$E$245,2,FALSE)*Q772),"")</f>
        <v/>
      </c>
      <c r="T772" s="108"/>
      <c r="U772" s="271" t="s">
        <v>394</v>
      </c>
    </row>
    <row r="773" spans="1:21" s="20" customFormat="1" ht="18.75" customHeight="1">
      <c r="A773" s="104"/>
      <c r="B773" s="101"/>
      <c r="C773" s="253" t="s">
        <v>394</v>
      </c>
      <c r="D773" s="108"/>
      <c r="E773" s="253" t="s">
        <v>394</v>
      </c>
      <c r="F773" s="260"/>
      <c r="G773" s="261" t="s">
        <v>394</v>
      </c>
      <c r="H773" s="258"/>
      <c r="I773" s="259" t="s">
        <v>394</v>
      </c>
      <c r="J773" s="257" t="str">
        <f>IFERROR((VLOOKUP(CONCATENATE(D773," ",F773),Measures!$D$11:$E$245,2,FALSE)*H773),"")</f>
        <v/>
      </c>
      <c r="K773" s="108"/>
      <c r="L773" s="253" t="s">
        <v>394</v>
      </c>
      <c r="M773" s="108"/>
      <c r="N773" s="253" t="s">
        <v>394</v>
      </c>
      <c r="O773" s="108"/>
      <c r="P773" s="253" t="s">
        <v>394</v>
      </c>
      <c r="Q773" s="256"/>
      <c r="R773" s="255" t="s">
        <v>394</v>
      </c>
      <c r="S773" s="118" t="str">
        <f>IFERROR(IF(M773="LED Kit","NA",VLOOKUP(CONCATENATE(IF(OR(M773="LED Kit",M773="LED Tube"),"LED",M773)," ",O773),Measures!$D$11:$E$245,2,FALSE)*Q773),"")</f>
        <v/>
      </c>
      <c r="T773" s="108"/>
      <c r="U773" s="271" t="s">
        <v>394</v>
      </c>
    </row>
    <row r="774" spans="1:21" s="20" customFormat="1" ht="18.75" customHeight="1">
      <c r="A774" s="104"/>
      <c r="B774" s="101"/>
      <c r="C774" s="253" t="s">
        <v>394</v>
      </c>
      <c r="D774" s="108"/>
      <c r="E774" s="253" t="s">
        <v>394</v>
      </c>
      <c r="F774" s="260"/>
      <c r="G774" s="261" t="s">
        <v>394</v>
      </c>
      <c r="H774" s="258"/>
      <c r="I774" s="259" t="s">
        <v>394</v>
      </c>
      <c r="J774" s="257" t="str">
        <f>IFERROR((VLOOKUP(CONCATENATE(D774," ",F774),Measures!$D$11:$E$245,2,FALSE)*H774),"")</f>
        <v/>
      </c>
      <c r="K774" s="108"/>
      <c r="L774" s="253" t="s">
        <v>394</v>
      </c>
      <c r="M774" s="108"/>
      <c r="N774" s="253" t="s">
        <v>394</v>
      </c>
      <c r="O774" s="108"/>
      <c r="P774" s="253" t="s">
        <v>394</v>
      </c>
      <c r="Q774" s="256"/>
      <c r="R774" s="255" t="s">
        <v>394</v>
      </c>
      <c r="S774" s="118" t="str">
        <f>IFERROR(IF(M774="LED Kit","NA",VLOOKUP(CONCATENATE(IF(OR(M774="LED Kit",M774="LED Tube"),"LED",M774)," ",O774),Measures!$D$11:$E$245,2,FALSE)*Q774),"")</f>
        <v/>
      </c>
      <c r="T774" s="108"/>
      <c r="U774" s="271" t="s">
        <v>394</v>
      </c>
    </row>
    <row r="775" spans="1:21" s="20" customFormat="1" ht="18.75" customHeight="1">
      <c r="A775" s="104"/>
      <c r="B775" s="101"/>
      <c r="C775" s="253" t="s">
        <v>394</v>
      </c>
      <c r="D775" s="108"/>
      <c r="E775" s="253" t="s">
        <v>394</v>
      </c>
      <c r="F775" s="260"/>
      <c r="G775" s="261" t="s">
        <v>394</v>
      </c>
      <c r="H775" s="258"/>
      <c r="I775" s="259" t="s">
        <v>394</v>
      </c>
      <c r="J775" s="257" t="str">
        <f>IFERROR((VLOOKUP(CONCATENATE(D775," ",F775),Measures!$D$11:$E$245,2,FALSE)*H775),"")</f>
        <v/>
      </c>
      <c r="K775" s="108"/>
      <c r="L775" s="253" t="s">
        <v>394</v>
      </c>
      <c r="M775" s="108"/>
      <c r="N775" s="253" t="s">
        <v>394</v>
      </c>
      <c r="O775" s="108"/>
      <c r="P775" s="253" t="s">
        <v>394</v>
      </c>
      <c r="Q775" s="256"/>
      <c r="R775" s="255" t="s">
        <v>394</v>
      </c>
      <c r="S775" s="118" t="str">
        <f>IFERROR(IF(M775="LED Kit","NA",VLOOKUP(CONCATENATE(IF(OR(M775="LED Kit",M775="LED Tube"),"LED",M775)," ",O775),Measures!$D$11:$E$245,2,FALSE)*Q775),"")</f>
        <v/>
      </c>
      <c r="T775" s="108"/>
      <c r="U775" s="271" t="s">
        <v>394</v>
      </c>
    </row>
    <row r="776" spans="1:21" s="20" customFormat="1" ht="18.75" customHeight="1">
      <c r="A776" s="104"/>
      <c r="B776" s="101"/>
      <c r="C776" s="253" t="s">
        <v>394</v>
      </c>
      <c r="D776" s="108"/>
      <c r="E776" s="253" t="s">
        <v>394</v>
      </c>
      <c r="F776" s="260"/>
      <c r="G776" s="261" t="s">
        <v>394</v>
      </c>
      <c r="H776" s="258"/>
      <c r="I776" s="259" t="s">
        <v>394</v>
      </c>
      <c r="J776" s="257" t="str">
        <f>IFERROR((VLOOKUP(CONCATENATE(D776," ",F776),Measures!$D$11:$E$245,2,FALSE)*H776),"")</f>
        <v/>
      </c>
      <c r="K776" s="108"/>
      <c r="L776" s="253" t="s">
        <v>394</v>
      </c>
      <c r="M776" s="108"/>
      <c r="N776" s="253" t="s">
        <v>394</v>
      </c>
      <c r="O776" s="108"/>
      <c r="P776" s="253" t="s">
        <v>394</v>
      </c>
      <c r="Q776" s="256"/>
      <c r="R776" s="255" t="s">
        <v>394</v>
      </c>
      <c r="S776" s="118" t="str">
        <f>IFERROR(IF(M776="LED Kit","NA",VLOOKUP(CONCATENATE(IF(OR(M776="LED Kit",M776="LED Tube"),"LED",M776)," ",O776),Measures!$D$11:$E$245,2,FALSE)*Q776),"")</f>
        <v/>
      </c>
      <c r="T776" s="108"/>
      <c r="U776" s="271" t="s">
        <v>394</v>
      </c>
    </row>
    <row r="777" spans="1:21" s="20" customFormat="1" ht="18.75" customHeight="1">
      <c r="A777" s="104"/>
      <c r="B777" s="101"/>
      <c r="C777" s="253" t="s">
        <v>394</v>
      </c>
      <c r="D777" s="108"/>
      <c r="E777" s="253" t="s">
        <v>394</v>
      </c>
      <c r="F777" s="260"/>
      <c r="G777" s="261" t="s">
        <v>394</v>
      </c>
      <c r="H777" s="258"/>
      <c r="I777" s="259" t="s">
        <v>394</v>
      </c>
      <c r="J777" s="257" t="str">
        <f>IFERROR((VLOOKUP(CONCATENATE(D777," ",F777),Measures!$D$11:$E$245,2,FALSE)*H777),"")</f>
        <v/>
      </c>
      <c r="K777" s="108"/>
      <c r="L777" s="253" t="s">
        <v>394</v>
      </c>
      <c r="M777" s="108"/>
      <c r="N777" s="253" t="s">
        <v>394</v>
      </c>
      <c r="O777" s="108"/>
      <c r="P777" s="253" t="s">
        <v>394</v>
      </c>
      <c r="Q777" s="256"/>
      <c r="R777" s="255" t="s">
        <v>394</v>
      </c>
      <c r="S777" s="118" t="str">
        <f>IFERROR(IF(M777="LED Kit","NA",VLOOKUP(CONCATENATE(IF(OR(M777="LED Kit",M777="LED Tube"),"LED",M777)," ",O777),Measures!$D$11:$E$245,2,FALSE)*Q777),"")</f>
        <v/>
      </c>
      <c r="T777" s="108"/>
      <c r="U777" s="271" t="s">
        <v>394</v>
      </c>
    </row>
    <row r="778" spans="1:21" s="20" customFormat="1" ht="18.75" customHeight="1">
      <c r="A778" s="104"/>
      <c r="B778" s="101"/>
      <c r="C778" s="253" t="s">
        <v>394</v>
      </c>
      <c r="D778" s="108"/>
      <c r="E778" s="253" t="s">
        <v>394</v>
      </c>
      <c r="F778" s="260"/>
      <c r="G778" s="261" t="s">
        <v>394</v>
      </c>
      <c r="H778" s="258"/>
      <c r="I778" s="259" t="s">
        <v>394</v>
      </c>
      <c r="J778" s="257" t="str">
        <f>IFERROR((VLOOKUP(CONCATENATE(D778," ",F778),Measures!$D$11:$E$245,2,FALSE)*H778),"")</f>
        <v/>
      </c>
      <c r="K778" s="108"/>
      <c r="L778" s="253" t="s">
        <v>394</v>
      </c>
      <c r="M778" s="108"/>
      <c r="N778" s="253" t="s">
        <v>394</v>
      </c>
      <c r="O778" s="108"/>
      <c r="P778" s="253" t="s">
        <v>394</v>
      </c>
      <c r="Q778" s="256"/>
      <c r="R778" s="255" t="s">
        <v>394</v>
      </c>
      <c r="S778" s="118" t="str">
        <f>IFERROR(IF(M778="LED Kit","NA",VLOOKUP(CONCATENATE(IF(OR(M778="LED Kit",M778="LED Tube"),"LED",M778)," ",O778),Measures!$D$11:$E$245,2,FALSE)*Q778),"")</f>
        <v/>
      </c>
      <c r="T778" s="108"/>
      <c r="U778" s="271" t="s">
        <v>394</v>
      </c>
    </row>
    <row r="779" spans="1:21" s="20" customFormat="1" ht="18.75" customHeight="1">
      <c r="A779" s="104"/>
      <c r="B779" s="101"/>
      <c r="C779" s="253" t="s">
        <v>394</v>
      </c>
      <c r="D779" s="108"/>
      <c r="E779" s="253" t="s">
        <v>394</v>
      </c>
      <c r="F779" s="260"/>
      <c r="G779" s="261" t="s">
        <v>394</v>
      </c>
      <c r="H779" s="258"/>
      <c r="I779" s="259" t="s">
        <v>394</v>
      </c>
      <c r="J779" s="257" t="str">
        <f>IFERROR((VLOOKUP(CONCATENATE(D779," ",F779),Measures!$D$11:$E$245,2,FALSE)*H779),"")</f>
        <v/>
      </c>
      <c r="K779" s="108"/>
      <c r="L779" s="253" t="s">
        <v>394</v>
      </c>
      <c r="M779" s="108"/>
      <c r="N779" s="253" t="s">
        <v>394</v>
      </c>
      <c r="O779" s="108"/>
      <c r="P779" s="253" t="s">
        <v>394</v>
      </c>
      <c r="Q779" s="256"/>
      <c r="R779" s="255" t="s">
        <v>394</v>
      </c>
      <c r="S779" s="118" t="str">
        <f>IFERROR(IF(M779="LED Kit","NA",VLOOKUP(CONCATENATE(IF(OR(M779="LED Kit",M779="LED Tube"),"LED",M779)," ",O779),Measures!$D$11:$E$245,2,FALSE)*Q779),"")</f>
        <v/>
      </c>
      <c r="T779" s="108"/>
      <c r="U779" s="271" t="s">
        <v>394</v>
      </c>
    </row>
    <row r="780" spans="1:21" s="20" customFormat="1" ht="18.75" customHeight="1">
      <c r="A780" s="104"/>
      <c r="B780" s="101"/>
      <c r="C780" s="253" t="s">
        <v>394</v>
      </c>
      <c r="D780" s="108"/>
      <c r="E780" s="253" t="s">
        <v>394</v>
      </c>
      <c r="F780" s="260"/>
      <c r="G780" s="261" t="s">
        <v>394</v>
      </c>
      <c r="H780" s="258"/>
      <c r="I780" s="259" t="s">
        <v>394</v>
      </c>
      <c r="J780" s="257" t="str">
        <f>IFERROR((VLOOKUP(CONCATENATE(D780," ",F780),Measures!$D$11:$E$245,2,FALSE)*H780),"")</f>
        <v/>
      </c>
      <c r="K780" s="108"/>
      <c r="L780" s="253" t="s">
        <v>394</v>
      </c>
      <c r="M780" s="108"/>
      <c r="N780" s="253" t="s">
        <v>394</v>
      </c>
      <c r="O780" s="108"/>
      <c r="P780" s="253" t="s">
        <v>394</v>
      </c>
      <c r="Q780" s="256"/>
      <c r="R780" s="255" t="s">
        <v>394</v>
      </c>
      <c r="S780" s="118" t="str">
        <f>IFERROR(IF(M780="LED Kit","NA",VLOOKUP(CONCATENATE(IF(OR(M780="LED Kit",M780="LED Tube"),"LED",M780)," ",O780),Measures!$D$11:$E$245,2,FALSE)*Q780),"")</f>
        <v/>
      </c>
      <c r="T780" s="108"/>
      <c r="U780" s="271" t="s">
        <v>394</v>
      </c>
    </row>
    <row r="781" spans="1:21" s="20" customFormat="1" ht="18.75" customHeight="1">
      <c r="A781" s="104"/>
      <c r="B781" s="101"/>
      <c r="C781" s="253" t="s">
        <v>394</v>
      </c>
      <c r="D781" s="108"/>
      <c r="E781" s="253" t="s">
        <v>394</v>
      </c>
      <c r="F781" s="260"/>
      <c r="G781" s="261" t="s">
        <v>394</v>
      </c>
      <c r="H781" s="258"/>
      <c r="I781" s="259" t="s">
        <v>394</v>
      </c>
      <c r="J781" s="257" t="str">
        <f>IFERROR((VLOOKUP(CONCATENATE(D781," ",F781),Measures!$D$11:$E$245,2,FALSE)*H781),"")</f>
        <v/>
      </c>
      <c r="K781" s="108"/>
      <c r="L781" s="253" t="s">
        <v>394</v>
      </c>
      <c r="M781" s="108"/>
      <c r="N781" s="253" t="s">
        <v>394</v>
      </c>
      <c r="O781" s="108"/>
      <c r="P781" s="253" t="s">
        <v>394</v>
      </c>
      <c r="Q781" s="256"/>
      <c r="R781" s="255" t="s">
        <v>394</v>
      </c>
      <c r="S781" s="118" t="str">
        <f>IFERROR(IF(M781="LED Kit","NA",VLOOKUP(CONCATENATE(IF(OR(M781="LED Kit",M781="LED Tube"),"LED",M781)," ",O781),Measures!$D$11:$E$245,2,FALSE)*Q781),"")</f>
        <v/>
      </c>
      <c r="T781" s="108"/>
      <c r="U781" s="271" t="s">
        <v>394</v>
      </c>
    </row>
    <row r="782" spans="1:21" s="20" customFormat="1" ht="18.75" customHeight="1">
      <c r="A782" s="104"/>
      <c r="B782" s="101"/>
      <c r="C782" s="253" t="s">
        <v>394</v>
      </c>
      <c r="D782" s="108"/>
      <c r="E782" s="253" t="s">
        <v>394</v>
      </c>
      <c r="F782" s="260"/>
      <c r="G782" s="261" t="s">
        <v>394</v>
      </c>
      <c r="H782" s="258"/>
      <c r="I782" s="259" t="s">
        <v>394</v>
      </c>
      <c r="J782" s="257" t="str">
        <f>IFERROR((VLOOKUP(CONCATENATE(D782," ",F782),Measures!$D$11:$E$245,2,FALSE)*H782),"")</f>
        <v/>
      </c>
      <c r="K782" s="108"/>
      <c r="L782" s="253" t="s">
        <v>394</v>
      </c>
      <c r="M782" s="108"/>
      <c r="N782" s="253" t="s">
        <v>394</v>
      </c>
      <c r="O782" s="108"/>
      <c r="P782" s="253" t="s">
        <v>394</v>
      </c>
      <c r="Q782" s="256"/>
      <c r="R782" s="255" t="s">
        <v>394</v>
      </c>
      <c r="S782" s="118" t="str">
        <f>IFERROR(IF(M782="LED Kit","NA",VLOOKUP(CONCATENATE(IF(OR(M782="LED Kit",M782="LED Tube"),"LED",M782)," ",O782),Measures!$D$11:$E$245,2,FALSE)*Q782),"")</f>
        <v/>
      </c>
      <c r="T782" s="108"/>
      <c r="U782" s="271" t="s">
        <v>394</v>
      </c>
    </row>
    <row r="783" spans="1:21" s="20" customFormat="1" ht="18.75" customHeight="1">
      <c r="A783" s="104"/>
      <c r="B783" s="101"/>
      <c r="C783" s="253" t="s">
        <v>394</v>
      </c>
      <c r="D783" s="108"/>
      <c r="E783" s="253" t="s">
        <v>394</v>
      </c>
      <c r="F783" s="260"/>
      <c r="G783" s="261" t="s">
        <v>394</v>
      </c>
      <c r="H783" s="258"/>
      <c r="I783" s="259" t="s">
        <v>394</v>
      </c>
      <c r="J783" s="257" t="str">
        <f>IFERROR((VLOOKUP(CONCATENATE(D783," ",F783),Measures!$D$11:$E$245,2,FALSE)*H783),"")</f>
        <v/>
      </c>
      <c r="K783" s="108"/>
      <c r="L783" s="253" t="s">
        <v>394</v>
      </c>
      <c r="M783" s="108"/>
      <c r="N783" s="253" t="s">
        <v>394</v>
      </c>
      <c r="O783" s="108"/>
      <c r="P783" s="253" t="s">
        <v>394</v>
      </c>
      <c r="Q783" s="256"/>
      <c r="R783" s="255" t="s">
        <v>394</v>
      </c>
      <c r="S783" s="118" t="str">
        <f>IFERROR(IF(M783="LED Kit","NA",VLOOKUP(CONCATENATE(IF(OR(M783="LED Kit",M783="LED Tube"),"LED",M783)," ",O783),Measures!$D$11:$E$245,2,FALSE)*Q783),"")</f>
        <v/>
      </c>
      <c r="T783" s="108"/>
      <c r="U783" s="271" t="s">
        <v>394</v>
      </c>
    </row>
    <row r="784" spans="1:21" s="20" customFormat="1" ht="18.75" customHeight="1">
      <c r="A784" s="104"/>
      <c r="B784" s="101"/>
      <c r="C784" s="253" t="s">
        <v>394</v>
      </c>
      <c r="D784" s="108"/>
      <c r="E784" s="253" t="s">
        <v>394</v>
      </c>
      <c r="F784" s="260"/>
      <c r="G784" s="261" t="s">
        <v>394</v>
      </c>
      <c r="H784" s="258"/>
      <c r="I784" s="259" t="s">
        <v>394</v>
      </c>
      <c r="J784" s="257" t="str">
        <f>IFERROR((VLOOKUP(CONCATENATE(D784," ",F784),Measures!$D$11:$E$245,2,FALSE)*H784),"")</f>
        <v/>
      </c>
      <c r="K784" s="108"/>
      <c r="L784" s="253" t="s">
        <v>394</v>
      </c>
      <c r="M784" s="108"/>
      <c r="N784" s="253" t="s">
        <v>394</v>
      </c>
      <c r="O784" s="108"/>
      <c r="P784" s="253" t="s">
        <v>394</v>
      </c>
      <c r="Q784" s="256"/>
      <c r="R784" s="255" t="s">
        <v>394</v>
      </c>
      <c r="S784" s="118" t="str">
        <f>IFERROR(IF(M784="LED Kit","NA",VLOOKUP(CONCATENATE(IF(OR(M784="LED Kit",M784="LED Tube"),"LED",M784)," ",O784),Measures!$D$11:$E$245,2,FALSE)*Q784),"")</f>
        <v/>
      </c>
      <c r="T784" s="108"/>
      <c r="U784" s="271" t="s">
        <v>394</v>
      </c>
    </row>
    <row r="785" spans="1:21" s="20" customFormat="1" ht="18.75" customHeight="1">
      <c r="A785" s="104"/>
      <c r="B785" s="101"/>
      <c r="C785" s="253" t="s">
        <v>394</v>
      </c>
      <c r="D785" s="108"/>
      <c r="E785" s="253" t="s">
        <v>394</v>
      </c>
      <c r="F785" s="260"/>
      <c r="G785" s="261" t="s">
        <v>394</v>
      </c>
      <c r="H785" s="258"/>
      <c r="I785" s="259" t="s">
        <v>394</v>
      </c>
      <c r="J785" s="257" t="str">
        <f>IFERROR((VLOOKUP(CONCATENATE(D785," ",F785),Measures!$D$11:$E$245,2,FALSE)*H785),"")</f>
        <v/>
      </c>
      <c r="K785" s="108"/>
      <c r="L785" s="253" t="s">
        <v>394</v>
      </c>
      <c r="M785" s="108"/>
      <c r="N785" s="253" t="s">
        <v>394</v>
      </c>
      <c r="O785" s="108"/>
      <c r="P785" s="253" t="s">
        <v>394</v>
      </c>
      <c r="Q785" s="256"/>
      <c r="R785" s="255" t="s">
        <v>394</v>
      </c>
      <c r="S785" s="118" t="str">
        <f>IFERROR(IF(M785="LED Kit","NA",VLOOKUP(CONCATENATE(IF(OR(M785="LED Kit",M785="LED Tube"),"LED",M785)," ",O785),Measures!$D$11:$E$245,2,FALSE)*Q785),"")</f>
        <v/>
      </c>
      <c r="T785" s="108"/>
      <c r="U785" s="271" t="s">
        <v>394</v>
      </c>
    </row>
    <row r="786" spans="1:21" s="20" customFormat="1" ht="18.75" customHeight="1">
      <c r="A786" s="104"/>
      <c r="B786" s="101"/>
      <c r="C786" s="253" t="s">
        <v>394</v>
      </c>
      <c r="D786" s="108"/>
      <c r="E786" s="253" t="s">
        <v>394</v>
      </c>
      <c r="F786" s="260"/>
      <c r="G786" s="261" t="s">
        <v>394</v>
      </c>
      <c r="H786" s="258"/>
      <c r="I786" s="259" t="s">
        <v>394</v>
      </c>
      <c r="J786" s="257" t="str">
        <f>IFERROR((VLOOKUP(CONCATENATE(D786," ",F786),Measures!$D$11:$E$245,2,FALSE)*H786),"")</f>
        <v/>
      </c>
      <c r="K786" s="108"/>
      <c r="L786" s="253" t="s">
        <v>394</v>
      </c>
      <c r="M786" s="108"/>
      <c r="N786" s="253" t="s">
        <v>394</v>
      </c>
      <c r="O786" s="108"/>
      <c r="P786" s="253" t="s">
        <v>394</v>
      </c>
      <c r="Q786" s="256"/>
      <c r="R786" s="255" t="s">
        <v>394</v>
      </c>
      <c r="S786" s="118" t="str">
        <f>IFERROR(IF(M786="LED Kit","NA",VLOOKUP(CONCATENATE(IF(OR(M786="LED Kit",M786="LED Tube"),"LED",M786)," ",O786),Measures!$D$11:$E$245,2,FALSE)*Q786),"")</f>
        <v/>
      </c>
      <c r="T786" s="108"/>
      <c r="U786" s="271" t="s">
        <v>394</v>
      </c>
    </row>
    <row r="787" spans="1:21" s="20" customFormat="1" ht="18.75" customHeight="1">
      <c r="A787" s="104"/>
      <c r="B787" s="101"/>
      <c r="C787" s="253" t="s">
        <v>394</v>
      </c>
      <c r="D787" s="108"/>
      <c r="E787" s="253" t="s">
        <v>394</v>
      </c>
      <c r="F787" s="260"/>
      <c r="G787" s="261" t="s">
        <v>394</v>
      </c>
      <c r="H787" s="258"/>
      <c r="I787" s="259" t="s">
        <v>394</v>
      </c>
      <c r="J787" s="257" t="str">
        <f>IFERROR((VLOOKUP(CONCATENATE(D787," ",F787),Measures!$D$11:$E$245,2,FALSE)*H787),"")</f>
        <v/>
      </c>
      <c r="K787" s="108"/>
      <c r="L787" s="253" t="s">
        <v>394</v>
      </c>
      <c r="M787" s="108"/>
      <c r="N787" s="253" t="s">
        <v>394</v>
      </c>
      <c r="O787" s="108"/>
      <c r="P787" s="253" t="s">
        <v>394</v>
      </c>
      <c r="Q787" s="256"/>
      <c r="R787" s="255" t="s">
        <v>394</v>
      </c>
      <c r="S787" s="118" t="str">
        <f>IFERROR(IF(M787="LED Kit","NA",VLOOKUP(CONCATENATE(IF(OR(M787="LED Kit",M787="LED Tube"),"LED",M787)," ",O787),Measures!$D$11:$E$245,2,FALSE)*Q787),"")</f>
        <v/>
      </c>
      <c r="T787" s="108"/>
      <c r="U787" s="271" t="s">
        <v>394</v>
      </c>
    </row>
    <row r="788" spans="1:21" s="20" customFormat="1" ht="18.75" customHeight="1">
      <c r="A788" s="104"/>
      <c r="B788" s="101"/>
      <c r="C788" s="253" t="s">
        <v>394</v>
      </c>
      <c r="D788" s="108"/>
      <c r="E788" s="253" t="s">
        <v>394</v>
      </c>
      <c r="F788" s="260"/>
      <c r="G788" s="261" t="s">
        <v>394</v>
      </c>
      <c r="H788" s="258"/>
      <c r="I788" s="259" t="s">
        <v>394</v>
      </c>
      <c r="J788" s="257" t="str">
        <f>IFERROR((VLOOKUP(CONCATENATE(D788," ",F788),Measures!$D$11:$E$245,2,FALSE)*H788),"")</f>
        <v/>
      </c>
      <c r="K788" s="108"/>
      <c r="L788" s="253" t="s">
        <v>394</v>
      </c>
      <c r="M788" s="108"/>
      <c r="N788" s="253" t="s">
        <v>394</v>
      </c>
      <c r="O788" s="108"/>
      <c r="P788" s="253" t="s">
        <v>394</v>
      </c>
      <c r="Q788" s="256"/>
      <c r="R788" s="255" t="s">
        <v>394</v>
      </c>
      <c r="S788" s="118" t="str">
        <f>IFERROR(IF(M788="LED Kit","NA",VLOOKUP(CONCATENATE(IF(OR(M788="LED Kit",M788="LED Tube"),"LED",M788)," ",O788),Measures!$D$11:$E$245,2,FALSE)*Q788),"")</f>
        <v/>
      </c>
      <c r="T788" s="108"/>
      <c r="U788" s="271" t="s">
        <v>394</v>
      </c>
    </row>
    <row r="789" spans="1:21" s="20" customFormat="1" ht="18.75" customHeight="1">
      <c r="A789" s="104"/>
      <c r="B789" s="101"/>
      <c r="C789" s="253" t="s">
        <v>394</v>
      </c>
      <c r="D789" s="108"/>
      <c r="E789" s="253" t="s">
        <v>394</v>
      </c>
      <c r="F789" s="260"/>
      <c r="G789" s="261" t="s">
        <v>394</v>
      </c>
      <c r="H789" s="258"/>
      <c r="I789" s="259" t="s">
        <v>394</v>
      </c>
      <c r="J789" s="257" t="str">
        <f>IFERROR((VLOOKUP(CONCATENATE(D789," ",F789),Measures!$D$11:$E$245,2,FALSE)*H789),"")</f>
        <v/>
      </c>
      <c r="K789" s="108"/>
      <c r="L789" s="253" t="s">
        <v>394</v>
      </c>
      <c r="M789" s="108"/>
      <c r="N789" s="253" t="s">
        <v>394</v>
      </c>
      <c r="O789" s="108"/>
      <c r="P789" s="253" t="s">
        <v>394</v>
      </c>
      <c r="Q789" s="256"/>
      <c r="R789" s="255" t="s">
        <v>394</v>
      </c>
      <c r="S789" s="118" t="str">
        <f>IFERROR(IF(M789="LED Kit","NA",VLOOKUP(CONCATENATE(IF(OR(M789="LED Kit",M789="LED Tube"),"LED",M789)," ",O789),Measures!$D$11:$E$245,2,FALSE)*Q789),"")</f>
        <v/>
      </c>
      <c r="T789" s="108"/>
      <c r="U789" s="271" t="s">
        <v>394</v>
      </c>
    </row>
    <row r="790" spans="1:21" s="20" customFormat="1" ht="18.75" customHeight="1">
      <c r="A790" s="104"/>
      <c r="B790" s="101"/>
      <c r="C790" s="253" t="s">
        <v>394</v>
      </c>
      <c r="D790" s="108"/>
      <c r="E790" s="253" t="s">
        <v>394</v>
      </c>
      <c r="F790" s="260"/>
      <c r="G790" s="261" t="s">
        <v>394</v>
      </c>
      <c r="H790" s="258"/>
      <c r="I790" s="259" t="s">
        <v>394</v>
      </c>
      <c r="J790" s="257" t="str">
        <f>IFERROR((VLOOKUP(CONCATENATE(D790," ",F790),Measures!$D$11:$E$245,2,FALSE)*H790),"")</f>
        <v/>
      </c>
      <c r="K790" s="108"/>
      <c r="L790" s="253" t="s">
        <v>394</v>
      </c>
      <c r="M790" s="108"/>
      <c r="N790" s="253" t="s">
        <v>394</v>
      </c>
      <c r="O790" s="108"/>
      <c r="P790" s="253" t="s">
        <v>394</v>
      </c>
      <c r="Q790" s="256"/>
      <c r="R790" s="255" t="s">
        <v>394</v>
      </c>
      <c r="S790" s="118" t="str">
        <f>IFERROR(IF(M790="LED Kit","NA",VLOOKUP(CONCATENATE(IF(OR(M790="LED Kit",M790="LED Tube"),"LED",M790)," ",O790),Measures!$D$11:$E$245,2,FALSE)*Q790),"")</f>
        <v/>
      </c>
      <c r="T790" s="108"/>
      <c r="U790" s="271" t="s">
        <v>394</v>
      </c>
    </row>
    <row r="791" spans="1:21" s="20" customFormat="1" ht="18.75" customHeight="1">
      <c r="A791" s="104"/>
      <c r="B791" s="101"/>
      <c r="C791" s="253" t="s">
        <v>394</v>
      </c>
      <c r="D791" s="108"/>
      <c r="E791" s="253" t="s">
        <v>394</v>
      </c>
      <c r="F791" s="260"/>
      <c r="G791" s="261" t="s">
        <v>394</v>
      </c>
      <c r="H791" s="258"/>
      <c r="I791" s="259" t="s">
        <v>394</v>
      </c>
      <c r="J791" s="257" t="str">
        <f>IFERROR((VLOOKUP(CONCATENATE(D791," ",F791),Measures!$D$11:$E$245,2,FALSE)*H791),"")</f>
        <v/>
      </c>
      <c r="K791" s="108"/>
      <c r="L791" s="253" t="s">
        <v>394</v>
      </c>
      <c r="M791" s="108"/>
      <c r="N791" s="253" t="s">
        <v>394</v>
      </c>
      <c r="O791" s="108"/>
      <c r="P791" s="253" t="s">
        <v>394</v>
      </c>
      <c r="Q791" s="256"/>
      <c r="R791" s="255" t="s">
        <v>394</v>
      </c>
      <c r="S791" s="118" t="str">
        <f>IFERROR(IF(M791="LED Kit","NA",VLOOKUP(CONCATENATE(IF(OR(M791="LED Kit",M791="LED Tube"),"LED",M791)," ",O791),Measures!$D$11:$E$245,2,FALSE)*Q791),"")</f>
        <v/>
      </c>
      <c r="T791" s="108"/>
      <c r="U791" s="271" t="s">
        <v>394</v>
      </c>
    </row>
    <row r="792" spans="1:21" s="20" customFormat="1" ht="18.75" customHeight="1">
      <c r="A792" s="104"/>
      <c r="B792" s="101"/>
      <c r="C792" s="253" t="s">
        <v>394</v>
      </c>
      <c r="D792" s="108"/>
      <c r="E792" s="253" t="s">
        <v>394</v>
      </c>
      <c r="F792" s="260"/>
      <c r="G792" s="261" t="s">
        <v>394</v>
      </c>
      <c r="H792" s="258"/>
      <c r="I792" s="259" t="s">
        <v>394</v>
      </c>
      <c r="J792" s="257" t="str">
        <f>IFERROR((VLOOKUP(CONCATENATE(D792," ",F792),Measures!$D$11:$E$245,2,FALSE)*H792),"")</f>
        <v/>
      </c>
      <c r="K792" s="108"/>
      <c r="L792" s="253" t="s">
        <v>394</v>
      </c>
      <c r="M792" s="108"/>
      <c r="N792" s="253" t="s">
        <v>394</v>
      </c>
      <c r="O792" s="108"/>
      <c r="P792" s="253" t="s">
        <v>394</v>
      </c>
      <c r="Q792" s="256"/>
      <c r="R792" s="255" t="s">
        <v>394</v>
      </c>
      <c r="S792" s="118" t="str">
        <f>IFERROR(IF(M792="LED Kit","NA",VLOOKUP(CONCATENATE(IF(OR(M792="LED Kit",M792="LED Tube"),"LED",M792)," ",O792),Measures!$D$11:$E$245,2,FALSE)*Q792),"")</f>
        <v/>
      </c>
      <c r="T792" s="108"/>
      <c r="U792" s="271" t="s">
        <v>394</v>
      </c>
    </row>
    <row r="793" spans="1:21" s="20" customFormat="1" ht="18.75" customHeight="1">
      <c r="A793" s="104"/>
      <c r="B793" s="101"/>
      <c r="C793" s="253" t="s">
        <v>394</v>
      </c>
      <c r="D793" s="108"/>
      <c r="E793" s="253" t="s">
        <v>394</v>
      </c>
      <c r="F793" s="260"/>
      <c r="G793" s="261" t="s">
        <v>394</v>
      </c>
      <c r="H793" s="258"/>
      <c r="I793" s="259" t="s">
        <v>394</v>
      </c>
      <c r="J793" s="257" t="str">
        <f>IFERROR((VLOOKUP(CONCATENATE(D793," ",F793),Measures!$D$11:$E$245,2,FALSE)*H793),"")</f>
        <v/>
      </c>
      <c r="K793" s="108"/>
      <c r="L793" s="253" t="s">
        <v>394</v>
      </c>
      <c r="M793" s="108"/>
      <c r="N793" s="253" t="s">
        <v>394</v>
      </c>
      <c r="O793" s="108"/>
      <c r="P793" s="253" t="s">
        <v>394</v>
      </c>
      <c r="Q793" s="256"/>
      <c r="R793" s="255" t="s">
        <v>394</v>
      </c>
      <c r="S793" s="118" t="str">
        <f>IFERROR(IF(M793="LED Kit","NA",VLOOKUP(CONCATENATE(IF(OR(M793="LED Kit",M793="LED Tube"),"LED",M793)," ",O793),Measures!$D$11:$E$245,2,FALSE)*Q793),"")</f>
        <v/>
      </c>
      <c r="T793" s="108"/>
      <c r="U793" s="271" t="s">
        <v>394</v>
      </c>
    </row>
    <row r="794" spans="1:21" s="20" customFormat="1" ht="18.75" customHeight="1">
      <c r="A794" s="104"/>
      <c r="B794" s="101"/>
      <c r="C794" s="253" t="s">
        <v>394</v>
      </c>
      <c r="D794" s="108"/>
      <c r="E794" s="253" t="s">
        <v>394</v>
      </c>
      <c r="F794" s="260"/>
      <c r="G794" s="261" t="s">
        <v>394</v>
      </c>
      <c r="H794" s="258"/>
      <c r="I794" s="259" t="s">
        <v>394</v>
      </c>
      <c r="J794" s="257" t="str">
        <f>IFERROR((VLOOKUP(CONCATENATE(D794," ",F794),Measures!$D$11:$E$245,2,FALSE)*H794),"")</f>
        <v/>
      </c>
      <c r="K794" s="108"/>
      <c r="L794" s="253" t="s">
        <v>394</v>
      </c>
      <c r="M794" s="108"/>
      <c r="N794" s="253" t="s">
        <v>394</v>
      </c>
      <c r="O794" s="108"/>
      <c r="P794" s="253" t="s">
        <v>394</v>
      </c>
      <c r="Q794" s="256"/>
      <c r="R794" s="255" t="s">
        <v>394</v>
      </c>
      <c r="S794" s="118" t="str">
        <f>IFERROR(IF(M794="LED Kit","NA",VLOOKUP(CONCATENATE(IF(OR(M794="LED Kit",M794="LED Tube"),"LED",M794)," ",O794),Measures!$D$11:$E$245,2,FALSE)*Q794),"")</f>
        <v/>
      </c>
      <c r="T794" s="108"/>
      <c r="U794" s="271" t="s">
        <v>394</v>
      </c>
    </row>
    <row r="795" spans="1:21" s="20" customFormat="1" ht="18.75" customHeight="1">
      <c r="A795" s="104"/>
      <c r="B795" s="101"/>
      <c r="C795" s="253" t="s">
        <v>394</v>
      </c>
      <c r="D795" s="108"/>
      <c r="E795" s="253" t="s">
        <v>394</v>
      </c>
      <c r="F795" s="260"/>
      <c r="G795" s="261" t="s">
        <v>394</v>
      </c>
      <c r="H795" s="258"/>
      <c r="I795" s="259" t="s">
        <v>394</v>
      </c>
      <c r="J795" s="257" t="str">
        <f>IFERROR((VLOOKUP(CONCATENATE(D795," ",F795),Measures!$D$11:$E$245,2,FALSE)*H795),"")</f>
        <v/>
      </c>
      <c r="K795" s="108"/>
      <c r="L795" s="253" t="s">
        <v>394</v>
      </c>
      <c r="M795" s="108"/>
      <c r="N795" s="253" t="s">
        <v>394</v>
      </c>
      <c r="O795" s="108"/>
      <c r="P795" s="253" t="s">
        <v>394</v>
      </c>
      <c r="Q795" s="256"/>
      <c r="R795" s="255" t="s">
        <v>394</v>
      </c>
      <c r="S795" s="118" t="str">
        <f>IFERROR(IF(M795="LED Kit","NA",VLOOKUP(CONCATENATE(IF(OR(M795="LED Kit",M795="LED Tube"),"LED",M795)," ",O795),Measures!$D$11:$E$245,2,FALSE)*Q795),"")</f>
        <v/>
      </c>
      <c r="T795" s="108"/>
      <c r="U795" s="271" t="s">
        <v>394</v>
      </c>
    </row>
    <row r="796" spans="1:21" s="20" customFormat="1" ht="18.75" customHeight="1">
      <c r="A796" s="104"/>
      <c r="B796" s="101"/>
      <c r="C796" s="253" t="s">
        <v>394</v>
      </c>
      <c r="D796" s="108"/>
      <c r="E796" s="253" t="s">
        <v>394</v>
      </c>
      <c r="F796" s="260"/>
      <c r="G796" s="261" t="s">
        <v>394</v>
      </c>
      <c r="H796" s="258"/>
      <c r="I796" s="259" t="s">
        <v>394</v>
      </c>
      <c r="J796" s="257" t="str">
        <f>IFERROR((VLOOKUP(CONCATENATE(D796," ",F796),Measures!$D$11:$E$245,2,FALSE)*H796),"")</f>
        <v/>
      </c>
      <c r="K796" s="108"/>
      <c r="L796" s="253" t="s">
        <v>394</v>
      </c>
      <c r="M796" s="108"/>
      <c r="N796" s="253" t="s">
        <v>394</v>
      </c>
      <c r="O796" s="108"/>
      <c r="P796" s="253" t="s">
        <v>394</v>
      </c>
      <c r="Q796" s="256"/>
      <c r="R796" s="255" t="s">
        <v>394</v>
      </c>
      <c r="S796" s="118" t="str">
        <f>IFERROR(IF(M796="LED Kit","NA",VLOOKUP(CONCATENATE(IF(OR(M796="LED Kit",M796="LED Tube"),"LED",M796)," ",O796),Measures!$D$11:$E$245,2,FALSE)*Q796),"")</f>
        <v/>
      </c>
      <c r="T796" s="108"/>
      <c r="U796" s="271" t="s">
        <v>394</v>
      </c>
    </row>
    <row r="797" spans="1:21" s="20" customFormat="1" ht="18.75" customHeight="1">
      <c r="A797" s="104"/>
      <c r="B797" s="101"/>
      <c r="C797" s="253" t="s">
        <v>394</v>
      </c>
      <c r="D797" s="108"/>
      <c r="E797" s="253" t="s">
        <v>394</v>
      </c>
      <c r="F797" s="260"/>
      <c r="G797" s="261" t="s">
        <v>394</v>
      </c>
      <c r="H797" s="258"/>
      <c r="I797" s="259" t="s">
        <v>394</v>
      </c>
      <c r="J797" s="257" t="str">
        <f>IFERROR((VLOOKUP(CONCATENATE(D797," ",F797),Measures!$D$11:$E$245,2,FALSE)*H797),"")</f>
        <v/>
      </c>
      <c r="K797" s="108"/>
      <c r="L797" s="253" t="s">
        <v>394</v>
      </c>
      <c r="M797" s="108"/>
      <c r="N797" s="253" t="s">
        <v>394</v>
      </c>
      <c r="O797" s="108"/>
      <c r="P797" s="253" t="s">
        <v>394</v>
      </c>
      <c r="Q797" s="256"/>
      <c r="R797" s="255" t="s">
        <v>394</v>
      </c>
      <c r="S797" s="118" t="str">
        <f>IFERROR(IF(M797="LED Kit","NA",VLOOKUP(CONCATENATE(IF(OR(M797="LED Kit",M797="LED Tube"),"LED",M797)," ",O797),Measures!$D$11:$E$245,2,FALSE)*Q797),"")</f>
        <v/>
      </c>
      <c r="T797" s="108"/>
      <c r="U797" s="271" t="s">
        <v>394</v>
      </c>
    </row>
    <row r="798" spans="1:21" s="20" customFormat="1" ht="18.75" customHeight="1">
      <c r="A798" s="104"/>
      <c r="B798" s="101"/>
      <c r="C798" s="253" t="s">
        <v>394</v>
      </c>
      <c r="D798" s="108"/>
      <c r="E798" s="253" t="s">
        <v>394</v>
      </c>
      <c r="F798" s="260"/>
      <c r="G798" s="261" t="s">
        <v>394</v>
      </c>
      <c r="H798" s="258"/>
      <c r="I798" s="259" t="s">
        <v>394</v>
      </c>
      <c r="J798" s="257" t="str">
        <f>IFERROR((VLOOKUP(CONCATENATE(D798," ",F798),Measures!$D$11:$E$245,2,FALSE)*H798),"")</f>
        <v/>
      </c>
      <c r="K798" s="108"/>
      <c r="L798" s="253" t="s">
        <v>394</v>
      </c>
      <c r="M798" s="108"/>
      <c r="N798" s="253" t="s">
        <v>394</v>
      </c>
      <c r="O798" s="108"/>
      <c r="P798" s="253" t="s">
        <v>394</v>
      </c>
      <c r="Q798" s="256"/>
      <c r="R798" s="255" t="s">
        <v>394</v>
      </c>
      <c r="S798" s="118" t="str">
        <f>IFERROR(IF(M798="LED Kit","NA",VLOOKUP(CONCATENATE(IF(OR(M798="LED Kit",M798="LED Tube"),"LED",M798)," ",O798),Measures!$D$11:$E$245,2,FALSE)*Q798),"")</f>
        <v/>
      </c>
      <c r="T798" s="108"/>
      <c r="U798" s="271" t="s">
        <v>394</v>
      </c>
    </row>
    <row r="799" spans="1:21" s="20" customFormat="1" ht="18.75" customHeight="1">
      <c r="A799" s="104"/>
      <c r="B799" s="101"/>
      <c r="C799" s="253" t="s">
        <v>394</v>
      </c>
      <c r="D799" s="108"/>
      <c r="E799" s="253" t="s">
        <v>394</v>
      </c>
      <c r="F799" s="260"/>
      <c r="G799" s="261" t="s">
        <v>394</v>
      </c>
      <c r="H799" s="258"/>
      <c r="I799" s="259" t="s">
        <v>394</v>
      </c>
      <c r="J799" s="257" t="str">
        <f>IFERROR((VLOOKUP(CONCATENATE(D799," ",F799),Measures!$D$11:$E$245,2,FALSE)*H799),"")</f>
        <v/>
      </c>
      <c r="K799" s="108"/>
      <c r="L799" s="253" t="s">
        <v>394</v>
      </c>
      <c r="M799" s="108"/>
      <c r="N799" s="253" t="s">
        <v>394</v>
      </c>
      <c r="O799" s="108"/>
      <c r="P799" s="253" t="s">
        <v>394</v>
      </c>
      <c r="Q799" s="256"/>
      <c r="R799" s="255" t="s">
        <v>394</v>
      </c>
      <c r="S799" s="118" t="str">
        <f>IFERROR(IF(M799="LED Kit","NA",VLOOKUP(CONCATENATE(IF(OR(M799="LED Kit",M799="LED Tube"),"LED",M799)," ",O799),Measures!$D$11:$E$245,2,FALSE)*Q799),"")</f>
        <v/>
      </c>
      <c r="T799" s="108"/>
      <c r="U799" s="271" t="s">
        <v>394</v>
      </c>
    </row>
    <row r="800" spans="1:21" s="20" customFormat="1" ht="18.75" customHeight="1">
      <c r="A800" s="104"/>
      <c r="B800" s="101"/>
      <c r="C800" s="253" t="s">
        <v>394</v>
      </c>
      <c r="D800" s="108"/>
      <c r="E800" s="253" t="s">
        <v>394</v>
      </c>
      <c r="F800" s="260"/>
      <c r="G800" s="261" t="s">
        <v>394</v>
      </c>
      <c r="H800" s="258"/>
      <c r="I800" s="259" t="s">
        <v>394</v>
      </c>
      <c r="J800" s="257" t="str">
        <f>IFERROR((VLOOKUP(CONCATENATE(D800," ",F800),Measures!$D$11:$E$245,2,FALSE)*H800),"")</f>
        <v/>
      </c>
      <c r="K800" s="108"/>
      <c r="L800" s="253" t="s">
        <v>394</v>
      </c>
      <c r="M800" s="108"/>
      <c r="N800" s="253" t="s">
        <v>394</v>
      </c>
      <c r="O800" s="108"/>
      <c r="P800" s="253" t="s">
        <v>394</v>
      </c>
      <c r="Q800" s="256"/>
      <c r="R800" s="255" t="s">
        <v>394</v>
      </c>
      <c r="S800" s="118" t="str">
        <f>IFERROR(IF(M800="LED Kit","NA",VLOOKUP(CONCATENATE(IF(OR(M800="LED Kit",M800="LED Tube"),"LED",M800)," ",O800),Measures!$D$11:$E$245,2,FALSE)*Q800),"")</f>
        <v/>
      </c>
      <c r="T800" s="108"/>
      <c r="U800" s="271" t="s">
        <v>394</v>
      </c>
    </row>
    <row r="801" spans="1:21" s="20" customFormat="1" ht="18.75" customHeight="1">
      <c r="A801" s="104"/>
      <c r="B801" s="101"/>
      <c r="C801" s="253" t="s">
        <v>394</v>
      </c>
      <c r="D801" s="108"/>
      <c r="E801" s="253" t="s">
        <v>394</v>
      </c>
      <c r="F801" s="260"/>
      <c r="G801" s="261" t="s">
        <v>394</v>
      </c>
      <c r="H801" s="258"/>
      <c r="I801" s="259" t="s">
        <v>394</v>
      </c>
      <c r="J801" s="257" t="str">
        <f>IFERROR((VLOOKUP(CONCATENATE(D801," ",F801),Measures!$D$11:$E$245,2,FALSE)*H801),"")</f>
        <v/>
      </c>
      <c r="K801" s="108"/>
      <c r="L801" s="253" t="s">
        <v>394</v>
      </c>
      <c r="M801" s="108"/>
      <c r="N801" s="253" t="s">
        <v>394</v>
      </c>
      <c r="O801" s="108"/>
      <c r="P801" s="253" t="s">
        <v>394</v>
      </c>
      <c r="Q801" s="256"/>
      <c r="R801" s="255" t="s">
        <v>394</v>
      </c>
      <c r="S801" s="118" t="str">
        <f>IFERROR(IF(M801="LED Kit","NA",VLOOKUP(CONCATENATE(IF(OR(M801="LED Kit",M801="LED Tube"),"LED",M801)," ",O801),Measures!$D$11:$E$245,2,FALSE)*Q801),"")</f>
        <v/>
      </c>
      <c r="T801" s="108"/>
      <c r="U801" s="271" t="s">
        <v>394</v>
      </c>
    </row>
    <row r="802" spans="1:21" s="20" customFormat="1" ht="18.75" customHeight="1">
      <c r="A802" s="104"/>
      <c r="B802" s="101"/>
      <c r="C802" s="253" t="s">
        <v>394</v>
      </c>
      <c r="D802" s="108"/>
      <c r="E802" s="253" t="s">
        <v>394</v>
      </c>
      <c r="F802" s="260"/>
      <c r="G802" s="261" t="s">
        <v>394</v>
      </c>
      <c r="H802" s="258"/>
      <c r="I802" s="259" t="s">
        <v>394</v>
      </c>
      <c r="J802" s="257" t="str">
        <f>IFERROR((VLOOKUP(CONCATENATE(D802," ",F802),Measures!$D$11:$E$245,2,FALSE)*H802),"")</f>
        <v/>
      </c>
      <c r="K802" s="108"/>
      <c r="L802" s="253" t="s">
        <v>394</v>
      </c>
      <c r="M802" s="108"/>
      <c r="N802" s="253" t="s">
        <v>394</v>
      </c>
      <c r="O802" s="108"/>
      <c r="P802" s="253" t="s">
        <v>394</v>
      </c>
      <c r="Q802" s="256"/>
      <c r="R802" s="255" t="s">
        <v>394</v>
      </c>
      <c r="S802" s="118" t="str">
        <f>IFERROR(IF(M802="LED Kit","NA",VLOOKUP(CONCATENATE(IF(OR(M802="LED Kit",M802="LED Tube"),"LED",M802)," ",O802),Measures!$D$11:$E$245,2,FALSE)*Q802),"")</f>
        <v/>
      </c>
      <c r="T802" s="108"/>
      <c r="U802" s="271" t="s">
        <v>394</v>
      </c>
    </row>
    <row r="803" spans="1:21" s="20" customFormat="1" ht="18.75" customHeight="1">
      <c r="A803" s="104"/>
      <c r="B803" s="101"/>
      <c r="C803" s="253" t="s">
        <v>394</v>
      </c>
      <c r="D803" s="108"/>
      <c r="E803" s="253" t="s">
        <v>394</v>
      </c>
      <c r="F803" s="260"/>
      <c r="G803" s="261" t="s">
        <v>394</v>
      </c>
      <c r="H803" s="258"/>
      <c r="I803" s="259" t="s">
        <v>394</v>
      </c>
      <c r="J803" s="257" t="str">
        <f>IFERROR((VLOOKUP(CONCATENATE(D803," ",F803),Measures!$D$11:$E$245,2,FALSE)*H803),"")</f>
        <v/>
      </c>
      <c r="K803" s="108"/>
      <c r="L803" s="253" t="s">
        <v>394</v>
      </c>
      <c r="M803" s="108"/>
      <c r="N803" s="253" t="s">
        <v>394</v>
      </c>
      <c r="O803" s="108"/>
      <c r="P803" s="253" t="s">
        <v>394</v>
      </c>
      <c r="Q803" s="256"/>
      <c r="R803" s="255" t="s">
        <v>394</v>
      </c>
      <c r="S803" s="118" t="str">
        <f>IFERROR(IF(M803="LED Kit","NA",VLOOKUP(CONCATENATE(IF(OR(M803="LED Kit",M803="LED Tube"),"LED",M803)," ",O803),Measures!$D$11:$E$245,2,FALSE)*Q803),"")</f>
        <v/>
      </c>
      <c r="T803" s="108"/>
      <c r="U803" s="271" t="s">
        <v>394</v>
      </c>
    </row>
    <row r="804" spans="1:21" s="20" customFormat="1" ht="18.75" customHeight="1">
      <c r="A804" s="104"/>
      <c r="B804" s="101"/>
      <c r="C804" s="253" t="s">
        <v>394</v>
      </c>
      <c r="D804" s="108"/>
      <c r="E804" s="253" t="s">
        <v>394</v>
      </c>
      <c r="F804" s="260"/>
      <c r="G804" s="261" t="s">
        <v>394</v>
      </c>
      <c r="H804" s="258"/>
      <c r="I804" s="259" t="s">
        <v>394</v>
      </c>
      <c r="J804" s="257" t="str">
        <f>IFERROR((VLOOKUP(CONCATENATE(D804," ",F804),Measures!$D$11:$E$245,2,FALSE)*H804),"")</f>
        <v/>
      </c>
      <c r="K804" s="108"/>
      <c r="L804" s="253" t="s">
        <v>394</v>
      </c>
      <c r="M804" s="108"/>
      <c r="N804" s="253" t="s">
        <v>394</v>
      </c>
      <c r="O804" s="108"/>
      <c r="P804" s="253" t="s">
        <v>394</v>
      </c>
      <c r="Q804" s="256"/>
      <c r="R804" s="255" t="s">
        <v>394</v>
      </c>
      <c r="S804" s="118" t="str">
        <f>IFERROR(IF(M804="LED Kit","NA",VLOOKUP(CONCATENATE(IF(OR(M804="LED Kit",M804="LED Tube"),"LED",M804)," ",O804),Measures!$D$11:$E$245,2,FALSE)*Q804),"")</f>
        <v/>
      </c>
      <c r="T804" s="108"/>
      <c r="U804" s="271" t="s">
        <v>394</v>
      </c>
    </row>
    <row r="805" spans="1:21" s="20" customFormat="1" ht="18.75" customHeight="1">
      <c r="A805" s="104"/>
      <c r="B805" s="101"/>
      <c r="C805" s="253" t="s">
        <v>394</v>
      </c>
      <c r="D805" s="108"/>
      <c r="E805" s="253" t="s">
        <v>394</v>
      </c>
      <c r="F805" s="260"/>
      <c r="G805" s="261" t="s">
        <v>394</v>
      </c>
      <c r="H805" s="258"/>
      <c r="I805" s="259" t="s">
        <v>394</v>
      </c>
      <c r="J805" s="257" t="str">
        <f>IFERROR((VLOOKUP(CONCATENATE(D805," ",F805),Measures!$D$11:$E$245,2,FALSE)*H805),"")</f>
        <v/>
      </c>
      <c r="K805" s="108"/>
      <c r="L805" s="253" t="s">
        <v>394</v>
      </c>
      <c r="M805" s="108"/>
      <c r="N805" s="253" t="s">
        <v>394</v>
      </c>
      <c r="O805" s="108"/>
      <c r="P805" s="253" t="s">
        <v>394</v>
      </c>
      <c r="Q805" s="256"/>
      <c r="R805" s="255" t="s">
        <v>394</v>
      </c>
      <c r="S805" s="118" t="str">
        <f>IFERROR(IF(M805="LED Kit","NA",VLOOKUP(CONCATENATE(IF(OR(M805="LED Kit",M805="LED Tube"),"LED",M805)," ",O805),Measures!$D$11:$E$245,2,FALSE)*Q805),"")</f>
        <v/>
      </c>
      <c r="T805" s="108"/>
      <c r="U805" s="271" t="s">
        <v>394</v>
      </c>
    </row>
    <row r="806" spans="1:21" s="20" customFormat="1" ht="18.75" customHeight="1">
      <c r="A806" s="104"/>
      <c r="B806" s="101"/>
      <c r="C806" s="253" t="s">
        <v>394</v>
      </c>
      <c r="D806" s="108"/>
      <c r="E806" s="253" t="s">
        <v>394</v>
      </c>
      <c r="F806" s="260"/>
      <c r="G806" s="261" t="s">
        <v>394</v>
      </c>
      <c r="H806" s="258"/>
      <c r="I806" s="259" t="s">
        <v>394</v>
      </c>
      <c r="J806" s="257" t="str">
        <f>IFERROR((VLOOKUP(CONCATENATE(D806," ",F806),Measures!$D$11:$E$245,2,FALSE)*H806),"")</f>
        <v/>
      </c>
      <c r="K806" s="108"/>
      <c r="L806" s="253" t="s">
        <v>394</v>
      </c>
      <c r="M806" s="108"/>
      <c r="N806" s="253" t="s">
        <v>394</v>
      </c>
      <c r="O806" s="108"/>
      <c r="P806" s="253" t="s">
        <v>394</v>
      </c>
      <c r="Q806" s="256"/>
      <c r="R806" s="255" t="s">
        <v>394</v>
      </c>
      <c r="S806" s="118" t="str">
        <f>IFERROR(IF(M806="LED Kit","NA",VLOOKUP(CONCATENATE(IF(OR(M806="LED Kit",M806="LED Tube"),"LED",M806)," ",O806),Measures!$D$11:$E$245,2,FALSE)*Q806),"")</f>
        <v/>
      </c>
      <c r="T806" s="108"/>
      <c r="U806" s="271" t="s">
        <v>394</v>
      </c>
    </row>
    <row r="807" spans="1:21" s="20" customFormat="1" ht="18.75" customHeight="1">
      <c r="A807" s="104"/>
      <c r="B807" s="101"/>
      <c r="C807" s="253" t="s">
        <v>394</v>
      </c>
      <c r="D807" s="108"/>
      <c r="E807" s="253" t="s">
        <v>394</v>
      </c>
      <c r="F807" s="260"/>
      <c r="G807" s="261" t="s">
        <v>394</v>
      </c>
      <c r="H807" s="258"/>
      <c r="I807" s="259" t="s">
        <v>394</v>
      </c>
      <c r="J807" s="257" t="str">
        <f>IFERROR((VLOOKUP(CONCATENATE(D807," ",F807),Measures!$D$11:$E$245,2,FALSE)*H807),"")</f>
        <v/>
      </c>
      <c r="K807" s="108"/>
      <c r="L807" s="253" t="s">
        <v>394</v>
      </c>
      <c r="M807" s="108"/>
      <c r="N807" s="253" t="s">
        <v>394</v>
      </c>
      <c r="O807" s="108"/>
      <c r="P807" s="253" t="s">
        <v>394</v>
      </c>
      <c r="Q807" s="256"/>
      <c r="R807" s="255" t="s">
        <v>394</v>
      </c>
      <c r="S807" s="118" t="str">
        <f>IFERROR(IF(M807="LED Kit","NA",VLOOKUP(CONCATENATE(IF(OR(M807="LED Kit",M807="LED Tube"),"LED",M807)," ",O807),Measures!$D$11:$E$245,2,FALSE)*Q807),"")</f>
        <v/>
      </c>
      <c r="T807" s="108"/>
      <c r="U807" s="271" t="s">
        <v>394</v>
      </c>
    </row>
    <row r="808" spans="1:21" s="20" customFormat="1" ht="18.75" customHeight="1">
      <c r="A808" s="104"/>
      <c r="B808" s="101"/>
      <c r="C808" s="253" t="s">
        <v>394</v>
      </c>
      <c r="D808" s="108"/>
      <c r="E808" s="253" t="s">
        <v>394</v>
      </c>
      <c r="F808" s="260"/>
      <c r="G808" s="261" t="s">
        <v>394</v>
      </c>
      <c r="H808" s="258"/>
      <c r="I808" s="259" t="s">
        <v>394</v>
      </c>
      <c r="J808" s="257" t="str">
        <f>IFERROR((VLOOKUP(CONCATENATE(D808," ",F808),Measures!$D$11:$E$245,2,FALSE)*H808),"")</f>
        <v/>
      </c>
      <c r="K808" s="108"/>
      <c r="L808" s="253" t="s">
        <v>394</v>
      </c>
      <c r="M808" s="108"/>
      <c r="N808" s="253" t="s">
        <v>394</v>
      </c>
      <c r="O808" s="108"/>
      <c r="P808" s="253" t="s">
        <v>394</v>
      </c>
      <c r="Q808" s="256"/>
      <c r="R808" s="255" t="s">
        <v>394</v>
      </c>
      <c r="S808" s="118" t="str">
        <f>IFERROR(IF(M808="LED Kit","NA",VLOOKUP(CONCATENATE(IF(OR(M808="LED Kit",M808="LED Tube"),"LED",M808)," ",O808),Measures!$D$11:$E$245,2,FALSE)*Q808),"")</f>
        <v/>
      </c>
      <c r="T808" s="108"/>
      <c r="U808" s="271" t="s">
        <v>394</v>
      </c>
    </row>
    <row r="809" spans="1:21" s="20" customFormat="1" ht="18.75" customHeight="1">
      <c r="A809" s="104"/>
      <c r="B809" s="101"/>
      <c r="C809" s="253" t="s">
        <v>394</v>
      </c>
      <c r="D809" s="108"/>
      <c r="E809" s="253" t="s">
        <v>394</v>
      </c>
      <c r="F809" s="260"/>
      <c r="G809" s="261" t="s">
        <v>394</v>
      </c>
      <c r="H809" s="258"/>
      <c r="I809" s="259" t="s">
        <v>394</v>
      </c>
      <c r="J809" s="257" t="str">
        <f>IFERROR((VLOOKUP(CONCATENATE(D809," ",F809),Measures!$D$11:$E$245,2,FALSE)*H809),"")</f>
        <v/>
      </c>
      <c r="K809" s="108"/>
      <c r="L809" s="253" t="s">
        <v>394</v>
      </c>
      <c r="M809" s="108"/>
      <c r="N809" s="253" t="s">
        <v>394</v>
      </c>
      <c r="O809" s="108"/>
      <c r="P809" s="253" t="s">
        <v>394</v>
      </c>
      <c r="Q809" s="256"/>
      <c r="R809" s="255" t="s">
        <v>394</v>
      </c>
      <c r="S809" s="118" t="str">
        <f>IFERROR(IF(M809="LED Kit","NA",VLOOKUP(CONCATENATE(IF(OR(M809="LED Kit",M809="LED Tube"),"LED",M809)," ",O809),Measures!$D$11:$E$245,2,FALSE)*Q809),"")</f>
        <v/>
      </c>
      <c r="T809" s="108"/>
      <c r="U809" s="271" t="s">
        <v>394</v>
      </c>
    </row>
    <row r="810" spans="1:21" s="20" customFormat="1" ht="18.75" customHeight="1">
      <c r="A810" s="104"/>
      <c r="B810" s="101"/>
      <c r="C810" s="253" t="s">
        <v>394</v>
      </c>
      <c r="D810" s="108"/>
      <c r="E810" s="253" t="s">
        <v>394</v>
      </c>
      <c r="F810" s="260"/>
      <c r="G810" s="261" t="s">
        <v>394</v>
      </c>
      <c r="H810" s="258"/>
      <c r="I810" s="259" t="s">
        <v>394</v>
      </c>
      <c r="J810" s="257" t="str">
        <f>IFERROR((VLOOKUP(CONCATENATE(D810," ",F810),Measures!$D$11:$E$245,2,FALSE)*H810),"")</f>
        <v/>
      </c>
      <c r="K810" s="108"/>
      <c r="L810" s="253" t="s">
        <v>394</v>
      </c>
      <c r="M810" s="108"/>
      <c r="N810" s="253" t="s">
        <v>394</v>
      </c>
      <c r="O810" s="108"/>
      <c r="P810" s="253" t="s">
        <v>394</v>
      </c>
      <c r="Q810" s="256"/>
      <c r="R810" s="255" t="s">
        <v>394</v>
      </c>
      <c r="S810" s="118" t="str">
        <f>IFERROR(IF(M810="LED Kit","NA",VLOOKUP(CONCATENATE(IF(OR(M810="LED Kit",M810="LED Tube"),"LED",M810)," ",O810),Measures!$D$11:$E$245,2,FALSE)*Q810),"")</f>
        <v/>
      </c>
      <c r="T810" s="108"/>
      <c r="U810" s="271" t="s">
        <v>394</v>
      </c>
    </row>
    <row r="811" spans="1:21" s="20" customFormat="1" ht="18.75" customHeight="1">
      <c r="A811" s="104"/>
      <c r="B811" s="101"/>
      <c r="C811" s="253" t="s">
        <v>394</v>
      </c>
      <c r="D811" s="108"/>
      <c r="E811" s="253" t="s">
        <v>394</v>
      </c>
      <c r="F811" s="260"/>
      <c r="G811" s="261" t="s">
        <v>394</v>
      </c>
      <c r="H811" s="258"/>
      <c r="I811" s="259" t="s">
        <v>394</v>
      </c>
      <c r="J811" s="257" t="str">
        <f>IFERROR((VLOOKUP(CONCATENATE(D811," ",F811),Measures!$D$11:$E$245,2,FALSE)*H811),"")</f>
        <v/>
      </c>
      <c r="K811" s="108"/>
      <c r="L811" s="253" t="s">
        <v>394</v>
      </c>
      <c r="M811" s="108"/>
      <c r="N811" s="253" t="s">
        <v>394</v>
      </c>
      <c r="O811" s="108"/>
      <c r="P811" s="253" t="s">
        <v>394</v>
      </c>
      <c r="Q811" s="256"/>
      <c r="R811" s="255" t="s">
        <v>394</v>
      </c>
      <c r="S811" s="118" t="str">
        <f>IFERROR(IF(M811="LED Kit","NA",VLOOKUP(CONCATENATE(IF(OR(M811="LED Kit",M811="LED Tube"),"LED",M811)," ",O811),Measures!$D$11:$E$245,2,FALSE)*Q811),"")</f>
        <v/>
      </c>
      <c r="T811" s="108"/>
      <c r="U811" s="271" t="s">
        <v>394</v>
      </c>
    </row>
    <row r="812" spans="1:21" s="20" customFormat="1" ht="18.75" customHeight="1">
      <c r="A812" s="104"/>
      <c r="B812" s="101"/>
      <c r="C812" s="253" t="s">
        <v>394</v>
      </c>
      <c r="D812" s="108"/>
      <c r="E812" s="253" t="s">
        <v>394</v>
      </c>
      <c r="F812" s="260"/>
      <c r="G812" s="261" t="s">
        <v>394</v>
      </c>
      <c r="H812" s="258"/>
      <c r="I812" s="259" t="s">
        <v>394</v>
      </c>
      <c r="J812" s="257" t="str">
        <f>IFERROR((VLOOKUP(CONCATENATE(D812," ",F812),Measures!$D$11:$E$245,2,FALSE)*H812),"")</f>
        <v/>
      </c>
      <c r="K812" s="108"/>
      <c r="L812" s="253" t="s">
        <v>394</v>
      </c>
      <c r="M812" s="108"/>
      <c r="N812" s="253" t="s">
        <v>394</v>
      </c>
      <c r="O812" s="108"/>
      <c r="P812" s="253" t="s">
        <v>394</v>
      </c>
      <c r="Q812" s="256"/>
      <c r="R812" s="255" t="s">
        <v>394</v>
      </c>
      <c r="S812" s="118" t="str">
        <f>IFERROR(IF(M812="LED Kit","NA",VLOOKUP(CONCATENATE(IF(OR(M812="LED Kit",M812="LED Tube"),"LED",M812)," ",O812),Measures!$D$11:$E$245,2,FALSE)*Q812),"")</f>
        <v/>
      </c>
      <c r="T812" s="108"/>
      <c r="U812" s="271" t="s">
        <v>394</v>
      </c>
    </row>
    <row r="813" spans="1:21" s="20" customFormat="1" ht="18.75" customHeight="1">
      <c r="A813" s="104"/>
      <c r="B813" s="101"/>
      <c r="C813" s="253" t="s">
        <v>394</v>
      </c>
      <c r="D813" s="108"/>
      <c r="E813" s="253" t="s">
        <v>394</v>
      </c>
      <c r="F813" s="260"/>
      <c r="G813" s="261" t="s">
        <v>394</v>
      </c>
      <c r="H813" s="258"/>
      <c r="I813" s="259" t="s">
        <v>394</v>
      </c>
      <c r="J813" s="257" t="str">
        <f>IFERROR((VLOOKUP(CONCATENATE(D813," ",F813),Measures!$D$11:$E$245,2,FALSE)*H813),"")</f>
        <v/>
      </c>
      <c r="K813" s="108"/>
      <c r="L813" s="253" t="s">
        <v>394</v>
      </c>
      <c r="M813" s="108"/>
      <c r="N813" s="253" t="s">
        <v>394</v>
      </c>
      <c r="O813" s="108"/>
      <c r="P813" s="253" t="s">
        <v>394</v>
      </c>
      <c r="Q813" s="256"/>
      <c r="R813" s="255" t="s">
        <v>394</v>
      </c>
      <c r="S813" s="118" t="str">
        <f>IFERROR(IF(M813="LED Kit","NA",VLOOKUP(CONCATENATE(IF(OR(M813="LED Kit",M813="LED Tube"),"LED",M813)," ",O813),Measures!$D$11:$E$245,2,FALSE)*Q813),"")</f>
        <v/>
      </c>
      <c r="T813" s="108"/>
      <c r="U813" s="271" t="s">
        <v>394</v>
      </c>
    </row>
    <row r="814" spans="1:21" s="20" customFormat="1" ht="18.75" customHeight="1">
      <c r="A814" s="104"/>
      <c r="B814" s="101"/>
      <c r="C814" s="253" t="s">
        <v>394</v>
      </c>
      <c r="D814" s="108"/>
      <c r="E814" s="253" t="s">
        <v>394</v>
      </c>
      <c r="F814" s="260"/>
      <c r="G814" s="261" t="s">
        <v>394</v>
      </c>
      <c r="H814" s="258"/>
      <c r="I814" s="259" t="s">
        <v>394</v>
      </c>
      <c r="J814" s="257" t="str">
        <f>IFERROR((VLOOKUP(CONCATENATE(D814," ",F814),Measures!$D$11:$E$245,2,FALSE)*H814),"")</f>
        <v/>
      </c>
      <c r="K814" s="108"/>
      <c r="L814" s="253" t="s">
        <v>394</v>
      </c>
      <c r="M814" s="108"/>
      <c r="N814" s="253" t="s">
        <v>394</v>
      </c>
      <c r="O814" s="108"/>
      <c r="P814" s="253" t="s">
        <v>394</v>
      </c>
      <c r="Q814" s="256"/>
      <c r="R814" s="255" t="s">
        <v>394</v>
      </c>
      <c r="S814" s="118" t="str">
        <f>IFERROR(IF(M814="LED Kit","NA",VLOOKUP(CONCATENATE(IF(OR(M814="LED Kit",M814="LED Tube"),"LED",M814)," ",O814),Measures!$D$11:$E$245,2,FALSE)*Q814),"")</f>
        <v/>
      </c>
      <c r="T814" s="108"/>
      <c r="U814" s="271" t="s">
        <v>394</v>
      </c>
    </row>
    <row r="815" spans="1:21" s="20" customFormat="1" ht="18.75" customHeight="1">
      <c r="A815" s="104"/>
      <c r="B815" s="101"/>
      <c r="C815" s="253" t="s">
        <v>394</v>
      </c>
      <c r="D815" s="108"/>
      <c r="E815" s="253" t="s">
        <v>394</v>
      </c>
      <c r="F815" s="260"/>
      <c r="G815" s="261" t="s">
        <v>394</v>
      </c>
      <c r="H815" s="258"/>
      <c r="I815" s="259" t="s">
        <v>394</v>
      </c>
      <c r="J815" s="257" t="str">
        <f>IFERROR((VLOOKUP(CONCATENATE(D815," ",F815),Measures!$D$11:$E$245,2,FALSE)*H815),"")</f>
        <v/>
      </c>
      <c r="K815" s="108"/>
      <c r="L815" s="253" t="s">
        <v>394</v>
      </c>
      <c r="M815" s="108"/>
      <c r="N815" s="253" t="s">
        <v>394</v>
      </c>
      <c r="O815" s="108"/>
      <c r="P815" s="253" t="s">
        <v>394</v>
      </c>
      <c r="Q815" s="256"/>
      <c r="R815" s="255" t="s">
        <v>394</v>
      </c>
      <c r="S815" s="118" t="str">
        <f>IFERROR(IF(M815="LED Kit","NA",VLOOKUP(CONCATENATE(IF(OR(M815="LED Kit",M815="LED Tube"),"LED",M815)," ",O815),Measures!$D$11:$E$245,2,FALSE)*Q815),"")</f>
        <v/>
      </c>
      <c r="T815" s="108"/>
      <c r="U815" s="271" t="s">
        <v>394</v>
      </c>
    </row>
    <row r="816" spans="1:21" s="20" customFormat="1" ht="18.75" customHeight="1">
      <c r="A816" s="104"/>
      <c r="B816" s="101"/>
      <c r="C816" s="253" t="s">
        <v>394</v>
      </c>
      <c r="D816" s="108"/>
      <c r="E816" s="253" t="s">
        <v>394</v>
      </c>
      <c r="F816" s="260"/>
      <c r="G816" s="261" t="s">
        <v>394</v>
      </c>
      <c r="H816" s="258"/>
      <c r="I816" s="259" t="s">
        <v>394</v>
      </c>
      <c r="J816" s="257" t="str">
        <f>IFERROR((VLOOKUP(CONCATENATE(D816," ",F816),Measures!$D$11:$E$245,2,FALSE)*H816),"")</f>
        <v/>
      </c>
      <c r="K816" s="108"/>
      <c r="L816" s="253" t="s">
        <v>394</v>
      </c>
      <c r="M816" s="108"/>
      <c r="N816" s="253" t="s">
        <v>394</v>
      </c>
      <c r="O816" s="108"/>
      <c r="P816" s="253" t="s">
        <v>394</v>
      </c>
      <c r="Q816" s="256"/>
      <c r="R816" s="255" t="s">
        <v>394</v>
      </c>
      <c r="S816" s="118" t="str">
        <f>IFERROR(IF(M816="LED Kit","NA",VLOOKUP(CONCATENATE(IF(OR(M816="LED Kit",M816="LED Tube"),"LED",M816)," ",O816),Measures!$D$11:$E$245,2,FALSE)*Q816),"")</f>
        <v/>
      </c>
      <c r="T816" s="108"/>
      <c r="U816" s="271" t="s">
        <v>394</v>
      </c>
    </row>
    <row r="817" spans="1:21" s="20" customFormat="1" ht="18.75" customHeight="1">
      <c r="A817" s="104"/>
      <c r="B817" s="101"/>
      <c r="C817" s="253" t="s">
        <v>394</v>
      </c>
      <c r="D817" s="108"/>
      <c r="E817" s="253" t="s">
        <v>394</v>
      </c>
      <c r="F817" s="260"/>
      <c r="G817" s="261" t="s">
        <v>394</v>
      </c>
      <c r="H817" s="258"/>
      <c r="I817" s="259" t="s">
        <v>394</v>
      </c>
      <c r="J817" s="257" t="str">
        <f>IFERROR((VLOOKUP(CONCATENATE(D817," ",F817),Measures!$D$11:$E$245,2,FALSE)*H817),"")</f>
        <v/>
      </c>
      <c r="K817" s="108"/>
      <c r="L817" s="253" t="s">
        <v>394</v>
      </c>
      <c r="M817" s="108"/>
      <c r="N817" s="253" t="s">
        <v>394</v>
      </c>
      <c r="O817" s="108"/>
      <c r="P817" s="253" t="s">
        <v>394</v>
      </c>
      <c r="Q817" s="256"/>
      <c r="R817" s="255" t="s">
        <v>394</v>
      </c>
      <c r="S817" s="118" t="str">
        <f>IFERROR(IF(M817="LED Kit","NA",VLOOKUP(CONCATENATE(IF(OR(M817="LED Kit",M817="LED Tube"),"LED",M817)," ",O817),Measures!$D$11:$E$245,2,FALSE)*Q817),"")</f>
        <v/>
      </c>
      <c r="T817" s="108"/>
      <c r="U817" s="271" t="s">
        <v>394</v>
      </c>
    </row>
    <row r="818" spans="1:21" s="20" customFormat="1" ht="18.75" customHeight="1">
      <c r="A818" s="104"/>
      <c r="B818" s="101"/>
      <c r="C818" s="253" t="s">
        <v>394</v>
      </c>
      <c r="D818" s="108"/>
      <c r="E818" s="253" t="s">
        <v>394</v>
      </c>
      <c r="F818" s="260"/>
      <c r="G818" s="261" t="s">
        <v>394</v>
      </c>
      <c r="H818" s="258"/>
      <c r="I818" s="259" t="s">
        <v>394</v>
      </c>
      <c r="J818" s="257" t="str">
        <f>IFERROR((VLOOKUP(CONCATENATE(D818," ",F818),Measures!$D$11:$E$245,2,FALSE)*H818),"")</f>
        <v/>
      </c>
      <c r="K818" s="108"/>
      <c r="L818" s="253" t="s">
        <v>394</v>
      </c>
      <c r="M818" s="108"/>
      <c r="N818" s="253" t="s">
        <v>394</v>
      </c>
      <c r="O818" s="108"/>
      <c r="P818" s="253" t="s">
        <v>394</v>
      </c>
      <c r="Q818" s="256"/>
      <c r="R818" s="255" t="s">
        <v>394</v>
      </c>
      <c r="S818" s="118" t="str">
        <f>IFERROR(IF(M818="LED Kit","NA",VLOOKUP(CONCATENATE(IF(OR(M818="LED Kit",M818="LED Tube"),"LED",M818)," ",O818),Measures!$D$11:$E$245,2,FALSE)*Q818),"")</f>
        <v/>
      </c>
      <c r="T818" s="108"/>
      <c r="U818" s="271" t="s">
        <v>394</v>
      </c>
    </row>
    <row r="819" spans="1:21" s="20" customFormat="1" ht="18.75" customHeight="1">
      <c r="A819" s="104"/>
      <c r="B819" s="101"/>
      <c r="C819" s="253" t="s">
        <v>394</v>
      </c>
      <c r="D819" s="108"/>
      <c r="E819" s="253" t="s">
        <v>394</v>
      </c>
      <c r="F819" s="260"/>
      <c r="G819" s="261" t="s">
        <v>394</v>
      </c>
      <c r="H819" s="258"/>
      <c r="I819" s="259" t="s">
        <v>394</v>
      </c>
      <c r="J819" s="257" t="str">
        <f>IFERROR((VLOOKUP(CONCATENATE(D819," ",F819),Measures!$D$11:$E$245,2,FALSE)*H819),"")</f>
        <v/>
      </c>
      <c r="K819" s="108"/>
      <c r="L819" s="253" t="s">
        <v>394</v>
      </c>
      <c r="M819" s="108"/>
      <c r="N819" s="253" t="s">
        <v>394</v>
      </c>
      <c r="O819" s="108"/>
      <c r="P819" s="253" t="s">
        <v>394</v>
      </c>
      <c r="Q819" s="256"/>
      <c r="R819" s="255" t="s">
        <v>394</v>
      </c>
      <c r="S819" s="118" t="str">
        <f>IFERROR(IF(M819="LED Kit","NA",VLOOKUP(CONCATENATE(IF(OR(M819="LED Kit",M819="LED Tube"),"LED",M819)," ",O819),Measures!$D$11:$E$245,2,FALSE)*Q819),"")</f>
        <v/>
      </c>
      <c r="T819" s="108"/>
      <c r="U819" s="271" t="s">
        <v>394</v>
      </c>
    </row>
    <row r="820" spans="1:21" s="20" customFormat="1" ht="18.75" customHeight="1">
      <c r="A820" s="104"/>
      <c r="B820" s="101"/>
      <c r="C820" s="253" t="s">
        <v>394</v>
      </c>
      <c r="D820" s="108"/>
      <c r="E820" s="253" t="s">
        <v>394</v>
      </c>
      <c r="F820" s="260"/>
      <c r="G820" s="261" t="s">
        <v>394</v>
      </c>
      <c r="H820" s="258"/>
      <c r="I820" s="259" t="s">
        <v>394</v>
      </c>
      <c r="J820" s="257" t="str">
        <f>IFERROR((VLOOKUP(CONCATENATE(D820," ",F820),Measures!$D$11:$E$245,2,FALSE)*H820),"")</f>
        <v/>
      </c>
      <c r="K820" s="108"/>
      <c r="L820" s="253" t="s">
        <v>394</v>
      </c>
      <c r="M820" s="108"/>
      <c r="N820" s="253" t="s">
        <v>394</v>
      </c>
      <c r="O820" s="108"/>
      <c r="P820" s="253" t="s">
        <v>394</v>
      </c>
      <c r="Q820" s="256"/>
      <c r="R820" s="255" t="s">
        <v>394</v>
      </c>
      <c r="S820" s="118" t="str">
        <f>IFERROR(IF(M820="LED Kit","NA",VLOOKUP(CONCATENATE(IF(OR(M820="LED Kit",M820="LED Tube"),"LED",M820)," ",O820),Measures!$D$11:$E$245,2,FALSE)*Q820),"")</f>
        <v/>
      </c>
      <c r="T820" s="108"/>
      <c r="U820" s="271" t="s">
        <v>394</v>
      </c>
    </row>
    <row r="821" spans="1:21" s="20" customFormat="1" ht="18.75" customHeight="1">
      <c r="A821" s="104"/>
      <c r="B821" s="101"/>
      <c r="C821" s="253" t="s">
        <v>394</v>
      </c>
      <c r="D821" s="108"/>
      <c r="E821" s="253" t="s">
        <v>394</v>
      </c>
      <c r="F821" s="260"/>
      <c r="G821" s="261" t="s">
        <v>394</v>
      </c>
      <c r="H821" s="258"/>
      <c r="I821" s="259" t="s">
        <v>394</v>
      </c>
      <c r="J821" s="257" t="str">
        <f>IFERROR((VLOOKUP(CONCATENATE(D821," ",F821),Measures!$D$11:$E$245,2,FALSE)*H821),"")</f>
        <v/>
      </c>
      <c r="K821" s="108"/>
      <c r="L821" s="253" t="s">
        <v>394</v>
      </c>
      <c r="M821" s="108"/>
      <c r="N821" s="253" t="s">
        <v>394</v>
      </c>
      <c r="O821" s="108"/>
      <c r="P821" s="253" t="s">
        <v>394</v>
      </c>
      <c r="Q821" s="256"/>
      <c r="R821" s="255" t="s">
        <v>394</v>
      </c>
      <c r="S821" s="118" t="str">
        <f>IFERROR(IF(M821="LED Kit","NA",VLOOKUP(CONCATENATE(IF(OR(M821="LED Kit",M821="LED Tube"),"LED",M821)," ",O821),Measures!$D$11:$E$245,2,FALSE)*Q821),"")</f>
        <v/>
      </c>
      <c r="T821" s="108"/>
      <c r="U821" s="271" t="s">
        <v>394</v>
      </c>
    </row>
    <row r="822" spans="1:21" s="20" customFormat="1" ht="18.75" customHeight="1">
      <c r="A822" s="104"/>
      <c r="B822" s="101"/>
      <c r="C822" s="253" t="s">
        <v>394</v>
      </c>
      <c r="D822" s="108"/>
      <c r="E822" s="253" t="s">
        <v>394</v>
      </c>
      <c r="F822" s="260"/>
      <c r="G822" s="261" t="s">
        <v>394</v>
      </c>
      <c r="H822" s="258"/>
      <c r="I822" s="259" t="s">
        <v>394</v>
      </c>
      <c r="J822" s="257" t="str">
        <f>IFERROR((VLOOKUP(CONCATENATE(D822," ",F822),Measures!$D$11:$E$245,2,FALSE)*H822),"")</f>
        <v/>
      </c>
      <c r="K822" s="108"/>
      <c r="L822" s="253" t="s">
        <v>394</v>
      </c>
      <c r="M822" s="108"/>
      <c r="N822" s="253" t="s">
        <v>394</v>
      </c>
      <c r="O822" s="108"/>
      <c r="P822" s="253" t="s">
        <v>394</v>
      </c>
      <c r="Q822" s="256"/>
      <c r="R822" s="255" t="s">
        <v>394</v>
      </c>
      <c r="S822" s="118" t="str">
        <f>IFERROR(IF(M822="LED Kit","NA",VLOOKUP(CONCATENATE(IF(OR(M822="LED Kit",M822="LED Tube"),"LED",M822)," ",O822),Measures!$D$11:$E$245,2,FALSE)*Q822),"")</f>
        <v/>
      </c>
      <c r="T822" s="108"/>
      <c r="U822" s="271" t="s">
        <v>394</v>
      </c>
    </row>
    <row r="823" spans="1:21" s="20" customFormat="1" ht="18.75" customHeight="1">
      <c r="A823" s="104"/>
      <c r="B823" s="101"/>
      <c r="C823" s="253" t="s">
        <v>394</v>
      </c>
      <c r="D823" s="108"/>
      <c r="E823" s="253" t="s">
        <v>394</v>
      </c>
      <c r="F823" s="260"/>
      <c r="G823" s="261" t="s">
        <v>394</v>
      </c>
      <c r="H823" s="258"/>
      <c r="I823" s="259" t="s">
        <v>394</v>
      </c>
      <c r="J823" s="257" t="str">
        <f>IFERROR((VLOOKUP(CONCATENATE(D823," ",F823),Measures!$D$11:$E$245,2,FALSE)*H823),"")</f>
        <v/>
      </c>
      <c r="K823" s="108"/>
      <c r="L823" s="253" t="s">
        <v>394</v>
      </c>
      <c r="M823" s="108"/>
      <c r="N823" s="253" t="s">
        <v>394</v>
      </c>
      <c r="O823" s="108"/>
      <c r="P823" s="253" t="s">
        <v>394</v>
      </c>
      <c r="Q823" s="256"/>
      <c r="R823" s="255" t="s">
        <v>394</v>
      </c>
      <c r="S823" s="118" t="str">
        <f>IFERROR(IF(M823="LED Kit","NA",VLOOKUP(CONCATENATE(IF(OR(M823="LED Kit",M823="LED Tube"),"LED",M823)," ",O823),Measures!$D$11:$E$245,2,FALSE)*Q823),"")</f>
        <v/>
      </c>
      <c r="T823" s="108"/>
      <c r="U823" s="271" t="s">
        <v>394</v>
      </c>
    </row>
    <row r="824" spans="1:21" s="20" customFormat="1" ht="18.75" customHeight="1">
      <c r="A824" s="104"/>
      <c r="B824" s="101"/>
      <c r="C824" s="253" t="s">
        <v>394</v>
      </c>
      <c r="D824" s="108"/>
      <c r="E824" s="253" t="s">
        <v>394</v>
      </c>
      <c r="F824" s="260"/>
      <c r="G824" s="261" t="s">
        <v>394</v>
      </c>
      <c r="H824" s="258"/>
      <c r="I824" s="259" t="s">
        <v>394</v>
      </c>
      <c r="J824" s="257" t="str">
        <f>IFERROR((VLOOKUP(CONCATENATE(D824," ",F824),Measures!$D$11:$E$245,2,FALSE)*H824),"")</f>
        <v/>
      </c>
      <c r="K824" s="108"/>
      <c r="L824" s="253" t="s">
        <v>394</v>
      </c>
      <c r="M824" s="108"/>
      <c r="N824" s="253" t="s">
        <v>394</v>
      </c>
      <c r="O824" s="108"/>
      <c r="P824" s="253" t="s">
        <v>394</v>
      </c>
      <c r="Q824" s="256"/>
      <c r="R824" s="255" t="s">
        <v>394</v>
      </c>
      <c r="S824" s="118" t="str">
        <f>IFERROR(IF(M824="LED Kit","NA",VLOOKUP(CONCATENATE(IF(OR(M824="LED Kit",M824="LED Tube"),"LED",M824)," ",O824),Measures!$D$11:$E$245,2,FALSE)*Q824),"")</f>
        <v/>
      </c>
      <c r="T824" s="108"/>
      <c r="U824" s="271" t="s">
        <v>394</v>
      </c>
    </row>
    <row r="825" spans="1:21" s="20" customFormat="1" ht="18.75" customHeight="1">
      <c r="A825" s="104"/>
      <c r="B825" s="101"/>
      <c r="C825" s="253" t="s">
        <v>394</v>
      </c>
      <c r="D825" s="108"/>
      <c r="E825" s="253" t="s">
        <v>394</v>
      </c>
      <c r="F825" s="260"/>
      <c r="G825" s="261" t="s">
        <v>394</v>
      </c>
      <c r="H825" s="258"/>
      <c r="I825" s="259" t="s">
        <v>394</v>
      </c>
      <c r="J825" s="257" t="str">
        <f>IFERROR((VLOOKUP(CONCATENATE(D825," ",F825),Measures!$D$11:$E$245,2,FALSE)*H825),"")</f>
        <v/>
      </c>
      <c r="K825" s="108"/>
      <c r="L825" s="253" t="s">
        <v>394</v>
      </c>
      <c r="M825" s="108"/>
      <c r="N825" s="253" t="s">
        <v>394</v>
      </c>
      <c r="O825" s="108"/>
      <c r="P825" s="253" t="s">
        <v>394</v>
      </c>
      <c r="Q825" s="256"/>
      <c r="R825" s="255" t="s">
        <v>394</v>
      </c>
      <c r="S825" s="118" t="str">
        <f>IFERROR(IF(M825="LED Kit","NA",VLOOKUP(CONCATENATE(IF(OR(M825="LED Kit",M825="LED Tube"),"LED",M825)," ",O825),Measures!$D$11:$E$245,2,FALSE)*Q825),"")</f>
        <v/>
      </c>
      <c r="T825" s="108"/>
      <c r="U825" s="271" t="s">
        <v>394</v>
      </c>
    </row>
    <row r="826" spans="1:21" s="20" customFormat="1" ht="18.75" customHeight="1">
      <c r="A826" s="104"/>
      <c r="B826" s="101"/>
      <c r="C826" s="253" t="s">
        <v>394</v>
      </c>
      <c r="D826" s="108"/>
      <c r="E826" s="253" t="s">
        <v>394</v>
      </c>
      <c r="F826" s="260"/>
      <c r="G826" s="261" t="s">
        <v>394</v>
      </c>
      <c r="H826" s="258"/>
      <c r="I826" s="259" t="s">
        <v>394</v>
      </c>
      <c r="J826" s="257" t="str">
        <f>IFERROR((VLOOKUP(CONCATENATE(D826," ",F826),Measures!$D$11:$E$245,2,FALSE)*H826),"")</f>
        <v/>
      </c>
      <c r="K826" s="108"/>
      <c r="L826" s="253" t="s">
        <v>394</v>
      </c>
      <c r="M826" s="108"/>
      <c r="N826" s="253" t="s">
        <v>394</v>
      </c>
      <c r="O826" s="108"/>
      <c r="P826" s="253" t="s">
        <v>394</v>
      </c>
      <c r="Q826" s="256"/>
      <c r="R826" s="255" t="s">
        <v>394</v>
      </c>
      <c r="S826" s="118" t="str">
        <f>IFERROR(IF(M826="LED Kit","NA",VLOOKUP(CONCATENATE(IF(OR(M826="LED Kit",M826="LED Tube"),"LED",M826)," ",O826),Measures!$D$11:$E$245,2,FALSE)*Q826),"")</f>
        <v/>
      </c>
      <c r="T826" s="108"/>
      <c r="U826" s="271" t="s">
        <v>394</v>
      </c>
    </row>
    <row r="827" spans="1:21" s="20" customFormat="1" ht="18.75" customHeight="1">
      <c r="A827" s="104"/>
      <c r="B827" s="101"/>
      <c r="C827" s="253" t="s">
        <v>394</v>
      </c>
      <c r="D827" s="108"/>
      <c r="E827" s="253" t="s">
        <v>394</v>
      </c>
      <c r="F827" s="260"/>
      <c r="G827" s="261" t="s">
        <v>394</v>
      </c>
      <c r="H827" s="258"/>
      <c r="I827" s="259" t="s">
        <v>394</v>
      </c>
      <c r="J827" s="257" t="str">
        <f>IFERROR((VLOOKUP(CONCATENATE(D827," ",F827),Measures!$D$11:$E$245,2,FALSE)*H827),"")</f>
        <v/>
      </c>
      <c r="K827" s="108"/>
      <c r="L827" s="253" t="s">
        <v>394</v>
      </c>
      <c r="M827" s="108"/>
      <c r="N827" s="253" t="s">
        <v>394</v>
      </c>
      <c r="O827" s="108"/>
      <c r="P827" s="253" t="s">
        <v>394</v>
      </c>
      <c r="Q827" s="256"/>
      <c r="R827" s="255" t="s">
        <v>394</v>
      </c>
      <c r="S827" s="118" t="str">
        <f>IFERROR(IF(M827="LED Kit","NA",VLOOKUP(CONCATENATE(IF(OR(M827="LED Kit",M827="LED Tube"),"LED",M827)," ",O827),Measures!$D$11:$E$245,2,FALSE)*Q827),"")</f>
        <v/>
      </c>
      <c r="T827" s="108"/>
      <c r="U827" s="271" t="s">
        <v>394</v>
      </c>
    </row>
    <row r="828" spans="1:21" s="20" customFormat="1" ht="18.75" customHeight="1">
      <c r="A828" s="104"/>
      <c r="B828" s="101"/>
      <c r="C828" s="253" t="s">
        <v>394</v>
      </c>
      <c r="D828" s="108"/>
      <c r="E828" s="253" t="s">
        <v>394</v>
      </c>
      <c r="F828" s="260"/>
      <c r="G828" s="261" t="s">
        <v>394</v>
      </c>
      <c r="H828" s="258"/>
      <c r="I828" s="259" t="s">
        <v>394</v>
      </c>
      <c r="J828" s="257" t="str">
        <f>IFERROR((VLOOKUP(CONCATENATE(D828," ",F828),Measures!$D$11:$E$245,2,FALSE)*H828),"")</f>
        <v/>
      </c>
      <c r="K828" s="108"/>
      <c r="L828" s="253" t="s">
        <v>394</v>
      </c>
      <c r="M828" s="108"/>
      <c r="N828" s="253" t="s">
        <v>394</v>
      </c>
      <c r="O828" s="108"/>
      <c r="P828" s="253" t="s">
        <v>394</v>
      </c>
      <c r="Q828" s="256"/>
      <c r="R828" s="255" t="s">
        <v>394</v>
      </c>
      <c r="S828" s="118" t="str">
        <f>IFERROR(IF(M828="LED Kit","NA",VLOOKUP(CONCATENATE(IF(OR(M828="LED Kit",M828="LED Tube"),"LED",M828)," ",O828),Measures!$D$11:$E$245,2,FALSE)*Q828),"")</f>
        <v/>
      </c>
      <c r="T828" s="108"/>
      <c r="U828" s="271" t="s">
        <v>394</v>
      </c>
    </row>
    <row r="829" spans="1:21" s="20" customFormat="1" ht="18.75" customHeight="1">
      <c r="A829" s="104"/>
      <c r="B829" s="101"/>
      <c r="C829" s="253" t="s">
        <v>394</v>
      </c>
      <c r="D829" s="108"/>
      <c r="E829" s="253" t="s">
        <v>394</v>
      </c>
      <c r="F829" s="260"/>
      <c r="G829" s="261" t="s">
        <v>394</v>
      </c>
      <c r="H829" s="258"/>
      <c r="I829" s="259" t="s">
        <v>394</v>
      </c>
      <c r="J829" s="257" t="str">
        <f>IFERROR((VLOOKUP(CONCATENATE(D829," ",F829),Measures!$D$11:$E$245,2,FALSE)*H829),"")</f>
        <v/>
      </c>
      <c r="K829" s="108"/>
      <c r="L829" s="253" t="s">
        <v>394</v>
      </c>
      <c r="M829" s="108"/>
      <c r="N829" s="253" t="s">
        <v>394</v>
      </c>
      <c r="O829" s="108"/>
      <c r="P829" s="253" t="s">
        <v>394</v>
      </c>
      <c r="Q829" s="256"/>
      <c r="R829" s="255" t="s">
        <v>394</v>
      </c>
      <c r="S829" s="118" t="str">
        <f>IFERROR(IF(M829="LED Kit","NA",VLOOKUP(CONCATENATE(IF(OR(M829="LED Kit",M829="LED Tube"),"LED",M829)," ",O829),Measures!$D$11:$E$245,2,FALSE)*Q829),"")</f>
        <v/>
      </c>
      <c r="T829" s="108"/>
      <c r="U829" s="271" t="s">
        <v>394</v>
      </c>
    </row>
    <row r="830" spans="1:21" s="20" customFormat="1" ht="18.75" customHeight="1">
      <c r="A830" s="104"/>
      <c r="B830" s="101"/>
      <c r="C830" s="253" t="s">
        <v>394</v>
      </c>
      <c r="D830" s="108"/>
      <c r="E830" s="253" t="s">
        <v>394</v>
      </c>
      <c r="F830" s="260"/>
      <c r="G830" s="261" t="s">
        <v>394</v>
      </c>
      <c r="H830" s="258"/>
      <c r="I830" s="259" t="s">
        <v>394</v>
      </c>
      <c r="J830" s="257" t="str">
        <f>IFERROR((VLOOKUP(CONCATENATE(D830," ",F830),Measures!$D$11:$E$245,2,FALSE)*H830),"")</f>
        <v/>
      </c>
      <c r="K830" s="108"/>
      <c r="L830" s="253" t="s">
        <v>394</v>
      </c>
      <c r="M830" s="108"/>
      <c r="N830" s="253" t="s">
        <v>394</v>
      </c>
      <c r="O830" s="108"/>
      <c r="P830" s="253" t="s">
        <v>394</v>
      </c>
      <c r="Q830" s="256"/>
      <c r="R830" s="255" t="s">
        <v>394</v>
      </c>
      <c r="S830" s="118" t="str">
        <f>IFERROR(IF(M830="LED Kit","NA",VLOOKUP(CONCATENATE(IF(OR(M830="LED Kit",M830="LED Tube"),"LED",M830)," ",O830),Measures!$D$11:$E$245,2,FALSE)*Q830),"")</f>
        <v/>
      </c>
      <c r="T830" s="108"/>
      <c r="U830" s="271" t="s">
        <v>394</v>
      </c>
    </row>
    <row r="831" spans="1:21" s="20" customFormat="1" ht="18.75" customHeight="1">
      <c r="A831" s="104"/>
      <c r="B831" s="101"/>
      <c r="C831" s="253" t="s">
        <v>394</v>
      </c>
      <c r="D831" s="108"/>
      <c r="E831" s="253" t="s">
        <v>394</v>
      </c>
      <c r="F831" s="260"/>
      <c r="G831" s="261" t="s">
        <v>394</v>
      </c>
      <c r="H831" s="258"/>
      <c r="I831" s="259" t="s">
        <v>394</v>
      </c>
      <c r="J831" s="257" t="str">
        <f>IFERROR((VLOOKUP(CONCATENATE(D831," ",F831),Measures!$D$11:$E$245,2,FALSE)*H831),"")</f>
        <v/>
      </c>
      <c r="K831" s="108"/>
      <c r="L831" s="253" t="s">
        <v>394</v>
      </c>
      <c r="M831" s="108"/>
      <c r="N831" s="253" t="s">
        <v>394</v>
      </c>
      <c r="O831" s="108"/>
      <c r="P831" s="253" t="s">
        <v>394</v>
      </c>
      <c r="Q831" s="256"/>
      <c r="R831" s="255" t="s">
        <v>394</v>
      </c>
      <c r="S831" s="118" t="str">
        <f>IFERROR(IF(M831="LED Kit","NA",VLOOKUP(CONCATENATE(IF(OR(M831="LED Kit",M831="LED Tube"),"LED",M831)," ",O831),Measures!$D$11:$E$245,2,FALSE)*Q831),"")</f>
        <v/>
      </c>
      <c r="T831" s="108"/>
      <c r="U831" s="271" t="s">
        <v>394</v>
      </c>
    </row>
    <row r="832" spans="1:21" s="20" customFormat="1" ht="18.75" customHeight="1">
      <c r="A832" s="104"/>
      <c r="B832" s="101"/>
      <c r="C832" s="253" t="s">
        <v>394</v>
      </c>
      <c r="D832" s="108"/>
      <c r="E832" s="253" t="s">
        <v>394</v>
      </c>
      <c r="F832" s="260"/>
      <c r="G832" s="261" t="s">
        <v>394</v>
      </c>
      <c r="H832" s="258"/>
      <c r="I832" s="259" t="s">
        <v>394</v>
      </c>
      <c r="J832" s="257" t="str">
        <f>IFERROR((VLOOKUP(CONCATENATE(D832," ",F832),Measures!$D$11:$E$245,2,FALSE)*H832),"")</f>
        <v/>
      </c>
      <c r="K832" s="108"/>
      <c r="L832" s="253" t="s">
        <v>394</v>
      </c>
      <c r="M832" s="108"/>
      <c r="N832" s="253" t="s">
        <v>394</v>
      </c>
      <c r="O832" s="108"/>
      <c r="P832" s="253" t="s">
        <v>394</v>
      </c>
      <c r="Q832" s="256"/>
      <c r="R832" s="255" t="s">
        <v>394</v>
      </c>
      <c r="S832" s="118" t="str">
        <f>IFERROR(IF(M832="LED Kit","NA",VLOOKUP(CONCATENATE(IF(OR(M832="LED Kit",M832="LED Tube"),"LED",M832)," ",O832),Measures!$D$11:$E$245,2,FALSE)*Q832),"")</f>
        <v/>
      </c>
      <c r="T832" s="108"/>
      <c r="U832" s="271" t="s">
        <v>394</v>
      </c>
    </row>
    <row r="833" spans="1:21" s="20" customFormat="1" ht="18.75" customHeight="1">
      <c r="A833" s="104"/>
      <c r="B833" s="101"/>
      <c r="C833" s="253" t="s">
        <v>394</v>
      </c>
      <c r="D833" s="108"/>
      <c r="E833" s="253" t="s">
        <v>394</v>
      </c>
      <c r="F833" s="260"/>
      <c r="G833" s="261" t="s">
        <v>394</v>
      </c>
      <c r="H833" s="258"/>
      <c r="I833" s="259" t="s">
        <v>394</v>
      </c>
      <c r="J833" s="257" t="str">
        <f>IFERROR((VLOOKUP(CONCATENATE(D833," ",F833),Measures!$D$11:$E$245,2,FALSE)*H833),"")</f>
        <v/>
      </c>
      <c r="K833" s="108"/>
      <c r="L833" s="253" t="s">
        <v>394</v>
      </c>
      <c r="M833" s="108"/>
      <c r="N833" s="253" t="s">
        <v>394</v>
      </c>
      <c r="O833" s="108"/>
      <c r="P833" s="253" t="s">
        <v>394</v>
      </c>
      <c r="Q833" s="256"/>
      <c r="R833" s="255" t="s">
        <v>394</v>
      </c>
      <c r="S833" s="118" t="str">
        <f>IFERROR(IF(M833="LED Kit","NA",VLOOKUP(CONCATENATE(IF(OR(M833="LED Kit",M833="LED Tube"),"LED",M833)," ",O833),Measures!$D$11:$E$245,2,FALSE)*Q833),"")</f>
        <v/>
      </c>
      <c r="T833" s="108"/>
      <c r="U833" s="271" t="s">
        <v>394</v>
      </c>
    </row>
    <row r="834" spans="1:21" s="20" customFormat="1" ht="18.75" customHeight="1">
      <c r="A834" s="104"/>
      <c r="B834" s="101"/>
      <c r="C834" s="253" t="s">
        <v>394</v>
      </c>
      <c r="D834" s="108"/>
      <c r="E834" s="253" t="s">
        <v>394</v>
      </c>
      <c r="F834" s="260"/>
      <c r="G834" s="261" t="s">
        <v>394</v>
      </c>
      <c r="H834" s="258"/>
      <c r="I834" s="259" t="s">
        <v>394</v>
      </c>
      <c r="J834" s="257" t="str">
        <f>IFERROR((VLOOKUP(CONCATENATE(D834," ",F834),Measures!$D$11:$E$245,2,FALSE)*H834),"")</f>
        <v/>
      </c>
      <c r="K834" s="108"/>
      <c r="L834" s="253" t="s">
        <v>394</v>
      </c>
      <c r="M834" s="108"/>
      <c r="N834" s="253" t="s">
        <v>394</v>
      </c>
      <c r="O834" s="108"/>
      <c r="P834" s="253" t="s">
        <v>394</v>
      </c>
      <c r="Q834" s="256"/>
      <c r="R834" s="255" t="s">
        <v>394</v>
      </c>
      <c r="S834" s="118" t="str">
        <f>IFERROR(IF(M834="LED Kit","NA",VLOOKUP(CONCATENATE(IF(OR(M834="LED Kit",M834="LED Tube"),"LED",M834)," ",O834),Measures!$D$11:$E$245,2,FALSE)*Q834),"")</f>
        <v/>
      </c>
      <c r="T834" s="108"/>
      <c r="U834" s="271" t="s">
        <v>394</v>
      </c>
    </row>
    <row r="835" spans="1:21" s="20" customFormat="1" ht="18.75" customHeight="1">
      <c r="A835" s="104"/>
      <c r="B835" s="101"/>
      <c r="C835" s="253" t="s">
        <v>394</v>
      </c>
      <c r="D835" s="108"/>
      <c r="E835" s="253" t="s">
        <v>394</v>
      </c>
      <c r="F835" s="260"/>
      <c r="G835" s="261" t="s">
        <v>394</v>
      </c>
      <c r="H835" s="258"/>
      <c r="I835" s="259" t="s">
        <v>394</v>
      </c>
      <c r="J835" s="257" t="str">
        <f>IFERROR((VLOOKUP(CONCATENATE(D835," ",F835),Measures!$D$11:$E$245,2,FALSE)*H835),"")</f>
        <v/>
      </c>
      <c r="K835" s="108"/>
      <c r="L835" s="253" t="s">
        <v>394</v>
      </c>
      <c r="M835" s="108"/>
      <c r="N835" s="253" t="s">
        <v>394</v>
      </c>
      <c r="O835" s="108"/>
      <c r="P835" s="253" t="s">
        <v>394</v>
      </c>
      <c r="Q835" s="256"/>
      <c r="R835" s="255" t="s">
        <v>394</v>
      </c>
      <c r="S835" s="118" t="str">
        <f>IFERROR(IF(M835="LED Kit","NA",VLOOKUP(CONCATENATE(IF(OR(M835="LED Kit",M835="LED Tube"),"LED",M835)," ",O835),Measures!$D$11:$E$245,2,FALSE)*Q835),"")</f>
        <v/>
      </c>
      <c r="T835" s="108"/>
      <c r="U835" s="271" t="s">
        <v>394</v>
      </c>
    </row>
    <row r="836" spans="1:21" s="20" customFormat="1" ht="18.75" customHeight="1">
      <c r="A836" s="104"/>
      <c r="B836" s="101"/>
      <c r="C836" s="253" t="s">
        <v>394</v>
      </c>
      <c r="D836" s="108"/>
      <c r="E836" s="253" t="s">
        <v>394</v>
      </c>
      <c r="F836" s="260"/>
      <c r="G836" s="261" t="s">
        <v>394</v>
      </c>
      <c r="H836" s="258"/>
      <c r="I836" s="259" t="s">
        <v>394</v>
      </c>
      <c r="J836" s="257" t="str">
        <f>IFERROR((VLOOKUP(CONCATENATE(D836," ",F836),Measures!$D$11:$E$245,2,FALSE)*H836),"")</f>
        <v/>
      </c>
      <c r="K836" s="108"/>
      <c r="L836" s="253" t="s">
        <v>394</v>
      </c>
      <c r="M836" s="108"/>
      <c r="N836" s="253" t="s">
        <v>394</v>
      </c>
      <c r="O836" s="108"/>
      <c r="P836" s="253" t="s">
        <v>394</v>
      </c>
      <c r="Q836" s="256"/>
      <c r="R836" s="255" t="s">
        <v>394</v>
      </c>
      <c r="S836" s="118" t="str">
        <f>IFERROR(IF(M836="LED Kit","NA",VLOOKUP(CONCATENATE(IF(OR(M836="LED Kit",M836="LED Tube"),"LED",M836)," ",O836),Measures!$D$11:$E$245,2,FALSE)*Q836),"")</f>
        <v/>
      </c>
      <c r="T836" s="108"/>
      <c r="U836" s="271" t="s">
        <v>394</v>
      </c>
    </row>
    <row r="837" spans="1:21" s="20" customFormat="1" ht="18.75" customHeight="1">
      <c r="A837" s="104"/>
      <c r="B837" s="101"/>
      <c r="C837" s="253" t="s">
        <v>394</v>
      </c>
      <c r="D837" s="108"/>
      <c r="E837" s="253" t="s">
        <v>394</v>
      </c>
      <c r="F837" s="260"/>
      <c r="G837" s="261" t="s">
        <v>394</v>
      </c>
      <c r="H837" s="258"/>
      <c r="I837" s="259" t="s">
        <v>394</v>
      </c>
      <c r="J837" s="257" t="str">
        <f>IFERROR((VLOOKUP(CONCATENATE(D837," ",F837),Measures!$D$11:$E$245,2,FALSE)*H837),"")</f>
        <v/>
      </c>
      <c r="K837" s="108"/>
      <c r="L837" s="253" t="s">
        <v>394</v>
      </c>
      <c r="M837" s="108"/>
      <c r="N837" s="253" t="s">
        <v>394</v>
      </c>
      <c r="O837" s="108"/>
      <c r="P837" s="253" t="s">
        <v>394</v>
      </c>
      <c r="Q837" s="256"/>
      <c r="R837" s="255" t="s">
        <v>394</v>
      </c>
      <c r="S837" s="118" t="str">
        <f>IFERROR(IF(M837="LED Kit","NA",VLOOKUP(CONCATENATE(IF(OR(M837="LED Kit",M837="LED Tube"),"LED",M837)," ",O837),Measures!$D$11:$E$245,2,FALSE)*Q837),"")</f>
        <v/>
      </c>
      <c r="T837" s="108"/>
      <c r="U837" s="271" t="s">
        <v>394</v>
      </c>
    </row>
    <row r="838" spans="1:21" s="20" customFormat="1" ht="18.75" customHeight="1">
      <c r="A838" s="104"/>
      <c r="B838" s="101"/>
      <c r="C838" s="253" t="s">
        <v>394</v>
      </c>
      <c r="D838" s="108"/>
      <c r="E838" s="253" t="s">
        <v>394</v>
      </c>
      <c r="F838" s="260"/>
      <c r="G838" s="261" t="s">
        <v>394</v>
      </c>
      <c r="H838" s="258"/>
      <c r="I838" s="259" t="s">
        <v>394</v>
      </c>
      <c r="J838" s="257" t="str">
        <f>IFERROR((VLOOKUP(CONCATENATE(D838," ",F838),Measures!$D$11:$E$245,2,FALSE)*H838),"")</f>
        <v/>
      </c>
      <c r="K838" s="108"/>
      <c r="L838" s="253" t="s">
        <v>394</v>
      </c>
      <c r="M838" s="108"/>
      <c r="N838" s="253" t="s">
        <v>394</v>
      </c>
      <c r="O838" s="108"/>
      <c r="P838" s="253" t="s">
        <v>394</v>
      </c>
      <c r="Q838" s="256"/>
      <c r="R838" s="255" t="s">
        <v>394</v>
      </c>
      <c r="S838" s="118" t="str">
        <f>IFERROR(IF(M838="LED Kit","NA",VLOOKUP(CONCATENATE(IF(OR(M838="LED Kit",M838="LED Tube"),"LED",M838)," ",O838),Measures!$D$11:$E$245,2,FALSE)*Q838),"")</f>
        <v/>
      </c>
      <c r="T838" s="108"/>
      <c r="U838" s="271" t="s">
        <v>394</v>
      </c>
    </row>
    <row r="839" spans="1:21" s="20" customFormat="1" ht="18.75" customHeight="1">
      <c r="A839" s="104"/>
      <c r="B839" s="101"/>
      <c r="C839" s="253" t="s">
        <v>394</v>
      </c>
      <c r="D839" s="108"/>
      <c r="E839" s="253" t="s">
        <v>394</v>
      </c>
      <c r="F839" s="260"/>
      <c r="G839" s="261" t="s">
        <v>394</v>
      </c>
      <c r="H839" s="258"/>
      <c r="I839" s="259" t="s">
        <v>394</v>
      </c>
      <c r="J839" s="257" t="str">
        <f>IFERROR((VLOOKUP(CONCATENATE(D839," ",F839),Measures!$D$11:$E$245,2,FALSE)*H839),"")</f>
        <v/>
      </c>
      <c r="K839" s="108"/>
      <c r="L839" s="253" t="s">
        <v>394</v>
      </c>
      <c r="M839" s="108"/>
      <c r="N839" s="253" t="s">
        <v>394</v>
      </c>
      <c r="O839" s="108"/>
      <c r="P839" s="253" t="s">
        <v>394</v>
      </c>
      <c r="Q839" s="256"/>
      <c r="R839" s="255" t="s">
        <v>394</v>
      </c>
      <c r="S839" s="118" t="str">
        <f>IFERROR(IF(M839="LED Kit","NA",VLOOKUP(CONCATENATE(IF(OR(M839="LED Kit",M839="LED Tube"),"LED",M839)," ",O839),Measures!$D$11:$E$245,2,FALSE)*Q839),"")</f>
        <v/>
      </c>
      <c r="T839" s="108"/>
      <c r="U839" s="271" t="s">
        <v>394</v>
      </c>
    </row>
    <row r="840" spans="1:21" s="20" customFormat="1" ht="18.75" customHeight="1">
      <c r="A840" s="104"/>
      <c r="B840" s="101"/>
      <c r="C840" s="253" t="s">
        <v>394</v>
      </c>
      <c r="D840" s="108"/>
      <c r="E840" s="253" t="s">
        <v>394</v>
      </c>
      <c r="F840" s="260"/>
      <c r="G840" s="261" t="s">
        <v>394</v>
      </c>
      <c r="H840" s="258"/>
      <c r="I840" s="259" t="s">
        <v>394</v>
      </c>
      <c r="J840" s="257" t="str">
        <f>IFERROR((VLOOKUP(CONCATENATE(D840," ",F840),Measures!$D$11:$E$245,2,FALSE)*H840),"")</f>
        <v/>
      </c>
      <c r="K840" s="108"/>
      <c r="L840" s="253" t="s">
        <v>394</v>
      </c>
      <c r="M840" s="108"/>
      <c r="N840" s="253" t="s">
        <v>394</v>
      </c>
      <c r="O840" s="108"/>
      <c r="P840" s="253" t="s">
        <v>394</v>
      </c>
      <c r="Q840" s="256"/>
      <c r="R840" s="255" t="s">
        <v>394</v>
      </c>
      <c r="S840" s="118" t="str">
        <f>IFERROR(IF(M840="LED Kit","NA",VLOOKUP(CONCATENATE(IF(OR(M840="LED Kit",M840="LED Tube"),"LED",M840)," ",O840),Measures!$D$11:$E$245,2,FALSE)*Q840),"")</f>
        <v/>
      </c>
      <c r="T840" s="108"/>
      <c r="U840" s="271" t="s">
        <v>394</v>
      </c>
    </row>
    <row r="841" spans="1:21" s="20" customFormat="1" ht="18.75" customHeight="1">
      <c r="A841" s="104"/>
      <c r="B841" s="101"/>
      <c r="C841" s="253" t="s">
        <v>394</v>
      </c>
      <c r="D841" s="108"/>
      <c r="E841" s="253" t="s">
        <v>394</v>
      </c>
      <c r="F841" s="260"/>
      <c r="G841" s="261" t="s">
        <v>394</v>
      </c>
      <c r="H841" s="258"/>
      <c r="I841" s="259" t="s">
        <v>394</v>
      </c>
      <c r="J841" s="257" t="str">
        <f>IFERROR((VLOOKUP(CONCATENATE(D841," ",F841),Measures!$D$11:$E$245,2,FALSE)*H841),"")</f>
        <v/>
      </c>
      <c r="K841" s="108"/>
      <c r="L841" s="253" t="s">
        <v>394</v>
      </c>
      <c r="M841" s="108"/>
      <c r="N841" s="253" t="s">
        <v>394</v>
      </c>
      <c r="O841" s="108"/>
      <c r="P841" s="253" t="s">
        <v>394</v>
      </c>
      <c r="Q841" s="256"/>
      <c r="R841" s="255" t="s">
        <v>394</v>
      </c>
      <c r="S841" s="118" t="str">
        <f>IFERROR(IF(M841="LED Kit","NA",VLOOKUP(CONCATENATE(IF(OR(M841="LED Kit",M841="LED Tube"),"LED",M841)," ",O841),Measures!$D$11:$E$245,2,FALSE)*Q841),"")</f>
        <v/>
      </c>
      <c r="T841" s="108"/>
      <c r="U841" s="271" t="s">
        <v>394</v>
      </c>
    </row>
    <row r="842" spans="1:21" s="20" customFormat="1" ht="18.75" customHeight="1">
      <c r="A842" s="104"/>
      <c r="B842" s="101"/>
      <c r="C842" s="253" t="s">
        <v>394</v>
      </c>
      <c r="D842" s="108"/>
      <c r="E842" s="253" t="s">
        <v>394</v>
      </c>
      <c r="F842" s="260"/>
      <c r="G842" s="261" t="s">
        <v>394</v>
      </c>
      <c r="H842" s="258"/>
      <c r="I842" s="259" t="s">
        <v>394</v>
      </c>
      <c r="J842" s="257" t="str">
        <f>IFERROR((VLOOKUP(CONCATENATE(D842," ",F842),Measures!$D$11:$E$245,2,FALSE)*H842),"")</f>
        <v/>
      </c>
      <c r="K842" s="108"/>
      <c r="L842" s="253" t="s">
        <v>394</v>
      </c>
      <c r="M842" s="108"/>
      <c r="N842" s="253" t="s">
        <v>394</v>
      </c>
      <c r="O842" s="108"/>
      <c r="P842" s="253" t="s">
        <v>394</v>
      </c>
      <c r="Q842" s="256"/>
      <c r="R842" s="255" t="s">
        <v>394</v>
      </c>
      <c r="S842" s="118" t="str">
        <f>IFERROR(IF(M842="LED Kit","NA",VLOOKUP(CONCATENATE(IF(OR(M842="LED Kit",M842="LED Tube"),"LED",M842)," ",O842),Measures!$D$11:$E$245,2,FALSE)*Q842),"")</f>
        <v/>
      </c>
      <c r="T842" s="108"/>
      <c r="U842" s="271" t="s">
        <v>394</v>
      </c>
    </row>
    <row r="843" spans="1:21" s="20" customFormat="1" ht="18.75" customHeight="1">
      <c r="A843" s="104"/>
      <c r="B843" s="101"/>
      <c r="C843" s="253" t="s">
        <v>394</v>
      </c>
      <c r="D843" s="108"/>
      <c r="E843" s="253" t="s">
        <v>394</v>
      </c>
      <c r="F843" s="260"/>
      <c r="G843" s="261" t="s">
        <v>394</v>
      </c>
      <c r="H843" s="258"/>
      <c r="I843" s="259" t="s">
        <v>394</v>
      </c>
      <c r="J843" s="257" t="str">
        <f>IFERROR((VLOOKUP(CONCATENATE(D843," ",F843),Measures!$D$11:$E$245,2,FALSE)*H843),"")</f>
        <v/>
      </c>
      <c r="K843" s="108"/>
      <c r="L843" s="253" t="s">
        <v>394</v>
      </c>
      <c r="M843" s="108"/>
      <c r="N843" s="253" t="s">
        <v>394</v>
      </c>
      <c r="O843" s="108"/>
      <c r="P843" s="253" t="s">
        <v>394</v>
      </c>
      <c r="Q843" s="256"/>
      <c r="R843" s="255" t="s">
        <v>394</v>
      </c>
      <c r="S843" s="118" t="str">
        <f>IFERROR(IF(M843="LED Kit","NA",VLOOKUP(CONCATENATE(IF(OR(M843="LED Kit",M843="LED Tube"),"LED",M843)," ",O843),Measures!$D$11:$E$245,2,FALSE)*Q843),"")</f>
        <v/>
      </c>
      <c r="T843" s="108"/>
      <c r="U843" s="271" t="s">
        <v>394</v>
      </c>
    </row>
    <row r="844" spans="1:21" s="20" customFormat="1" ht="18.75" customHeight="1">
      <c r="A844" s="104"/>
      <c r="B844" s="101"/>
      <c r="C844" s="253" t="s">
        <v>394</v>
      </c>
      <c r="D844" s="108"/>
      <c r="E844" s="253" t="s">
        <v>394</v>
      </c>
      <c r="F844" s="260"/>
      <c r="G844" s="261" t="s">
        <v>394</v>
      </c>
      <c r="H844" s="258"/>
      <c r="I844" s="259" t="s">
        <v>394</v>
      </c>
      <c r="J844" s="257" t="str">
        <f>IFERROR((VLOOKUP(CONCATENATE(D844," ",F844),Measures!$D$11:$E$245,2,FALSE)*H844),"")</f>
        <v/>
      </c>
      <c r="K844" s="108"/>
      <c r="L844" s="253" t="s">
        <v>394</v>
      </c>
      <c r="M844" s="108"/>
      <c r="N844" s="253" t="s">
        <v>394</v>
      </c>
      <c r="O844" s="108"/>
      <c r="P844" s="253" t="s">
        <v>394</v>
      </c>
      <c r="Q844" s="256"/>
      <c r="R844" s="255" t="s">
        <v>394</v>
      </c>
      <c r="S844" s="118" t="str">
        <f>IFERROR(IF(M844="LED Kit","NA",VLOOKUP(CONCATENATE(IF(OR(M844="LED Kit",M844="LED Tube"),"LED",M844)," ",O844),Measures!$D$11:$E$245,2,FALSE)*Q844),"")</f>
        <v/>
      </c>
      <c r="T844" s="108"/>
      <c r="U844" s="271" t="s">
        <v>394</v>
      </c>
    </row>
    <row r="845" spans="1:21" s="20" customFormat="1" ht="18.75" customHeight="1">
      <c r="A845" s="104"/>
      <c r="B845" s="101"/>
      <c r="C845" s="253" t="s">
        <v>394</v>
      </c>
      <c r="D845" s="108"/>
      <c r="E845" s="253" t="s">
        <v>394</v>
      </c>
      <c r="F845" s="260"/>
      <c r="G845" s="261" t="s">
        <v>394</v>
      </c>
      <c r="H845" s="258"/>
      <c r="I845" s="259" t="s">
        <v>394</v>
      </c>
      <c r="J845" s="257" t="str">
        <f>IFERROR((VLOOKUP(CONCATENATE(D845," ",F845),Measures!$D$11:$E$245,2,FALSE)*H845),"")</f>
        <v/>
      </c>
      <c r="K845" s="108"/>
      <c r="L845" s="253" t="s">
        <v>394</v>
      </c>
      <c r="M845" s="108"/>
      <c r="N845" s="253" t="s">
        <v>394</v>
      </c>
      <c r="O845" s="108"/>
      <c r="P845" s="253" t="s">
        <v>394</v>
      </c>
      <c r="Q845" s="256"/>
      <c r="R845" s="255" t="s">
        <v>394</v>
      </c>
      <c r="S845" s="118" t="str">
        <f>IFERROR(IF(M845="LED Kit","NA",VLOOKUP(CONCATENATE(IF(OR(M845="LED Kit",M845="LED Tube"),"LED",M845)," ",O845),Measures!$D$11:$E$245,2,FALSE)*Q845),"")</f>
        <v/>
      </c>
      <c r="T845" s="108"/>
      <c r="U845" s="271" t="s">
        <v>394</v>
      </c>
    </row>
    <row r="846" spans="1:21" s="20" customFormat="1" ht="18.75" customHeight="1">
      <c r="A846" s="104"/>
      <c r="B846" s="101"/>
      <c r="C846" s="253" t="s">
        <v>394</v>
      </c>
      <c r="D846" s="108"/>
      <c r="E846" s="253" t="s">
        <v>394</v>
      </c>
      <c r="F846" s="260"/>
      <c r="G846" s="261" t="s">
        <v>394</v>
      </c>
      <c r="H846" s="258"/>
      <c r="I846" s="259" t="s">
        <v>394</v>
      </c>
      <c r="J846" s="257" t="str">
        <f>IFERROR((VLOOKUP(CONCATENATE(D846," ",F846),Measures!$D$11:$E$245,2,FALSE)*H846),"")</f>
        <v/>
      </c>
      <c r="K846" s="108"/>
      <c r="L846" s="253" t="s">
        <v>394</v>
      </c>
      <c r="M846" s="108"/>
      <c r="N846" s="253" t="s">
        <v>394</v>
      </c>
      <c r="O846" s="108"/>
      <c r="P846" s="253" t="s">
        <v>394</v>
      </c>
      <c r="Q846" s="256"/>
      <c r="R846" s="255" t="s">
        <v>394</v>
      </c>
      <c r="S846" s="118" t="str">
        <f>IFERROR(IF(M846="LED Kit","NA",VLOOKUP(CONCATENATE(IF(OR(M846="LED Kit",M846="LED Tube"),"LED",M846)," ",O846),Measures!$D$11:$E$245,2,FALSE)*Q846),"")</f>
        <v/>
      </c>
      <c r="T846" s="108"/>
      <c r="U846" s="271" t="s">
        <v>394</v>
      </c>
    </row>
    <row r="847" spans="1:21" s="20" customFormat="1" ht="18.75" customHeight="1">
      <c r="A847" s="104"/>
      <c r="B847" s="101"/>
      <c r="C847" s="253" t="s">
        <v>394</v>
      </c>
      <c r="D847" s="108"/>
      <c r="E847" s="253" t="s">
        <v>394</v>
      </c>
      <c r="F847" s="260"/>
      <c r="G847" s="261" t="s">
        <v>394</v>
      </c>
      <c r="H847" s="258"/>
      <c r="I847" s="259" t="s">
        <v>394</v>
      </c>
      <c r="J847" s="257" t="str">
        <f>IFERROR((VLOOKUP(CONCATENATE(D847," ",F847),Measures!$D$11:$E$245,2,FALSE)*H847),"")</f>
        <v/>
      </c>
      <c r="K847" s="108"/>
      <c r="L847" s="253" t="s">
        <v>394</v>
      </c>
      <c r="M847" s="108"/>
      <c r="N847" s="253" t="s">
        <v>394</v>
      </c>
      <c r="O847" s="108"/>
      <c r="P847" s="253" t="s">
        <v>394</v>
      </c>
      <c r="Q847" s="256"/>
      <c r="R847" s="255" t="s">
        <v>394</v>
      </c>
      <c r="S847" s="118" t="str">
        <f>IFERROR(IF(M847="LED Kit","NA",VLOOKUP(CONCATENATE(IF(OR(M847="LED Kit",M847="LED Tube"),"LED",M847)," ",O847),Measures!$D$11:$E$245,2,FALSE)*Q847),"")</f>
        <v/>
      </c>
      <c r="T847" s="108"/>
      <c r="U847" s="271" t="s">
        <v>394</v>
      </c>
    </row>
    <row r="848" spans="1:21" s="20" customFormat="1" ht="18.75" customHeight="1">
      <c r="A848" s="104"/>
      <c r="B848" s="101"/>
      <c r="C848" s="253" t="s">
        <v>394</v>
      </c>
      <c r="D848" s="108"/>
      <c r="E848" s="253" t="s">
        <v>394</v>
      </c>
      <c r="F848" s="260"/>
      <c r="G848" s="261" t="s">
        <v>394</v>
      </c>
      <c r="H848" s="258"/>
      <c r="I848" s="259" t="s">
        <v>394</v>
      </c>
      <c r="J848" s="257" t="str">
        <f>IFERROR((VLOOKUP(CONCATENATE(D848," ",F848),Measures!$D$11:$E$245,2,FALSE)*H848),"")</f>
        <v/>
      </c>
      <c r="K848" s="108"/>
      <c r="L848" s="253" t="s">
        <v>394</v>
      </c>
      <c r="M848" s="108"/>
      <c r="N848" s="253" t="s">
        <v>394</v>
      </c>
      <c r="O848" s="108"/>
      <c r="P848" s="253" t="s">
        <v>394</v>
      </c>
      <c r="Q848" s="256"/>
      <c r="R848" s="255" t="s">
        <v>394</v>
      </c>
      <c r="S848" s="118" t="str">
        <f>IFERROR(IF(M848="LED Kit","NA",VLOOKUP(CONCATENATE(IF(OR(M848="LED Kit",M848="LED Tube"),"LED",M848)," ",O848),Measures!$D$11:$E$245,2,FALSE)*Q848),"")</f>
        <v/>
      </c>
      <c r="T848" s="108"/>
      <c r="U848" s="271" t="s">
        <v>394</v>
      </c>
    </row>
    <row r="849" spans="1:21" s="20" customFormat="1" ht="18.75" customHeight="1">
      <c r="A849" s="104"/>
      <c r="B849" s="101"/>
      <c r="C849" s="253" t="s">
        <v>394</v>
      </c>
      <c r="D849" s="108"/>
      <c r="E849" s="253" t="s">
        <v>394</v>
      </c>
      <c r="F849" s="260"/>
      <c r="G849" s="261" t="s">
        <v>394</v>
      </c>
      <c r="H849" s="258"/>
      <c r="I849" s="259" t="s">
        <v>394</v>
      </c>
      <c r="J849" s="257" t="str">
        <f>IFERROR((VLOOKUP(CONCATENATE(D849," ",F849),Measures!$D$11:$E$245,2,FALSE)*H849),"")</f>
        <v/>
      </c>
      <c r="K849" s="108"/>
      <c r="L849" s="253" t="s">
        <v>394</v>
      </c>
      <c r="M849" s="108"/>
      <c r="N849" s="253" t="s">
        <v>394</v>
      </c>
      <c r="O849" s="108"/>
      <c r="P849" s="253" t="s">
        <v>394</v>
      </c>
      <c r="Q849" s="256"/>
      <c r="R849" s="255" t="s">
        <v>394</v>
      </c>
      <c r="S849" s="118" t="str">
        <f>IFERROR(IF(M849="LED Kit","NA",VLOOKUP(CONCATENATE(IF(OR(M849="LED Kit",M849="LED Tube"),"LED",M849)," ",O849),Measures!$D$11:$E$245,2,FALSE)*Q849),"")</f>
        <v/>
      </c>
      <c r="T849" s="108"/>
      <c r="U849" s="271" t="s">
        <v>394</v>
      </c>
    </row>
    <row r="850" spans="1:21" s="20" customFormat="1" ht="18.75" customHeight="1">
      <c r="A850" s="104"/>
      <c r="B850" s="101"/>
      <c r="C850" s="253" t="s">
        <v>394</v>
      </c>
      <c r="D850" s="108"/>
      <c r="E850" s="253" t="s">
        <v>394</v>
      </c>
      <c r="F850" s="260"/>
      <c r="G850" s="261" t="s">
        <v>394</v>
      </c>
      <c r="H850" s="258"/>
      <c r="I850" s="259" t="s">
        <v>394</v>
      </c>
      <c r="J850" s="257" t="str">
        <f>IFERROR((VLOOKUP(CONCATENATE(D850," ",F850),Measures!$D$11:$E$245,2,FALSE)*H850),"")</f>
        <v/>
      </c>
      <c r="K850" s="108"/>
      <c r="L850" s="253" t="s">
        <v>394</v>
      </c>
      <c r="M850" s="108"/>
      <c r="N850" s="253" t="s">
        <v>394</v>
      </c>
      <c r="O850" s="108"/>
      <c r="P850" s="253" t="s">
        <v>394</v>
      </c>
      <c r="Q850" s="256"/>
      <c r="R850" s="255" t="s">
        <v>394</v>
      </c>
      <c r="S850" s="118" t="str">
        <f>IFERROR(IF(M850="LED Kit","NA",VLOOKUP(CONCATENATE(IF(OR(M850="LED Kit",M850="LED Tube"),"LED",M850)," ",O850),Measures!$D$11:$E$245,2,FALSE)*Q850),"")</f>
        <v/>
      </c>
      <c r="T850" s="108"/>
      <c r="U850" s="271" t="s">
        <v>394</v>
      </c>
    </row>
    <row r="851" spans="1:21" s="20" customFormat="1" ht="18.75" customHeight="1">
      <c r="A851" s="104"/>
      <c r="B851" s="101"/>
      <c r="C851" s="253" t="s">
        <v>394</v>
      </c>
      <c r="D851" s="108"/>
      <c r="E851" s="253" t="s">
        <v>394</v>
      </c>
      <c r="F851" s="260"/>
      <c r="G851" s="261" t="s">
        <v>394</v>
      </c>
      <c r="H851" s="258"/>
      <c r="I851" s="259" t="s">
        <v>394</v>
      </c>
      <c r="J851" s="257" t="str">
        <f>IFERROR((VLOOKUP(CONCATENATE(D851," ",F851),Measures!$D$11:$E$245,2,FALSE)*H851),"")</f>
        <v/>
      </c>
      <c r="K851" s="108"/>
      <c r="L851" s="253" t="s">
        <v>394</v>
      </c>
      <c r="M851" s="108"/>
      <c r="N851" s="253" t="s">
        <v>394</v>
      </c>
      <c r="O851" s="108"/>
      <c r="P851" s="253" t="s">
        <v>394</v>
      </c>
      <c r="Q851" s="256"/>
      <c r="R851" s="255" t="s">
        <v>394</v>
      </c>
      <c r="S851" s="118" t="str">
        <f>IFERROR(IF(M851="LED Kit","NA",VLOOKUP(CONCATENATE(IF(OR(M851="LED Kit",M851="LED Tube"),"LED",M851)," ",O851),Measures!$D$11:$E$245,2,FALSE)*Q851),"")</f>
        <v/>
      </c>
      <c r="T851" s="108"/>
      <c r="U851" s="271" t="s">
        <v>394</v>
      </c>
    </row>
    <row r="852" spans="1:21" s="20" customFormat="1" ht="18.75" customHeight="1">
      <c r="A852" s="104"/>
      <c r="B852" s="101"/>
      <c r="C852" s="253" t="s">
        <v>394</v>
      </c>
      <c r="D852" s="108"/>
      <c r="E852" s="253" t="s">
        <v>394</v>
      </c>
      <c r="F852" s="260"/>
      <c r="G852" s="261" t="s">
        <v>394</v>
      </c>
      <c r="H852" s="258"/>
      <c r="I852" s="259" t="s">
        <v>394</v>
      </c>
      <c r="J852" s="257" t="str">
        <f>IFERROR((VLOOKUP(CONCATENATE(D852," ",F852),Measures!$D$11:$E$245,2,FALSE)*H852),"")</f>
        <v/>
      </c>
      <c r="K852" s="108"/>
      <c r="L852" s="253" t="s">
        <v>394</v>
      </c>
      <c r="M852" s="108"/>
      <c r="N852" s="253" t="s">
        <v>394</v>
      </c>
      <c r="O852" s="108"/>
      <c r="P852" s="253" t="s">
        <v>394</v>
      </c>
      <c r="Q852" s="256"/>
      <c r="R852" s="255" t="s">
        <v>394</v>
      </c>
      <c r="S852" s="118" t="str">
        <f>IFERROR(IF(M852="LED Kit","NA",VLOOKUP(CONCATENATE(IF(OR(M852="LED Kit",M852="LED Tube"),"LED",M852)," ",O852),Measures!$D$11:$E$245,2,FALSE)*Q852),"")</f>
        <v/>
      </c>
      <c r="T852" s="108"/>
      <c r="U852" s="271" t="s">
        <v>394</v>
      </c>
    </row>
    <row r="853" spans="1:21" s="20" customFormat="1" ht="18.75" customHeight="1">
      <c r="A853" s="104"/>
      <c r="B853" s="101"/>
      <c r="C853" s="253" t="s">
        <v>394</v>
      </c>
      <c r="D853" s="108"/>
      <c r="E853" s="253" t="s">
        <v>394</v>
      </c>
      <c r="F853" s="260"/>
      <c r="G853" s="261" t="s">
        <v>394</v>
      </c>
      <c r="H853" s="258"/>
      <c r="I853" s="259" t="s">
        <v>394</v>
      </c>
      <c r="J853" s="257" t="str">
        <f>IFERROR((VLOOKUP(CONCATENATE(D853," ",F853),Measures!$D$11:$E$245,2,FALSE)*H853),"")</f>
        <v/>
      </c>
      <c r="K853" s="108"/>
      <c r="L853" s="253" t="s">
        <v>394</v>
      </c>
      <c r="M853" s="108"/>
      <c r="N853" s="253" t="s">
        <v>394</v>
      </c>
      <c r="O853" s="108"/>
      <c r="P853" s="253" t="s">
        <v>394</v>
      </c>
      <c r="Q853" s="256"/>
      <c r="R853" s="255" t="s">
        <v>394</v>
      </c>
      <c r="S853" s="118" t="str">
        <f>IFERROR(IF(M853="LED Kit","NA",VLOOKUP(CONCATENATE(IF(OR(M853="LED Kit",M853="LED Tube"),"LED",M853)," ",O853),Measures!$D$11:$E$245,2,FALSE)*Q853),"")</f>
        <v/>
      </c>
      <c r="T853" s="108"/>
      <c r="U853" s="271" t="s">
        <v>394</v>
      </c>
    </row>
    <row r="854" spans="1:21" s="20" customFormat="1" ht="18.75" customHeight="1">
      <c r="A854" s="104"/>
      <c r="B854" s="101"/>
      <c r="C854" s="253" t="s">
        <v>394</v>
      </c>
      <c r="D854" s="108"/>
      <c r="E854" s="253" t="s">
        <v>394</v>
      </c>
      <c r="F854" s="260"/>
      <c r="G854" s="261" t="s">
        <v>394</v>
      </c>
      <c r="H854" s="258"/>
      <c r="I854" s="259" t="s">
        <v>394</v>
      </c>
      <c r="J854" s="257" t="str">
        <f>IFERROR((VLOOKUP(CONCATENATE(D854," ",F854),Measures!$D$11:$E$245,2,FALSE)*H854),"")</f>
        <v/>
      </c>
      <c r="K854" s="108"/>
      <c r="L854" s="253" t="s">
        <v>394</v>
      </c>
      <c r="M854" s="108"/>
      <c r="N854" s="253" t="s">
        <v>394</v>
      </c>
      <c r="O854" s="108"/>
      <c r="P854" s="253" t="s">
        <v>394</v>
      </c>
      <c r="Q854" s="256"/>
      <c r="R854" s="255" t="s">
        <v>394</v>
      </c>
      <c r="S854" s="118" t="str">
        <f>IFERROR(IF(M854="LED Kit","NA",VLOOKUP(CONCATENATE(IF(OR(M854="LED Kit",M854="LED Tube"),"LED",M854)," ",O854),Measures!$D$11:$E$245,2,FALSE)*Q854),"")</f>
        <v/>
      </c>
      <c r="T854" s="108"/>
      <c r="U854" s="271" t="s">
        <v>394</v>
      </c>
    </row>
    <row r="855" spans="1:21" s="20" customFormat="1" ht="18.75" customHeight="1">
      <c r="A855" s="104"/>
      <c r="B855" s="101"/>
      <c r="C855" s="253" t="s">
        <v>394</v>
      </c>
      <c r="D855" s="108"/>
      <c r="E855" s="253" t="s">
        <v>394</v>
      </c>
      <c r="F855" s="260"/>
      <c r="G855" s="261" t="s">
        <v>394</v>
      </c>
      <c r="H855" s="258"/>
      <c r="I855" s="259" t="s">
        <v>394</v>
      </c>
      <c r="J855" s="257" t="str">
        <f>IFERROR((VLOOKUP(CONCATENATE(D855," ",F855),Measures!$D$11:$E$245,2,FALSE)*H855),"")</f>
        <v/>
      </c>
      <c r="K855" s="108"/>
      <c r="L855" s="253" t="s">
        <v>394</v>
      </c>
      <c r="M855" s="108"/>
      <c r="N855" s="253" t="s">
        <v>394</v>
      </c>
      <c r="O855" s="108"/>
      <c r="P855" s="253" t="s">
        <v>394</v>
      </c>
      <c r="Q855" s="256"/>
      <c r="R855" s="255" t="s">
        <v>394</v>
      </c>
      <c r="S855" s="118" t="str">
        <f>IFERROR(IF(M855="LED Kit","NA",VLOOKUP(CONCATENATE(IF(OR(M855="LED Kit",M855="LED Tube"),"LED",M855)," ",O855),Measures!$D$11:$E$245,2,FALSE)*Q855),"")</f>
        <v/>
      </c>
      <c r="T855" s="108"/>
      <c r="U855" s="271" t="s">
        <v>394</v>
      </c>
    </row>
    <row r="856" spans="1:21" s="20" customFormat="1" ht="18.75" customHeight="1">
      <c r="A856" s="104"/>
      <c r="B856" s="101"/>
      <c r="C856" s="253" t="s">
        <v>394</v>
      </c>
      <c r="D856" s="108"/>
      <c r="E856" s="253" t="s">
        <v>394</v>
      </c>
      <c r="F856" s="260"/>
      <c r="G856" s="261" t="s">
        <v>394</v>
      </c>
      <c r="H856" s="258"/>
      <c r="I856" s="259" t="s">
        <v>394</v>
      </c>
      <c r="J856" s="257" t="str">
        <f>IFERROR((VLOOKUP(CONCATENATE(D856," ",F856),Measures!$D$11:$E$245,2,FALSE)*H856),"")</f>
        <v/>
      </c>
      <c r="K856" s="108"/>
      <c r="L856" s="253" t="s">
        <v>394</v>
      </c>
      <c r="M856" s="108"/>
      <c r="N856" s="253" t="s">
        <v>394</v>
      </c>
      <c r="O856" s="108"/>
      <c r="P856" s="253" t="s">
        <v>394</v>
      </c>
      <c r="Q856" s="256"/>
      <c r="R856" s="255" t="s">
        <v>394</v>
      </c>
      <c r="S856" s="118" t="str">
        <f>IFERROR(IF(M856="LED Kit","NA",VLOOKUP(CONCATENATE(IF(OR(M856="LED Kit",M856="LED Tube"),"LED",M856)," ",O856),Measures!$D$11:$E$245,2,FALSE)*Q856),"")</f>
        <v/>
      </c>
      <c r="T856" s="108"/>
      <c r="U856" s="271" t="s">
        <v>394</v>
      </c>
    </row>
    <row r="857" spans="1:21" s="20" customFormat="1" ht="18.75" customHeight="1">
      <c r="A857" s="104"/>
      <c r="B857" s="101"/>
      <c r="C857" s="253" t="s">
        <v>394</v>
      </c>
      <c r="D857" s="108"/>
      <c r="E857" s="253" t="s">
        <v>394</v>
      </c>
      <c r="F857" s="260"/>
      <c r="G857" s="261" t="s">
        <v>394</v>
      </c>
      <c r="H857" s="258"/>
      <c r="I857" s="259" t="s">
        <v>394</v>
      </c>
      <c r="J857" s="257" t="str">
        <f>IFERROR((VLOOKUP(CONCATENATE(D857," ",F857),Measures!$D$11:$E$245,2,FALSE)*H857),"")</f>
        <v/>
      </c>
      <c r="K857" s="108"/>
      <c r="L857" s="253" t="s">
        <v>394</v>
      </c>
      <c r="M857" s="108"/>
      <c r="N857" s="253" t="s">
        <v>394</v>
      </c>
      <c r="O857" s="108"/>
      <c r="P857" s="253" t="s">
        <v>394</v>
      </c>
      <c r="Q857" s="256"/>
      <c r="R857" s="255" t="s">
        <v>394</v>
      </c>
      <c r="S857" s="118" t="str">
        <f>IFERROR(IF(M857="LED Kit","NA",VLOOKUP(CONCATENATE(IF(OR(M857="LED Kit",M857="LED Tube"),"LED",M857)," ",O857),Measures!$D$11:$E$245,2,FALSE)*Q857),"")</f>
        <v/>
      </c>
      <c r="T857" s="108"/>
      <c r="U857" s="271" t="s">
        <v>394</v>
      </c>
    </row>
    <row r="858" spans="1:21" s="20" customFormat="1" ht="18.75" customHeight="1">
      <c r="A858" s="104"/>
      <c r="B858" s="101"/>
      <c r="C858" s="253" t="s">
        <v>394</v>
      </c>
      <c r="D858" s="108"/>
      <c r="E858" s="253" t="s">
        <v>394</v>
      </c>
      <c r="F858" s="260"/>
      <c r="G858" s="261" t="s">
        <v>394</v>
      </c>
      <c r="H858" s="258"/>
      <c r="I858" s="259" t="s">
        <v>394</v>
      </c>
      <c r="J858" s="257" t="str">
        <f>IFERROR((VLOOKUP(CONCATENATE(D858," ",F858),Measures!$D$11:$E$245,2,FALSE)*H858),"")</f>
        <v/>
      </c>
      <c r="K858" s="108"/>
      <c r="L858" s="253" t="s">
        <v>394</v>
      </c>
      <c r="M858" s="108"/>
      <c r="N858" s="253" t="s">
        <v>394</v>
      </c>
      <c r="O858" s="108"/>
      <c r="P858" s="253" t="s">
        <v>394</v>
      </c>
      <c r="Q858" s="256"/>
      <c r="R858" s="255" t="s">
        <v>394</v>
      </c>
      <c r="S858" s="118" t="str">
        <f>IFERROR(IF(M858="LED Kit","NA",VLOOKUP(CONCATENATE(IF(OR(M858="LED Kit",M858="LED Tube"),"LED",M858)," ",O858),Measures!$D$11:$E$245,2,FALSE)*Q858),"")</f>
        <v/>
      </c>
      <c r="T858" s="108"/>
      <c r="U858" s="271" t="s">
        <v>394</v>
      </c>
    </row>
    <row r="859" spans="1:21" s="20" customFormat="1" ht="18.75" customHeight="1">
      <c r="A859" s="104"/>
      <c r="B859" s="101"/>
      <c r="C859" s="253" t="s">
        <v>394</v>
      </c>
      <c r="D859" s="108"/>
      <c r="E859" s="253" t="s">
        <v>394</v>
      </c>
      <c r="F859" s="260"/>
      <c r="G859" s="261" t="s">
        <v>394</v>
      </c>
      <c r="H859" s="258"/>
      <c r="I859" s="259" t="s">
        <v>394</v>
      </c>
      <c r="J859" s="257" t="str">
        <f>IFERROR((VLOOKUP(CONCATENATE(D859," ",F859),Measures!$D$11:$E$245,2,FALSE)*H859),"")</f>
        <v/>
      </c>
      <c r="K859" s="108"/>
      <c r="L859" s="253" t="s">
        <v>394</v>
      </c>
      <c r="M859" s="108"/>
      <c r="N859" s="253" t="s">
        <v>394</v>
      </c>
      <c r="O859" s="108"/>
      <c r="P859" s="253" t="s">
        <v>394</v>
      </c>
      <c r="Q859" s="256"/>
      <c r="R859" s="255" t="s">
        <v>394</v>
      </c>
      <c r="S859" s="118" t="str">
        <f>IFERROR(IF(M859="LED Kit","NA",VLOOKUP(CONCATENATE(IF(OR(M859="LED Kit",M859="LED Tube"),"LED",M859)," ",O859),Measures!$D$11:$E$245,2,FALSE)*Q859),"")</f>
        <v/>
      </c>
      <c r="T859" s="108"/>
      <c r="U859" s="271" t="s">
        <v>394</v>
      </c>
    </row>
    <row r="860" spans="1:21" s="20" customFormat="1" ht="18.75" customHeight="1">
      <c r="A860" s="104"/>
      <c r="B860" s="101"/>
      <c r="C860" s="253" t="s">
        <v>394</v>
      </c>
      <c r="D860" s="108"/>
      <c r="E860" s="253" t="s">
        <v>394</v>
      </c>
      <c r="F860" s="260"/>
      <c r="G860" s="261" t="s">
        <v>394</v>
      </c>
      <c r="H860" s="258"/>
      <c r="I860" s="259" t="s">
        <v>394</v>
      </c>
      <c r="J860" s="257" t="str">
        <f>IFERROR((VLOOKUP(CONCATENATE(D860," ",F860),Measures!$D$11:$E$245,2,FALSE)*H860),"")</f>
        <v/>
      </c>
      <c r="K860" s="108"/>
      <c r="L860" s="253" t="s">
        <v>394</v>
      </c>
      <c r="M860" s="108"/>
      <c r="N860" s="253" t="s">
        <v>394</v>
      </c>
      <c r="O860" s="108"/>
      <c r="P860" s="253" t="s">
        <v>394</v>
      </c>
      <c r="Q860" s="256"/>
      <c r="R860" s="255" t="s">
        <v>394</v>
      </c>
      <c r="S860" s="118" t="str">
        <f>IFERROR(IF(M860="LED Kit","NA",VLOOKUP(CONCATENATE(IF(OR(M860="LED Kit",M860="LED Tube"),"LED",M860)," ",O860),Measures!$D$11:$E$245,2,FALSE)*Q860),"")</f>
        <v/>
      </c>
      <c r="T860" s="108"/>
      <c r="U860" s="271" t="s">
        <v>394</v>
      </c>
    </row>
    <row r="861" spans="1:21" s="20" customFormat="1" ht="18.75" customHeight="1">
      <c r="A861" s="104"/>
      <c r="B861" s="101"/>
      <c r="C861" s="253" t="s">
        <v>394</v>
      </c>
      <c r="D861" s="108"/>
      <c r="E861" s="253" t="s">
        <v>394</v>
      </c>
      <c r="F861" s="260"/>
      <c r="G861" s="261" t="s">
        <v>394</v>
      </c>
      <c r="H861" s="258"/>
      <c r="I861" s="259" t="s">
        <v>394</v>
      </c>
      <c r="J861" s="257" t="str">
        <f>IFERROR((VLOOKUP(CONCATENATE(D861," ",F861),Measures!$D$11:$E$245,2,FALSE)*H861),"")</f>
        <v/>
      </c>
      <c r="K861" s="108"/>
      <c r="L861" s="253" t="s">
        <v>394</v>
      </c>
      <c r="M861" s="108"/>
      <c r="N861" s="253" t="s">
        <v>394</v>
      </c>
      <c r="O861" s="108"/>
      <c r="P861" s="253" t="s">
        <v>394</v>
      </c>
      <c r="Q861" s="256"/>
      <c r="R861" s="255" t="s">
        <v>394</v>
      </c>
      <c r="S861" s="118" t="str">
        <f>IFERROR(IF(M861="LED Kit","NA",VLOOKUP(CONCATENATE(IF(OR(M861="LED Kit",M861="LED Tube"),"LED",M861)," ",O861),Measures!$D$11:$E$245,2,FALSE)*Q861),"")</f>
        <v/>
      </c>
      <c r="T861" s="108"/>
      <c r="U861" s="271" t="s">
        <v>394</v>
      </c>
    </row>
    <row r="862" spans="1:21" s="20" customFormat="1" ht="18.75" customHeight="1">
      <c r="A862" s="104"/>
      <c r="B862" s="101"/>
      <c r="C862" s="253" t="s">
        <v>394</v>
      </c>
      <c r="D862" s="108"/>
      <c r="E862" s="253" t="s">
        <v>394</v>
      </c>
      <c r="F862" s="260"/>
      <c r="G862" s="261" t="s">
        <v>394</v>
      </c>
      <c r="H862" s="258"/>
      <c r="I862" s="259" t="s">
        <v>394</v>
      </c>
      <c r="J862" s="257" t="str">
        <f>IFERROR((VLOOKUP(CONCATENATE(D862," ",F862),Measures!$D$11:$E$245,2,FALSE)*H862),"")</f>
        <v/>
      </c>
      <c r="K862" s="108"/>
      <c r="L862" s="253" t="s">
        <v>394</v>
      </c>
      <c r="M862" s="108"/>
      <c r="N862" s="253" t="s">
        <v>394</v>
      </c>
      <c r="O862" s="108"/>
      <c r="P862" s="253" t="s">
        <v>394</v>
      </c>
      <c r="Q862" s="256"/>
      <c r="R862" s="255" t="s">
        <v>394</v>
      </c>
      <c r="S862" s="118" t="str">
        <f>IFERROR(IF(M862="LED Kit","NA",VLOOKUP(CONCATENATE(IF(OR(M862="LED Kit",M862="LED Tube"),"LED",M862)," ",O862),Measures!$D$11:$E$245,2,FALSE)*Q862),"")</f>
        <v/>
      </c>
      <c r="T862" s="108"/>
      <c r="U862" s="271" t="s">
        <v>394</v>
      </c>
    </row>
    <row r="863" spans="1:21" s="20" customFormat="1" ht="18.75" customHeight="1">
      <c r="A863" s="104"/>
      <c r="B863" s="101"/>
      <c r="C863" s="253" t="s">
        <v>394</v>
      </c>
      <c r="D863" s="108"/>
      <c r="E863" s="253" t="s">
        <v>394</v>
      </c>
      <c r="F863" s="260"/>
      <c r="G863" s="261" t="s">
        <v>394</v>
      </c>
      <c r="H863" s="258"/>
      <c r="I863" s="259" t="s">
        <v>394</v>
      </c>
      <c r="J863" s="257" t="str">
        <f>IFERROR((VLOOKUP(CONCATENATE(D863," ",F863),Measures!$D$11:$E$245,2,FALSE)*H863),"")</f>
        <v/>
      </c>
      <c r="K863" s="108"/>
      <c r="L863" s="253" t="s">
        <v>394</v>
      </c>
      <c r="M863" s="108"/>
      <c r="N863" s="253" t="s">
        <v>394</v>
      </c>
      <c r="O863" s="108"/>
      <c r="P863" s="253" t="s">
        <v>394</v>
      </c>
      <c r="Q863" s="256"/>
      <c r="R863" s="255" t="s">
        <v>394</v>
      </c>
      <c r="S863" s="118" t="str">
        <f>IFERROR(IF(M863="LED Kit","NA",VLOOKUP(CONCATENATE(IF(OR(M863="LED Kit",M863="LED Tube"),"LED",M863)," ",O863),Measures!$D$11:$E$245,2,FALSE)*Q863),"")</f>
        <v/>
      </c>
      <c r="T863" s="108"/>
      <c r="U863" s="271" t="s">
        <v>394</v>
      </c>
    </row>
    <row r="864" spans="1:21" s="20" customFormat="1" ht="18.75" customHeight="1">
      <c r="A864" s="104"/>
      <c r="B864" s="101"/>
      <c r="C864" s="253" t="s">
        <v>394</v>
      </c>
      <c r="D864" s="108"/>
      <c r="E864" s="253" t="s">
        <v>394</v>
      </c>
      <c r="F864" s="260"/>
      <c r="G864" s="261" t="s">
        <v>394</v>
      </c>
      <c r="H864" s="258"/>
      <c r="I864" s="259" t="s">
        <v>394</v>
      </c>
      <c r="J864" s="257" t="str">
        <f>IFERROR((VLOOKUP(CONCATENATE(D864," ",F864),Measures!$D$11:$E$245,2,FALSE)*H864),"")</f>
        <v/>
      </c>
      <c r="K864" s="108"/>
      <c r="L864" s="253" t="s">
        <v>394</v>
      </c>
      <c r="M864" s="108"/>
      <c r="N864" s="253" t="s">
        <v>394</v>
      </c>
      <c r="O864" s="108"/>
      <c r="P864" s="253" t="s">
        <v>394</v>
      </c>
      <c r="Q864" s="256"/>
      <c r="R864" s="255" t="s">
        <v>394</v>
      </c>
      <c r="S864" s="118" t="str">
        <f>IFERROR(IF(M864="LED Kit","NA",VLOOKUP(CONCATENATE(IF(OR(M864="LED Kit",M864="LED Tube"),"LED",M864)," ",O864),Measures!$D$11:$E$245,2,FALSE)*Q864),"")</f>
        <v/>
      </c>
      <c r="T864" s="108"/>
      <c r="U864" s="271" t="s">
        <v>394</v>
      </c>
    </row>
    <row r="865" spans="1:21" s="20" customFormat="1" ht="18.75" customHeight="1">
      <c r="A865" s="104"/>
      <c r="B865" s="101"/>
      <c r="C865" s="253" t="s">
        <v>394</v>
      </c>
      <c r="D865" s="108"/>
      <c r="E865" s="253" t="s">
        <v>394</v>
      </c>
      <c r="F865" s="260"/>
      <c r="G865" s="261" t="s">
        <v>394</v>
      </c>
      <c r="H865" s="258"/>
      <c r="I865" s="259" t="s">
        <v>394</v>
      </c>
      <c r="J865" s="257" t="str">
        <f>IFERROR((VLOOKUP(CONCATENATE(D865," ",F865),Measures!$D$11:$E$245,2,FALSE)*H865),"")</f>
        <v/>
      </c>
      <c r="K865" s="108"/>
      <c r="L865" s="253" t="s">
        <v>394</v>
      </c>
      <c r="M865" s="108"/>
      <c r="N865" s="253" t="s">
        <v>394</v>
      </c>
      <c r="O865" s="108"/>
      <c r="P865" s="253" t="s">
        <v>394</v>
      </c>
      <c r="Q865" s="256"/>
      <c r="R865" s="255" t="s">
        <v>394</v>
      </c>
      <c r="S865" s="118" t="str">
        <f>IFERROR(IF(M865="LED Kit","NA",VLOOKUP(CONCATENATE(IF(OR(M865="LED Kit",M865="LED Tube"),"LED",M865)," ",O865),Measures!$D$11:$E$245,2,FALSE)*Q865),"")</f>
        <v/>
      </c>
      <c r="T865" s="108"/>
      <c r="U865" s="271" t="s">
        <v>394</v>
      </c>
    </row>
    <row r="866" spans="1:21" s="20" customFormat="1" ht="18.75" customHeight="1">
      <c r="A866" s="104"/>
      <c r="B866" s="101"/>
      <c r="C866" s="253" t="s">
        <v>394</v>
      </c>
      <c r="D866" s="108"/>
      <c r="E866" s="253" t="s">
        <v>394</v>
      </c>
      <c r="F866" s="260"/>
      <c r="G866" s="261" t="s">
        <v>394</v>
      </c>
      <c r="H866" s="258"/>
      <c r="I866" s="259" t="s">
        <v>394</v>
      </c>
      <c r="J866" s="257" t="str">
        <f>IFERROR((VLOOKUP(CONCATENATE(D866," ",F866),Measures!$D$11:$E$245,2,FALSE)*H866),"")</f>
        <v/>
      </c>
      <c r="K866" s="108"/>
      <c r="L866" s="253" t="s">
        <v>394</v>
      </c>
      <c r="M866" s="108"/>
      <c r="N866" s="253" t="s">
        <v>394</v>
      </c>
      <c r="O866" s="108"/>
      <c r="P866" s="253" t="s">
        <v>394</v>
      </c>
      <c r="Q866" s="256"/>
      <c r="R866" s="255" t="s">
        <v>394</v>
      </c>
      <c r="S866" s="118" t="str">
        <f>IFERROR(IF(M866="LED Kit","NA",VLOOKUP(CONCATENATE(IF(OR(M866="LED Kit",M866="LED Tube"),"LED",M866)," ",O866),Measures!$D$11:$E$245,2,FALSE)*Q866),"")</f>
        <v/>
      </c>
      <c r="T866" s="108"/>
      <c r="U866" s="271" t="s">
        <v>394</v>
      </c>
    </row>
    <row r="867" spans="1:21" s="20" customFormat="1" ht="18.75" customHeight="1">
      <c r="A867" s="104"/>
      <c r="B867" s="101"/>
      <c r="C867" s="253" t="s">
        <v>394</v>
      </c>
      <c r="D867" s="108"/>
      <c r="E867" s="253" t="s">
        <v>394</v>
      </c>
      <c r="F867" s="260"/>
      <c r="G867" s="261" t="s">
        <v>394</v>
      </c>
      <c r="H867" s="258"/>
      <c r="I867" s="259" t="s">
        <v>394</v>
      </c>
      <c r="J867" s="257" t="str">
        <f>IFERROR((VLOOKUP(CONCATENATE(D867," ",F867),Measures!$D$11:$E$245,2,FALSE)*H867),"")</f>
        <v/>
      </c>
      <c r="K867" s="108"/>
      <c r="L867" s="253" t="s">
        <v>394</v>
      </c>
      <c r="M867" s="108"/>
      <c r="N867" s="253" t="s">
        <v>394</v>
      </c>
      <c r="O867" s="108"/>
      <c r="P867" s="253" t="s">
        <v>394</v>
      </c>
      <c r="Q867" s="256"/>
      <c r="R867" s="255" t="s">
        <v>394</v>
      </c>
      <c r="S867" s="118" t="str">
        <f>IFERROR(IF(M867="LED Kit","NA",VLOOKUP(CONCATENATE(IF(OR(M867="LED Kit",M867="LED Tube"),"LED",M867)," ",O867),Measures!$D$11:$E$245,2,FALSE)*Q867),"")</f>
        <v/>
      </c>
      <c r="T867" s="108"/>
      <c r="U867" s="271" t="s">
        <v>394</v>
      </c>
    </row>
    <row r="868" spans="1:21" s="20" customFormat="1" ht="18.75" customHeight="1">
      <c r="A868" s="104"/>
      <c r="B868" s="101"/>
      <c r="C868" s="253" t="s">
        <v>394</v>
      </c>
      <c r="D868" s="108"/>
      <c r="E868" s="253" t="s">
        <v>394</v>
      </c>
      <c r="F868" s="260"/>
      <c r="G868" s="261" t="s">
        <v>394</v>
      </c>
      <c r="H868" s="258"/>
      <c r="I868" s="259" t="s">
        <v>394</v>
      </c>
      <c r="J868" s="257" t="str">
        <f>IFERROR((VLOOKUP(CONCATENATE(D868," ",F868),Measures!$D$11:$E$245,2,FALSE)*H868),"")</f>
        <v/>
      </c>
      <c r="K868" s="108"/>
      <c r="L868" s="253" t="s">
        <v>394</v>
      </c>
      <c r="M868" s="108"/>
      <c r="N868" s="253" t="s">
        <v>394</v>
      </c>
      <c r="O868" s="108"/>
      <c r="P868" s="253" t="s">
        <v>394</v>
      </c>
      <c r="Q868" s="256"/>
      <c r="R868" s="255" t="s">
        <v>394</v>
      </c>
      <c r="S868" s="118" t="str">
        <f>IFERROR(IF(M868="LED Kit","NA",VLOOKUP(CONCATENATE(IF(OR(M868="LED Kit",M868="LED Tube"),"LED",M868)," ",O868),Measures!$D$11:$E$245,2,FALSE)*Q868),"")</f>
        <v/>
      </c>
      <c r="T868" s="108"/>
      <c r="U868" s="271" t="s">
        <v>394</v>
      </c>
    </row>
    <row r="869" spans="1:21" s="20" customFormat="1" ht="18.75" customHeight="1">
      <c r="A869" s="104"/>
      <c r="B869" s="101"/>
      <c r="C869" s="253" t="s">
        <v>394</v>
      </c>
      <c r="D869" s="108"/>
      <c r="E869" s="253" t="s">
        <v>394</v>
      </c>
      <c r="F869" s="260"/>
      <c r="G869" s="261" t="s">
        <v>394</v>
      </c>
      <c r="H869" s="258"/>
      <c r="I869" s="259" t="s">
        <v>394</v>
      </c>
      <c r="J869" s="257" t="str">
        <f>IFERROR((VLOOKUP(CONCATENATE(D869," ",F869),Measures!$D$11:$E$245,2,FALSE)*H869),"")</f>
        <v/>
      </c>
      <c r="K869" s="108"/>
      <c r="L869" s="253" t="s">
        <v>394</v>
      </c>
      <c r="M869" s="108"/>
      <c r="N869" s="253" t="s">
        <v>394</v>
      </c>
      <c r="O869" s="108"/>
      <c r="P869" s="253" t="s">
        <v>394</v>
      </c>
      <c r="Q869" s="256"/>
      <c r="R869" s="255" t="s">
        <v>394</v>
      </c>
      <c r="S869" s="118" t="str">
        <f>IFERROR(IF(M869="LED Kit","NA",VLOOKUP(CONCATENATE(IF(OR(M869="LED Kit",M869="LED Tube"),"LED",M869)," ",O869),Measures!$D$11:$E$245,2,FALSE)*Q869),"")</f>
        <v/>
      </c>
      <c r="T869" s="108"/>
      <c r="U869" s="271" t="s">
        <v>394</v>
      </c>
    </row>
    <row r="870" spans="1:21" s="20" customFormat="1" ht="18.75" customHeight="1">
      <c r="A870" s="104"/>
      <c r="B870" s="101"/>
      <c r="C870" s="253" t="s">
        <v>394</v>
      </c>
      <c r="D870" s="108"/>
      <c r="E870" s="253" t="s">
        <v>394</v>
      </c>
      <c r="F870" s="260"/>
      <c r="G870" s="261" t="s">
        <v>394</v>
      </c>
      <c r="H870" s="258"/>
      <c r="I870" s="259" t="s">
        <v>394</v>
      </c>
      <c r="J870" s="257" t="str">
        <f>IFERROR((VLOOKUP(CONCATENATE(D870," ",F870),Measures!$D$11:$E$245,2,FALSE)*H870),"")</f>
        <v/>
      </c>
      <c r="K870" s="108"/>
      <c r="L870" s="253" t="s">
        <v>394</v>
      </c>
      <c r="M870" s="108"/>
      <c r="N870" s="253" t="s">
        <v>394</v>
      </c>
      <c r="O870" s="108"/>
      <c r="P870" s="253" t="s">
        <v>394</v>
      </c>
      <c r="Q870" s="256"/>
      <c r="R870" s="255" t="s">
        <v>394</v>
      </c>
      <c r="S870" s="118" t="str">
        <f>IFERROR(IF(M870="LED Kit","NA",VLOOKUP(CONCATENATE(IF(OR(M870="LED Kit",M870="LED Tube"),"LED",M870)," ",O870),Measures!$D$11:$E$245,2,FALSE)*Q870),"")</f>
        <v/>
      </c>
      <c r="T870" s="108"/>
      <c r="U870" s="271" t="s">
        <v>394</v>
      </c>
    </row>
    <row r="871" spans="1:21" s="20" customFormat="1" ht="18.75" customHeight="1">
      <c r="A871" s="104"/>
      <c r="B871" s="101"/>
      <c r="C871" s="253" t="s">
        <v>394</v>
      </c>
      <c r="D871" s="108"/>
      <c r="E871" s="253" t="s">
        <v>394</v>
      </c>
      <c r="F871" s="260"/>
      <c r="G871" s="261" t="s">
        <v>394</v>
      </c>
      <c r="H871" s="258"/>
      <c r="I871" s="259" t="s">
        <v>394</v>
      </c>
      <c r="J871" s="257" t="str">
        <f>IFERROR((VLOOKUP(CONCATENATE(D871," ",F871),Measures!$D$11:$E$245,2,FALSE)*H871),"")</f>
        <v/>
      </c>
      <c r="K871" s="108"/>
      <c r="L871" s="253" t="s">
        <v>394</v>
      </c>
      <c r="M871" s="108"/>
      <c r="N871" s="253" t="s">
        <v>394</v>
      </c>
      <c r="O871" s="108"/>
      <c r="P871" s="253" t="s">
        <v>394</v>
      </c>
      <c r="Q871" s="256"/>
      <c r="R871" s="255" t="s">
        <v>394</v>
      </c>
      <c r="S871" s="118" t="str">
        <f>IFERROR(IF(M871="LED Kit","NA",VLOOKUP(CONCATENATE(IF(OR(M871="LED Kit",M871="LED Tube"),"LED",M871)," ",O871),Measures!$D$11:$E$245,2,FALSE)*Q871),"")</f>
        <v/>
      </c>
      <c r="T871" s="108"/>
      <c r="U871" s="271" t="s">
        <v>394</v>
      </c>
    </row>
    <row r="872" spans="1:21" s="20" customFormat="1" ht="18.75" customHeight="1">
      <c r="A872" s="104"/>
      <c r="B872" s="101"/>
      <c r="C872" s="253" t="s">
        <v>394</v>
      </c>
      <c r="D872" s="108"/>
      <c r="E872" s="253" t="s">
        <v>394</v>
      </c>
      <c r="F872" s="260"/>
      <c r="G872" s="261" t="s">
        <v>394</v>
      </c>
      <c r="H872" s="258"/>
      <c r="I872" s="259" t="s">
        <v>394</v>
      </c>
      <c r="J872" s="257" t="str">
        <f>IFERROR((VLOOKUP(CONCATENATE(D872," ",F872),Measures!$D$11:$E$245,2,FALSE)*H872),"")</f>
        <v/>
      </c>
      <c r="K872" s="108"/>
      <c r="L872" s="253" t="s">
        <v>394</v>
      </c>
      <c r="M872" s="108"/>
      <c r="N872" s="253" t="s">
        <v>394</v>
      </c>
      <c r="O872" s="108"/>
      <c r="P872" s="253" t="s">
        <v>394</v>
      </c>
      <c r="Q872" s="256"/>
      <c r="R872" s="255" t="s">
        <v>394</v>
      </c>
      <c r="S872" s="118" t="str">
        <f>IFERROR(IF(M872="LED Kit","NA",VLOOKUP(CONCATENATE(IF(OR(M872="LED Kit",M872="LED Tube"),"LED",M872)," ",O872),Measures!$D$11:$E$245,2,FALSE)*Q872),"")</f>
        <v/>
      </c>
      <c r="T872" s="108"/>
      <c r="U872" s="271" t="s">
        <v>394</v>
      </c>
    </row>
    <row r="873" spans="1:21" s="20" customFormat="1" ht="18.75" customHeight="1">
      <c r="A873" s="104"/>
      <c r="B873" s="101"/>
      <c r="C873" s="253" t="s">
        <v>394</v>
      </c>
      <c r="D873" s="108"/>
      <c r="E873" s="253" t="s">
        <v>394</v>
      </c>
      <c r="F873" s="260"/>
      <c r="G873" s="261" t="s">
        <v>394</v>
      </c>
      <c r="H873" s="258"/>
      <c r="I873" s="259" t="s">
        <v>394</v>
      </c>
      <c r="J873" s="257" t="str">
        <f>IFERROR((VLOOKUP(CONCATENATE(D873," ",F873),Measures!$D$11:$E$245,2,FALSE)*H873),"")</f>
        <v/>
      </c>
      <c r="K873" s="108"/>
      <c r="L873" s="253" t="s">
        <v>394</v>
      </c>
      <c r="M873" s="108"/>
      <c r="N873" s="253" t="s">
        <v>394</v>
      </c>
      <c r="O873" s="108"/>
      <c r="P873" s="253" t="s">
        <v>394</v>
      </c>
      <c r="Q873" s="256"/>
      <c r="R873" s="255" t="s">
        <v>394</v>
      </c>
      <c r="S873" s="118" t="str">
        <f>IFERROR(IF(M873="LED Kit","NA",VLOOKUP(CONCATENATE(IF(OR(M873="LED Kit",M873="LED Tube"),"LED",M873)," ",O873),Measures!$D$11:$E$245,2,FALSE)*Q873),"")</f>
        <v/>
      </c>
      <c r="T873" s="108"/>
      <c r="U873" s="271" t="s">
        <v>394</v>
      </c>
    </row>
    <row r="874" spans="1:21" s="20" customFormat="1" ht="18.75" customHeight="1">
      <c r="A874" s="104"/>
      <c r="B874" s="101"/>
      <c r="C874" s="253" t="s">
        <v>394</v>
      </c>
      <c r="D874" s="108"/>
      <c r="E874" s="253" t="s">
        <v>394</v>
      </c>
      <c r="F874" s="260"/>
      <c r="G874" s="261" t="s">
        <v>394</v>
      </c>
      <c r="H874" s="258"/>
      <c r="I874" s="259" t="s">
        <v>394</v>
      </c>
      <c r="J874" s="257" t="str">
        <f>IFERROR((VLOOKUP(CONCATENATE(D874," ",F874),Measures!$D$11:$E$245,2,FALSE)*H874),"")</f>
        <v/>
      </c>
      <c r="K874" s="108"/>
      <c r="L874" s="253" t="s">
        <v>394</v>
      </c>
      <c r="M874" s="108"/>
      <c r="N874" s="253" t="s">
        <v>394</v>
      </c>
      <c r="O874" s="108"/>
      <c r="P874" s="253" t="s">
        <v>394</v>
      </c>
      <c r="Q874" s="256"/>
      <c r="R874" s="255" t="s">
        <v>394</v>
      </c>
      <c r="S874" s="118" t="str">
        <f>IFERROR(IF(M874="LED Kit","NA",VLOOKUP(CONCATENATE(IF(OR(M874="LED Kit",M874="LED Tube"),"LED",M874)," ",O874),Measures!$D$11:$E$245,2,FALSE)*Q874),"")</f>
        <v/>
      </c>
      <c r="T874" s="108"/>
      <c r="U874" s="271" t="s">
        <v>394</v>
      </c>
    </row>
    <row r="875" spans="1:21" s="20" customFormat="1" ht="18.75" customHeight="1">
      <c r="A875" s="104"/>
      <c r="B875" s="101"/>
      <c r="C875" s="253" t="s">
        <v>394</v>
      </c>
      <c r="D875" s="108"/>
      <c r="E875" s="253" t="s">
        <v>394</v>
      </c>
      <c r="F875" s="260"/>
      <c r="G875" s="261" t="s">
        <v>394</v>
      </c>
      <c r="H875" s="258"/>
      <c r="I875" s="259" t="s">
        <v>394</v>
      </c>
      <c r="J875" s="257" t="str">
        <f>IFERROR((VLOOKUP(CONCATENATE(D875," ",F875),Measures!$D$11:$E$245,2,FALSE)*H875),"")</f>
        <v/>
      </c>
      <c r="K875" s="108"/>
      <c r="L875" s="253" t="s">
        <v>394</v>
      </c>
      <c r="M875" s="108"/>
      <c r="N875" s="253" t="s">
        <v>394</v>
      </c>
      <c r="O875" s="108"/>
      <c r="P875" s="253" t="s">
        <v>394</v>
      </c>
      <c r="Q875" s="256"/>
      <c r="R875" s="255" t="s">
        <v>394</v>
      </c>
      <c r="S875" s="118" t="str">
        <f>IFERROR(IF(M875="LED Kit","NA",VLOOKUP(CONCATENATE(IF(OR(M875="LED Kit",M875="LED Tube"),"LED",M875)," ",O875),Measures!$D$11:$E$245,2,FALSE)*Q875),"")</f>
        <v/>
      </c>
      <c r="T875" s="108"/>
      <c r="U875" s="271" t="s">
        <v>394</v>
      </c>
    </row>
    <row r="876" spans="1:21" s="20" customFormat="1" ht="18.75" customHeight="1">
      <c r="A876" s="104"/>
      <c r="B876" s="101"/>
      <c r="C876" s="253" t="s">
        <v>394</v>
      </c>
      <c r="D876" s="108"/>
      <c r="E876" s="253" t="s">
        <v>394</v>
      </c>
      <c r="F876" s="260"/>
      <c r="G876" s="261" t="s">
        <v>394</v>
      </c>
      <c r="H876" s="258"/>
      <c r="I876" s="259" t="s">
        <v>394</v>
      </c>
      <c r="J876" s="257" t="str">
        <f>IFERROR((VLOOKUP(CONCATENATE(D876," ",F876),Measures!$D$11:$E$245,2,FALSE)*H876),"")</f>
        <v/>
      </c>
      <c r="K876" s="108"/>
      <c r="L876" s="253" t="s">
        <v>394</v>
      </c>
      <c r="M876" s="108"/>
      <c r="N876" s="253" t="s">
        <v>394</v>
      </c>
      <c r="O876" s="108"/>
      <c r="P876" s="253" t="s">
        <v>394</v>
      </c>
      <c r="Q876" s="256"/>
      <c r="R876" s="255" t="s">
        <v>394</v>
      </c>
      <c r="S876" s="118" t="str">
        <f>IFERROR(IF(M876="LED Kit","NA",VLOOKUP(CONCATENATE(IF(OR(M876="LED Kit",M876="LED Tube"),"LED",M876)," ",O876),Measures!$D$11:$E$245,2,FALSE)*Q876),"")</f>
        <v/>
      </c>
      <c r="T876" s="108"/>
      <c r="U876" s="271" t="s">
        <v>394</v>
      </c>
    </row>
    <row r="877" spans="1:21" s="20" customFormat="1" ht="18.75" customHeight="1">
      <c r="A877" s="104"/>
      <c r="B877" s="101"/>
      <c r="C877" s="253" t="s">
        <v>394</v>
      </c>
      <c r="D877" s="108"/>
      <c r="E877" s="253" t="s">
        <v>394</v>
      </c>
      <c r="F877" s="260"/>
      <c r="G877" s="261" t="s">
        <v>394</v>
      </c>
      <c r="H877" s="258"/>
      <c r="I877" s="259" t="s">
        <v>394</v>
      </c>
      <c r="J877" s="257" t="str">
        <f>IFERROR((VLOOKUP(CONCATENATE(D877," ",F877),Measures!$D$11:$E$245,2,FALSE)*H877),"")</f>
        <v/>
      </c>
      <c r="K877" s="108"/>
      <c r="L877" s="253" t="s">
        <v>394</v>
      </c>
      <c r="M877" s="108"/>
      <c r="N877" s="253" t="s">
        <v>394</v>
      </c>
      <c r="O877" s="108"/>
      <c r="P877" s="253" t="s">
        <v>394</v>
      </c>
      <c r="Q877" s="256"/>
      <c r="R877" s="255" t="s">
        <v>394</v>
      </c>
      <c r="S877" s="118" t="str">
        <f>IFERROR(IF(M877="LED Kit","NA",VLOOKUP(CONCATENATE(IF(OR(M877="LED Kit",M877="LED Tube"),"LED",M877)," ",O877),Measures!$D$11:$E$245,2,FALSE)*Q877),"")</f>
        <v/>
      </c>
      <c r="T877" s="108"/>
      <c r="U877" s="271" t="s">
        <v>394</v>
      </c>
    </row>
    <row r="878" spans="1:21" s="20" customFormat="1" ht="18.75" customHeight="1">
      <c r="A878" s="104"/>
      <c r="B878" s="101"/>
      <c r="C878" s="253" t="s">
        <v>394</v>
      </c>
      <c r="D878" s="108"/>
      <c r="E878" s="253" t="s">
        <v>394</v>
      </c>
      <c r="F878" s="260"/>
      <c r="G878" s="261" t="s">
        <v>394</v>
      </c>
      <c r="H878" s="258"/>
      <c r="I878" s="259" t="s">
        <v>394</v>
      </c>
      <c r="J878" s="257" t="str">
        <f>IFERROR((VLOOKUP(CONCATENATE(D878," ",F878),Measures!$D$11:$E$245,2,FALSE)*H878),"")</f>
        <v/>
      </c>
      <c r="K878" s="108"/>
      <c r="L878" s="253" t="s">
        <v>394</v>
      </c>
      <c r="M878" s="108"/>
      <c r="N878" s="253" t="s">
        <v>394</v>
      </c>
      <c r="O878" s="108"/>
      <c r="P878" s="253" t="s">
        <v>394</v>
      </c>
      <c r="Q878" s="256"/>
      <c r="R878" s="255" t="s">
        <v>394</v>
      </c>
      <c r="S878" s="118" t="str">
        <f>IFERROR(IF(M878="LED Kit","NA",VLOOKUP(CONCATENATE(IF(OR(M878="LED Kit",M878="LED Tube"),"LED",M878)," ",O878),Measures!$D$11:$E$245,2,FALSE)*Q878),"")</f>
        <v/>
      </c>
      <c r="T878" s="108"/>
      <c r="U878" s="271" t="s">
        <v>394</v>
      </c>
    </row>
    <row r="879" spans="1:21" s="20" customFormat="1" ht="18.75" customHeight="1">
      <c r="A879" s="104"/>
      <c r="B879" s="101"/>
      <c r="C879" s="253" t="s">
        <v>394</v>
      </c>
      <c r="D879" s="108"/>
      <c r="E879" s="253" t="s">
        <v>394</v>
      </c>
      <c r="F879" s="260"/>
      <c r="G879" s="261" t="s">
        <v>394</v>
      </c>
      <c r="H879" s="258"/>
      <c r="I879" s="259" t="s">
        <v>394</v>
      </c>
      <c r="J879" s="257" t="str">
        <f>IFERROR((VLOOKUP(CONCATENATE(D879," ",F879),Measures!$D$11:$E$245,2,FALSE)*H879),"")</f>
        <v/>
      </c>
      <c r="K879" s="108"/>
      <c r="L879" s="253" t="s">
        <v>394</v>
      </c>
      <c r="M879" s="108"/>
      <c r="N879" s="253" t="s">
        <v>394</v>
      </c>
      <c r="O879" s="108"/>
      <c r="P879" s="253" t="s">
        <v>394</v>
      </c>
      <c r="Q879" s="256"/>
      <c r="R879" s="255" t="s">
        <v>394</v>
      </c>
      <c r="S879" s="118" t="str">
        <f>IFERROR(IF(M879="LED Kit","NA",VLOOKUP(CONCATENATE(IF(OR(M879="LED Kit",M879="LED Tube"),"LED",M879)," ",O879),Measures!$D$11:$E$245,2,FALSE)*Q879),"")</f>
        <v/>
      </c>
      <c r="T879" s="108"/>
      <c r="U879" s="271" t="s">
        <v>394</v>
      </c>
    </row>
    <row r="880" spans="1:21" s="20" customFormat="1" ht="18.75" customHeight="1">
      <c r="A880" s="104"/>
      <c r="B880" s="101"/>
      <c r="C880" s="253" t="s">
        <v>394</v>
      </c>
      <c r="D880" s="108"/>
      <c r="E880" s="253" t="s">
        <v>394</v>
      </c>
      <c r="F880" s="260"/>
      <c r="G880" s="261" t="s">
        <v>394</v>
      </c>
      <c r="H880" s="258"/>
      <c r="I880" s="259" t="s">
        <v>394</v>
      </c>
      <c r="J880" s="257" t="str">
        <f>IFERROR((VLOOKUP(CONCATENATE(D880," ",F880),Measures!$D$11:$E$245,2,FALSE)*H880),"")</f>
        <v/>
      </c>
      <c r="K880" s="108"/>
      <c r="L880" s="253" t="s">
        <v>394</v>
      </c>
      <c r="M880" s="108"/>
      <c r="N880" s="253" t="s">
        <v>394</v>
      </c>
      <c r="O880" s="108"/>
      <c r="P880" s="253" t="s">
        <v>394</v>
      </c>
      <c r="Q880" s="256"/>
      <c r="R880" s="255" t="s">
        <v>394</v>
      </c>
      <c r="S880" s="118" t="str">
        <f>IFERROR(IF(M880="LED Kit","NA",VLOOKUP(CONCATENATE(IF(OR(M880="LED Kit",M880="LED Tube"),"LED",M880)," ",O880),Measures!$D$11:$E$245,2,FALSE)*Q880),"")</f>
        <v/>
      </c>
      <c r="T880" s="108"/>
      <c r="U880" s="271" t="s">
        <v>394</v>
      </c>
    </row>
    <row r="881" spans="1:21" s="20" customFormat="1" ht="18.75" customHeight="1">
      <c r="A881" s="104"/>
      <c r="B881" s="101"/>
      <c r="C881" s="253" t="s">
        <v>394</v>
      </c>
      <c r="D881" s="108"/>
      <c r="E881" s="253" t="s">
        <v>394</v>
      </c>
      <c r="F881" s="260"/>
      <c r="G881" s="261" t="s">
        <v>394</v>
      </c>
      <c r="H881" s="258"/>
      <c r="I881" s="259" t="s">
        <v>394</v>
      </c>
      <c r="J881" s="257" t="str">
        <f>IFERROR((VLOOKUP(CONCATENATE(D881," ",F881),Measures!$D$11:$E$245,2,FALSE)*H881),"")</f>
        <v/>
      </c>
      <c r="K881" s="108"/>
      <c r="L881" s="253" t="s">
        <v>394</v>
      </c>
      <c r="M881" s="108"/>
      <c r="N881" s="253" t="s">
        <v>394</v>
      </c>
      <c r="O881" s="108"/>
      <c r="P881" s="253" t="s">
        <v>394</v>
      </c>
      <c r="Q881" s="256"/>
      <c r="R881" s="255" t="s">
        <v>394</v>
      </c>
      <c r="S881" s="118" t="str">
        <f>IFERROR(IF(M881="LED Kit","NA",VLOOKUP(CONCATENATE(IF(OR(M881="LED Kit",M881="LED Tube"),"LED",M881)," ",O881),Measures!$D$11:$E$245,2,FALSE)*Q881),"")</f>
        <v/>
      </c>
      <c r="T881" s="108"/>
      <c r="U881" s="271" t="s">
        <v>394</v>
      </c>
    </row>
    <row r="882" spans="1:21" s="20" customFormat="1" ht="18.75" customHeight="1">
      <c r="A882" s="104"/>
      <c r="B882" s="101"/>
      <c r="C882" s="253" t="s">
        <v>394</v>
      </c>
      <c r="D882" s="108"/>
      <c r="E882" s="253" t="s">
        <v>394</v>
      </c>
      <c r="F882" s="260"/>
      <c r="G882" s="261" t="s">
        <v>394</v>
      </c>
      <c r="H882" s="258"/>
      <c r="I882" s="259" t="s">
        <v>394</v>
      </c>
      <c r="J882" s="257" t="str">
        <f>IFERROR((VLOOKUP(CONCATENATE(D882," ",F882),Measures!$D$11:$E$245,2,FALSE)*H882),"")</f>
        <v/>
      </c>
      <c r="K882" s="108"/>
      <c r="L882" s="253" t="s">
        <v>394</v>
      </c>
      <c r="M882" s="108"/>
      <c r="N882" s="253" t="s">
        <v>394</v>
      </c>
      <c r="O882" s="108"/>
      <c r="P882" s="253" t="s">
        <v>394</v>
      </c>
      <c r="Q882" s="256"/>
      <c r="R882" s="255" t="s">
        <v>394</v>
      </c>
      <c r="S882" s="118" t="str">
        <f>IFERROR(IF(M882="LED Kit","NA",VLOOKUP(CONCATENATE(IF(OR(M882="LED Kit",M882="LED Tube"),"LED",M882)," ",O882),Measures!$D$11:$E$245,2,FALSE)*Q882),"")</f>
        <v/>
      </c>
      <c r="T882" s="108"/>
      <c r="U882" s="271" t="s">
        <v>394</v>
      </c>
    </row>
    <row r="883" spans="1:21" s="20" customFormat="1" ht="18.75" customHeight="1">
      <c r="A883" s="104"/>
      <c r="B883" s="101"/>
      <c r="C883" s="253" t="s">
        <v>394</v>
      </c>
      <c r="D883" s="108"/>
      <c r="E883" s="253" t="s">
        <v>394</v>
      </c>
      <c r="F883" s="260"/>
      <c r="G883" s="261" t="s">
        <v>394</v>
      </c>
      <c r="H883" s="258"/>
      <c r="I883" s="259" t="s">
        <v>394</v>
      </c>
      <c r="J883" s="257" t="str">
        <f>IFERROR((VLOOKUP(CONCATENATE(D883," ",F883),Measures!$D$11:$E$245,2,FALSE)*H883),"")</f>
        <v/>
      </c>
      <c r="K883" s="108"/>
      <c r="L883" s="253" t="s">
        <v>394</v>
      </c>
      <c r="M883" s="108"/>
      <c r="N883" s="253" t="s">
        <v>394</v>
      </c>
      <c r="O883" s="108"/>
      <c r="P883" s="253" t="s">
        <v>394</v>
      </c>
      <c r="Q883" s="256"/>
      <c r="R883" s="255" t="s">
        <v>394</v>
      </c>
      <c r="S883" s="118" t="str">
        <f>IFERROR(IF(M883="LED Kit","NA",VLOOKUP(CONCATENATE(IF(OR(M883="LED Kit",M883="LED Tube"),"LED",M883)," ",O883),Measures!$D$11:$E$245,2,FALSE)*Q883),"")</f>
        <v/>
      </c>
      <c r="T883" s="108"/>
      <c r="U883" s="271" t="s">
        <v>394</v>
      </c>
    </row>
    <row r="884" spans="1:21" s="20" customFormat="1" ht="18.75" customHeight="1">
      <c r="A884" s="104"/>
      <c r="B884" s="101"/>
      <c r="C884" s="253" t="s">
        <v>394</v>
      </c>
      <c r="D884" s="108"/>
      <c r="E884" s="253" t="s">
        <v>394</v>
      </c>
      <c r="F884" s="260"/>
      <c r="G884" s="261" t="s">
        <v>394</v>
      </c>
      <c r="H884" s="258"/>
      <c r="I884" s="259" t="s">
        <v>394</v>
      </c>
      <c r="J884" s="257" t="str">
        <f>IFERROR((VLOOKUP(CONCATENATE(D884," ",F884),Measures!$D$11:$E$245,2,FALSE)*H884),"")</f>
        <v/>
      </c>
      <c r="K884" s="108"/>
      <c r="L884" s="253" t="s">
        <v>394</v>
      </c>
      <c r="M884" s="108"/>
      <c r="N884" s="253" t="s">
        <v>394</v>
      </c>
      <c r="O884" s="108"/>
      <c r="P884" s="253" t="s">
        <v>394</v>
      </c>
      <c r="Q884" s="256"/>
      <c r="R884" s="255" t="s">
        <v>394</v>
      </c>
      <c r="S884" s="118" t="str">
        <f>IFERROR(IF(M884="LED Kit","NA",VLOOKUP(CONCATENATE(IF(OR(M884="LED Kit",M884="LED Tube"),"LED",M884)," ",O884),Measures!$D$11:$E$245,2,FALSE)*Q884),"")</f>
        <v/>
      </c>
      <c r="T884" s="108"/>
      <c r="U884" s="271" t="s">
        <v>394</v>
      </c>
    </row>
    <row r="885" spans="1:21" s="20" customFormat="1" ht="18.75" customHeight="1">
      <c r="A885" s="104"/>
      <c r="B885" s="101"/>
      <c r="C885" s="253" t="s">
        <v>394</v>
      </c>
      <c r="D885" s="108"/>
      <c r="E885" s="253" t="s">
        <v>394</v>
      </c>
      <c r="F885" s="260"/>
      <c r="G885" s="261" t="s">
        <v>394</v>
      </c>
      <c r="H885" s="258"/>
      <c r="I885" s="259" t="s">
        <v>394</v>
      </c>
      <c r="J885" s="257" t="str">
        <f>IFERROR((VLOOKUP(CONCATENATE(D885," ",F885),Measures!$D$11:$E$245,2,FALSE)*H885),"")</f>
        <v/>
      </c>
      <c r="K885" s="108"/>
      <c r="L885" s="253" t="s">
        <v>394</v>
      </c>
      <c r="M885" s="108"/>
      <c r="N885" s="253" t="s">
        <v>394</v>
      </c>
      <c r="O885" s="108"/>
      <c r="P885" s="253" t="s">
        <v>394</v>
      </c>
      <c r="Q885" s="256"/>
      <c r="R885" s="255" t="s">
        <v>394</v>
      </c>
      <c r="S885" s="118" t="str">
        <f>IFERROR(IF(M885="LED Kit","NA",VLOOKUP(CONCATENATE(IF(OR(M885="LED Kit",M885="LED Tube"),"LED",M885)," ",O885),Measures!$D$11:$E$245,2,FALSE)*Q885),"")</f>
        <v/>
      </c>
      <c r="T885" s="108"/>
      <c r="U885" s="271" t="s">
        <v>394</v>
      </c>
    </row>
    <row r="886" spans="1:21" s="20" customFormat="1" ht="18.75" customHeight="1">
      <c r="A886" s="104"/>
      <c r="B886" s="101"/>
      <c r="C886" s="253" t="s">
        <v>394</v>
      </c>
      <c r="D886" s="108"/>
      <c r="E886" s="253" t="s">
        <v>394</v>
      </c>
      <c r="F886" s="260"/>
      <c r="G886" s="261" t="s">
        <v>394</v>
      </c>
      <c r="H886" s="258"/>
      <c r="I886" s="259" t="s">
        <v>394</v>
      </c>
      <c r="J886" s="257" t="str">
        <f>IFERROR((VLOOKUP(CONCATENATE(D886," ",F886),Measures!$D$11:$E$245,2,FALSE)*H886),"")</f>
        <v/>
      </c>
      <c r="K886" s="108"/>
      <c r="L886" s="253" t="s">
        <v>394</v>
      </c>
      <c r="M886" s="108"/>
      <c r="N886" s="253" t="s">
        <v>394</v>
      </c>
      <c r="O886" s="108"/>
      <c r="P886" s="253" t="s">
        <v>394</v>
      </c>
      <c r="Q886" s="256"/>
      <c r="R886" s="255" t="s">
        <v>394</v>
      </c>
      <c r="S886" s="118" t="str">
        <f>IFERROR(IF(M886="LED Kit","NA",VLOOKUP(CONCATENATE(IF(OR(M886="LED Kit",M886="LED Tube"),"LED",M886)," ",O886),Measures!$D$11:$E$245,2,FALSE)*Q886),"")</f>
        <v/>
      </c>
      <c r="T886" s="108"/>
      <c r="U886" s="271" t="s">
        <v>394</v>
      </c>
    </row>
    <row r="887" spans="1:21" s="20" customFormat="1" ht="18.75" customHeight="1">
      <c r="A887" s="104"/>
      <c r="B887" s="101"/>
      <c r="C887" s="253" t="s">
        <v>394</v>
      </c>
      <c r="D887" s="108"/>
      <c r="E887" s="253" t="s">
        <v>394</v>
      </c>
      <c r="F887" s="260"/>
      <c r="G887" s="261" t="s">
        <v>394</v>
      </c>
      <c r="H887" s="258"/>
      <c r="I887" s="259" t="s">
        <v>394</v>
      </c>
      <c r="J887" s="257" t="str">
        <f>IFERROR((VLOOKUP(CONCATENATE(D887," ",F887),Measures!$D$11:$E$245,2,FALSE)*H887),"")</f>
        <v/>
      </c>
      <c r="K887" s="108"/>
      <c r="L887" s="253" t="s">
        <v>394</v>
      </c>
      <c r="M887" s="108"/>
      <c r="N887" s="253" t="s">
        <v>394</v>
      </c>
      <c r="O887" s="108"/>
      <c r="P887" s="253" t="s">
        <v>394</v>
      </c>
      <c r="Q887" s="256"/>
      <c r="R887" s="255" t="s">
        <v>394</v>
      </c>
      <c r="S887" s="118" t="str">
        <f>IFERROR(IF(M887="LED Kit","NA",VLOOKUP(CONCATENATE(IF(OR(M887="LED Kit",M887="LED Tube"),"LED",M887)," ",O887),Measures!$D$11:$E$245,2,FALSE)*Q887),"")</f>
        <v/>
      </c>
      <c r="T887" s="108"/>
      <c r="U887" s="271" t="s">
        <v>394</v>
      </c>
    </row>
    <row r="888" spans="1:21" s="20" customFormat="1" ht="18.75" customHeight="1">
      <c r="A888" s="104"/>
      <c r="B888" s="101"/>
      <c r="C888" s="253" t="s">
        <v>394</v>
      </c>
      <c r="D888" s="108"/>
      <c r="E888" s="253" t="s">
        <v>394</v>
      </c>
      <c r="F888" s="260"/>
      <c r="G888" s="261" t="s">
        <v>394</v>
      </c>
      <c r="H888" s="258"/>
      <c r="I888" s="259" t="s">
        <v>394</v>
      </c>
      <c r="J888" s="257" t="str">
        <f>IFERROR((VLOOKUP(CONCATENATE(D888," ",F888),Measures!$D$11:$E$245,2,FALSE)*H888),"")</f>
        <v/>
      </c>
      <c r="K888" s="108"/>
      <c r="L888" s="253" t="s">
        <v>394</v>
      </c>
      <c r="M888" s="108"/>
      <c r="N888" s="253" t="s">
        <v>394</v>
      </c>
      <c r="O888" s="108"/>
      <c r="P888" s="253" t="s">
        <v>394</v>
      </c>
      <c r="Q888" s="256"/>
      <c r="R888" s="255" t="s">
        <v>394</v>
      </c>
      <c r="S888" s="118" t="str">
        <f>IFERROR(IF(M888="LED Kit","NA",VLOOKUP(CONCATENATE(IF(OR(M888="LED Kit",M888="LED Tube"),"LED",M888)," ",O888),Measures!$D$11:$E$245,2,FALSE)*Q888),"")</f>
        <v/>
      </c>
      <c r="T888" s="108"/>
      <c r="U888" s="271" t="s">
        <v>394</v>
      </c>
    </row>
    <row r="889" spans="1:21" s="20" customFormat="1" ht="18.75" customHeight="1">
      <c r="A889" s="104"/>
      <c r="B889" s="101"/>
      <c r="C889" s="253" t="s">
        <v>394</v>
      </c>
      <c r="D889" s="108"/>
      <c r="E889" s="253" t="s">
        <v>394</v>
      </c>
      <c r="F889" s="260"/>
      <c r="G889" s="261" t="s">
        <v>394</v>
      </c>
      <c r="H889" s="258"/>
      <c r="I889" s="259" t="s">
        <v>394</v>
      </c>
      <c r="J889" s="257" t="str">
        <f>IFERROR((VLOOKUP(CONCATENATE(D889," ",F889),Measures!$D$11:$E$245,2,FALSE)*H889),"")</f>
        <v/>
      </c>
      <c r="K889" s="108"/>
      <c r="L889" s="253" t="s">
        <v>394</v>
      </c>
      <c r="M889" s="108"/>
      <c r="N889" s="253" t="s">
        <v>394</v>
      </c>
      <c r="O889" s="108"/>
      <c r="P889" s="253" t="s">
        <v>394</v>
      </c>
      <c r="Q889" s="256"/>
      <c r="R889" s="255" t="s">
        <v>394</v>
      </c>
      <c r="S889" s="118" t="str">
        <f>IFERROR(IF(M889="LED Kit","NA",VLOOKUP(CONCATENATE(IF(OR(M889="LED Kit",M889="LED Tube"),"LED",M889)," ",O889),Measures!$D$11:$E$245,2,FALSE)*Q889),"")</f>
        <v/>
      </c>
      <c r="T889" s="108"/>
      <c r="U889" s="271" t="s">
        <v>394</v>
      </c>
    </row>
    <row r="890" spans="1:21" s="20" customFormat="1" ht="18.75" customHeight="1">
      <c r="A890" s="104"/>
      <c r="B890" s="101"/>
      <c r="C890" s="253" t="s">
        <v>394</v>
      </c>
      <c r="D890" s="108"/>
      <c r="E890" s="253" t="s">
        <v>394</v>
      </c>
      <c r="F890" s="260"/>
      <c r="G890" s="261" t="s">
        <v>394</v>
      </c>
      <c r="H890" s="258"/>
      <c r="I890" s="259" t="s">
        <v>394</v>
      </c>
      <c r="J890" s="257" t="str">
        <f>IFERROR((VLOOKUP(CONCATENATE(D890," ",F890),Measures!$D$11:$E$245,2,FALSE)*H890),"")</f>
        <v/>
      </c>
      <c r="K890" s="108"/>
      <c r="L890" s="253" t="s">
        <v>394</v>
      </c>
      <c r="M890" s="108"/>
      <c r="N890" s="253" t="s">
        <v>394</v>
      </c>
      <c r="O890" s="108"/>
      <c r="P890" s="253" t="s">
        <v>394</v>
      </c>
      <c r="Q890" s="256"/>
      <c r="R890" s="255" t="s">
        <v>394</v>
      </c>
      <c r="S890" s="118" t="str">
        <f>IFERROR(IF(M890="LED Kit","NA",VLOOKUP(CONCATENATE(IF(OR(M890="LED Kit",M890="LED Tube"),"LED",M890)," ",O890),Measures!$D$11:$E$245,2,FALSE)*Q890),"")</f>
        <v/>
      </c>
      <c r="T890" s="108"/>
      <c r="U890" s="271" t="s">
        <v>394</v>
      </c>
    </row>
    <row r="891" spans="1:21" s="20" customFormat="1" ht="18.75" customHeight="1">
      <c r="A891" s="104"/>
      <c r="B891" s="101"/>
      <c r="C891" s="253" t="s">
        <v>394</v>
      </c>
      <c r="D891" s="108"/>
      <c r="E891" s="253" t="s">
        <v>394</v>
      </c>
      <c r="F891" s="260"/>
      <c r="G891" s="261" t="s">
        <v>394</v>
      </c>
      <c r="H891" s="258"/>
      <c r="I891" s="259" t="s">
        <v>394</v>
      </c>
      <c r="J891" s="257" t="str">
        <f>IFERROR((VLOOKUP(CONCATENATE(D891," ",F891),Measures!$D$11:$E$245,2,FALSE)*H891),"")</f>
        <v/>
      </c>
      <c r="K891" s="108"/>
      <c r="L891" s="253" t="s">
        <v>394</v>
      </c>
      <c r="M891" s="108"/>
      <c r="N891" s="253" t="s">
        <v>394</v>
      </c>
      <c r="O891" s="108"/>
      <c r="P891" s="253" t="s">
        <v>394</v>
      </c>
      <c r="Q891" s="256"/>
      <c r="R891" s="255" t="s">
        <v>394</v>
      </c>
      <c r="S891" s="118" t="str">
        <f>IFERROR(IF(M891="LED Kit","NA",VLOOKUP(CONCATENATE(IF(OR(M891="LED Kit",M891="LED Tube"),"LED",M891)," ",O891),Measures!$D$11:$E$245,2,FALSE)*Q891),"")</f>
        <v/>
      </c>
      <c r="T891" s="108"/>
      <c r="U891" s="271" t="s">
        <v>394</v>
      </c>
    </row>
    <row r="892" spans="1:21" s="20" customFormat="1" ht="18.75" customHeight="1">
      <c r="A892" s="104"/>
      <c r="B892" s="101"/>
      <c r="C892" s="253" t="s">
        <v>394</v>
      </c>
      <c r="D892" s="108"/>
      <c r="E892" s="253" t="s">
        <v>394</v>
      </c>
      <c r="F892" s="260"/>
      <c r="G892" s="261" t="s">
        <v>394</v>
      </c>
      <c r="H892" s="258"/>
      <c r="I892" s="259" t="s">
        <v>394</v>
      </c>
      <c r="J892" s="257" t="str">
        <f>IFERROR((VLOOKUP(CONCATENATE(D892," ",F892),Measures!$D$11:$E$245,2,FALSE)*H892),"")</f>
        <v/>
      </c>
      <c r="K892" s="108"/>
      <c r="L892" s="253" t="s">
        <v>394</v>
      </c>
      <c r="M892" s="108"/>
      <c r="N892" s="253" t="s">
        <v>394</v>
      </c>
      <c r="O892" s="108"/>
      <c r="P892" s="253" t="s">
        <v>394</v>
      </c>
      <c r="Q892" s="256"/>
      <c r="R892" s="255" t="s">
        <v>394</v>
      </c>
      <c r="S892" s="118" t="str">
        <f>IFERROR(IF(M892="LED Kit","NA",VLOOKUP(CONCATENATE(IF(OR(M892="LED Kit",M892="LED Tube"),"LED",M892)," ",O892),Measures!$D$11:$E$245,2,FALSE)*Q892),"")</f>
        <v/>
      </c>
      <c r="T892" s="108"/>
      <c r="U892" s="271" t="s">
        <v>394</v>
      </c>
    </row>
    <row r="893" spans="1:21" s="20" customFormat="1" ht="18.75" customHeight="1">
      <c r="A893" s="104"/>
      <c r="B893" s="101"/>
      <c r="C893" s="253" t="s">
        <v>394</v>
      </c>
      <c r="D893" s="108"/>
      <c r="E893" s="253" t="s">
        <v>394</v>
      </c>
      <c r="F893" s="260"/>
      <c r="G893" s="261" t="s">
        <v>394</v>
      </c>
      <c r="H893" s="258"/>
      <c r="I893" s="259" t="s">
        <v>394</v>
      </c>
      <c r="J893" s="257" t="str">
        <f>IFERROR((VLOOKUP(CONCATENATE(D893," ",F893),Measures!$D$11:$E$245,2,FALSE)*H893),"")</f>
        <v/>
      </c>
      <c r="K893" s="108"/>
      <c r="L893" s="253" t="s">
        <v>394</v>
      </c>
      <c r="M893" s="108"/>
      <c r="N893" s="253" t="s">
        <v>394</v>
      </c>
      <c r="O893" s="108"/>
      <c r="P893" s="253" t="s">
        <v>394</v>
      </c>
      <c r="Q893" s="256"/>
      <c r="R893" s="255" t="s">
        <v>394</v>
      </c>
      <c r="S893" s="118" t="str">
        <f>IFERROR(IF(M893="LED Kit","NA",VLOOKUP(CONCATENATE(IF(OR(M893="LED Kit",M893="LED Tube"),"LED",M893)," ",O893),Measures!$D$11:$E$245,2,FALSE)*Q893),"")</f>
        <v/>
      </c>
      <c r="T893" s="108"/>
      <c r="U893" s="271" t="s">
        <v>394</v>
      </c>
    </row>
    <row r="894" spans="1:21" s="20" customFormat="1" ht="18.75" customHeight="1">
      <c r="A894" s="104"/>
      <c r="B894" s="101"/>
      <c r="C894" s="253" t="s">
        <v>394</v>
      </c>
      <c r="D894" s="108"/>
      <c r="E894" s="253" t="s">
        <v>394</v>
      </c>
      <c r="F894" s="260"/>
      <c r="G894" s="261" t="s">
        <v>394</v>
      </c>
      <c r="H894" s="258"/>
      <c r="I894" s="259" t="s">
        <v>394</v>
      </c>
      <c r="J894" s="257" t="str">
        <f>IFERROR((VLOOKUP(CONCATENATE(D894," ",F894),Measures!$D$11:$E$245,2,FALSE)*H894),"")</f>
        <v/>
      </c>
      <c r="K894" s="108"/>
      <c r="L894" s="253" t="s">
        <v>394</v>
      </c>
      <c r="M894" s="108"/>
      <c r="N894" s="253" t="s">
        <v>394</v>
      </c>
      <c r="O894" s="108"/>
      <c r="P894" s="253" t="s">
        <v>394</v>
      </c>
      <c r="Q894" s="256"/>
      <c r="R894" s="255" t="s">
        <v>394</v>
      </c>
      <c r="S894" s="118" t="str">
        <f>IFERROR(IF(M894="LED Kit","NA",VLOOKUP(CONCATENATE(IF(OR(M894="LED Kit",M894="LED Tube"),"LED",M894)," ",O894),Measures!$D$11:$E$245,2,FALSE)*Q894),"")</f>
        <v/>
      </c>
      <c r="T894" s="108"/>
      <c r="U894" s="271" t="s">
        <v>394</v>
      </c>
    </row>
    <row r="895" spans="1:21" s="20" customFormat="1" ht="18.75" customHeight="1">
      <c r="A895" s="104"/>
      <c r="B895" s="101"/>
      <c r="C895" s="253" t="s">
        <v>394</v>
      </c>
      <c r="D895" s="108"/>
      <c r="E895" s="253" t="s">
        <v>394</v>
      </c>
      <c r="F895" s="260"/>
      <c r="G895" s="261" t="s">
        <v>394</v>
      </c>
      <c r="H895" s="258"/>
      <c r="I895" s="259" t="s">
        <v>394</v>
      </c>
      <c r="J895" s="257" t="str">
        <f>IFERROR((VLOOKUP(CONCATENATE(D895," ",F895),Measures!$D$11:$E$245,2,FALSE)*H895),"")</f>
        <v/>
      </c>
      <c r="K895" s="108"/>
      <c r="L895" s="253" t="s">
        <v>394</v>
      </c>
      <c r="M895" s="108"/>
      <c r="N895" s="253" t="s">
        <v>394</v>
      </c>
      <c r="O895" s="108"/>
      <c r="P895" s="253" t="s">
        <v>394</v>
      </c>
      <c r="Q895" s="256"/>
      <c r="R895" s="255" t="s">
        <v>394</v>
      </c>
      <c r="S895" s="118" t="str">
        <f>IFERROR(IF(M895="LED Kit","NA",VLOOKUP(CONCATENATE(IF(OR(M895="LED Kit",M895="LED Tube"),"LED",M895)," ",O895),Measures!$D$11:$E$245,2,FALSE)*Q895),"")</f>
        <v/>
      </c>
      <c r="T895" s="108"/>
      <c r="U895" s="271" t="s">
        <v>394</v>
      </c>
    </row>
    <row r="896" spans="1:21" s="20" customFormat="1" ht="18.75" customHeight="1">
      <c r="A896" s="104"/>
      <c r="B896" s="101"/>
      <c r="C896" s="253" t="s">
        <v>394</v>
      </c>
      <c r="D896" s="108"/>
      <c r="E896" s="253" t="s">
        <v>394</v>
      </c>
      <c r="F896" s="260"/>
      <c r="G896" s="261" t="s">
        <v>394</v>
      </c>
      <c r="H896" s="258"/>
      <c r="I896" s="259" t="s">
        <v>394</v>
      </c>
      <c r="J896" s="257" t="str">
        <f>IFERROR((VLOOKUP(CONCATENATE(D896," ",F896),Measures!$D$11:$E$245,2,FALSE)*H896),"")</f>
        <v/>
      </c>
      <c r="K896" s="108"/>
      <c r="L896" s="253" t="s">
        <v>394</v>
      </c>
      <c r="M896" s="108"/>
      <c r="N896" s="253" t="s">
        <v>394</v>
      </c>
      <c r="O896" s="108"/>
      <c r="P896" s="253" t="s">
        <v>394</v>
      </c>
      <c r="Q896" s="256"/>
      <c r="R896" s="255" t="s">
        <v>394</v>
      </c>
      <c r="S896" s="118" t="str">
        <f>IFERROR(IF(M896="LED Kit","NA",VLOOKUP(CONCATENATE(IF(OR(M896="LED Kit",M896="LED Tube"),"LED",M896)," ",O896),Measures!$D$11:$E$245,2,FALSE)*Q896),"")</f>
        <v/>
      </c>
      <c r="T896" s="108"/>
      <c r="U896" s="271" t="s">
        <v>394</v>
      </c>
    </row>
    <row r="897" spans="1:21" s="20" customFormat="1" ht="18.75" customHeight="1">
      <c r="A897" s="104"/>
      <c r="B897" s="101"/>
      <c r="C897" s="253" t="s">
        <v>394</v>
      </c>
      <c r="D897" s="108"/>
      <c r="E897" s="253" t="s">
        <v>394</v>
      </c>
      <c r="F897" s="260"/>
      <c r="G897" s="261" t="s">
        <v>394</v>
      </c>
      <c r="H897" s="258"/>
      <c r="I897" s="259" t="s">
        <v>394</v>
      </c>
      <c r="J897" s="257" t="str">
        <f>IFERROR((VLOOKUP(CONCATENATE(D897," ",F897),Measures!$D$11:$E$245,2,FALSE)*H897),"")</f>
        <v/>
      </c>
      <c r="K897" s="108"/>
      <c r="L897" s="253" t="s">
        <v>394</v>
      </c>
      <c r="M897" s="108"/>
      <c r="N897" s="253" t="s">
        <v>394</v>
      </c>
      <c r="O897" s="108"/>
      <c r="P897" s="253" t="s">
        <v>394</v>
      </c>
      <c r="Q897" s="256"/>
      <c r="R897" s="255" t="s">
        <v>394</v>
      </c>
      <c r="S897" s="118" t="str">
        <f>IFERROR(IF(M897="LED Kit","NA",VLOOKUP(CONCATENATE(IF(OR(M897="LED Kit",M897="LED Tube"),"LED",M897)," ",O897),Measures!$D$11:$E$245,2,FALSE)*Q897),"")</f>
        <v/>
      </c>
      <c r="T897" s="108"/>
      <c r="U897" s="271" t="s">
        <v>394</v>
      </c>
    </row>
    <row r="898" spans="1:21" s="20" customFormat="1" ht="18.75" customHeight="1">
      <c r="A898" s="104"/>
      <c r="B898" s="101"/>
      <c r="C898" s="253" t="s">
        <v>394</v>
      </c>
      <c r="D898" s="108"/>
      <c r="E898" s="253" t="s">
        <v>394</v>
      </c>
      <c r="F898" s="260"/>
      <c r="G898" s="261" t="s">
        <v>394</v>
      </c>
      <c r="H898" s="258"/>
      <c r="I898" s="259" t="s">
        <v>394</v>
      </c>
      <c r="J898" s="257" t="str">
        <f>IFERROR((VLOOKUP(CONCATENATE(D898," ",F898),Measures!$D$11:$E$245,2,FALSE)*H898),"")</f>
        <v/>
      </c>
      <c r="K898" s="108"/>
      <c r="L898" s="253" t="s">
        <v>394</v>
      </c>
      <c r="M898" s="108"/>
      <c r="N898" s="253" t="s">
        <v>394</v>
      </c>
      <c r="O898" s="108"/>
      <c r="P898" s="253" t="s">
        <v>394</v>
      </c>
      <c r="Q898" s="256"/>
      <c r="R898" s="255" t="s">
        <v>394</v>
      </c>
      <c r="S898" s="118" t="str">
        <f>IFERROR(IF(M898="LED Kit","NA",VLOOKUP(CONCATENATE(IF(OR(M898="LED Kit",M898="LED Tube"),"LED",M898)," ",O898),Measures!$D$11:$E$245,2,FALSE)*Q898),"")</f>
        <v/>
      </c>
      <c r="T898" s="108"/>
      <c r="U898" s="271" t="s">
        <v>394</v>
      </c>
    </row>
    <row r="899" spans="1:21" s="20" customFormat="1" ht="18.75" customHeight="1">
      <c r="A899" s="104"/>
      <c r="B899" s="101"/>
      <c r="C899" s="253" t="s">
        <v>394</v>
      </c>
      <c r="D899" s="108"/>
      <c r="E899" s="253" t="s">
        <v>394</v>
      </c>
      <c r="F899" s="260"/>
      <c r="G899" s="261" t="s">
        <v>394</v>
      </c>
      <c r="H899" s="258"/>
      <c r="I899" s="259" t="s">
        <v>394</v>
      </c>
      <c r="J899" s="257" t="str">
        <f>IFERROR((VLOOKUP(CONCATENATE(D899," ",F899),Measures!$D$11:$E$245,2,FALSE)*H899),"")</f>
        <v/>
      </c>
      <c r="K899" s="108"/>
      <c r="L899" s="253" t="s">
        <v>394</v>
      </c>
      <c r="M899" s="108"/>
      <c r="N899" s="253" t="s">
        <v>394</v>
      </c>
      <c r="O899" s="108"/>
      <c r="P899" s="253" t="s">
        <v>394</v>
      </c>
      <c r="Q899" s="256"/>
      <c r="R899" s="255" t="s">
        <v>394</v>
      </c>
      <c r="S899" s="118" t="str">
        <f>IFERROR(IF(M899="LED Kit","NA",VLOOKUP(CONCATENATE(IF(OR(M899="LED Kit",M899="LED Tube"),"LED",M899)," ",O899),Measures!$D$11:$E$245,2,FALSE)*Q899),"")</f>
        <v/>
      </c>
      <c r="T899" s="108"/>
      <c r="U899" s="271" t="s">
        <v>394</v>
      </c>
    </row>
    <row r="900" spans="1:21" s="20" customFormat="1" ht="18.75" customHeight="1">
      <c r="A900" s="104"/>
      <c r="B900" s="101"/>
      <c r="C900" s="253" t="s">
        <v>394</v>
      </c>
      <c r="D900" s="108"/>
      <c r="E900" s="253" t="s">
        <v>394</v>
      </c>
      <c r="F900" s="260"/>
      <c r="G900" s="261" t="s">
        <v>394</v>
      </c>
      <c r="H900" s="258"/>
      <c r="I900" s="259" t="s">
        <v>394</v>
      </c>
      <c r="J900" s="257" t="str">
        <f>IFERROR((VLOOKUP(CONCATENATE(D900," ",F900),Measures!$D$11:$E$245,2,FALSE)*H900),"")</f>
        <v/>
      </c>
      <c r="K900" s="108"/>
      <c r="L900" s="253" t="s">
        <v>394</v>
      </c>
      <c r="M900" s="108"/>
      <c r="N900" s="253" t="s">
        <v>394</v>
      </c>
      <c r="O900" s="108"/>
      <c r="P900" s="253" t="s">
        <v>394</v>
      </c>
      <c r="Q900" s="256"/>
      <c r="R900" s="255" t="s">
        <v>394</v>
      </c>
      <c r="S900" s="118" t="str">
        <f>IFERROR(IF(M900="LED Kit","NA",VLOOKUP(CONCATENATE(IF(OR(M900="LED Kit",M900="LED Tube"),"LED",M900)," ",O900),Measures!$D$11:$E$245,2,FALSE)*Q900),"")</f>
        <v/>
      </c>
      <c r="T900" s="108"/>
      <c r="U900" s="271" t="s">
        <v>394</v>
      </c>
    </row>
    <row r="901" spans="1:21" s="20" customFormat="1" ht="18.75" customHeight="1">
      <c r="A901" s="104"/>
      <c r="B901" s="101"/>
      <c r="C901" s="253" t="s">
        <v>394</v>
      </c>
      <c r="D901" s="108"/>
      <c r="E901" s="253" t="s">
        <v>394</v>
      </c>
      <c r="F901" s="260"/>
      <c r="G901" s="261" t="s">
        <v>394</v>
      </c>
      <c r="H901" s="258"/>
      <c r="I901" s="259" t="s">
        <v>394</v>
      </c>
      <c r="J901" s="257" t="str">
        <f>IFERROR((VLOOKUP(CONCATENATE(D901," ",F901),Measures!$D$11:$E$245,2,FALSE)*H901),"")</f>
        <v/>
      </c>
      <c r="K901" s="108"/>
      <c r="L901" s="253" t="s">
        <v>394</v>
      </c>
      <c r="M901" s="108"/>
      <c r="N901" s="253" t="s">
        <v>394</v>
      </c>
      <c r="O901" s="108"/>
      <c r="P901" s="253" t="s">
        <v>394</v>
      </c>
      <c r="Q901" s="256"/>
      <c r="R901" s="255" t="s">
        <v>394</v>
      </c>
      <c r="S901" s="118" t="str">
        <f>IFERROR(IF(M901="LED Kit","NA",VLOOKUP(CONCATENATE(IF(OR(M901="LED Kit",M901="LED Tube"),"LED",M901)," ",O901),Measures!$D$11:$E$245,2,FALSE)*Q901),"")</f>
        <v/>
      </c>
      <c r="T901" s="108"/>
      <c r="U901" s="271" t="s">
        <v>394</v>
      </c>
    </row>
    <row r="902" spans="1:21" s="20" customFormat="1" ht="18.75" customHeight="1">
      <c r="A902" s="104"/>
      <c r="B902" s="101"/>
      <c r="C902" s="253" t="s">
        <v>394</v>
      </c>
      <c r="D902" s="108"/>
      <c r="E902" s="253" t="s">
        <v>394</v>
      </c>
      <c r="F902" s="260"/>
      <c r="G902" s="261" t="s">
        <v>394</v>
      </c>
      <c r="H902" s="258"/>
      <c r="I902" s="259" t="s">
        <v>394</v>
      </c>
      <c r="J902" s="257" t="str">
        <f>IFERROR((VLOOKUP(CONCATENATE(D902," ",F902),Measures!$D$11:$E$245,2,FALSE)*H902),"")</f>
        <v/>
      </c>
      <c r="K902" s="108"/>
      <c r="L902" s="253" t="s">
        <v>394</v>
      </c>
      <c r="M902" s="108"/>
      <c r="N902" s="253" t="s">
        <v>394</v>
      </c>
      <c r="O902" s="108"/>
      <c r="P902" s="253" t="s">
        <v>394</v>
      </c>
      <c r="Q902" s="256"/>
      <c r="R902" s="255" t="s">
        <v>394</v>
      </c>
      <c r="S902" s="118" t="str">
        <f>IFERROR(IF(M902="LED Kit","NA",VLOOKUP(CONCATENATE(IF(OR(M902="LED Kit",M902="LED Tube"),"LED",M902)," ",O902),Measures!$D$11:$E$245,2,FALSE)*Q902),"")</f>
        <v/>
      </c>
      <c r="T902" s="108"/>
      <c r="U902" s="271" t="s">
        <v>394</v>
      </c>
    </row>
    <row r="903" spans="1:21" s="20" customFormat="1" ht="18.75" customHeight="1">
      <c r="A903" s="104"/>
      <c r="B903" s="101"/>
      <c r="C903" s="253" t="s">
        <v>394</v>
      </c>
      <c r="D903" s="108"/>
      <c r="E903" s="253" t="s">
        <v>394</v>
      </c>
      <c r="F903" s="260"/>
      <c r="G903" s="261" t="s">
        <v>394</v>
      </c>
      <c r="H903" s="258"/>
      <c r="I903" s="259" t="s">
        <v>394</v>
      </c>
      <c r="J903" s="257" t="str">
        <f>IFERROR((VLOOKUP(CONCATENATE(D903," ",F903),Measures!$D$11:$E$245,2,FALSE)*H903),"")</f>
        <v/>
      </c>
      <c r="K903" s="108"/>
      <c r="L903" s="253" t="s">
        <v>394</v>
      </c>
      <c r="M903" s="108"/>
      <c r="N903" s="253" t="s">
        <v>394</v>
      </c>
      <c r="O903" s="108"/>
      <c r="P903" s="253" t="s">
        <v>394</v>
      </c>
      <c r="Q903" s="256"/>
      <c r="R903" s="255" t="s">
        <v>394</v>
      </c>
      <c r="S903" s="118" t="str">
        <f>IFERROR(IF(M903="LED Kit","NA",VLOOKUP(CONCATENATE(IF(OR(M903="LED Kit",M903="LED Tube"),"LED",M903)," ",O903),Measures!$D$11:$E$245,2,FALSE)*Q903),"")</f>
        <v/>
      </c>
      <c r="T903" s="108"/>
      <c r="U903" s="271" t="s">
        <v>394</v>
      </c>
    </row>
    <row r="904" spans="1:21" s="20" customFormat="1" ht="18.75" customHeight="1">
      <c r="A904" s="104"/>
      <c r="B904" s="101"/>
      <c r="C904" s="253" t="s">
        <v>394</v>
      </c>
      <c r="D904" s="108"/>
      <c r="E904" s="253" t="s">
        <v>394</v>
      </c>
      <c r="F904" s="260"/>
      <c r="G904" s="261" t="s">
        <v>394</v>
      </c>
      <c r="H904" s="258"/>
      <c r="I904" s="259" t="s">
        <v>394</v>
      </c>
      <c r="J904" s="257" t="str">
        <f>IFERROR((VLOOKUP(CONCATENATE(D904," ",F904),Measures!$D$11:$E$245,2,FALSE)*H904),"")</f>
        <v/>
      </c>
      <c r="K904" s="108"/>
      <c r="L904" s="253" t="s">
        <v>394</v>
      </c>
      <c r="M904" s="108"/>
      <c r="N904" s="253" t="s">
        <v>394</v>
      </c>
      <c r="O904" s="108"/>
      <c r="P904" s="253" t="s">
        <v>394</v>
      </c>
      <c r="Q904" s="256"/>
      <c r="R904" s="255" t="s">
        <v>394</v>
      </c>
      <c r="S904" s="118" t="str">
        <f>IFERROR(IF(M904="LED Kit","NA",VLOOKUP(CONCATENATE(IF(OR(M904="LED Kit",M904="LED Tube"),"LED",M904)," ",O904),Measures!$D$11:$E$245,2,FALSE)*Q904),"")</f>
        <v/>
      </c>
      <c r="T904" s="108"/>
      <c r="U904" s="271" t="s">
        <v>394</v>
      </c>
    </row>
    <row r="905" spans="1:21" s="20" customFormat="1" ht="18.75" customHeight="1">
      <c r="A905" s="104"/>
      <c r="B905" s="101"/>
      <c r="C905" s="253" t="s">
        <v>394</v>
      </c>
      <c r="D905" s="108"/>
      <c r="E905" s="253" t="s">
        <v>394</v>
      </c>
      <c r="F905" s="260"/>
      <c r="G905" s="261" t="s">
        <v>394</v>
      </c>
      <c r="H905" s="258"/>
      <c r="I905" s="259" t="s">
        <v>394</v>
      </c>
      <c r="J905" s="257" t="str">
        <f>IFERROR((VLOOKUP(CONCATENATE(D905," ",F905),Measures!$D$11:$E$245,2,FALSE)*H905),"")</f>
        <v/>
      </c>
      <c r="K905" s="108"/>
      <c r="L905" s="253" t="s">
        <v>394</v>
      </c>
      <c r="M905" s="108"/>
      <c r="N905" s="253" t="s">
        <v>394</v>
      </c>
      <c r="O905" s="108"/>
      <c r="P905" s="253" t="s">
        <v>394</v>
      </c>
      <c r="Q905" s="256"/>
      <c r="R905" s="255" t="s">
        <v>394</v>
      </c>
      <c r="S905" s="118" t="str">
        <f>IFERROR(IF(M905="LED Kit","NA",VLOOKUP(CONCATENATE(IF(OR(M905="LED Kit",M905="LED Tube"),"LED",M905)," ",O905),Measures!$D$11:$E$245,2,FALSE)*Q905),"")</f>
        <v/>
      </c>
      <c r="T905" s="108"/>
      <c r="U905" s="271" t="s">
        <v>394</v>
      </c>
    </row>
    <row r="906" spans="1:21" s="20" customFormat="1" ht="18.75" customHeight="1">
      <c r="A906" s="104"/>
      <c r="B906" s="101"/>
      <c r="C906" s="253" t="s">
        <v>394</v>
      </c>
      <c r="D906" s="108"/>
      <c r="E906" s="253" t="s">
        <v>394</v>
      </c>
      <c r="F906" s="260"/>
      <c r="G906" s="261" t="s">
        <v>394</v>
      </c>
      <c r="H906" s="258"/>
      <c r="I906" s="259" t="s">
        <v>394</v>
      </c>
      <c r="J906" s="257" t="str">
        <f>IFERROR((VLOOKUP(CONCATENATE(D906," ",F906),Measures!$D$11:$E$245,2,FALSE)*H906),"")</f>
        <v/>
      </c>
      <c r="K906" s="108"/>
      <c r="L906" s="253" t="s">
        <v>394</v>
      </c>
      <c r="M906" s="108"/>
      <c r="N906" s="253" t="s">
        <v>394</v>
      </c>
      <c r="O906" s="108"/>
      <c r="P906" s="253" t="s">
        <v>394</v>
      </c>
      <c r="Q906" s="256"/>
      <c r="R906" s="255" t="s">
        <v>394</v>
      </c>
      <c r="S906" s="118" t="str">
        <f>IFERROR(IF(M906="LED Kit","NA",VLOOKUP(CONCATENATE(IF(OR(M906="LED Kit",M906="LED Tube"),"LED",M906)," ",O906),Measures!$D$11:$E$245,2,FALSE)*Q906),"")</f>
        <v/>
      </c>
      <c r="T906" s="108"/>
      <c r="U906" s="271" t="s">
        <v>394</v>
      </c>
    </row>
    <row r="907" spans="1:21" s="20" customFormat="1" ht="18.75" customHeight="1">
      <c r="A907" s="104"/>
      <c r="B907" s="101"/>
      <c r="C907" s="253" t="s">
        <v>394</v>
      </c>
      <c r="D907" s="108"/>
      <c r="E907" s="253" t="s">
        <v>394</v>
      </c>
      <c r="F907" s="260"/>
      <c r="G907" s="261" t="s">
        <v>394</v>
      </c>
      <c r="H907" s="258"/>
      <c r="I907" s="259" t="s">
        <v>394</v>
      </c>
      <c r="J907" s="257" t="str">
        <f>IFERROR((VLOOKUP(CONCATENATE(D907," ",F907),Measures!$D$11:$E$245,2,FALSE)*H907),"")</f>
        <v/>
      </c>
      <c r="K907" s="108"/>
      <c r="L907" s="253" t="s">
        <v>394</v>
      </c>
      <c r="M907" s="108"/>
      <c r="N907" s="253" t="s">
        <v>394</v>
      </c>
      <c r="O907" s="108"/>
      <c r="P907" s="253" t="s">
        <v>394</v>
      </c>
      <c r="Q907" s="256"/>
      <c r="R907" s="255" t="s">
        <v>394</v>
      </c>
      <c r="S907" s="118" t="str">
        <f>IFERROR(IF(M907="LED Kit","NA",VLOOKUP(CONCATENATE(IF(OR(M907="LED Kit",M907="LED Tube"),"LED",M907)," ",O907),Measures!$D$11:$E$245,2,FALSE)*Q907),"")</f>
        <v/>
      </c>
      <c r="T907" s="108"/>
      <c r="U907" s="271" t="s">
        <v>394</v>
      </c>
    </row>
    <row r="908" spans="1:21" s="20" customFormat="1" ht="18.75" customHeight="1">
      <c r="A908" s="104"/>
      <c r="B908" s="101"/>
      <c r="C908" s="253" t="s">
        <v>394</v>
      </c>
      <c r="D908" s="108"/>
      <c r="E908" s="253" t="s">
        <v>394</v>
      </c>
      <c r="F908" s="260"/>
      <c r="G908" s="261" t="s">
        <v>394</v>
      </c>
      <c r="H908" s="258"/>
      <c r="I908" s="259" t="s">
        <v>394</v>
      </c>
      <c r="J908" s="257" t="str">
        <f>IFERROR((VLOOKUP(CONCATENATE(D908," ",F908),Measures!$D$11:$E$245,2,FALSE)*H908),"")</f>
        <v/>
      </c>
      <c r="K908" s="108"/>
      <c r="L908" s="253" t="s">
        <v>394</v>
      </c>
      <c r="M908" s="108"/>
      <c r="N908" s="253" t="s">
        <v>394</v>
      </c>
      <c r="O908" s="108"/>
      <c r="P908" s="253" t="s">
        <v>394</v>
      </c>
      <c r="Q908" s="256"/>
      <c r="R908" s="255" t="s">
        <v>394</v>
      </c>
      <c r="S908" s="118" t="str">
        <f>IFERROR(IF(M908="LED Kit","NA",VLOOKUP(CONCATENATE(IF(OR(M908="LED Kit",M908="LED Tube"),"LED",M908)," ",O908),Measures!$D$11:$E$245,2,FALSE)*Q908),"")</f>
        <v/>
      </c>
      <c r="T908" s="108"/>
      <c r="U908" s="271" t="s">
        <v>394</v>
      </c>
    </row>
    <row r="909" spans="1:21" s="20" customFormat="1" ht="18.75" customHeight="1">
      <c r="A909" s="104"/>
      <c r="B909" s="101"/>
      <c r="C909" s="253" t="s">
        <v>394</v>
      </c>
      <c r="D909" s="108"/>
      <c r="E909" s="253" t="s">
        <v>394</v>
      </c>
      <c r="F909" s="260"/>
      <c r="G909" s="261" t="s">
        <v>394</v>
      </c>
      <c r="H909" s="258"/>
      <c r="I909" s="259" t="s">
        <v>394</v>
      </c>
      <c r="J909" s="257" t="str">
        <f>IFERROR((VLOOKUP(CONCATENATE(D909," ",F909),Measures!$D$11:$E$245,2,FALSE)*H909),"")</f>
        <v/>
      </c>
      <c r="K909" s="108"/>
      <c r="L909" s="253" t="s">
        <v>394</v>
      </c>
      <c r="M909" s="108"/>
      <c r="N909" s="253" t="s">
        <v>394</v>
      </c>
      <c r="O909" s="108"/>
      <c r="P909" s="253" t="s">
        <v>394</v>
      </c>
      <c r="Q909" s="256"/>
      <c r="R909" s="255" t="s">
        <v>394</v>
      </c>
      <c r="S909" s="118" t="str">
        <f>IFERROR(IF(M909="LED Kit","NA",VLOOKUP(CONCATENATE(IF(OR(M909="LED Kit",M909="LED Tube"),"LED",M909)," ",O909),Measures!$D$11:$E$245,2,FALSE)*Q909),"")</f>
        <v/>
      </c>
      <c r="T909" s="108"/>
      <c r="U909" s="271" t="s">
        <v>394</v>
      </c>
    </row>
    <row r="910" spans="1:21" s="20" customFormat="1" ht="18.75" customHeight="1">
      <c r="A910" s="104"/>
      <c r="B910" s="101"/>
      <c r="C910" s="253" t="s">
        <v>394</v>
      </c>
      <c r="D910" s="108"/>
      <c r="E910" s="253" t="s">
        <v>394</v>
      </c>
      <c r="F910" s="260"/>
      <c r="G910" s="261" t="s">
        <v>394</v>
      </c>
      <c r="H910" s="258"/>
      <c r="I910" s="259" t="s">
        <v>394</v>
      </c>
      <c r="J910" s="257" t="str">
        <f>IFERROR((VLOOKUP(CONCATENATE(D910," ",F910),Measures!$D$11:$E$245,2,FALSE)*H910),"")</f>
        <v/>
      </c>
      <c r="K910" s="108"/>
      <c r="L910" s="253" t="s">
        <v>394</v>
      </c>
      <c r="M910" s="108"/>
      <c r="N910" s="253" t="s">
        <v>394</v>
      </c>
      <c r="O910" s="108"/>
      <c r="P910" s="253" t="s">
        <v>394</v>
      </c>
      <c r="Q910" s="256"/>
      <c r="R910" s="255" t="s">
        <v>394</v>
      </c>
      <c r="S910" s="118" t="str">
        <f>IFERROR(IF(M910="LED Kit","NA",VLOOKUP(CONCATENATE(IF(OR(M910="LED Kit",M910="LED Tube"),"LED",M910)," ",O910),Measures!$D$11:$E$245,2,FALSE)*Q910),"")</f>
        <v/>
      </c>
      <c r="T910" s="108"/>
      <c r="U910" s="271" t="s">
        <v>394</v>
      </c>
    </row>
    <row r="911" spans="1:21" s="20" customFormat="1" ht="18.75" customHeight="1">
      <c r="A911" s="104"/>
      <c r="B911" s="101"/>
      <c r="C911" s="253" t="s">
        <v>394</v>
      </c>
      <c r="D911" s="108"/>
      <c r="E911" s="253" t="s">
        <v>394</v>
      </c>
      <c r="F911" s="260"/>
      <c r="G911" s="261" t="s">
        <v>394</v>
      </c>
      <c r="H911" s="258"/>
      <c r="I911" s="259" t="s">
        <v>394</v>
      </c>
      <c r="J911" s="257" t="str">
        <f>IFERROR((VLOOKUP(CONCATENATE(D911," ",F911),Measures!$D$11:$E$245,2,FALSE)*H911),"")</f>
        <v/>
      </c>
      <c r="K911" s="108"/>
      <c r="L911" s="253" t="s">
        <v>394</v>
      </c>
      <c r="M911" s="108"/>
      <c r="N911" s="253" t="s">
        <v>394</v>
      </c>
      <c r="O911" s="108"/>
      <c r="P911" s="253" t="s">
        <v>394</v>
      </c>
      <c r="Q911" s="256"/>
      <c r="R911" s="255" t="s">
        <v>394</v>
      </c>
      <c r="S911" s="118" t="str">
        <f>IFERROR(IF(M911="LED Kit","NA",VLOOKUP(CONCATENATE(IF(OR(M911="LED Kit",M911="LED Tube"),"LED",M911)," ",O911),Measures!$D$11:$E$245,2,FALSE)*Q911),"")</f>
        <v/>
      </c>
      <c r="T911" s="108"/>
      <c r="U911" s="271" t="s">
        <v>394</v>
      </c>
    </row>
    <row r="912" spans="1:21" s="20" customFormat="1" ht="18.75" customHeight="1">
      <c r="A912" s="104"/>
      <c r="B912" s="101"/>
      <c r="C912" s="253" t="s">
        <v>394</v>
      </c>
      <c r="D912" s="108"/>
      <c r="E912" s="253" t="s">
        <v>394</v>
      </c>
      <c r="F912" s="260"/>
      <c r="G912" s="261" t="s">
        <v>394</v>
      </c>
      <c r="H912" s="258"/>
      <c r="I912" s="259" t="s">
        <v>394</v>
      </c>
      <c r="J912" s="257" t="str">
        <f>IFERROR((VLOOKUP(CONCATENATE(D912," ",F912),Measures!$D$11:$E$245,2,FALSE)*H912),"")</f>
        <v/>
      </c>
      <c r="K912" s="108"/>
      <c r="L912" s="253" t="s">
        <v>394</v>
      </c>
      <c r="M912" s="108"/>
      <c r="N912" s="253" t="s">
        <v>394</v>
      </c>
      <c r="O912" s="108"/>
      <c r="P912" s="253" t="s">
        <v>394</v>
      </c>
      <c r="Q912" s="256"/>
      <c r="R912" s="255" t="s">
        <v>394</v>
      </c>
      <c r="S912" s="118" t="str">
        <f>IFERROR(IF(M912="LED Kit","NA",VLOOKUP(CONCATENATE(IF(OR(M912="LED Kit",M912="LED Tube"),"LED",M912)," ",O912),Measures!$D$11:$E$245,2,FALSE)*Q912),"")</f>
        <v/>
      </c>
      <c r="T912" s="108"/>
      <c r="U912" s="271" t="s">
        <v>394</v>
      </c>
    </row>
    <row r="913" spans="1:21" s="20" customFormat="1" ht="18.75" customHeight="1">
      <c r="A913" s="104"/>
      <c r="B913" s="101"/>
      <c r="C913" s="253" t="s">
        <v>394</v>
      </c>
      <c r="D913" s="108"/>
      <c r="E913" s="253" t="s">
        <v>394</v>
      </c>
      <c r="F913" s="260"/>
      <c r="G913" s="261" t="s">
        <v>394</v>
      </c>
      <c r="H913" s="258"/>
      <c r="I913" s="259" t="s">
        <v>394</v>
      </c>
      <c r="J913" s="257" t="str">
        <f>IFERROR((VLOOKUP(CONCATENATE(D913," ",F913),Measures!$D$11:$E$245,2,FALSE)*H913),"")</f>
        <v/>
      </c>
      <c r="K913" s="108"/>
      <c r="L913" s="253" t="s">
        <v>394</v>
      </c>
      <c r="M913" s="108"/>
      <c r="N913" s="253" t="s">
        <v>394</v>
      </c>
      <c r="O913" s="108"/>
      <c r="P913" s="253" t="s">
        <v>394</v>
      </c>
      <c r="Q913" s="256"/>
      <c r="R913" s="255" t="s">
        <v>394</v>
      </c>
      <c r="S913" s="118" t="str">
        <f>IFERROR(IF(M913="LED Kit","NA",VLOOKUP(CONCATENATE(IF(OR(M913="LED Kit",M913="LED Tube"),"LED",M913)," ",O913),Measures!$D$11:$E$245,2,FALSE)*Q913),"")</f>
        <v/>
      </c>
      <c r="T913" s="108"/>
      <c r="U913" s="271" t="s">
        <v>394</v>
      </c>
    </row>
    <row r="914" spans="1:21" s="20" customFormat="1" ht="18.75" customHeight="1">
      <c r="A914" s="104"/>
      <c r="B914" s="101"/>
      <c r="C914" s="253" t="s">
        <v>394</v>
      </c>
      <c r="D914" s="108"/>
      <c r="E914" s="253" t="s">
        <v>394</v>
      </c>
      <c r="F914" s="260"/>
      <c r="G914" s="261" t="s">
        <v>394</v>
      </c>
      <c r="H914" s="258"/>
      <c r="I914" s="259" t="s">
        <v>394</v>
      </c>
      <c r="J914" s="257" t="str">
        <f>IFERROR((VLOOKUP(CONCATENATE(D914," ",F914),Measures!$D$11:$E$245,2,FALSE)*H914),"")</f>
        <v/>
      </c>
      <c r="K914" s="108"/>
      <c r="L914" s="253" t="s">
        <v>394</v>
      </c>
      <c r="M914" s="108"/>
      <c r="N914" s="253" t="s">
        <v>394</v>
      </c>
      <c r="O914" s="108"/>
      <c r="P914" s="253" t="s">
        <v>394</v>
      </c>
      <c r="Q914" s="256"/>
      <c r="R914" s="255" t="s">
        <v>394</v>
      </c>
      <c r="S914" s="118" t="str">
        <f>IFERROR(IF(M914="LED Kit","NA",VLOOKUP(CONCATENATE(IF(OR(M914="LED Kit",M914="LED Tube"),"LED",M914)," ",O914),Measures!$D$11:$E$245,2,FALSE)*Q914),"")</f>
        <v/>
      </c>
      <c r="T914" s="108"/>
      <c r="U914" s="271" t="s">
        <v>394</v>
      </c>
    </row>
    <row r="915" spans="1:21" s="20" customFormat="1" ht="18.75" customHeight="1">
      <c r="A915" s="104"/>
      <c r="B915" s="101"/>
      <c r="C915" s="253" t="s">
        <v>394</v>
      </c>
      <c r="D915" s="108"/>
      <c r="E915" s="253" t="s">
        <v>394</v>
      </c>
      <c r="F915" s="260"/>
      <c r="G915" s="261" t="s">
        <v>394</v>
      </c>
      <c r="H915" s="258"/>
      <c r="I915" s="259" t="s">
        <v>394</v>
      </c>
      <c r="J915" s="257" t="str">
        <f>IFERROR((VLOOKUP(CONCATENATE(D915," ",F915),Measures!$D$11:$E$245,2,FALSE)*H915),"")</f>
        <v/>
      </c>
      <c r="K915" s="108"/>
      <c r="L915" s="253" t="s">
        <v>394</v>
      </c>
      <c r="M915" s="108"/>
      <c r="N915" s="253" t="s">
        <v>394</v>
      </c>
      <c r="O915" s="108"/>
      <c r="P915" s="253" t="s">
        <v>394</v>
      </c>
      <c r="Q915" s="256"/>
      <c r="R915" s="255" t="s">
        <v>394</v>
      </c>
      <c r="S915" s="118" t="str">
        <f>IFERROR(IF(M915="LED Kit","NA",VLOOKUP(CONCATENATE(IF(OR(M915="LED Kit",M915="LED Tube"),"LED",M915)," ",O915),Measures!$D$11:$E$245,2,FALSE)*Q915),"")</f>
        <v/>
      </c>
      <c r="T915" s="108"/>
      <c r="U915" s="271" t="s">
        <v>394</v>
      </c>
    </row>
    <row r="916" spans="1:21" s="20" customFormat="1" ht="18.75" customHeight="1">
      <c r="A916" s="104"/>
      <c r="B916" s="101"/>
      <c r="C916" s="253" t="s">
        <v>394</v>
      </c>
      <c r="D916" s="108"/>
      <c r="E916" s="253" t="s">
        <v>394</v>
      </c>
      <c r="F916" s="260"/>
      <c r="G916" s="261" t="s">
        <v>394</v>
      </c>
      <c r="H916" s="258"/>
      <c r="I916" s="259" t="s">
        <v>394</v>
      </c>
      <c r="J916" s="257" t="str">
        <f>IFERROR((VLOOKUP(CONCATENATE(D916," ",F916),Measures!$D$11:$E$245,2,FALSE)*H916),"")</f>
        <v/>
      </c>
      <c r="K916" s="108"/>
      <c r="L916" s="253" t="s">
        <v>394</v>
      </c>
      <c r="M916" s="108"/>
      <c r="N916" s="253" t="s">
        <v>394</v>
      </c>
      <c r="O916" s="108"/>
      <c r="P916" s="253" t="s">
        <v>394</v>
      </c>
      <c r="Q916" s="256"/>
      <c r="R916" s="255" t="s">
        <v>394</v>
      </c>
      <c r="S916" s="118" t="str">
        <f>IFERROR(IF(M916="LED Kit","NA",VLOOKUP(CONCATENATE(IF(OR(M916="LED Kit",M916="LED Tube"),"LED",M916)," ",O916),Measures!$D$11:$E$245,2,FALSE)*Q916),"")</f>
        <v/>
      </c>
      <c r="T916" s="108"/>
      <c r="U916" s="271" t="s">
        <v>394</v>
      </c>
    </row>
    <row r="917" spans="1:21" s="20" customFormat="1" ht="18.75" customHeight="1">
      <c r="A917" s="104"/>
      <c r="B917" s="101"/>
      <c r="C917" s="253" t="s">
        <v>394</v>
      </c>
      <c r="D917" s="108"/>
      <c r="E917" s="253" t="s">
        <v>394</v>
      </c>
      <c r="F917" s="260"/>
      <c r="G917" s="261" t="s">
        <v>394</v>
      </c>
      <c r="H917" s="258"/>
      <c r="I917" s="259" t="s">
        <v>394</v>
      </c>
      <c r="J917" s="257" t="str">
        <f>IFERROR((VLOOKUP(CONCATENATE(D917," ",F917),Measures!$D$11:$E$245,2,FALSE)*H917),"")</f>
        <v/>
      </c>
      <c r="K917" s="108"/>
      <c r="L917" s="253" t="s">
        <v>394</v>
      </c>
      <c r="M917" s="108"/>
      <c r="N917" s="253" t="s">
        <v>394</v>
      </c>
      <c r="O917" s="108"/>
      <c r="P917" s="253" t="s">
        <v>394</v>
      </c>
      <c r="Q917" s="256"/>
      <c r="R917" s="255" t="s">
        <v>394</v>
      </c>
      <c r="S917" s="118" t="str">
        <f>IFERROR(IF(M917="LED Kit","NA",VLOOKUP(CONCATENATE(IF(OR(M917="LED Kit",M917="LED Tube"),"LED",M917)," ",O917),Measures!$D$11:$E$245,2,FALSE)*Q917),"")</f>
        <v/>
      </c>
      <c r="T917" s="108"/>
      <c r="U917" s="271" t="s">
        <v>394</v>
      </c>
    </row>
    <row r="918" spans="1:21" s="20" customFormat="1" ht="18.75" customHeight="1">
      <c r="A918" s="104"/>
      <c r="B918" s="101"/>
      <c r="C918" s="253" t="s">
        <v>394</v>
      </c>
      <c r="D918" s="108"/>
      <c r="E918" s="253" t="s">
        <v>394</v>
      </c>
      <c r="F918" s="260"/>
      <c r="G918" s="261" t="s">
        <v>394</v>
      </c>
      <c r="H918" s="258"/>
      <c r="I918" s="259" t="s">
        <v>394</v>
      </c>
      <c r="J918" s="257" t="str">
        <f>IFERROR((VLOOKUP(CONCATENATE(D918," ",F918),Measures!$D$11:$E$245,2,FALSE)*H918),"")</f>
        <v/>
      </c>
      <c r="K918" s="108"/>
      <c r="L918" s="253" t="s">
        <v>394</v>
      </c>
      <c r="M918" s="108"/>
      <c r="N918" s="253" t="s">
        <v>394</v>
      </c>
      <c r="O918" s="108"/>
      <c r="P918" s="253" t="s">
        <v>394</v>
      </c>
      <c r="Q918" s="256"/>
      <c r="R918" s="255" t="s">
        <v>394</v>
      </c>
      <c r="S918" s="118" t="str">
        <f>IFERROR(IF(M918="LED Kit","NA",VLOOKUP(CONCATENATE(IF(OR(M918="LED Kit",M918="LED Tube"),"LED",M918)," ",O918),Measures!$D$11:$E$245,2,FALSE)*Q918),"")</f>
        <v/>
      </c>
      <c r="T918" s="108"/>
      <c r="U918" s="271" t="s">
        <v>394</v>
      </c>
    </row>
    <row r="919" spans="1:21" s="20" customFormat="1" ht="18.75" customHeight="1">
      <c r="A919" s="104"/>
      <c r="B919" s="101"/>
      <c r="C919" s="253" t="s">
        <v>394</v>
      </c>
      <c r="D919" s="108"/>
      <c r="E919" s="253" t="s">
        <v>394</v>
      </c>
      <c r="F919" s="260"/>
      <c r="G919" s="261" t="s">
        <v>394</v>
      </c>
      <c r="H919" s="258"/>
      <c r="I919" s="259" t="s">
        <v>394</v>
      </c>
      <c r="J919" s="257" t="str">
        <f>IFERROR((VLOOKUP(CONCATENATE(D919," ",F919),Measures!$D$11:$E$245,2,FALSE)*H919),"")</f>
        <v/>
      </c>
      <c r="K919" s="108"/>
      <c r="L919" s="253" t="s">
        <v>394</v>
      </c>
      <c r="M919" s="108"/>
      <c r="N919" s="253" t="s">
        <v>394</v>
      </c>
      <c r="O919" s="108"/>
      <c r="P919" s="253" t="s">
        <v>394</v>
      </c>
      <c r="Q919" s="256"/>
      <c r="R919" s="255" t="s">
        <v>394</v>
      </c>
      <c r="S919" s="118" t="str">
        <f>IFERROR(IF(M919="LED Kit","NA",VLOOKUP(CONCATENATE(IF(OR(M919="LED Kit",M919="LED Tube"),"LED",M919)," ",O919),Measures!$D$11:$E$245,2,FALSE)*Q919),"")</f>
        <v/>
      </c>
      <c r="T919" s="108"/>
      <c r="U919" s="271" t="s">
        <v>394</v>
      </c>
    </row>
    <row r="920" spans="1:21" s="20" customFormat="1" ht="18.75" customHeight="1">
      <c r="A920" s="104"/>
      <c r="B920" s="101"/>
      <c r="C920" s="253" t="s">
        <v>394</v>
      </c>
      <c r="D920" s="108"/>
      <c r="E920" s="253" t="s">
        <v>394</v>
      </c>
      <c r="F920" s="260"/>
      <c r="G920" s="261" t="s">
        <v>394</v>
      </c>
      <c r="H920" s="258"/>
      <c r="I920" s="259" t="s">
        <v>394</v>
      </c>
      <c r="J920" s="257" t="str">
        <f>IFERROR((VLOOKUP(CONCATENATE(D920," ",F920),Measures!$D$11:$E$245,2,FALSE)*H920),"")</f>
        <v/>
      </c>
      <c r="K920" s="108"/>
      <c r="L920" s="253" t="s">
        <v>394</v>
      </c>
      <c r="M920" s="108"/>
      <c r="N920" s="253" t="s">
        <v>394</v>
      </c>
      <c r="O920" s="108"/>
      <c r="P920" s="253" t="s">
        <v>394</v>
      </c>
      <c r="Q920" s="256"/>
      <c r="R920" s="255" t="s">
        <v>394</v>
      </c>
      <c r="S920" s="118" t="str">
        <f>IFERROR(IF(M920="LED Kit","NA",VLOOKUP(CONCATENATE(IF(OR(M920="LED Kit",M920="LED Tube"),"LED",M920)," ",O920),Measures!$D$11:$E$245,2,FALSE)*Q920),"")</f>
        <v/>
      </c>
      <c r="T920" s="108"/>
      <c r="U920" s="271" t="s">
        <v>394</v>
      </c>
    </row>
    <row r="921" spans="1:21" s="20" customFormat="1" ht="18.75" customHeight="1">
      <c r="A921" s="104"/>
      <c r="B921" s="101"/>
      <c r="C921" s="253" t="s">
        <v>394</v>
      </c>
      <c r="D921" s="108"/>
      <c r="E921" s="253" t="s">
        <v>394</v>
      </c>
      <c r="F921" s="260"/>
      <c r="G921" s="261" t="s">
        <v>394</v>
      </c>
      <c r="H921" s="258"/>
      <c r="I921" s="259" t="s">
        <v>394</v>
      </c>
      <c r="J921" s="257" t="str">
        <f>IFERROR((VLOOKUP(CONCATENATE(D921," ",F921),Measures!$D$11:$E$245,2,FALSE)*H921),"")</f>
        <v/>
      </c>
      <c r="K921" s="108"/>
      <c r="L921" s="253" t="s">
        <v>394</v>
      </c>
      <c r="M921" s="108"/>
      <c r="N921" s="253" t="s">
        <v>394</v>
      </c>
      <c r="O921" s="108"/>
      <c r="P921" s="253" t="s">
        <v>394</v>
      </c>
      <c r="Q921" s="256"/>
      <c r="R921" s="255" t="s">
        <v>394</v>
      </c>
      <c r="S921" s="118" t="str">
        <f>IFERROR(IF(M921="LED Kit","NA",VLOOKUP(CONCATENATE(IF(OR(M921="LED Kit",M921="LED Tube"),"LED",M921)," ",O921),Measures!$D$11:$E$245,2,FALSE)*Q921),"")</f>
        <v/>
      </c>
      <c r="T921" s="108"/>
      <c r="U921" s="271" t="s">
        <v>394</v>
      </c>
    </row>
    <row r="922" spans="1:21" s="20" customFormat="1" ht="18.75" customHeight="1">
      <c r="A922" s="104"/>
      <c r="B922" s="101"/>
      <c r="C922" s="253" t="s">
        <v>394</v>
      </c>
      <c r="D922" s="108"/>
      <c r="E922" s="253" t="s">
        <v>394</v>
      </c>
      <c r="F922" s="260"/>
      <c r="G922" s="261" t="s">
        <v>394</v>
      </c>
      <c r="H922" s="258"/>
      <c r="I922" s="259" t="s">
        <v>394</v>
      </c>
      <c r="J922" s="257" t="str">
        <f>IFERROR((VLOOKUP(CONCATENATE(D922," ",F922),Measures!$D$11:$E$245,2,FALSE)*H922),"")</f>
        <v/>
      </c>
      <c r="K922" s="108"/>
      <c r="L922" s="253" t="s">
        <v>394</v>
      </c>
      <c r="M922" s="108"/>
      <c r="N922" s="253" t="s">
        <v>394</v>
      </c>
      <c r="O922" s="108"/>
      <c r="P922" s="253" t="s">
        <v>394</v>
      </c>
      <c r="Q922" s="256"/>
      <c r="R922" s="255" t="s">
        <v>394</v>
      </c>
      <c r="S922" s="118" t="str">
        <f>IFERROR(IF(M922="LED Kit","NA",VLOOKUP(CONCATENATE(IF(OR(M922="LED Kit",M922="LED Tube"),"LED",M922)," ",O922),Measures!$D$11:$E$245,2,FALSE)*Q922),"")</f>
        <v/>
      </c>
      <c r="T922" s="108"/>
      <c r="U922" s="271" t="s">
        <v>394</v>
      </c>
    </row>
    <row r="923" spans="1:21" s="20" customFormat="1" ht="18.75" customHeight="1">
      <c r="A923" s="104"/>
      <c r="B923" s="101"/>
      <c r="C923" s="253" t="s">
        <v>394</v>
      </c>
      <c r="D923" s="108"/>
      <c r="E923" s="253" t="s">
        <v>394</v>
      </c>
      <c r="F923" s="260"/>
      <c r="G923" s="261" t="s">
        <v>394</v>
      </c>
      <c r="H923" s="258"/>
      <c r="I923" s="259" t="s">
        <v>394</v>
      </c>
      <c r="J923" s="257" t="str">
        <f>IFERROR((VLOOKUP(CONCATENATE(D923," ",F923),Measures!$D$11:$E$245,2,FALSE)*H923),"")</f>
        <v/>
      </c>
      <c r="K923" s="108"/>
      <c r="L923" s="253" t="s">
        <v>394</v>
      </c>
      <c r="M923" s="108"/>
      <c r="N923" s="253" t="s">
        <v>394</v>
      </c>
      <c r="O923" s="108"/>
      <c r="P923" s="253" t="s">
        <v>394</v>
      </c>
      <c r="Q923" s="256"/>
      <c r="R923" s="255" t="s">
        <v>394</v>
      </c>
      <c r="S923" s="118" t="str">
        <f>IFERROR(IF(M923="LED Kit","NA",VLOOKUP(CONCATENATE(IF(OR(M923="LED Kit",M923="LED Tube"),"LED",M923)," ",O923),Measures!$D$11:$E$245,2,FALSE)*Q923),"")</f>
        <v/>
      </c>
      <c r="T923" s="108"/>
      <c r="U923" s="271" t="s">
        <v>394</v>
      </c>
    </row>
    <row r="924" spans="1:21" s="20" customFormat="1" ht="18.75" customHeight="1">
      <c r="A924" s="104"/>
      <c r="B924" s="101"/>
      <c r="C924" s="253" t="s">
        <v>394</v>
      </c>
      <c r="D924" s="108"/>
      <c r="E924" s="253" t="s">
        <v>394</v>
      </c>
      <c r="F924" s="260"/>
      <c r="G924" s="261" t="s">
        <v>394</v>
      </c>
      <c r="H924" s="258"/>
      <c r="I924" s="259" t="s">
        <v>394</v>
      </c>
      <c r="J924" s="257" t="str">
        <f>IFERROR((VLOOKUP(CONCATENATE(D924," ",F924),Measures!$D$11:$E$245,2,FALSE)*H924),"")</f>
        <v/>
      </c>
      <c r="K924" s="108"/>
      <c r="L924" s="253" t="s">
        <v>394</v>
      </c>
      <c r="M924" s="108"/>
      <c r="N924" s="253" t="s">
        <v>394</v>
      </c>
      <c r="O924" s="108"/>
      <c r="P924" s="253" t="s">
        <v>394</v>
      </c>
      <c r="Q924" s="256"/>
      <c r="R924" s="255" t="s">
        <v>394</v>
      </c>
      <c r="S924" s="118" t="str">
        <f>IFERROR(IF(M924="LED Kit","NA",VLOOKUP(CONCATENATE(IF(OR(M924="LED Kit",M924="LED Tube"),"LED",M924)," ",O924),Measures!$D$11:$E$245,2,FALSE)*Q924),"")</f>
        <v/>
      </c>
      <c r="T924" s="108"/>
      <c r="U924" s="271" t="s">
        <v>394</v>
      </c>
    </row>
    <row r="925" spans="1:21" s="20" customFormat="1" ht="18.75" customHeight="1">
      <c r="A925" s="104"/>
      <c r="B925" s="101"/>
      <c r="C925" s="253" t="s">
        <v>394</v>
      </c>
      <c r="D925" s="108"/>
      <c r="E925" s="253" t="s">
        <v>394</v>
      </c>
      <c r="F925" s="260"/>
      <c r="G925" s="261" t="s">
        <v>394</v>
      </c>
      <c r="H925" s="258"/>
      <c r="I925" s="259" t="s">
        <v>394</v>
      </c>
      <c r="J925" s="257" t="str">
        <f>IFERROR((VLOOKUP(CONCATENATE(D925," ",F925),Measures!$D$11:$E$245,2,FALSE)*H925),"")</f>
        <v/>
      </c>
      <c r="K925" s="108"/>
      <c r="L925" s="253" t="s">
        <v>394</v>
      </c>
      <c r="M925" s="108"/>
      <c r="N925" s="253" t="s">
        <v>394</v>
      </c>
      <c r="O925" s="108"/>
      <c r="P925" s="253" t="s">
        <v>394</v>
      </c>
      <c r="Q925" s="256"/>
      <c r="R925" s="255" t="s">
        <v>394</v>
      </c>
      <c r="S925" s="118" t="str">
        <f>IFERROR(IF(M925="LED Kit","NA",VLOOKUP(CONCATENATE(IF(OR(M925="LED Kit",M925="LED Tube"),"LED",M925)," ",O925),Measures!$D$11:$E$245,2,FALSE)*Q925),"")</f>
        <v/>
      </c>
      <c r="T925" s="108"/>
      <c r="U925" s="271" t="s">
        <v>394</v>
      </c>
    </row>
    <row r="926" spans="1:21" s="20" customFormat="1" ht="18.75" customHeight="1">
      <c r="A926" s="104"/>
      <c r="B926" s="101"/>
      <c r="C926" s="253" t="s">
        <v>394</v>
      </c>
      <c r="D926" s="108"/>
      <c r="E926" s="253" t="s">
        <v>394</v>
      </c>
      <c r="F926" s="260"/>
      <c r="G926" s="261" t="s">
        <v>394</v>
      </c>
      <c r="H926" s="258"/>
      <c r="I926" s="259" t="s">
        <v>394</v>
      </c>
      <c r="J926" s="257" t="str">
        <f>IFERROR((VLOOKUP(CONCATENATE(D926," ",F926),Measures!$D$11:$E$245,2,FALSE)*H926),"")</f>
        <v/>
      </c>
      <c r="K926" s="108"/>
      <c r="L926" s="253" t="s">
        <v>394</v>
      </c>
      <c r="M926" s="108"/>
      <c r="N926" s="253" t="s">
        <v>394</v>
      </c>
      <c r="O926" s="108"/>
      <c r="P926" s="253" t="s">
        <v>394</v>
      </c>
      <c r="Q926" s="256"/>
      <c r="R926" s="255" t="s">
        <v>394</v>
      </c>
      <c r="S926" s="118" t="str">
        <f>IFERROR(IF(M926="LED Kit","NA",VLOOKUP(CONCATENATE(IF(OR(M926="LED Kit",M926="LED Tube"),"LED",M926)," ",O926),Measures!$D$11:$E$245,2,FALSE)*Q926),"")</f>
        <v/>
      </c>
      <c r="T926" s="108"/>
      <c r="U926" s="271" t="s">
        <v>394</v>
      </c>
    </row>
    <row r="927" spans="1:21" s="20" customFormat="1" ht="18.75" customHeight="1">
      <c r="A927" s="104"/>
      <c r="B927" s="101"/>
      <c r="C927" s="253" t="s">
        <v>394</v>
      </c>
      <c r="D927" s="108"/>
      <c r="E927" s="253" t="s">
        <v>394</v>
      </c>
      <c r="F927" s="260"/>
      <c r="G927" s="261" t="s">
        <v>394</v>
      </c>
      <c r="H927" s="258"/>
      <c r="I927" s="259" t="s">
        <v>394</v>
      </c>
      <c r="J927" s="257" t="str">
        <f>IFERROR((VLOOKUP(CONCATENATE(D927," ",F927),Measures!$D$11:$E$245,2,FALSE)*H927),"")</f>
        <v/>
      </c>
      <c r="K927" s="108"/>
      <c r="L927" s="253" t="s">
        <v>394</v>
      </c>
      <c r="M927" s="108"/>
      <c r="N927" s="253" t="s">
        <v>394</v>
      </c>
      <c r="O927" s="108"/>
      <c r="P927" s="253" t="s">
        <v>394</v>
      </c>
      <c r="Q927" s="256"/>
      <c r="R927" s="255" t="s">
        <v>394</v>
      </c>
      <c r="S927" s="118" t="str">
        <f>IFERROR(IF(M927="LED Kit","NA",VLOOKUP(CONCATENATE(IF(OR(M927="LED Kit",M927="LED Tube"),"LED",M927)," ",O927),Measures!$D$11:$E$245,2,FALSE)*Q927),"")</f>
        <v/>
      </c>
      <c r="T927" s="108"/>
      <c r="U927" s="271" t="s">
        <v>394</v>
      </c>
    </row>
    <row r="928" spans="1:21" s="20" customFormat="1" ht="18.75" customHeight="1">
      <c r="A928" s="104"/>
      <c r="B928" s="101"/>
      <c r="C928" s="253" t="s">
        <v>394</v>
      </c>
      <c r="D928" s="108"/>
      <c r="E928" s="253" t="s">
        <v>394</v>
      </c>
      <c r="F928" s="260"/>
      <c r="G928" s="261" t="s">
        <v>394</v>
      </c>
      <c r="H928" s="258"/>
      <c r="I928" s="259" t="s">
        <v>394</v>
      </c>
      <c r="J928" s="257" t="str">
        <f>IFERROR((VLOOKUP(CONCATENATE(D928," ",F928),Measures!$D$11:$E$245,2,FALSE)*H928),"")</f>
        <v/>
      </c>
      <c r="K928" s="108"/>
      <c r="L928" s="253" t="s">
        <v>394</v>
      </c>
      <c r="M928" s="108"/>
      <c r="N928" s="253" t="s">
        <v>394</v>
      </c>
      <c r="O928" s="108"/>
      <c r="P928" s="253" t="s">
        <v>394</v>
      </c>
      <c r="Q928" s="256"/>
      <c r="R928" s="255" t="s">
        <v>394</v>
      </c>
      <c r="S928" s="118" t="str">
        <f>IFERROR(IF(M928="LED Kit","NA",VLOOKUP(CONCATENATE(IF(OR(M928="LED Kit",M928="LED Tube"),"LED",M928)," ",O928),Measures!$D$11:$E$245,2,FALSE)*Q928),"")</f>
        <v/>
      </c>
      <c r="T928" s="108"/>
      <c r="U928" s="271" t="s">
        <v>394</v>
      </c>
    </row>
    <row r="929" spans="1:21" s="20" customFormat="1" ht="18.75" customHeight="1">
      <c r="A929" s="104"/>
      <c r="B929" s="101"/>
      <c r="C929" s="253" t="s">
        <v>394</v>
      </c>
      <c r="D929" s="108"/>
      <c r="E929" s="253" t="s">
        <v>394</v>
      </c>
      <c r="F929" s="260"/>
      <c r="G929" s="261" t="s">
        <v>394</v>
      </c>
      <c r="H929" s="258"/>
      <c r="I929" s="259" t="s">
        <v>394</v>
      </c>
      <c r="J929" s="257" t="str">
        <f>IFERROR((VLOOKUP(CONCATENATE(D929," ",F929),Measures!$D$11:$E$245,2,FALSE)*H929),"")</f>
        <v/>
      </c>
      <c r="K929" s="108"/>
      <c r="L929" s="253" t="s">
        <v>394</v>
      </c>
      <c r="M929" s="108"/>
      <c r="N929" s="253" t="s">
        <v>394</v>
      </c>
      <c r="O929" s="108"/>
      <c r="P929" s="253" t="s">
        <v>394</v>
      </c>
      <c r="Q929" s="256"/>
      <c r="R929" s="255" t="s">
        <v>394</v>
      </c>
      <c r="S929" s="118" t="str">
        <f>IFERROR(IF(M929="LED Kit","NA",VLOOKUP(CONCATENATE(IF(OR(M929="LED Kit",M929="LED Tube"),"LED",M929)," ",O929),Measures!$D$11:$E$245,2,FALSE)*Q929),"")</f>
        <v/>
      </c>
      <c r="T929" s="108"/>
      <c r="U929" s="271" t="s">
        <v>394</v>
      </c>
    </row>
    <row r="930" spans="1:21" s="20" customFormat="1" ht="18.75" customHeight="1">
      <c r="A930" s="104"/>
      <c r="B930" s="101"/>
      <c r="C930" s="253" t="s">
        <v>394</v>
      </c>
      <c r="D930" s="108"/>
      <c r="E930" s="253" t="s">
        <v>394</v>
      </c>
      <c r="F930" s="260"/>
      <c r="G930" s="261" t="s">
        <v>394</v>
      </c>
      <c r="H930" s="258"/>
      <c r="I930" s="259" t="s">
        <v>394</v>
      </c>
      <c r="J930" s="257" t="str">
        <f>IFERROR((VLOOKUP(CONCATENATE(D930," ",F930),Measures!$D$11:$E$245,2,FALSE)*H930),"")</f>
        <v/>
      </c>
      <c r="K930" s="108"/>
      <c r="L930" s="253" t="s">
        <v>394</v>
      </c>
      <c r="M930" s="108"/>
      <c r="N930" s="253" t="s">
        <v>394</v>
      </c>
      <c r="O930" s="108"/>
      <c r="P930" s="253" t="s">
        <v>394</v>
      </c>
      <c r="Q930" s="256"/>
      <c r="R930" s="255" t="s">
        <v>394</v>
      </c>
      <c r="S930" s="118" t="str">
        <f>IFERROR(IF(M930="LED Kit","NA",VLOOKUP(CONCATENATE(IF(OR(M930="LED Kit",M930="LED Tube"),"LED",M930)," ",O930),Measures!$D$11:$E$245,2,FALSE)*Q930),"")</f>
        <v/>
      </c>
      <c r="T930" s="108"/>
      <c r="U930" s="271" t="s">
        <v>394</v>
      </c>
    </row>
    <row r="931" spans="1:21" s="20" customFormat="1" ht="18.75" customHeight="1">
      <c r="A931" s="104"/>
      <c r="B931" s="101"/>
      <c r="C931" s="253" t="s">
        <v>394</v>
      </c>
      <c r="D931" s="108"/>
      <c r="E931" s="253" t="s">
        <v>394</v>
      </c>
      <c r="F931" s="260"/>
      <c r="G931" s="261" t="s">
        <v>394</v>
      </c>
      <c r="H931" s="258"/>
      <c r="I931" s="259" t="s">
        <v>394</v>
      </c>
      <c r="J931" s="257" t="str">
        <f>IFERROR((VLOOKUP(CONCATENATE(D931," ",F931),Measures!$D$11:$E$245,2,FALSE)*H931),"")</f>
        <v/>
      </c>
      <c r="K931" s="108"/>
      <c r="L931" s="253" t="s">
        <v>394</v>
      </c>
      <c r="M931" s="108"/>
      <c r="N931" s="253" t="s">
        <v>394</v>
      </c>
      <c r="O931" s="108"/>
      <c r="P931" s="253" t="s">
        <v>394</v>
      </c>
      <c r="Q931" s="256"/>
      <c r="R931" s="255" t="s">
        <v>394</v>
      </c>
      <c r="S931" s="118" t="str">
        <f>IFERROR(IF(M931="LED Kit","NA",VLOOKUP(CONCATENATE(IF(OR(M931="LED Kit",M931="LED Tube"),"LED",M931)," ",O931),Measures!$D$11:$E$245,2,FALSE)*Q931),"")</f>
        <v/>
      </c>
      <c r="T931" s="108"/>
      <c r="U931" s="271" t="s">
        <v>394</v>
      </c>
    </row>
    <row r="932" spans="1:21" s="20" customFormat="1" ht="18.75" customHeight="1">
      <c r="A932" s="104"/>
      <c r="B932" s="101"/>
      <c r="C932" s="253" t="s">
        <v>394</v>
      </c>
      <c r="D932" s="108"/>
      <c r="E932" s="253" t="s">
        <v>394</v>
      </c>
      <c r="F932" s="260"/>
      <c r="G932" s="261" t="s">
        <v>394</v>
      </c>
      <c r="H932" s="258"/>
      <c r="I932" s="259" t="s">
        <v>394</v>
      </c>
      <c r="J932" s="257" t="str">
        <f>IFERROR((VLOOKUP(CONCATENATE(D932," ",F932),Measures!$D$11:$E$245,2,FALSE)*H932),"")</f>
        <v/>
      </c>
      <c r="K932" s="108"/>
      <c r="L932" s="253" t="s">
        <v>394</v>
      </c>
      <c r="M932" s="108"/>
      <c r="N932" s="253" t="s">
        <v>394</v>
      </c>
      <c r="O932" s="108"/>
      <c r="P932" s="253" t="s">
        <v>394</v>
      </c>
      <c r="Q932" s="256"/>
      <c r="R932" s="255" t="s">
        <v>394</v>
      </c>
      <c r="S932" s="118" t="str">
        <f>IFERROR(IF(M932="LED Kit","NA",VLOOKUP(CONCATENATE(IF(OR(M932="LED Kit",M932="LED Tube"),"LED",M932)," ",O932),Measures!$D$11:$E$245,2,FALSE)*Q932),"")</f>
        <v/>
      </c>
      <c r="T932" s="108"/>
      <c r="U932" s="271" t="s">
        <v>394</v>
      </c>
    </row>
    <row r="933" spans="1:21" s="20" customFormat="1" ht="18.75" customHeight="1">
      <c r="A933" s="104"/>
      <c r="B933" s="101"/>
      <c r="C933" s="253" t="s">
        <v>394</v>
      </c>
      <c r="D933" s="108"/>
      <c r="E933" s="253" t="s">
        <v>394</v>
      </c>
      <c r="F933" s="260"/>
      <c r="G933" s="261" t="s">
        <v>394</v>
      </c>
      <c r="H933" s="258"/>
      <c r="I933" s="259" t="s">
        <v>394</v>
      </c>
      <c r="J933" s="257" t="str">
        <f>IFERROR((VLOOKUP(CONCATENATE(D933," ",F933),Measures!$D$11:$E$245,2,FALSE)*H933),"")</f>
        <v/>
      </c>
      <c r="K933" s="108"/>
      <c r="L933" s="253" t="s">
        <v>394</v>
      </c>
      <c r="M933" s="108"/>
      <c r="N933" s="253" t="s">
        <v>394</v>
      </c>
      <c r="O933" s="108"/>
      <c r="P933" s="253" t="s">
        <v>394</v>
      </c>
      <c r="Q933" s="256"/>
      <c r="R933" s="255" t="s">
        <v>394</v>
      </c>
      <c r="S933" s="118" t="str">
        <f>IFERROR(IF(M933="LED Kit","NA",VLOOKUP(CONCATENATE(IF(OR(M933="LED Kit",M933="LED Tube"),"LED",M933)," ",O933),Measures!$D$11:$E$245,2,FALSE)*Q933),"")</f>
        <v/>
      </c>
      <c r="T933" s="108"/>
      <c r="U933" s="271" t="s">
        <v>394</v>
      </c>
    </row>
    <row r="934" spans="1:21" s="20" customFormat="1" ht="18.75" customHeight="1">
      <c r="A934" s="104"/>
      <c r="B934" s="101"/>
      <c r="C934" s="253" t="s">
        <v>394</v>
      </c>
      <c r="D934" s="108"/>
      <c r="E934" s="253" t="s">
        <v>394</v>
      </c>
      <c r="F934" s="260"/>
      <c r="G934" s="261" t="s">
        <v>394</v>
      </c>
      <c r="H934" s="258"/>
      <c r="I934" s="259" t="s">
        <v>394</v>
      </c>
      <c r="J934" s="257" t="str">
        <f>IFERROR((VLOOKUP(CONCATENATE(D934," ",F934),Measures!$D$11:$E$245,2,FALSE)*H934),"")</f>
        <v/>
      </c>
      <c r="K934" s="108"/>
      <c r="L934" s="253" t="s">
        <v>394</v>
      </c>
      <c r="M934" s="108"/>
      <c r="N934" s="253" t="s">
        <v>394</v>
      </c>
      <c r="O934" s="108"/>
      <c r="P934" s="253" t="s">
        <v>394</v>
      </c>
      <c r="Q934" s="256"/>
      <c r="R934" s="255" t="s">
        <v>394</v>
      </c>
      <c r="S934" s="118" t="str">
        <f>IFERROR(IF(M934="LED Kit","NA",VLOOKUP(CONCATENATE(IF(OR(M934="LED Kit",M934="LED Tube"),"LED",M934)," ",O934),Measures!$D$11:$E$245,2,FALSE)*Q934),"")</f>
        <v/>
      </c>
      <c r="T934" s="108"/>
      <c r="U934" s="271" t="s">
        <v>394</v>
      </c>
    </row>
    <row r="935" spans="1:21" s="20" customFormat="1" ht="18.75" customHeight="1">
      <c r="A935" s="104"/>
      <c r="B935" s="101"/>
      <c r="C935" s="253" t="s">
        <v>394</v>
      </c>
      <c r="D935" s="108"/>
      <c r="E935" s="253" t="s">
        <v>394</v>
      </c>
      <c r="F935" s="260"/>
      <c r="G935" s="261" t="s">
        <v>394</v>
      </c>
      <c r="H935" s="258"/>
      <c r="I935" s="259" t="s">
        <v>394</v>
      </c>
      <c r="J935" s="257" t="str">
        <f>IFERROR((VLOOKUP(CONCATENATE(D935," ",F935),Measures!$D$11:$E$245,2,FALSE)*H935),"")</f>
        <v/>
      </c>
      <c r="K935" s="108"/>
      <c r="L935" s="253" t="s">
        <v>394</v>
      </c>
      <c r="M935" s="108"/>
      <c r="N935" s="253" t="s">
        <v>394</v>
      </c>
      <c r="O935" s="108"/>
      <c r="P935" s="253" t="s">
        <v>394</v>
      </c>
      <c r="Q935" s="256"/>
      <c r="R935" s="255" t="s">
        <v>394</v>
      </c>
      <c r="S935" s="118" t="str">
        <f>IFERROR(IF(M935="LED Kit","NA",VLOOKUP(CONCATENATE(IF(OR(M935="LED Kit",M935="LED Tube"),"LED",M935)," ",O935),Measures!$D$11:$E$245,2,FALSE)*Q935),"")</f>
        <v/>
      </c>
      <c r="T935" s="108"/>
      <c r="U935" s="271" t="s">
        <v>394</v>
      </c>
    </row>
    <row r="936" spans="1:21" s="20" customFormat="1" ht="18.75" customHeight="1">
      <c r="A936" s="104"/>
      <c r="B936" s="101"/>
      <c r="C936" s="253" t="s">
        <v>394</v>
      </c>
      <c r="D936" s="108"/>
      <c r="E936" s="253" t="s">
        <v>394</v>
      </c>
      <c r="F936" s="260"/>
      <c r="G936" s="261" t="s">
        <v>394</v>
      </c>
      <c r="H936" s="258"/>
      <c r="I936" s="259" t="s">
        <v>394</v>
      </c>
      <c r="J936" s="257" t="str">
        <f>IFERROR((VLOOKUP(CONCATENATE(D936," ",F936),Measures!$D$11:$E$245,2,FALSE)*H936),"")</f>
        <v/>
      </c>
      <c r="K936" s="108"/>
      <c r="L936" s="253" t="s">
        <v>394</v>
      </c>
      <c r="M936" s="108"/>
      <c r="N936" s="253" t="s">
        <v>394</v>
      </c>
      <c r="O936" s="108"/>
      <c r="P936" s="253" t="s">
        <v>394</v>
      </c>
      <c r="Q936" s="256"/>
      <c r="R936" s="255" t="s">
        <v>394</v>
      </c>
      <c r="S936" s="118" t="str">
        <f>IFERROR(IF(M936="LED Kit","NA",VLOOKUP(CONCATENATE(IF(OR(M936="LED Kit",M936="LED Tube"),"LED",M936)," ",O936),Measures!$D$11:$E$245,2,FALSE)*Q936),"")</f>
        <v/>
      </c>
      <c r="T936" s="108"/>
      <c r="U936" s="271" t="s">
        <v>394</v>
      </c>
    </row>
    <row r="937" spans="1:21" s="20" customFormat="1" ht="18.75" customHeight="1">
      <c r="A937" s="104"/>
      <c r="B937" s="101"/>
      <c r="C937" s="253" t="s">
        <v>394</v>
      </c>
      <c r="D937" s="108"/>
      <c r="E937" s="253" t="s">
        <v>394</v>
      </c>
      <c r="F937" s="260"/>
      <c r="G937" s="261" t="s">
        <v>394</v>
      </c>
      <c r="H937" s="258"/>
      <c r="I937" s="259" t="s">
        <v>394</v>
      </c>
      <c r="J937" s="257" t="str">
        <f>IFERROR((VLOOKUP(CONCATENATE(D937," ",F937),Measures!$D$11:$E$245,2,FALSE)*H937),"")</f>
        <v/>
      </c>
      <c r="K937" s="108"/>
      <c r="L937" s="253" t="s">
        <v>394</v>
      </c>
      <c r="M937" s="108"/>
      <c r="N937" s="253" t="s">
        <v>394</v>
      </c>
      <c r="O937" s="108"/>
      <c r="P937" s="253" t="s">
        <v>394</v>
      </c>
      <c r="Q937" s="256"/>
      <c r="R937" s="255" t="s">
        <v>394</v>
      </c>
      <c r="S937" s="118" t="str">
        <f>IFERROR(IF(M937="LED Kit","NA",VLOOKUP(CONCATENATE(IF(OR(M937="LED Kit",M937="LED Tube"),"LED",M937)," ",O937),Measures!$D$11:$E$245,2,FALSE)*Q937),"")</f>
        <v/>
      </c>
      <c r="T937" s="108"/>
      <c r="U937" s="271" t="s">
        <v>394</v>
      </c>
    </row>
    <row r="938" spans="1:21" s="20" customFormat="1" ht="18.75" customHeight="1">
      <c r="A938" s="104"/>
      <c r="B938" s="101"/>
      <c r="C938" s="253" t="s">
        <v>394</v>
      </c>
      <c r="D938" s="108"/>
      <c r="E938" s="253" t="s">
        <v>394</v>
      </c>
      <c r="F938" s="260"/>
      <c r="G938" s="261" t="s">
        <v>394</v>
      </c>
      <c r="H938" s="258"/>
      <c r="I938" s="259" t="s">
        <v>394</v>
      </c>
      <c r="J938" s="257" t="str">
        <f>IFERROR((VLOOKUP(CONCATENATE(D938," ",F938),Measures!$D$11:$E$245,2,FALSE)*H938),"")</f>
        <v/>
      </c>
      <c r="K938" s="108"/>
      <c r="L938" s="253" t="s">
        <v>394</v>
      </c>
      <c r="M938" s="108"/>
      <c r="N938" s="253" t="s">
        <v>394</v>
      </c>
      <c r="O938" s="108"/>
      <c r="P938" s="253" t="s">
        <v>394</v>
      </c>
      <c r="Q938" s="256"/>
      <c r="R938" s="255" t="s">
        <v>394</v>
      </c>
      <c r="S938" s="118" t="str">
        <f>IFERROR(IF(M938="LED Kit","NA",VLOOKUP(CONCATENATE(IF(OR(M938="LED Kit",M938="LED Tube"),"LED",M938)," ",O938),Measures!$D$11:$E$245,2,FALSE)*Q938),"")</f>
        <v/>
      </c>
      <c r="T938" s="108"/>
      <c r="U938" s="271" t="s">
        <v>394</v>
      </c>
    </row>
    <row r="939" spans="1:21" s="20" customFormat="1" ht="18.75" customHeight="1">
      <c r="A939" s="104"/>
      <c r="B939" s="101"/>
      <c r="C939" s="253" t="s">
        <v>394</v>
      </c>
      <c r="D939" s="108"/>
      <c r="E939" s="253" t="s">
        <v>394</v>
      </c>
      <c r="F939" s="260"/>
      <c r="G939" s="261" t="s">
        <v>394</v>
      </c>
      <c r="H939" s="258"/>
      <c r="I939" s="259" t="s">
        <v>394</v>
      </c>
      <c r="J939" s="257" t="str">
        <f>IFERROR((VLOOKUP(CONCATENATE(D939," ",F939),Measures!$D$11:$E$245,2,FALSE)*H939),"")</f>
        <v/>
      </c>
      <c r="K939" s="108"/>
      <c r="L939" s="253" t="s">
        <v>394</v>
      </c>
      <c r="M939" s="108"/>
      <c r="N939" s="253" t="s">
        <v>394</v>
      </c>
      <c r="O939" s="108"/>
      <c r="P939" s="253" t="s">
        <v>394</v>
      </c>
      <c r="Q939" s="256"/>
      <c r="R939" s="255" t="s">
        <v>394</v>
      </c>
      <c r="S939" s="118" t="str">
        <f>IFERROR(IF(M939="LED Kit","NA",VLOOKUP(CONCATENATE(IF(OR(M939="LED Kit",M939="LED Tube"),"LED",M939)," ",O939),Measures!$D$11:$E$245,2,FALSE)*Q939),"")</f>
        <v/>
      </c>
      <c r="T939" s="108"/>
      <c r="U939" s="271" t="s">
        <v>394</v>
      </c>
    </row>
    <row r="940" spans="1:21" s="20" customFormat="1" ht="18.75" customHeight="1">
      <c r="A940" s="104"/>
      <c r="B940" s="101"/>
      <c r="C940" s="253" t="s">
        <v>394</v>
      </c>
      <c r="D940" s="108"/>
      <c r="E940" s="253" t="s">
        <v>394</v>
      </c>
      <c r="F940" s="260"/>
      <c r="G940" s="261" t="s">
        <v>394</v>
      </c>
      <c r="H940" s="258"/>
      <c r="I940" s="259" t="s">
        <v>394</v>
      </c>
      <c r="J940" s="257" t="str">
        <f>IFERROR((VLOOKUP(CONCATENATE(D940," ",F940),Measures!$D$11:$E$245,2,FALSE)*H940),"")</f>
        <v/>
      </c>
      <c r="K940" s="108"/>
      <c r="L940" s="253" t="s">
        <v>394</v>
      </c>
      <c r="M940" s="108"/>
      <c r="N940" s="253" t="s">
        <v>394</v>
      </c>
      <c r="O940" s="108"/>
      <c r="P940" s="253" t="s">
        <v>394</v>
      </c>
      <c r="Q940" s="256"/>
      <c r="R940" s="255" t="s">
        <v>394</v>
      </c>
      <c r="S940" s="118" t="str">
        <f>IFERROR(IF(M940="LED Kit","NA",VLOOKUP(CONCATENATE(IF(OR(M940="LED Kit",M940="LED Tube"),"LED",M940)," ",O940),Measures!$D$11:$E$245,2,FALSE)*Q940),"")</f>
        <v/>
      </c>
      <c r="T940" s="108"/>
      <c r="U940" s="271" t="s">
        <v>394</v>
      </c>
    </row>
    <row r="941" spans="1:21" s="20" customFormat="1" ht="18.75" customHeight="1">
      <c r="A941" s="104"/>
      <c r="B941" s="101"/>
      <c r="C941" s="253" t="s">
        <v>394</v>
      </c>
      <c r="D941" s="108"/>
      <c r="E941" s="253" t="s">
        <v>394</v>
      </c>
      <c r="F941" s="260"/>
      <c r="G941" s="261" t="s">
        <v>394</v>
      </c>
      <c r="H941" s="258"/>
      <c r="I941" s="259" t="s">
        <v>394</v>
      </c>
      <c r="J941" s="257" t="str">
        <f>IFERROR((VLOOKUP(CONCATENATE(D941," ",F941),Measures!$D$11:$E$245,2,FALSE)*H941),"")</f>
        <v/>
      </c>
      <c r="K941" s="108"/>
      <c r="L941" s="253" t="s">
        <v>394</v>
      </c>
      <c r="M941" s="108"/>
      <c r="N941" s="253" t="s">
        <v>394</v>
      </c>
      <c r="O941" s="108"/>
      <c r="P941" s="253" t="s">
        <v>394</v>
      </c>
      <c r="Q941" s="256"/>
      <c r="R941" s="255" t="s">
        <v>394</v>
      </c>
      <c r="S941" s="118" t="str">
        <f>IFERROR(IF(M941="LED Kit","NA",VLOOKUP(CONCATENATE(IF(OR(M941="LED Kit",M941="LED Tube"),"LED",M941)," ",O941),Measures!$D$11:$E$245,2,FALSE)*Q941),"")</f>
        <v/>
      </c>
      <c r="T941" s="108"/>
      <c r="U941" s="271" t="s">
        <v>394</v>
      </c>
    </row>
    <row r="942" spans="1:21" s="20" customFormat="1" ht="18.75" customHeight="1">
      <c r="A942" s="104"/>
      <c r="B942" s="101"/>
      <c r="C942" s="253" t="s">
        <v>394</v>
      </c>
      <c r="D942" s="108"/>
      <c r="E942" s="253" t="s">
        <v>394</v>
      </c>
      <c r="F942" s="260"/>
      <c r="G942" s="261" t="s">
        <v>394</v>
      </c>
      <c r="H942" s="258"/>
      <c r="I942" s="259" t="s">
        <v>394</v>
      </c>
      <c r="J942" s="257" t="str">
        <f>IFERROR((VLOOKUP(CONCATENATE(D942," ",F942),Measures!$D$11:$E$245,2,FALSE)*H942),"")</f>
        <v/>
      </c>
      <c r="K942" s="108"/>
      <c r="L942" s="253" t="s">
        <v>394</v>
      </c>
      <c r="M942" s="108"/>
      <c r="N942" s="253" t="s">
        <v>394</v>
      </c>
      <c r="O942" s="108"/>
      <c r="P942" s="253" t="s">
        <v>394</v>
      </c>
      <c r="Q942" s="256"/>
      <c r="R942" s="255" t="s">
        <v>394</v>
      </c>
      <c r="S942" s="118" t="str">
        <f>IFERROR(IF(M942="LED Kit","NA",VLOOKUP(CONCATENATE(IF(OR(M942="LED Kit",M942="LED Tube"),"LED",M942)," ",O942),Measures!$D$11:$E$245,2,FALSE)*Q942),"")</f>
        <v/>
      </c>
      <c r="T942" s="108"/>
      <c r="U942" s="271" t="s">
        <v>394</v>
      </c>
    </row>
    <row r="943" spans="1:21" s="20" customFormat="1" ht="18.75" customHeight="1">
      <c r="A943" s="104"/>
      <c r="B943" s="101"/>
      <c r="C943" s="253" t="s">
        <v>394</v>
      </c>
      <c r="D943" s="108"/>
      <c r="E943" s="253" t="s">
        <v>394</v>
      </c>
      <c r="F943" s="260"/>
      <c r="G943" s="261" t="s">
        <v>394</v>
      </c>
      <c r="H943" s="258"/>
      <c r="I943" s="259" t="s">
        <v>394</v>
      </c>
      <c r="J943" s="257" t="str">
        <f>IFERROR((VLOOKUP(CONCATENATE(D943," ",F943),Measures!$D$11:$E$245,2,FALSE)*H943),"")</f>
        <v/>
      </c>
      <c r="K943" s="108"/>
      <c r="L943" s="253" t="s">
        <v>394</v>
      </c>
      <c r="M943" s="108"/>
      <c r="N943" s="253" t="s">
        <v>394</v>
      </c>
      <c r="O943" s="108"/>
      <c r="P943" s="253" t="s">
        <v>394</v>
      </c>
      <c r="Q943" s="256"/>
      <c r="R943" s="255" t="s">
        <v>394</v>
      </c>
      <c r="S943" s="118" t="str">
        <f>IFERROR(IF(M943="LED Kit","NA",VLOOKUP(CONCATENATE(IF(OR(M943="LED Kit",M943="LED Tube"),"LED",M943)," ",O943),Measures!$D$11:$E$245,2,FALSE)*Q943),"")</f>
        <v/>
      </c>
      <c r="T943" s="108"/>
      <c r="U943" s="271" t="s">
        <v>394</v>
      </c>
    </row>
    <row r="944" spans="1:21" s="20" customFormat="1" ht="18.75" customHeight="1">
      <c r="A944" s="104"/>
      <c r="B944" s="101"/>
      <c r="C944" s="253" t="s">
        <v>394</v>
      </c>
      <c r="D944" s="108"/>
      <c r="E944" s="253" t="s">
        <v>394</v>
      </c>
      <c r="F944" s="260"/>
      <c r="G944" s="261" t="s">
        <v>394</v>
      </c>
      <c r="H944" s="258"/>
      <c r="I944" s="259" t="s">
        <v>394</v>
      </c>
      <c r="J944" s="257" t="str">
        <f>IFERROR((VLOOKUP(CONCATENATE(D944," ",F944),Measures!$D$11:$E$245,2,FALSE)*H944),"")</f>
        <v/>
      </c>
      <c r="K944" s="108"/>
      <c r="L944" s="253" t="s">
        <v>394</v>
      </c>
      <c r="M944" s="108"/>
      <c r="N944" s="253" t="s">
        <v>394</v>
      </c>
      <c r="O944" s="108"/>
      <c r="P944" s="253" t="s">
        <v>394</v>
      </c>
      <c r="Q944" s="256"/>
      <c r="R944" s="255" t="s">
        <v>394</v>
      </c>
      <c r="S944" s="118" t="str">
        <f>IFERROR(IF(M944="LED Kit","NA",VLOOKUP(CONCATENATE(IF(OR(M944="LED Kit",M944="LED Tube"),"LED",M944)," ",O944),Measures!$D$11:$E$245,2,FALSE)*Q944),"")</f>
        <v/>
      </c>
      <c r="T944" s="108"/>
      <c r="U944" s="271" t="s">
        <v>394</v>
      </c>
    </row>
    <row r="945" spans="1:21" s="20" customFormat="1" ht="18.75" customHeight="1">
      <c r="A945" s="104"/>
      <c r="B945" s="101"/>
      <c r="C945" s="253" t="s">
        <v>394</v>
      </c>
      <c r="D945" s="108"/>
      <c r="E945" s="253" t="s">
        <v>394</v>
      </c>
      <c r="F945" s="260"/>
      <c r="G945" s="261" t="s">
        <v>394</v>
      </c>
      <c r="H945" s="258"/>
      <c r="I945" s="259" t="s">
        <v>394</v>
      </c>
      <c r="J945" s="257" t="str">
        <f>IFERROR((VLOOKUP(CONCATENATE(D945," ",F945),Measures!$D$11:$E$245,2,FALSE)*H945),"")</f>
        <v/>
      </c>
      <c r="K945" s="108"/>
      <c r="L945" s="253" t="s">
        <v>394</v>
      </c>
      <c r="M945" s="108"/>
      <c r="N945" s="253" t="s">
        <v>394</v>
      </c>
      <c r="O945" s="108"/>
      <c r="P945" s="253" t="s">
        <v>394</v>
      </c>
      <c r="Q945" s="256"/>
      <c r="R945" s="255" t="s">
        <v>394</v>
      </c>
      <c r="S945" s="118" t="str">
        <f>IFERROR(IF(M945="LED Kit","NA",VLOOKUP(CONCATENATE(IF(OR(M945="LED Kit",M945="LED Tube"),"LED",M945)," ",O945),Measures!$D$11:$E$245,2,FALSE)*Q945),"")</f>
        <v/>
      </c>
      <c r="T945" s="108"/>
      <c r="U945" s="271" t="s">
        <v>394</v>
      </c>
    </row>
    <row r="946" spans="1:21" s="20" customFormat="1" ht="18.75" customHeight="1">
      <c r="A946" s="104"/>
      <c r="B946" s="101"/>
      <c r="C946" s="253" t="s">
        <v>394</v>
      </c>
      <c r="D946" s="108"/>
      <c r="E946" s="253" t="s">
        <v>394</v>
      </c>
      <c r="F946" s="260"/>
      <c r="G946" s="261" t="s">
        <v>394</v>
      </c>
      <c r="H946" s="258"/>
      <c r="I946" s="259" t="s">
        <v>394</v>
      </c>
      <c r="J946" s="257" t="str">
        <f>IFERROR((VLOOKUP(CONCATENATE(D946," ",F946),Measures!$D$11:$E$245,2,FALSE)*H946),"")</f>
        <v/>
      </c>
      <c r="K946" s="108"/>
      <c r="L946" s="253" t="s">
        <v>394</v>
      </c>
      <c r="M946" s="108"/>
      <c r="N946" s="253" t="s">
        <v>394</v>
      </c>
      <c r="O946" s="108"/>
      <c r="P946" s="253" t="s">
        <v>394</v>
      </c>
      <c r="Q946" s="256"/>
      <c r="R946" s="255" t="s">
        <v>394</v>
      </c>
      <c r="S946" s="118" t="str">
        <f>IFERROR(IF(M946="LED Kit","NA",VLOOKUP(CONCATENATE(IF(OR(M946="LED Kit",M946="LED Tube"),"LED",M946)," ",O946),Measures!$D$11:$E$245,2,FALSE)*Q946),"")</f>
        <v/>
      </c>
      <c r="T946" s="108"/>
      <c r="U946" s="271" t="s">
        <v>394</v>
      </c>
    </row>
    <row r="947" spans="1:21" s="20" customFormat="1" ht="18.75" customHeight="1">
      <c r="A947" s="104"/>
      <c r="B947" s="101"/>
      <c r="C947" s="253" t="s">
        <v>394</v>
      </c>
      <c r="D947" s="108"/>
      <c r="E947" s="253" t="s">
        <v>394</v>
      </c>
      <c r="F947" s="260"/>
      <c r="G947" s="261" t="s">
        <v>394</v>
      </c>
      <c r="H947" s="258"/>
      <c r="I947" s="259" t="s">
        <v>394</v>
      </c>
      <c r="J947" s="257" t="str">
        <f>IFERROR((VLOOKUP(CONCATENATE(D947," ",F947),Measures!$D$11:$E$245,2,FALSE)*H947),"")</f>
        <v/>
      </c>
      <c r="K947" s="108"/>
      <c r="L947" s="253" t="s">
        <v>394</v>
      </c>
      <c r="M947" s="108"/>
      <c r="N947" s="253" t="s">
        <v>394</v>
      </c>
      <c r="O947" s="108"/>
      <c r="P947" s="253" t="s">
        <v>394</v>
      </c>
      <c r="Q947" s="256"/>
      <c r="R947" s="255" t="s">
        <v>394</v>
      </c>
      <c r="S947" s="118" t="str">
        <f>IFERROR(IF(M947="LED Kit","NA",VLOOKUP(CONCATENATE(IF(OR(M947="LED Kit",M947="LED Tube"),"LED",M947)," ",O947),Measures!$D$11:$E$245,2,FALSE)*Q947),"")</f>
        <v/>
      </c>
      <c r="T947" s="108"/>
      <c r="U947" s="271" t="s">
        <v>394</v>
      </c>
    </row>
    <row r="948" spans="1:21" s="20" customFormat="1" ht="18.75" customHeight="1">
      <c r="A948" s="104"/>
      <c r="B948" s="101"/>
      <c r="C948" s="253" t="s">
        <v>394</v>
      </c>
      <c r="D948" s="108"/>
      <c r="E948" s="253" t="s">
        <v>394</v>
      </c>
      <c r="F948" s="260"/>
      <c r="G948" s="261" t="s">
        <v>394</v>
      </c>
      <c r="H948" s="258"/>
      <c r="I948" s="259" t="s">
        <v>394</v>
      </c>
      <c r="J948" s="257" t="str">
        <f>IFERROR((VLOOKUP(CONCATENATE(D948," ",F948),Measures!$D$11:$E$245,2,FALSE)*H948),"")</f>
        <v/>
      </c>
      <c r="K948" s="108"/>
      <c r="L948" s="253" t="s">
        <v>394</v>
      </c>
      <c r="M948" s="108"/>
      <c r="N948" s="253" t="s">
        <v>394</v>
      </c>
      <c r="O948" s="108"/>
      <c r="P948" s="253" t="s">
        <v>394</v>
      </c>
      <c r="Q948" s="256"/>
      <c r="R948" s="255" t="s">
        <v>394</v>
      </c>
      <c r="S948" s="118" t="str">
        <f>IFERROR(IF(M948="LED Kit","NA",VLOOKUP(CONCATENATE(IF(OR(M948="LED Kit",M948="LED Tube"),"LED",M948)," ",O948),Measures!$D$11:$E$245,2,FALSE)*Q948),"")</f>
        <v/>
      </c>
      <c r="T948" s="108"/>
      <c r="U948" s="271" t="s">
        <v>394</v>
      </c>
    </row>
    <row r="949" spans="1:21" s="20" customFormat="1" ht="18.75" customHeight="1">
      <c r="A949" s="104"/>
      <c r="B949" s="101"/>
      <c r="C949" s="253" t="s">
        <v>394</v>
      </c>
      <c r="D949" s="108"/>
      <c r="E949" s="253" t="s">
        <v>394</v>
      </c>
      <c r="F949" s="260"/>
      <c r="G949" s="261" t="s">
        <v>394</v>
      </c>
      <c r="H949" s="258"/>
      <c r="I949" s="259" t="s">
        <v>394</v>
      </c>
      <c r="J949" s="257" t="str">
        <f>IFERROR((VLOOKUP(CONCATENATE(D949," ",F949),Measures!$D$11:$E$245,2,FALSE)*H949),"")</f>
        <v/>
      </c>
      <c r="K949" s="108"/>
      <c r="L949" s="253" t="s">
        <v>394</v>
      </c>
      <c r="M949" s="108"/>
      <c r="N949" s="253" t="s">
        <v>394</v>
      </c>
      <c r="O949" s="108"/>
      <c r="P949" s="253" t="s">
        <v>394</v>
      </c>
      <c r="Q949" s="256"/>
      <c r="R949" s="255" t="s">
        <v>394</v>
      </c>
      <c r="S949" s="118" t="str">
        <f>IFERROR(IF(M949="LED Kit","NA",VLOOKUP(CONCATENATE(IF(OR(M949="LED Kit",M949="LED Tube"),"LED",M949)," ",O949),Measures!$D$11:$E$245,2,FALSE)*Q949),"")</f>
        <v/>
      </c>
      <c r="T949" s="108"/>
      <c r="U949" s="271" t="s">
        <v>394</v>
      </c>
    </row>
    <row r="950" spans="1:21" s="20" customFormat="1" ht="18.75" customHeight="1">
      <c r="A950" s="104"/>
      <c r="B950" s="101"/>
      <c r="C950" s="253" t="s">
        <v>394</v>
      </c>
      <c r="D950" s="108"/>
      <c r="E950" s="253" t="s">
        <v>394</v>
      </c>
      <c r="F950" s="260"/>
      <c r="G950" s="261" t="s">
        <v>394</v>
      </c>
      <c r="H950" s="258"/>
      <c r="I950" s="259" t="s">
        <v>394</v>
      </c>
      <c r="J950" s="257" t="str">
        <f>IFERROR((VLOOKUP(CONCATENATE(D950," ",F950),Measures!$D$11:$E$245,2,FALSE)*H950),"")</f>
        <v/>
      </c>
      <c r="K950" s="108"/>
      <c r="L950" s="253" t="s">
        <v>394</v>
      </c>
      <c r="M950" s="108"/>
      <c r="N950" s="253" t="s">
        <v>394</v>
      </c>
      <c r="O950" s="108"/>
      <c r="P950" s="253" t="s">
        <v>394</v>
      </c>
      <c r="Q950" s="256"/>
      <c r="R950" s="255" t="s">
        <v>394</v>
      </c>
      <c r="S950" s="118" t="str">
        <f>IFERROR(IF(M950="LED Kit","NA",VLOOKUP(CONCATENATE(IF(OR(M950="LED Kit",M950="LED Tube"),"LED",M950)," ",O950),Measures!$D$11:$E$245,2,FALSE)*Q950),"")</f>
        <v/>
      </c>
      <c r="T950" s="108"/>
      <c r="U950" s="271" t="s">
        <v>394</v>
      </c>
    </row>
    <row r="951" spans="1:21" s="20" customFormat="1" ht="18.75" customHeight="1">
      <c r="A951" s="104"/>
      <c r="B951" s="101"/>
      <c r="C951" s="253" t="s">
        <v>394</v>
      </c>
      <c r="D951" s="108"/>
      <c r="E951" s="253" t="s">
        <v>394</v>
      </c>
      <c r="F951" s="260"/>
      <c r="G951" s="261" t="s">
        <v>394</v>
      </c>
      <c r="H951" s="258"/>
      <c r="I951" s="259" t="s">
        <v>394</v>
      </c>
      <c r="J951" s="257" t="str">
        <f>IFERROR((VLOOKUP(CONCATENATE(D951," ",F951),Measures!$D$11:$E$245,2,FALSE)*H951),"")</f>
        <v/>
      </c>
      <c r="K951" s="108"/>
      <c r="L951" s="253" t="s">
        <v>394</v>
      </c>
      <c r="M951" s="108"/>
      <c r="N951" s="253" t="s">
        <v>394</v>
      </c>
      <c r="O951" s="108"/>
      <c r="P951" s="253" t="s">
        <v>394</v>
      </c>
      <c r="Q951" s="256"/>
      <c r="R951" s="255" t="s">
        <v>394</v>
      </c>
      <c r="S951" s="118" t="str">
        <f>IFERROR(IF(M951="LED Kit","NA",VLOOKUP(CONCATENATE(IF(OR(M951="LED Kit",M951="LED Tube"),"LED",M951)," ",O951),Measures!$D$11:$E$245,2,FALSE)*Q951),"")</f>
        <v/>
      </c>
      <c r="T951" s="108"/>
      <c r="U951" s="271" t="s">
        <v>394</v>
      </c>
    </row>
    <row r="952" spans="1:21" s="20" customFormat="1" ht="18.75" customHeight="1">
      <c r="A952" s="104"/>
      <c r="B952" s="101"/>
      <c r="C952" s="253" t="s">
        <v>394</v>
      </c>
      <c r="D952" s="108"/>
      <c r="E952" s="253" t="s">
        <v>394</v>
      </c>
      <c r="F952" s="260"/>
      <c r="G952" s="261" t="s">
        <v>394</v>
      </c>
      <c r="H952" s="258"/>
      <c r="I952" s="259" t="s">
        <v>394</v>
      </c>
      <c r="J952" s="257" t="str">
        <f>IFERROR((VLOOKUP(CONCATENATE(D952," ",F952),Measures!$D$11:$E$245,2,FALSE)*H952),"")</f>
        <v/>
      </c>
      <c r="K952" s="108"/>
      <c r="L952" s="253" t="s">
        <v>394</v>
      </c>
      <c r="M952" s="108"/>
      <c r="N952" s="253" t="s">
        <v>394</v>
      </c>
      <c r="O952" s="108"/>
      <c r="P952" s="253" t="s">
        <v>394</v>
      </c>
      <c r="Q952" s="256"/>
      <c r="R952" s="255" t="s">
        <v>394</v>
      </c>
      <c r="S952" s="118" t="str">
        <f>IFERROR(IF(M952="LED Kit","NA",VLOOKUP(CONCATENATE(IF(OR(M952="LED Kit",M952="LED Tube"),"LED",M952)," ",O952),Measures!$D$11:$E$245,2,FALSE)*Q952),"")</f>
        <v/>
      </c>
      <c r="T952" s="108"/>
      <c r="U952" s="271" t="s">
        <v>394</v>
      </c>
    </row>
    <row r="953" spans="1:21" s="20" customFormat="1" ht="18.75" customHeight="1">
      <c r="A953" s="104"/>
      <c r="B953" s="101"/>
      <c r="C953" s="253" t="s">
        <v>394</v>
      </c>
      <c r="D953" s="108"/>
      <c r="E953" s="253" t="s">
        <v>394</v>
      </c>
      <c r="F953" s="260"/>
      <c r="G953" s="261" t="s">
        <v>394</v>
      </c>
      <c r="H953" s="258"/>
      <c r="I953" s="259" t="s">
        <v>394</v>
      </c>
      <c r="J953" s="257" t="str">
        <f>IFERROR((VLOOKUP(CONCATENATE(D953," ",F953),Measures!$D$11:$E$245,2,FALSE)*H953),"")</f>
        <v/>
      </c>
      <c r="K953" s="108"/>
      <c r="L953" s="253" t="s">
        <v>394</v>
      </c>
      <c r="M953" s="108"/>
      <c r="N953" s="253" t="s">
        <v>394</v>
      </c>
      <c r="O953" s="108"/>
      <c r="P953" s="253" t="s">
        <v>394</v>
      </c>
      <c r="Q953" s="256"/>
      <c r="R953" s="255" t="s">
        <v>394</v>
      </c>
      <c r="S953" s="118" t="str">
        <f>IFERROR(IF(M953="LED Kit","NA",VLOOKUP(CONCATENATE(IF(OR(M953="LED Kit",M953="LED Tube"),"LED",M953)," ",O953),Measures!$D$11:$E$245,2,FALSE)*Q953),"")</f>
        <v/>
      </c>
      <c r="T953" s="108"/>
      <c r="U953" s="271" t="s">
        <v>394</v>
      </c>
    </row>
    <row r="954" spans="1:21" s="20" customFormat="1" ht="18.75" customHeight="1">
      <c r="A954" s="104"/>
      <c r="B954" s="101"/>
      <c r="C954" s="253" t="s">
        <v>394</v>
      </c>
      <c r="D954" s="108"/>
      <c r="E954" s="253" t="s">
        <v>394</v>
      </c>
      <c r="F954" s="260"/>
      <c r="G954" s="261" t="s">
        <v>394</v>
      </c>
      <c r="H954" s="258"/>
      <c r="I954" s="259" t="s">
        <v>394</v>
      </c>
      <c r="J954" s="257" t="str">
        <f>IFERROR((VLOOKUP(CONCATENATE(D954," ",F954),Measures!$D$11:$E$245,2,FALSE)*H954),"")</f>
        <v/>
      </c>
      <c r="K954" s="108"/>
      <c r="L954" s="253" t="s">
        <v>394</v>
      </c>
      <c r="M954" s="108"/>
      <c r="N954" s="253" t="s">
        <v>394</v>
      </c>
      <c r="O954" s="108"/>
      <c r="P954" s="253" t="s">
        <v>394</v>
      </c>
      <c r="Q954" s="256"/>
      <c r="R954" s="255" t="s">
        <v>394</v>
      </c>
      <c r="S954" s="118" t="str">
        <f>IFERROR(IF(M954="LED Kit","NA",VLOOKUP(CONCATENATE(IF(OR(M954="LED Kit",M954="LED Tube"),"LED",M954)," ",O954),Measures!$D$11:$E$245,2,FALSE)*Q954),"")</f>
        <v/>
      </c>
      <c r="T954" s="108"/>
      <c r="U954" s="271" t="s">
        <v>394</v>
      </c>
    </row>
    <row r="955" spans="1:21" s="20" customFormat="1" ht="18.75" customHeight="1">
      <c r="A955" s="104"/>
      <c r="B955" s="101"/>
      <c r="C955" s="253" t="s">
        <v>394</v>
      </c>
      <c r="D955" s="108"/>
      <c r="E955" s="253" t="s">
        <v>394</v>
      </c>
      <c r="F955" s="260"/>
      <c r="G955" s="261" t="s">
        <v>394</v>
      </c>
      <c r="H955" s="258"/>
      <c r="I955" s="259" t="s">
        <v>394</v>
      </c>
      <c r="J955" s="257" t="str">
        <f>IFERROR((VLOOKUP(CONCATENATE(D955," ",F955),Measures!$D$11:$E$245,2,FALSE)*H955),"")</f>
        <v/>
      </c>
      <c r="K955" s="108"/>
      <c r="L955" s="253" t="s">
        <v>394</v>
      </c>
      <c r="M955" s="108"/>
      <c r="N955" s="253" t="s">
        <v>394</v>
      </c>
      <c r="O955" s="108"/>
      <c r="P955" s="253" t="s">
        <v>394</v>
      </c>
      <c r="Q955" s="256"/>
      <c r="R955" s="255" t="s">
        <v>394</v>
      </c>
      <c r="S955" s="118" t="str">
        <f>IFERROR(IF(M955="LED Kit","NA",VLOOKUP(CONCATENATE(IF(OR(M955="LED Kit",M955="LED Tube"),"LED",M955)," ",O955),Measures!$D$11:$E$245,2,FALSE)*Q955),"")</f>
        <v/>
      </c>
      <c r="T955" s="108"/>
      <c r="U955" s="271" t="s">
        <v>394</v>
      </c>
    </row>
    <row r="956" spans="1:21" s="20" customFormat="1" ht="18.75" customHeight="1">
      <c r="A956" s="104"/>
      <c r="B956" s="101"/>
      <c r="C956" s="253" t="s">
        <v>394</v>
      </c>
      <c r="D956" s="108"/>
      <c r="E956" s="253" t="s">
        <v>394</v>
      </c>
      <c r="F956" s="260"/>
      <c r="G956" s="261" t="s">
        <v>394</v>
      </c>
      <c r="H956" s="258"/>
      <c r="I956" s="259" t="s">
        <v>394</v>
      </c>
      <c r="J956" s="257" t="str">
        <f>IFERROR((VLOOKUP(CONCATENATE(D956," ",F956),Measures!$D$11:$E$245,2,FALSE)*H956),"")</f>
        <v/>
      </c>
      <c r="K956" s="108"/>
      <c r="L956" s="253" t="s">
        <v>394</v>
      </c>
      <c r="M956" s="108"/>
      <c r="N956" s="253" t="s">
        <v>394</v>
      </c>
      <c r="O956" s="108"/>
      <c r="P956" s="253" t="s">
        <v>394</v>
      </c>
      <c r="Q956" s="256"/>
      <c r="R956" s="255" t="s">
        <v>394</v>
      </c>
      <c r="S956" s="118" t="str">
        <f>IFERROR(IF(M956="LED Kit","NA",VLOOKUP(CONCATENATE(IF(OR(M956="LED Kit",M956="LED Tube"),"LED",M956)," ",O956),Measures!$D$11:$E$245,2,FALSE)*Q956),"")</f>
        <v/>
      </c>
      <c r="T956" s="108"/>
      <c r="U956" s="271" t="s">
        <v>394</v>
      </c>
    </row>
    <row r="957" spans="1:21" s="20" customFormat="1" ht="18.75" customHeight="1">
      <c r="A957" s="104"/>
      <c r="B957" s="101"/>
      <c r="C957" s="253" t="s">
        <v>394</v>
      </c>
      <c r="D957" s="108"/>
      <c r="E957" s="253" t="s">
        <v>394</v>
      </c>
      <c r="F957" s="260"/>
      <c r="G957" s="261" t="s">
        <v>394</v>
      </c>
      <c r="H957" s="258"/>
      <c r="I957" s="259" t="s">
        <v>394</v>
      </c>
      <c r="J957" s="257" t="str">
        <f>IFERROR((VLOOKUP(CONCATENATE(D957," ",F957),Measures!$D$11:$E$245,2,FALSE)*H957),"")</f>
        <v/>
      </c>
      <c r="K957" s="108"/>
      <c r="L957" s="253" t="s">
        <v>394</v>
      </c>
      <c r="M957" s="108"/>
      <c r="N957" s="253" t="s">
        <v>394</v>
      </c>
      <c r="O957" s="108"/>
      <c r="P957" s="253" t="s">
        <v>394</v>
      </c>
      <c r="Q957" s="256"/>
      <c r="R957" s="255" t="s">
        <v>394</v>
      </c>
      <c r="S957" s="118" t="str">
        <f>IFERROR(IF(M957="LED Kit","NA",VLOOKUP(CONCATENATE(IF(OR(M957="LED Kit",M957="LED Tube"),"LED",M957)," ",O957),Measures!$D$11:$E$245,2,FALSE)*Q957),"")</f>
        <v/>
      </c>
      <c r="T957" s="108"/>
      <c r="U957" s="271" t="s">
        <v>394</v>
      </c>
    </row>
    <row r="958" spans="1:21" s="20" customFormat="1" ht="18.75" customHeight="1">
      <c r="A958" s="104"/>
      <c r="B958" s="101"/>
      <c r="C958" s="253" t="s">
        <v>394</v>
      </c>
      <c r="D958" s="108"/>
      <c r="E958" s="253" t="s">
        <v>394</v>
      </c>
      <c r="F958" s="260"/>
      <c r="G958" s="261" t="s">
        <v>394</v>
      </c>
      <c r="H958" s="258"/>
      <c r="I958" s="259" t="s">
        <v>394</v>
      </c>
      <c r="J958" s="257" t="str">
        <f>IFERROR((VLOOKUP(CONCATENATE(D958," ",F958),Measures!$D$11:$E$245,2,FALSE)*H958),"")</f>
        <v/>
      </c>
      <c r="K958" s="108"/>
      <c r="L958" s="253" t="s">
        <v>394</v>
      </c>
      <c r="M958" s="108"/>
      <c r="N958" s="253" t="s">
        <v>394</v>
      </c>
      <c r="O958" s="108"/>
      <c r="P958" s="253" t="s">
        <v>394</v>
      </c>
      <c r="Q958" s="256"/>
      <c r="R958" s="255" t="s">
        <v>394</v>
      </c>
      <c r="S958" s="118" t="str">
        <f>IFERROR(IF(M958="LED Kit","NA",VLOOKUP(CONCATENATE(IF(OR(M958="LED Kit",M958="LED Tube"),"LED",M958)," ",O958),Measures!$D$11:$E$245,2,FALSE)*Q958),"")</f>
        <v/>
      </c>
      <c r="T958" s="108"/>
      <c r="U958" s="271" t="s">
        <v>394</v>
      </c>
    </row>
    <row r="959" spans="1:21" s="20" customFormat="1" ht="18.75" customHeight="1">
      <c r="A959" s="104"/>
      <c r="B959" s="101"/>
      <c r="C959" s="253" t="s">
        <v>394</v>
      </c>
      <c r="D959" s="108"/>
      <c r="E959" s="253" t="s">
        <v>394</v>
      </c>
      <c r="F959" s="260"/>
      <c r="G959" s="261" t="s">
        <v>394</v>
      </c>
      <c r="H959" s="258"/>
      <c r="I959" s="259" t="s">
        <v>394</v>
      </c>
      <c r="J959" s="257" t="str">
        <f>IFERROR((VLOOKUP(CONCATENATE(D959," ",F959),Measures!$D$11:$E$245,2,FALSE)*H959),"")</f>
        <v/>
      </c>
      <c r="K959" s="108"/>
      <c r="L959" s="253" t="s">
        <v>394</v>
      </c>
      <c r="M959" s="108"/>
      <c r="N959" s="253" t="s">
        <v>394</v>
      </c>
      <c r="O959" s="108"/>
      <c r="P959" s="253" t="s">
        <v>394</v>
      </c>
      <c r="Q959" s="256"/>
      <c r="R959" s="255" t="s">
        <v>394</v>
      </c>
      <c r="S959" s="118" t="str">
        <f>IFERROR(IF(M959="LED Kit","NA",VLOOKUP(CONCATENATE(IF(OR(M959="LED Kit",M959="LED Tube"),"LED",M959)," ",O959),Measures!$D$11:$E$245,2,FALSE)*Q959),"")</f>
        <v/>
      </c>
      <c r="T959" s="108"/>
      <c r="U959" s="271" t="s">
        <v>394</v>
      </c>
    </row>
    <row r="960" spans="1:21" s="20" customFormat="1" ht="18.75" customHeight="1">
      <c r="A960" s="104"/>
      <c r="B960" s="101"/>
      <c r="C960" s="253" t="s">
        <v>394</v>
      </c>
      <c r="D960" s="108"/>
      <c r="E960" s="253" t="s">
        <v>394</v>
      </c>
      <c r="F960" s="260"/>
      <c r="G960" s="261" t="s">
        <v>394</v>
      </c>
      <c r="H960" s="258"/>
      <c r="I960" s="259" t="s">
        <v>394</v>
      </c>
      <c r="J960" s="257" t="str">
        <f>IFERROR((VLOOKUP(CONCATENATE(D960," ",F960),Measures!$D$11:$E$245,2,FALSE)*H960),"")</f>
        <v/>
      </c>
      <c r="K960" s="108"/>
      <c r="L960" s="253" t="s">
        <v>394</v>
      </c>
      <c r="M960" s="108"/>
      <c r="N960" s="253" t="s">
        <v>394</v>
      </c>
      <c r="O960" s="108"/>
      <c r="P960" s="253" t="s">
        <v>394</v>
      </c>
      <c r="Q960" s="256"/>
      <c r="R960" s="255" t="s">
        <v>394</v>
      </c>
      <c r="S960" s="118" t="str">
        <f>IFERROR(IF(M960="LED Kit","NA",VLOOKUP(CONCATENATE(IF(OR(M960="LED Kit",M960="LED Tube"),"LED",M960)," ",O960),Measures!$D$11:$E$245,2,FALSE)*Q960),"")</f>
        <v/>
      </c>
      <c r="T960" s="108"/>
      <c r="U960" s="271" t="s">
        <v>394</v>
      </c>
    </row>
    <row r="961" spans="1:21" s="20" customFormat="1" ht="18.75" customHeight="1">
      <c r="A961" s="104"/>
      <c r="B961" s="101"/>
      <c r="C961" s="253" t="s">
        <v>394</v>
      </c>
      <c r="D961" s="108"/>
      <c r="E961" s="253" t="s">
        <v>394</v>
      </c>
      <c r="F961" s="260"/>
      <c r="G961" s="261" t="s">
        <v>394</v>
      </c>
      <c r="H961" s="258"/>
      <c r="I961" s="259" t="s">
        <v>394</v>
      </c>
      <c r="J961" s="257" t="str">
        <f>IFERROR((VLOOKUP(CONCATENATE(D961," ",F961),Measures!$D$11:$E$245,2,FALSE)*H961),"")</f>
        <v/>
      </c>
      <c r="K961" s="108"/>
      <c r="L961" s="253" t="s">
        <v>394</v>
      </c>
      <c r="M961" s="108"/>
      <c r="N961" s="253" t="s">
        <v>394</v>
      </c>
      <c r="O961" s="108"/>
      <c r="P961" s="253" t="s">
        <v>394</v>
      </c>
      <c r="Q961" s="256"/>
      <c r="R961" s="255" t="s">
        <v>394</v>
      </c>
      <c r="S961" s="118" t="str">
        <f>IFERROR(IF(M961="LED Kit","NA",VLOOKUP(CONCATENATE(IF(OR(M961="LED Kit",M961="LED Tube"),"LED",M961)," ",O961),Measures!$D$11:$E$245,2,FALSE)*Q961),"")</f>
        <v/>
      </c>
      <c r="T961" s="108"/>
      <c r="U961" s="271" t="s">
        <v>394</v>
      </c>
    </row>
    <row r="962" spans="1:21" s="20" customFormat="1" ht="18.75" customHeight="1">
      <c r="A962" s="104"/>
      <c r="B962" s="101"/>
      <c r="C962" s="253" t="s">
        <v>394</v>
      </c>
      <c r="D962" s="108"/>
      <c r="E962" s="253" t="s">
        <v>394</v>
      </c>
      <c r="F962" s="260"/>
      <c r="G962" s="261" t="s">
        <v>394</v>
      </c>
      <c r="H962" s="258"/>
      <c r="I962" s="259" t="s">
        <v>394</v>
      </c>
      <c r="J962" s="257" t="str">
        <f>IFERROR((VLOOKUP(CONCATENATE(D962," ",F962),Measures!$D$11:$E$245,2,FALSE)*H962),"")</f>
        <v/>
      </c>
      <c r="K962" s="108"/>
      <c r="L962" s="253" t="s">
        <v>394</v>
      </c>
      <c r="M962" s="108"/>
      <c r="N962" s="253" t="s">
        <v>394</v>
      </c>
      <c r="O962" s="108"/>
      <c r="P962" s="253" t="s">
        <v>394</v>
      </c>
      <c r="Q962" s="256"/>
      <c r="R962" s="255" t="s">
        <v>394</v>
      </c>
      <c r="S962" s="118" t="str">
        <f>IFERROR(IF(M962="LED Kit","NA",VLOOKUP(CONCATENATE(IF(OR(M962="LED Kit",M962="LED Tube"),"LED",M962)," ",O962),Measures!$D$11:$E$245,2,FALSE)*Q962),"")</f>
        <v/>
      </c>
      <c r="T962" s="108"/>
      <c r="U962" s="271" t="s">
        <v>394</v>
      </c>
    </row>
    <row r="963" spans="1:21" s="20" customFormat="1" ht="18.75" customHeight="1">
      <c r="A963" s="104"/>
      <c r="B963" s="101"/>
      <c r="C963" s="253" t="s">
        <v>394</v>
      </c>
      <c r="D963" s="108"/>
      <c r="E963" s="253" t="s">
        <v>394</v>
      </c>
      <c r="F963" s="260"/>
      <c r="G963" s="261" t="s">
        <v>394</v>
      </c>
      <c r="H963" s="258"/>
      <c r="I963" s="259" t="s">
        <v>394</v>
      </c>
      <c r="J963" s="257" t="str">
        <f>IFERROR((VLOOKUP(CONCATENATE(D963," ",F963),Measures!$D$11:$E$245,2,FALSE)*H963),"")</f>
        <v/>
      </c>
      <c r="K963" s="108"/>
      <c r="L963" s="253" t="s">
        <v>394</v>
      </c>
      <c r="M963" s="108"/>
      <c r="N963" s="253" t="s">
        <v>394</v>
      </c>
      <c r="O963" s="108"/>
      <c r="P963" s="253" t="s">
        <v>394</v>
      </c>
      <c r="Q963" s="256"/>
      <c r="R963" s="255" t="s">
        <v>394</v>
      </c>
      <c r="S963" s="118" t="str">
        <f>IFERROR(IF(M963="LED Kit","NA",VLOOKUP(CONCATENATE(IF(OR(M963="LED Kit",M963="LED Tube"),"LED",M963)," ",O963),Measures!$D$11:$E$245,2,FALSE)*Q963),"")</f>
        <v/>
      </c>
      <c r="T963" s="108"/>
      <c r="U963" s="271" t="s">
        <v>394</v>
      </c>
    </row>
    <row r="964" spans="1:21" s="20" customFormat="1" ht="18.75" customHeight="1">
      <c r="A964" s="104"/>
      <c r="B964" s="101"/>
      <c r="C964" s="253" t="s">
        <v>394</v>
      </c>
      <c r="D964" s="108"/>
      <c r="E964" s="253" t="s">
        <v>394</v>
      </c>
      <c r="F964" s="260"/>
      <c r="G964" s="261" t="s">
        <v>394</v>
      </c>
      <c r="H964" s="258"/>
      <c r="I964" s="259" t="s">
        <v>394</v>
      </c>
      <c r="J964" s="257" t="str">
        <f>IFERROR((VLOOKUP(CONCATENATE(D964," ",F964),Measures!$D$11:$E$245,2,FALSE)*H964),"")</f>
        <v/>
      </c>
      <c r="K964" s="108"/>
      <c r="L964" s="253" t="s">
        <v>394</v>
      </c>
      <c r="M964" s="108"/>
      <c r="N964" s="253" t="s">
        <v>394</v>
      </c>
      <c r="O964" s="108"/>
      <c r="P964" s="253" t="s">
        <v>394</v>
      </c>
      <c r="Q964" s="256"/>
      <c r="R964" s="255" t="s">
        <v>394</v>
      </c>
      <c r="S964" s="118" t="str">
        <f>IFERROR(IF(M964="LED Kit","NA",VLOOKUP(CONCATENATE(IF(OR(M964="LED Kit",M964="LED Tube"),"LED",M964)," ",O964),Measures!$D$11:$E$245,2,FALSE)*Q964),"")</f>
        <v/>
      </c>
      <c r="T964" s="108"/>
      <c r="U964" s="271" t="s">
        <v>394</v>
      </c>
    </row>
    <row r="965" spans="1:21" s="20" customFormat="1" ht="18.75" customHeight="1">
      <c r="A965" s="104"/>
      <c r="B965" s="101"/>
      <c r="C965" s="253" t="s">
        <v>394</v>
      </c>
      <c r="D965" s="108"/>
      <c r="E965" s="253" t="s">
        <v>394</v>
      </c>
      <c r="F965" s="260"/>
      <c r="G965" s="261" t="s">
        <v>394</v>
      </c>
      <c r="H965" s="258"/>
      <c r="I965" s="259" t="s">
        <v>394</v>
      </c>
      <c r="J965" s="257" t="str">
        <f>IFERROR((VLOOKUP(CONCATENATE(D965," ",F965),Measures!$D$11:$E$245,2,FALSE)*H965),"")</f>
        <v/>
      </c>
      <c r="K965" s="108"/>
      <c r="L965" s="253" t="s">
        <v>394</v>
      </c>
      <c r="M965" s="108"/>
      <c r="N965" s="253" t="s">
        <v>394</v>
      </c>
      <c r="O965" s="108"/>
      <c r="P965" s="253" t="s">
        <v>394</v>
      </c>
      <c r="Q965" s="256"/>
      <c r="R965" s="255" t="s">
        <v>394</v>
      </c>
      <c r="S965" s="118" t="str">
        <f>IFERROR(IF(M965="LED Kit","NA",VLOOKUP(CONCATENATE(IF(OR(M965="LED Kit",M965="LED Tube"),"LED",M965)," ",O965),Measures!$D$11:$E$245,2,FALSE)*Q965),"")</f>
        <v/>
      </c>
      <c r="T965" s="108"/>
      <c r="U965" s="271" t="s">
        <v>394</v>
      </c>
    </row>
    <row r="966" spans="1:21" s="20" customFormat="1" ht="18.75" customHeight="1">
      <c r="A966" s="104"/>
      <c r="B966" s="101"/>
      <c r="C966" s="253" t="s">
        <v>394</v>
      </c>
      <c r="D966" s="108"/>
      <c r="E966" s="253" t="s">
        <v>394</v>
      </c>
      <c r="F966" s="260"/>
      <c r="G966" s="261" t="s">
        <v>394</v>
      </c>
      <c r="H966" s="258"/>
      <c r="I966" s="259" t="s">
        <v>394</v>
      </c>
      <c r="J966" s="257" t="str">
        <f>IFERROR((VLOOKUP(CONCATENATE(D966," ",F966),Measures!$D$11:$E$245,2,FALSE)*H966),"")</f>
        <v/>
      </c>
      <c r="K966" s="108"/>
      <c r="L966" s="253" t="s">
        <v>394</v>
      </c>
      <c r="M966" s="108"/>
      <c r="N966" s="253" t="s">
        <v>394</v>
      </c>
      <c r="O966" s="108"/>
      <c r="P966" s="253" t="s">
        <v>394</v>
      </c>
      <c r="Q966" s="256"/>
      <c r="R966" s="255" t="s">
        <v>394</v>
      </c>
      <c r="S966" s="118" t="str">
        <f>IFERROR(IF(M966="LED Kit","NA",VLOOKUP(CONCATENATE(IF(OR(M966="LED Kit",M966="LED Tube"),"LED",M966)," ",O966),Measures!$D$11:$E$245,2,FALSE)*Q966),"")</f>
        <v/>
      </c>
      <c r="T966" s="108"/>
      <c r="U966" s="271" t="s">
        <v>394</v>
      </c>
    </row>
    <row r="967" spans="1:21" s="20" customFormat="1" ht="18.75" customHeight="1">
      <c r="A967" s="104"/>
      <c r="B967" s="101"/>
      <c r="C967" s="253" t="s">
        <v>394</v>
      </c>
      <c r="D967" s="108"/>
      <c r="E967" s="253" t="s">
        <v>394</v>
      </c>
      <c r="F967" s="260"/>
      <c r="G967" s="261" t="s">
        <v>394</v>
      </c>
      <c r="H967" s="258"/>
      <c r="I967" s="259" t="s">
        <v>394</v>
      </c>
      <c r="J967" s="257" t="str">
        <f>IFERROR((VLOOKUP(CONCATENATE(D967," ",F967),Measures!$D$11:$E$245,2,FALSE)*H967),"")</f>
        <v/>
      </c>
      <c r="K967" s="108"/>
      <c r="L967" s="253" t="s">
        <v>394</v>
      </c>
      <c r="M967" s="108"/>
      <c r="N967" s="253" t="s">
        <v>394</v>
      </c>
      <c r="O967" s="108"/>
      <c r="P967" s="253" t="s">
        <v>394</v>
      </c>
      <c r="Q967" s="256"/>
      <c r="R967" s="255" t="s">
        <v>394</v>
      </c>
      <c r="S967" s="118" t="str">
        <f>IFERROR(IF(M967="LED Kit","NA",VLOOKUP(CONCATENATE(IF(OR(M967="LED Kit",M967="LED Tube"),"LED",M967)," ",O967),Measures!$D$11:$E$245,2,FALSE)*Q967),"")</f>
        <v/>
      </c>
      <c r="T967" s="108"/>
      <c r="U967" s="271" t="s">
        <v>394</v>
      </c>
    </row>
    <row r="968" spans="1:21" s="20" customFormat="1" ht="18.75" customHeight="1">
      <c r="A968" s="104"/>
      <c r="B968" s="101"/>
      <c r="C968" s="253" t="s">
        <v>394</v>
      </c>
      <c r="D968" s="108"/>
      <c r="E968" s="253" t="s">
        <v>394</v>
      </c>
      <c r="F968" s="260"/>
      <c r="G968" s="261" t="s">
        <v>394</v>
      </c>
      <c r="H968" s="258"/>
      <c r="I968" s="259" t="s">
        <v>394</v>
      </c>
      <c r="J968" s="257" t="str">
        <f>IFERROR((VLOOKUP(CONCATENATE(D968," ",F968),Measures!$D$11:$E$245,2,FALSE)*H968),"")</f>
        <v/>
      </c>
      <c r="K968" s="108"/>
      <c r="L968" s="253" t="s">
        <v>394</v>
      </c>
      <c r="M968" s="108"/>
      <c r="N968" s="253" t="s">
        <v>394</v>
      </c>
      <c r="O968" s="108"/>
      <c r="P968" s="253" t="s">
        <v>394</v>
      </c>
      <c r="Q968" s="256"/>
      <c r="R968" s="255" t="s">
        <v>394</v>
      </c>
      <c r="S968" s="118" t="str">
        <f>IFERROR(IF(M968="LED Kit","NA",VLOOKUP(CONCATENATE(IF(OR(M968="LED Kit",M968="LED Tube"),"LED",M968)," ",O968),Measures!$D$11:$E$245,2,FALSE)*Q968),"")</f>
        <v/>
      </c>
      <c r="T968" s="108"/>
      <c r="U968" s="271" t="s">
        <v>394</v>
      </c>
    </row>
    <row r="969" spans="1:21" s="20" customFormat="1" ht="18.75" customHeight="1">
      <c r="A969" s="104"/>
      <c r="B969" s="101"/>
      <c r="C969" s="253" t="s">
        <v>394</v>
      </c>
      <c r="D969" s="108"/>
      <c r="E969" s="253" t="s">
        <v>394</v>
      </c>
      <c r="F969" s="260"/>
      <c r="G969" s="261" t="s">
        <v>394</v>
      </c>
      <c r="H969" s="258"/>
      <c r="I969" s="259" t="s">
        <v>394</v>
      </c>
      <c r="J969" s="257" t="str">
        <f>IFERROR((VLOOKUP(CONCATENATE(D969," ",F969),Measures!$D$11:$E$245,2,FALSE)*H969),"")</f>
        <v/>
      </c>
      <c r="K969" s="108"/>
      <c r="L969" s="253" t="s">
        <v>394</v>
      </c>
      <c r="M969" s="108"/>
      <c r="N969" s="253" t="s">
        <v>394</v>
      </c>
      <c r="O969" s="108"/>
      <c r="P969" s="253" t="s">
        <v>394</v>
      </c>
      <c r="Q969" s="256"/>
      <c r="R969" s="255" t="s">
        <v>394</v>
      </c>
      <c r="S969" s="118" t="str">
        <f>IFERROR(IF(M969="LED Kit","NA",VLOOKUP(CONCATENATE(IF(OR(M969="LED Kit",M969="LED Tube"),"LED",M969)," ",O969),Measures!$D$11:$E$245,2,FALSE)*Q969),"")</f>
        <v/>
      </c>
      <c r="T969" s="108"/>
      <c r="U969" s="271" t="s">
        <v>394</v>
      </c>
    </row>
    <row r="970" spans="1:21" s="20" customFormat="1" ht="18.75" customHeight="1">
      <c r="A970" s="104"/>
      <c r="B970" s="101"/>
      <c r="C970" s="253" t="s">
        <v>394</v>
      </c>
      <c r="D970" s="108"/>
      <c r="E970" s="253" t="s">
        <v>394</v>
      </c>
      <c r="F970" s="260"/>
      <c r="G970" s="261" t="s">
        <v>394</v>
      </c>
      <c r="H970" s="258"/>
      <c r="I970" s="259" t="s">
        <v>394</v>
      </c>
      <c r="J970" s="257" t="str">
        <f>IFERROR((VLOOKUP(CONCATENATE(D970," ",F970),Measures!$D$11:$E$245,2,FALSE)*H970),"")</f>
        <v/>
      </c>
      <c r="K970" s="108"/>
      <c r="L970" s="253" t="s">
        <v>394</v>
      </c>
      <c r="M970" s="108"/>
      <c r="N970" s="253" t="s">
        <v>394</v>
      </c>
      <c r="O970" s="108"/>
      <c r="P970" s="253" t="s">
        <v>394</v>
      </c>
      <c r="Q970" s="256"/>
      <c r="R970" s="255" t="s">
        <v>394</v>
      </c>
      <c r="S970" s="118" t="str">
        <f>IFERROR(IF(M970="LED Kit","NA",VLOOKUP(CONCATENATE(IF(OR(M970="LED Kit",M970="LED Tube"),"LED",M970)," ",O970),Measures!$D$11:$E$245,2,FALSE)*Q970),"")</f>
        <v/>
      </c>
      <c r="T970" s="108"/>
      <c r="U970" s="271" t="s">
        <v>394</v>
      </c>
    </row>
    <row r="971" spans="1:21" s="20" customFormat="1" ht="18.75" customHeight="1">
      <c r="A971" s="104"/>
      <c r="B971" s="101"/>
      <c r="C971" s="253" t="s">
        <v>394</v>
      </c>
      <c r="D971" s="108"/>
      <c r="E971" s="253" t="s">
        <v>394</v>
      </c>
      <c r="F971" s="260"/>
      <c r="G971" s="261" t="s">
        <v>394</v>
      </c>
      <c r="H971" s="258"/>
      <c r="I971" s="259" t="s">
        <v>394</v>
      </c>
      <c r="J971" s="257" t="str">
        <f>IFERROR((VLOOKUP(CONCATENATE(D971," ",F971),Measures!$D$11:$E$245,2,FALSE)*H971),"")</f>
        <v/>
      </c>
      <c r="K971" s="108"/>
      <c r="L971" s="253" t="s">
        <v>394</v>
      </c>
      <c r="M971" s="108"/>
      <c r="N971" s="253" t="s">
        <v>394</v>
      </c>
      <c r="O971" s="108"/>
      <c r="P971" s="253" t="s">
        <v>394</v>
      </c>
      <c r="Q971" s="256"/>
      <c r="R971" s="255" t="s">
        <v>394</v>
      </c>
      <c r="S971" s="118" t="str">
        <f>IFERROR(IF(M971="LED Kit","NA",VLOOKUP(CONCATENATE(IF(OR(M971="LED Kit",M971="LED Tube"),"LED",M971)," ",O971),Measures!$D$11:$E$245,2,FALSE)*Q971),"")</f>
        <v/>
      </c>
      <c r="T971" s="108"/>
      <c r="U971" s="271" t="s">
        <v>394</v>
      </c>
    </row>
    <row r="972" spans="1:21" s="20" customFormat="1" ht="18.75" customHeight="1">
      <c r="A972" s="104"/>
      <c r="B972" s="101"/>
      <c r="C972" s="253" t="s">
        <v>394</v>
      </c>
      <c r="D972" s="108"/>
      <c r="E972" s="253" t="s">
        <v>394</v>
      </c>
      <c r="F972" s="260"/>
      <c r="G972" s="261" t="s">
        <v>394</v>
      </c>
      <c r="H972" s="258"/>
      <c r="I972" s="259" t="s">
        <v>394</v>
      </c>
      <c r="J972" s="257" t="str">
        <f>IFERROR((VLOOKUP(CONCATENATE(D972," ",F972),Measures!$D$11:$E$245,2,FALSE)*H972),"")</f>
        <v/>
      </c>
      <c r="K972" s="108"/>
      <c r="L972" s="253" t="s">
        <v>394</v>
      </c>
      <c r="M972" s="108"/>
      <c r="N972" s="253" t="s">
        <v>394</v>
      </c>
      <c r="O972" s="108"/>
      <c r="P972" s="253" t="s">
        <v>394</v>
      </c>
      <c r="Q972" s="256"/>
      <c r="R972" s="255" t="s">
        <v>394</v>
      </c>
      <c r="S972" s="118" t="str">
        <f>IFERROR(IF(M972="LED Kit","NA",VLOOKUP(CONCATENATE(IF(OR(M972="LED Kit",M972="LED Tube"),"LED",M972)," ",O972),Measures!$D$11:$E$245,2,FALSE)*Q972),"")</f>
        <v/>
      </c>
      <c r="T972" s="108"/>
      <c r="U972" s="271" t="s">
        <v>394</v>
      </c>
    </row>
    <row r="973" spans="1:21" s="20" customFormat="1" ht="18.75" customHeight="1">
      <c r="A973" s="104"/>
      <c r="B973" s="101"/>
      <c r="C973" s="253" t="s">
        <v>394</v>
      </c>
      <c r="D973" s="108"/>
      <c r="E973" s="253" t="s">
        <v>394</v>
      </c>
      <c r="F973" s="260"/>
      <c r="G973" s="261" t="s">
        <v>394</v>
      </c>
      <c r="H973" s="258"/>
      <c r="I973" s="259" t="s">
        <v>394</v>
      </c>
      <c r="J973" s="257" t="str">
        <f>IFERROR((VLOOKUP(CONCATENATE(D973," ",F973),Measures!$D$11:$E$245,2,FALSE)*H973),"")</f>
        <v/>
      </c>
      <c r="K973" s="108"/>
      <c r="L973" s="253" t="s">
        <v>394</v>
      </c>
      <c r="M973" s="108"/>
      <c r="N973" s="253" t="s">
        <v>394</v>
      </c>
      <c r="O973" s="108"/>
      <c r="P973" s="253" t="s">
        <v>394</v>
      </c>
      <c r="Q973" s="256"/>
      <c r="R973" s="255" t="s">
        <v>394</v>
      </c>
      <c r="S973" s="118" t="str">
        <f>IFERROR(IF(M973="LED Kit","NA",VLOOKUP(CONCATENATE(IF(OR(M973="LED Kit",M973="LED Tube"),"LED",M973)," ",O973),Measures!$D$11:$E$245,2,FALSE)*Q973),"")</f>
        <v/>
      </c>
      <c r="T973" s="108"/>
      <c r="U973" s="271" t="s">
        <v>394</v>
      </c>
    </row>
    <row r="974" spans="1:21" s="20" customFormat="1" ht="18.75" customHeight="1">
      <c r="A974" s="104"/>
      <c r="B974" s="101"/>
      <c r="C974" s="253" t="s">
        <v>394</v>
      </c>
      <c r="D974" s="108"/>
      <c r="E974" s="253" t="s">
        <v>394</v>
      </c>
      <c r="F974" s="260"/>
      <c r="G974" s="261" t="s">
        <v>394</v>
      </c>
      <c r="H974" s="258"/>
      <c r="I974" s="259" t="s">
        <v>394</v>
      </c>
      <c r="J974" s="257" t="str">
        <f>IFERROR((VLOOKUP(CONCATENATE(D974," ",F974),Measures!$D$11:$E$245,2,FALSE)*H974),"")</f>
        <v/>
      </c>
      <c r="K974" s="108"/>
      <c r="L974" s="253" t="s">
        <v>394</v>
      </c>
      <c r="M974" s="108"/>
      <c r="N974" s="253" t="s">
        <v>394</v>
      </c>
      <c r="O974" s="108"/>
      <c r="P974" s="253" t="s">
        <v>394</v>
      </c>
      <c r="Q974" s="256"/>
      <c r="R974" s="255" t="s">
        <v>394</v>
      </c>
      <c r="S974" s="118" t="str">
        <f>IFERROR(IF(M974="LED Kit","NA",VLOOKUP(CONCATENATE(IF(OR(M974="LED Kit",M974="LED Tube"),"LED",M974)," ",O974),Measures!$D$11:$E$245,2,FALSE)*Q974),"")</f>
        <v/>
      </c>
      <c r="T974" s="108"/>
      <c r="U974" s="271" t="s">
        <v>394</v>
      </c>
    </row>
    <row r="975" spans="1:21" s="20" customFormat="1" ht="18.75" customHeight="1">
      <c r="A975" s="104"/>
      <c r="B975" s="101"/>
      <c r="C975" s="253" t="s">
        <v>394</v>
      </c>
      <c r="D975" s="108"/>
      <c r="E975" s="253" t="s">
        <v>394</v>
      </c>
      <c r="F975" s="260"/>
      <c r="G975" s="261" t="s">
        <v>394</v>
      </c>
      <c r="H975" s="258"/>
      <c r="I975" s="259" t="s">
        <v>394</v>
      </c>
      <c r="J975" s="257" t="str">
        <f>IFERROR((VLOOKUP(CONCATENATE(D975," ",F975),Measures!$D$11:$E$245,2,FALSE)*H975),"")</f>
        <v/>
      </c>
      <c r="K975" s="108"/>
      <c r="L975" s="253" t="s">
        <v>394</v>
      </c>
      <c r="M975" s="108"/>
      <c r="N975" s="253" t="s">
        <v>394</v>
      </c>
      <c r="O975" s="108"/>
      <c r="P975" s="253" t="s">
        <v>394</v>
      </c>
      <c r="Q975" s="256"/>
      <c r="R975" s="255" t="s">
        <v>394</v>
      </c>
      <c r="S975" s="118" t="str">
        <f>IFERROR(IF(M975="LED Kit","NA",VLOOKUP(CONCATENATE(IF(OR(M975="LED Kit",M975="LED Tube"),"LED",M975)," ",O975),Measures!$D$11:$E$245,2,FALSE)*Q975),"")</f>
        <v/>
      </c>
      <c r="T975" s="108"/>
      <c r="U975" s="271" t="s">
        <v>394</v>
      </c>
    </row>
    <row r="976" spans="1:21" s="20" customFormat="1" ht="18.75" customHeight="1">
      <c r="A976" s="104"/>
      <c r="B976" s="101"/>
      <c r="C976" s="253" t="s">
        <v>394</v>
      </c>
      <c r="D976" s="108"/>
      <c r="E976" s="253" t="s">
        <v>394</v>
      </c>
      <c r="F976" s="260"/>
      <c r="G976" s="261" t="s">
        <v>394</v>
      </c>
      <c r="H976" s="258"/>
      <c r="I976" s="259" t="s">
        <v>394</v>
      </c>
      <c r="J976" s="257" t="str">
        <f>IFERROR((VLOOKUP(CONCATENATE(D976," ",F976),Measures!$D$11:$E$245,2,FALSE)*H976),"")</f>
        <v/>
      </c>
      <c r="K976" s="108"/>
      <c r="L976" s="253" t="s">
        <v>394</v>
      </c>
      <c r="M976" s="108"/>
      <c r="N976" s="253" t="s">
        <v>394</v>
      </c>
      <c r="O976" s="108"/>
      <c r="P976" s="253" t="s">
        <v>394</v>
      </c>
      <c r="Q976" s="256"/>
      <c r="R976" s="255" t="s">
        <v>394</v>
      </c>
      <c r="S976" s="118" t="str">
        <f>IFERROR(IF(M976="LED Kit","NA",VLOOKUP(CONCATENATE(IF(OR(M976="LED Kit",M976="LED Tube"),"LED",M976)," ",O976),Measures!$D$11:$E$245,2,FALSE)*Q976),"")</f>
        <v/>
      </c>
      <c r="T976" s="108"/>
      <c r="U976" s="271" t="s">
        <v>394</v>
      </c>
    </row>
    <row r="977" spans="1:21" s="20" customFormat="1" ht="18.75" customHeight="1">
      <c r="A977" s="104"/>
      <c r="B977" s="101"/>
      <c r="C977" s="253" t="s">
        <v>394</v>
      </c>
      <c r="D977" s="108"/>
      <c r="E977" s="253" t="s">
        <v>394</v>
      </c>
      <c r="F977" s="260"/>
      <c r="G977" s="261" t="s">
        <v>394</v>
      </c>
      <c r="H977" s="258"/>
      <c r="I977" s="259" t="s">
        <v>394</v>
      </c>
      <c r="J977" s="257" t="str">
        <f>IFERROR((VLOOKUP(CONCATENATE(D977," ",F977),Measures!$D$11:$E$245,2,FALSE)*H977),"")</f>
        <v/>
      </c>
      <c r="K977" s="108"/>
      <c r="L977" s="253" t="s">
        <v>394</v>
      </c>
      <c r="M977" s="108"/>
      <c r="N977" s="253" t="s">
        <v>394</v>
      </c>
      <c r="O977" s="108"/>
      <c r="P977" s="253" t="s">
        <v>394</v>
      </c>
      <c r="Q977" s="256"/>
      <c r="R977" s="255" t="s">
        <v>394</v>
      </c>
      <c r="S977" s="118" t="str">
        <f>IFERROR(IF(M977="LED Kit","NA",VLOOKUP(CONCATENATE(IF(OR(M977="LED Kit",M977="LED Tube"),"LED",M977)," ",O977),Measures!$D$11:$E$245,2,FALSE)*Q977),"")</f>
        <v/>
      </c>
      <c r="T977" s="108"/>
      <c r="U977" s="271" t="s">
        <v>394</v>
      </c>
    </row>
    <row r="978" spans="1:21" s="20" customFormat="1" ht="18.75" customHeight="1">
      <c r="A978" s="104"/>
      <c r="B978" s="101"/>
      <c r="C978" s="253" t="s">
        <v>394</v>
      </c>
      <c r="D978" s="108"/>
      <c r="E978" s="253" t="s">
        <v>394</v>
      </c>
      <c r="F978" s="260"/>
      <c r="G978" s="261" t="s">
        <v>394</v>
      </c>
      <c r="H978" s="258"/>
      <c r="I978" s="259" t="s">
        <v>394</v>
      </c>
      <c r="J978" s="257" t="str">
        <f>IFERROR((VLOOKUP(CONCATENATE(D978," ",F978),Measures!$D$11:$E$245,2,FALSE)*H978),"")</f>
        <v/>
      </c>
      <c r="K978" s="108"/>
      <c r="L978" s="253" t="s">
        <v>394</v>
      </c>
      <c r="M978" s="108"/>
      <c r="N978" s="253" t="s">
        <v>394</v>
      </c>
      <c r="O978" s="108"/>
      <c r="P978" s="253" t="s">
        <v>394</v>
      </c>
      <c r="Q978" s="256"/>
      <c r="R978" s="255" t="s">
        <v>394</v>
      </c>
      <c r="S978" s="118" t="str">
        <f>IFERROR(IF(M978="LED Kit","NA",VLOOKUP(CONCATENATE(IF(OR(M978="LED Kit",M978="LED Tube"),"LED",M978)," ",O978),Measures!$D$11:$E$245,2,FALSE)*Q978),"")</f>
        <v/>
      </c>
      <c r="T978" s="108"/>
      <c r="U978" s="271" t="s">
        <v>394</v>
      </c>
    </row>
    <row r="979" spans="1:21" s="20" customFormat="1" ht="18.75" customHeight="1">
      <c r="A979" s="104"/>
      <c r="B979" s="101"/>
      <c r="C979" s="253" t="s">
        <v>394</v>
      </c>
      <c r="D979" s="108"/>
      <c r="E979" s="253" t="s">
        <v>394</v>
      </c>
      <c r="F979" s="260"/>
      <c r="G979" s="261" t="s">
        <v>394</v>
      </c>
      <c r="H979" s="258"/>
      <c r="I979" s="259" t="s">
        <v>394</v>
      </c>
      <c r="J979" s="257" t="str">
        <f>IFERROR((VLOOKUP(CONCATENATE(D979," ",F979),Measures!$D$11:$E$245,2,FALSE)*H979),"")</f>
        <v/>
      </c>
      <c r="K979" s="108"/>
      <c r="L979" s="253" t="s">
        <v>394</v>
      </c>
      <c r="M979" s="108"/>
      <c r="N979" s="253" t="s">
        <v>394</v>
      </c>
      <c r="O979" s="108"/>
      <c r="P979" s="253" t="s">
        <v>394</v>
      </c>
      <c r="Q979" s="256"/>
      <c r="R979" s="255" t="s">
        <v>394</v>
      </c>
      <c r="S979" s="118" t="str">
        <f>IFERROR(IF(M979="LED Kit","NA",VLOOKUP(CONCATENATE(IF(OR(M979="LED Kit",M979="LED Tube"),"LED",M979)," ",O979),Measures!$D$11:$E$245,2,FALSE)*Q979),"")</f>
        <v/>
      </c>
      <c r="T979" s="108"/>
      <c r="U979" s="271" t="s">
        <v>394</v>
      </c>
    </row>
    <row r="980" spans="1:21" s="20" customFormat="1" ht="18.75" customHeight="1">
      <c r="A980" s="104"/>
      <c r="B980" s="101"/>
      <c r="C980" s="253" t="s">
        <v>394</v>
      </c>
      <c r="D980" s="108"/>
      <c r="E980" s="253" t="s">
        <v>394</v>
      </c>
      <c r="F980" s="260"/>
      <c r="G980" s="261" t="s">
        <v>394</v>
      </c>
      <c r="H980" s="258"/>
      <c r="I980" s="259" t="s">
        <v>394</v>
      </c>
      <c r="J980" s="257" t="str">
        <f>IFERROR((VLOOKUP(CONCATENATE(D980," ",F980),Measures!$D$11:$E$245,2,FALSE)*H980),"")</f>
        <v/>
      </c>
      <c r="K980" s="108"/>
      <c r="L980" s="253" t="s">
        <v>394</v>
      </c>
      <c r="M980" s="108"/>
      <c r="N980" s="253" t="s">
        <v>394</v>
      </c>
      <c r="O980" s="108"/>
      <c r="P980" s="253" t="s">
        <v>394</v>
      </c>
      <c r="Q980" s="256"/>
      <c r="R980" s="255" t="s">
        <v>394</v>
      </c>
      <c r="S980" s="118" t="str">
        <f>IFERROR(IF(M980="LED Kit","NA",VLOOKUP(CONCATENATE(IF(OR(M980="LED Kit",M980="LED Tube"),"LED",M980)," ",O980),Measures!$D$11:$E$245,2,FALSE)*Q980),"")</f>
        <v/>
      </c>
      <c r="T980" s="108"/>
      <c r="U980" s="271" t="s">
        <v>394</v>
      </c>
    </row>
    <row r="981" spans="1:21" s="20" customFormat="1" ht="18.75" customHeight="1">
      <c r="A981" s="104"/>
      <c r="B981" s="101"/>
      <c r="C981" s="253" t="s">
        <v>394</v>
      </c>
      <c r="D981" s="108"/>
      <c r="E981" s="253" t="s">
        <v>394</v>
      </c>
      <c r="F981" s="260"/>
      <c r="G981" s="261" t="s">
        <v>394</v>
      </c>
      <c r="H981" s="258"/>
      <c r="I981" s="259" t="s">
        <v>394</v>
      </c>
      <c r="J981" s="257" t="str">
        <f>IFERROR((VLOOKUP(CONCATENATE(D981," ",F981),Measures!$D$11:$E$245,2,FALSE)*H981),"")</f>
        <v/>
      </c>
      <c r="K981" s="108"/>
      <c r="L981" s="253" t="s">
        <v>394</v>
      </c>
      <c r="M981" s="108"/>
      <c r="N981" s="253" t="s">
        <v>394</v>
      </c>
      <c r="O981" s="108"/>
      <c r="P981" s="253" t="s">
        <v>394</v>
      </c>
      <c r="Q981" s="256"/>
      <c r="R981" s="255" t="s">
        <v>394</v>
      </c>
      <c r="S981" s="118" t="str">
        <f>IFERROR(IF(M981="LED Kit","NA",VLOOKUP(CONCATENATE(IF(OR(M981="LED Kit",M981="LED Tube"),"LED",M981)," ",O981),Measures!$D$11:$E$245,2,FALSE)*Q981),"")</f>
        <v/>
      </c>
      <c r="T981" s="108"/>
      <c r="U981" s="271" t="s">
        <v>394</v>
      </c>
    </row>
    <row r="982" spans="1:21" s="20" customFormat="1" ht="18.75" customHeight="1">
      <c r="A982" s="104"/>
      <c r="B982" s="101"/>
      <c r="C982" s="253" t="s">
        <v>394</v>
      </c>
      <c r="D982" s="108"/>
      <c r="E982" s="253" t="s">
        <v>394</v>
      </c>
      <c r="F982" s="260"/>
      <c r="G982" s="261" t="s">
        <v>394</v>
      </c>
      <c r="H982" s="258"/>
      <c r="I982" s="259" t="s">
        <v>394</v>
      </c>
      <c r="J982" s="257" t="str">
        <f>IFERROR((VLOOKUP(CONCATENATE(D982," ",F982),Measures!$D$11:$E$245,2,FALSE)*H982),"")</f>
        <v/>
      </c>
      <c r="K982" s="108"/>
      <c r="L982" s="253" t="s">
        <v>394</v>
      </c>
      <c r="M982" s="108"/>
      <c r="N982" s="253" t="s">
        <v>394</v>
      </c>
      <c r="O982" s="108"/>
      <c r="P982" s="253" t="s">
        <v>394</v>
      </c>
      <c r="Q982" s="256"/>
      <c r="R982" s="255" t="s">
        <v>394</v>
      </c>
      <c r="S982" s="118" t="str">
        <f>IFERROR(IF(M982="LED Kit","NA",VLOOKUP(CONCATENATE(IF(OR(M982="LED Kit",M982="LED Tube"),"LED",M982)," ",O982),Measures!$D$11:$E$245,2,FALSE)*Q982),"")</f>
        <v/>
      </c>
      <c r="T982" s="108"/>
      <c r="U982" s="271" t="s">
        <v>394</v>
      </c>
    </row>
    <row r="983" spans="1:21" s="20" customFormat="1" ht="18.75" customHeight="1">
      <c r="A983" s="104"/>
      <c r="B983" s="101"/>
      <c r="C983" s="253" t="s">
        <v>394</v>
      </c>
      <c r="D983" s="108"/>
      <c r="E983" s="253" t="s">
        <v>394</v>
      </c>
      <c r="F983" s="260"/>
      <c r="G983" s="261" t="s">
        <v>394</v>
      </c>
      <c r="H983" s="258"/>
      <c r="I983" s="259" t="s">
        <v>394</v>
      </c>
      <c r="J983" s="257" t="str">
        <f>IFERROR((VLOOKUP(CONCATENATE(D983," ",F983),Measures!$D$11:$E$245,2,FALSE)*H983),"")</f>
        <v/>
      </c>
      <c r="K983" s="108"/>
      <c r="L983" s="253" t="s">
        <v>394</v>
      </c>
      <c r="M983" s="108"/>
      <c r="N983" s="253" t="s">
        <v>394</v>
      </c>
      <c r="O983" s="108"/>
      <c r="P983" s="253" t="s">
        <v>394</v>
      </c>
      <c r="Q983" s="256"/>
      <c r="R983" s="255" t="s">
        <v>394</v>
      </c>
      <c r="S983" s="118" t="str">
        <f>IFERROR(IF(M983="LED Kit","NA",VLOOKUP(CONCATENATE(IF(OR(M983="LED Kit",M983="LED Tube"),"LED",M983)," ",O983),Measures!$D$11:$E$245,2,FALSE)*Q983),"")</f>
        <v/>
      </c>
      <c r="T983" s="108"/>
      <c r="U983" s="271" t="s">
        <v>394</v>
      </c>
    </row>
    <row r="984" spans="1:21" s="20" customFormat="1" ht="18.75" customHeight="1">
      <c r="A984" s="104"/>
      <c r="B984" s="101"/>
      <c r="C984" s="253" t="s">
        <v>394</v>
      </c>
      <c r="D984" s="108"/>
      <c r="E984" s="253" t="s">
        <v>394</v>
      </c>
      <c r="F984" s="260"/>
      <c r="G984" s="261" t="s">
        <v>394</v>
      </c>
      <c r="H984" s="258"/>
      <c r="I984" s="259" t="s">
        <v>394</v>
      </c>
      <c r="J984" s="257" t="str">
        <f>IFERROR((VLOOKUP(CONCATENATE(D984," ",F984),Measures!$D$11:$E$245,2,FALSE)*H984),"")</f>
        <v/>
      </c>
      <c r="K984" s="108"/>
      <c r="L984" s="253" t="s">
        <v>394</v>
      </c>
      <c r="M984" s="108"/>
      <c r="N984" s="253" t="s">
        <v>394</v>
      </c>
      <c r="O984" s="108"/>
      <c r="P984" s="253" t="s">
        <v>394</v>
      </c>
      <c r="Q984" s="256"/>
      <c r="R984" s="255" t="s">
        <v>394</v>
      </c>
      <c r="S984" s="118" t="str">
        <f>IFERROR(IF(M984="LED Kit","NA",VLOOKUP(CONCATENATE(IF(OR(M984="LED Kit",M984="LED Tube"),"LED",M984)," ",O984),Measures!$D$11:$E$245,2,FALSE)*Q984),"")</f>
        <v/>
      </c>
      <c r="T984" s="108"/>
      <c r="U984" s="271" t="s">
        <v>394</v>
      </c>
    </row>
    <row r="985" spans="1:21" s="20" customFormat="1" ht="18.75" customHeight="1">
      <c r="A985" s="104"/>
      <c r="B985" s="101"/>
      <c r="C985" s="253" t="s">
        <v>394</v>
      </c>
      <c r="D985" s="108"/>
      <c r="E985" s="253" t="s">
        <v>394</v>
      </c>
      <c r="F985" s="260"/>
      <c r="G985" s="261" t="s">
        <v>394</v>
      </c>
      <c r="H985" s="258"/>
      <c r="I985" s="259" t="s">
        <v>394</v>
      </c>
      <c r="J985" s="257" t="str">
        <f>IFERROR((VLOOKUP(CONCATENATE(D985," ",F985),Measures!$D$11:$E$245,2,FALSE)*H985),"")</f>
        <v/>
      </c>
      <c r="K985" s="108"/>
      <c r="L985" s="253" t="s">
        <v>394</v>
      </c>
      <c r="M985" s="108"/>
      <c r="N985" s="253" t="s">
        <v>394</v>
      </c>
      <c r="O985" s="108"/>
      <c r="P985" s="253" t="s">
        <v>394</v>
      </c>
      <c r="Q985" s="256"/>
      <c r="R985" s="255" t="s">
        <v>394</v>
      </c>
      <c r="S985" s="118" t="str">
        <f>IFERROR(IF(M985="LED Kit","NA",VLOOKUP(CONCATENATE(IF(OR(M985="LED Kit",M985="LED Tube"),"LED",M985)," ",O985),Measures!$D$11:$E$245,2,FALSE)*Q985),"")</f>
        <v/>
      </c>
      <c r="T985" s="108"/>
      <c r="U985" s="271" t="s">
        <v>394</v>
      </c>
    </row>
    <row r="986" spans="1:21" s="20" customFormat="1" ht="18.75" customHeight="1">
      <c r="A986" s="104"/>
      <c r="B986" s="101"/>
      <c r="C986" s="253" t="s">
        <v>394</v>
      </c>
      <c r="D986" s="108"/>
      <c r="E986" s="253" t="s">
        <v>394</v>
      </c>
      <c r="F986" s="260"/>
      <c r="G986" s="261" t="s">
        <v>394</v>
      </c>
      <c r="H986" s="258"/>
      <c r="I986" s="259" t="s">
        <v>394</v>
      </c>
      <c r="J986" s="257" t="str">
        <f>IFERROR((VLOOKUP(CONCATENATE(D986," ",F986),Measures!$D$11:$E$245,2,FALSE)*H986),"")</f>
        <v/>
      </c>
      <c r="K986" s="108"/>
      <c r="L986" s="253" t="s">
        <v>394</v>
      </c>
      <c r="M986" s="108"/>
      <c r="N986" s="253" t="s">
        <v>394</v>
      </c>
      <c r="O986" s="108"/>
      <c r="P986" s="253" t="s">
        <v>394</v>
      </c>
      <c r="Q986" s="256"/>
      <c r="R986" s="255" t="s">
        <v>394</v>
      </c>
      <c r="S986" s="118" t="str">
        <f>IFERROR(IF(M986="LED Kit","NA",VLOOKUP(CONCATENATE(IF(OR(M986="LED Kit",M986="LED Tube"),"LED",M986)," ",O986),Measures!$D$11:$E$245,2,FALSE)*Q986),"")</f>
        <v/>
      </c>
      <c r="T986" s="108"/>
      <c r="U986" s="271" t="s">
        <v>394</v>
      </c>
    </row>
    <row r="987" spans="1:21" s="20" customFormat="1" ht="18.75" customHeight="1">
      <c r="A987" s="104"/>
      <c r="B987" s="101"/>
      <c r="C987" s="253" t="s">
        <v>394</v>
      </c>
      <c r="D987" s="108"/>
      <c r="E987" s="253" t="s">
        <v>394</v>
      </c>
      <c r="F987" s="260"/>
      <c r="G987" s="261" t="s">
        <v>394</v>
      </c>
      <c r="H987" s="258"/>
      <c r="I987" s="259" t="s">
        <v>394</v>
      </c>
      <c r="J987" s="257" t="str">
        <f>IFERROR((VLOOKUP(CONCATENATE(D987," ",F987),Measures!$D$11:$E$245,2,FALSE)*H987),"")</f>
        <v/>
      </c>
      <c r="K987" s="108"/>
      <c r="L987" s="253" t="s">
        <v>394</v>
      </c>
      <c r="M987" s="108"/>
      <c r="N987" s="253" t="s">
        <v>394</v>
      </c>
      <c r="O987" s="108"/>
      <c r="P987" s="253" t="s">
        <v>394</v>
      </c>
      <c r="Q987" s="256"/>
      <c r="R987" s="255" t="s">
        <v>394</v>
      </c>
      <c r="S987" s="118" t="str">
        <f>IFERROR(IF(M987="LED Kit","NA",VLOOKUP(CONCATENATE(IF(OR(M987="LED Kit",M987="LED Tube"),"LED",M987)," ",O987),Measures!$D$11:$E$245,2,FALSE)*Q987),"")</f>
        <v/>
      </c>
      <c r="T987" s="108"/>
      <c r="U987" s="271" t="s">
        <v>394</v>
      </c>
    </row>
    <row r="988" spans="1:21" s="20" customFormat="1" ht="18.75" customHeight="1">
      <c r="A988" s="104"/>
      <c r="B988" s="101"/>
      <c r="C988" s="253" t="s">
        <v>394</v>
      </c>
      <c r="D988" s="108"/>
      <c r="E988" s="253" t="s">
        <v>394</v>
      </c>
      <c r="F988" s="260"/>
      <c r="G988" s="261" t="s">
        <v>394</v>
      </c>
      <c r="H988" s="258"/>
      <c r="I988" s="259" t="s">
        <v>394</v>
      </c>
      <c r="J988" s="257" t="str">
        <f>IFERROR((VLOOKUP(CONCATENATE(D988," ",F988),Measures!$D$11:$E$245,2,FALSE)*H988),"")</f>
        <v/>
      </c>
      <c r="K988" s="108"/>
      <c r="L988" s="253" t="s">
        <v>394</v>
      </c>
      <c r="M988" s="108"/>
      <c r="N988" s="253" t="s">
        <v>394</v>
      </c>
      <c r="O988" s="108"/>
      <c r="P988" s="253" t="s">
        <v>394</v>
      </c>
      <c r="Q988" s="256"/>
      <c r="R988" s="255" t="s">
        <v>394</v>
      </c>
      <c r="S988" s="118" t="str">
        <f>IFERROR(IF(M988="LED Kit","NA",VLOOKUP(CONCATENATE(IF(OR(M988="LED Kit",M988="LED Tube"),"LED",M988)," ",O988),Measures!$D$11:$E$245,2,FALSE)*Q988),"")</f>
        <v/>
      </c>
      <c r="T988" s="108"/>
      <c r="U988" s="271" t="s">
        <v>394</v>
      </c>
    </row>
    <row r="989" spans="1:21" s="20" customFormat="1" ht="18.75" customHeight="1">
      <c r="A989" s="104"/>
      <c r="B989" s="101"/>
      <c r="C989" s="253" t="s">
        <v>394</v>
      </c>
      <c r="D989" s="108"/>
      <c r="E989" s="253" t="s">
        <v>394</v>
      </c>
      <c r="F989" s="260"/>
      <c r="G989" s="261" t="s">
        <v>394</v>
      </c>
      <c r="H989" s="258"/>
      <c r="I989" s="259" t="s">
        <v>394</v>
      </c>
      <c r="J989" s="257" t="str">
        <f>IFERROR((VLOOKUP(CONCATENATE(D989," ",F989),Measures!$D$11:$E$245,2,FALSE)*H989),"")</f>
        <v/>
      </c>
      <c r="K989" s="108"/>
      <c r="L989" s="253" t="s">
        <v>394</v>
      </c>
      <c r="M989" s="108"/>
      <c r="N989" s="253" t="s">
        <v>394</v>
      </c>
      <c r="O989" s="108"/>
      <c r="P989" s="253" t="s">
        <v>394</v>
      </c>
      <c r="Q989" s="256"/>
      <c r="R989" s="255" t="s">
        <v>394</v>
      </c>
      <c r="S989" s="118" t="str">
        <f>IFERROR(IF(M989="LED Kit","NA",VLOOKUP(CONCATENATE(IF(OR(M989="LED Kit",M989="LED Tube"),"LED",M989)," ",O989),Measures!$D$11:$E$245,2,FALSE)*Q989),"")</f>
        <v/>
      </c>
      <c r="T989" s="108"/>
      <c r="U989" s="271" t="s">
        <v>394</v>
      </c>
    </row>
    <row r="990" spans="1:21" s="20" customFormat="1" ht="18.75" customHeight="1">
      <c r="A990" s="104"/>
      <c r="B990" s="101"/>
      <c r="C990" s="253" t="s">
        <v>394</v>
      </c>
      <c r="D990" s="108"/>
      <c r="E990" s="253" t="s">
        <v>394</v>
      </c>
      <c r="F990" s="260"/>
      <c r="G990" s="261" t="s">
        <v>394</v>
      </c>
      <c r="H990" s="258"/>
      <c r="I990" s="259" t="s">
        <v>394</v>
      </c>
      <c r="J990" s="257" t="str">
        <f>IFERROR((VLOOKUP(CONCATENATE(D990," ",F990),Measures!$D$11:$E$245,2,FALSE)*H990),"")</f>
        <v/>
      </c>
      <c r="K990" s="108"/>
      <c r="L990" s="253" t="s">
        <v>394</v>
      </c>
      <c r="M990" s="108"/>
      <c r="N990" s="253" t="s">
        <v>394</v>
      </c>
      <c r="O990" s="108"/>
      <c r="P990" s="253" t="s">
        <v>394</v>
      </c>
      <c r="Q990" s="256"/>
      <c r="R990" s="255" t="s">
        <v>394</v>
      </c>
      <c r="S990" s="118" t="str">
        <f>IFERROR(IF(M990="LED Kit","NA",VLOOKUP(CONCATENATE(IF(OR(M990="LED Kit",M990="LED Tube"),"LED",M990)," ",O990),Measures!$D$11:$E$245,2,FALSE)*Q990),"")</f>
        <v/>
      </c>
      <c r="T990" s="108"/>
      <c r="U990" s="271" t="s">
        <v>394</v>
      </c>
    </row>
    <row r="991" spans="1:21" s="20" customFormat="1" ht="18.75" customHeight="1">
      <c r="A991" s="104"/>
      <c r="B991" s="101"/>
      <c r="C991" s="253" t="s">
        <v>394</v>
      </c>
      <c r="D991" s="108"/>
      <c r="E991" s="253" t="s">
        <v>394</v>
      </c>
      <c r="F991" s="260"/>
      <c r="G991" s="261" t="s">
        <v>394</v>
      </c>
      <c r="H991" s="258"/>
      <c r="I991" s="259" t="s">
        <v>394</v>
      </c>
      <c r="J991" s="257" t="str">
        <f>IFERROR((VLOOKUP(CONCATENATE(D991," ",F991),Measures!$D$11:$E$245,2,FALSE)*H991),"")</f>
        <v/>
      </c>
      <c r="K991" s="108"/>
      <c r="L991" s="253" t="s">
        <v>394</v>
      </c>
      <c r="M991" s="108"/>
      <c r="N991" s="253" t="s">
        <v>394</v>
      </c>
      <c r="O991" s="108"/>
      <c r="P991" s="253" t="s">
        <v>394</v>
      </c>
      <c r="Q991" s="256"/>
      <c r="R991" s="255" t="s">
        <v>394</v>
      </c>
      <c r="S991" s="118" t="str">
        <f>IFERROR(IF(M991="LED Kit","NA",VLOOKUP(CONCATENATE(IF(OR(M991="LED Kit",M991="LED Tube"),"LED",M991)," ",O991),Measures!$D$11:$E$245,2,FALSE)*Q991),"")</f>
        <v/>
      </c>
      <c r="T991" s="108"/>
      <c r="U991" s="271" t="s">
        <v>394</v>
      </c>
    </row>
    <row r="992" spans="1:21" s="20" customFormat="1" ht="18.75" customHeight="1">
      <c r="A992" s="104"/>
      <c r="B992" s="101"/>
      <c r="C992" s="253" t="s">
        <v>394</v>
      </c>
      <c r="D992" s="108"/>
      <c r="E992" s="253" t="s">
        <v>394</v>
      </c>
      <c r="F992" s="260"/>
      <c r="G992" s="261" t="s">
        <v>394</v>
      </c>
      <c r="H992" s="258"/>
      <c r="I992" s="259" t="s">
        <v>394</v>
      </c>
      <c r="J992" s="257" t="str">
        <f>IFERROR((VLOOKUP(CONCATENATE(D992," ",F992),Measures!$D$11:$E$245,2,FALSE)*H992),"")</f>
        <v/>
      </c>
      <c r="K992" s="108"/>
      <c r="L992" s="253" t="s">
        <v>394</v>
      </c>
      <c r="M992" s="108"/>
      <c r="N992" s="253" t="s">
        <v>394</v>
      </c>
      <c r="O992" s="108"/>
      <c r="P992" s="253" t="s">
        <v>394</v>
      </c>
      <c r="Q992" s="256"/>
      <c r="R992" s="255" t="s">
        <v>394</v>
      </c>
      <c r="S992" s="118" t="str">
        <f>IFERROR(IF(M992="LED Kit","NA",VLOOKUP(CONCATENATE(IF(OR(M992="LED Kit",M992="LED Tube"),"LED",M992)," ",O992),Measures!$D$11:$E$245,2,FALSE)*Q992),"")</f>
        <v/>
      </c>
      <c r="T992" s="108"/>
      <c r="U992" s="271" t="s">
        <v>394</v>
      </c>
    </row>
    <row r="993" spans="1:21" s="20" customFormat="1" ht="18.75" customHeight="1">
      <c r="A993" s="104"/>
      <c r="B993" s="101"/>
      <c r="C993" s="253" t="s">
        <v>394</v>
      </c>
      <c r="D993" s="108"/>
      <c r="E993" s="253" t="s">
        <v>394</v>
      </c>
      <c r="F993" s="260"/>
      <c r="G993" s="261" t="s">
        <v>394</v>
      </c>
      <c r="H993" s="258"/>
      <c r="I993" s="259" t="s">
        <v>394</v>
      </c>
      <c r="J993" s="257" t="str">
        <f>IFERROR((VLOOKUP(CONCATENATE(D993," ",F993),Measures!$D$11:$E$245,2,FALSE)*H993),"")</f>
        <v/>
      </c>
      <c r="K993" s="108"/>
      <c r="L993" s="253" t="s">
        <v>394</v>
      </c>
      <c r="M993" s="108"/>
      <c r="N993" s="253" t="s">
        <v>394</v>
      </c>
      <c r="O993" s="108"/>
      <c r="P993" s="253" t="s">
        <v>394</v>
      </c>
      <c r="Q993" s="256"/>
      <c r="R993" s="255" t="s">
        <v>394</v>
      </c>
      <c r="S993" s="118" t="str">
        <f>IFERROR(IF(M993="LED Kit","NA",VLOOKUP(CONCATENATE(IF(OR(M993="LED Kit",M993="LED Tube"),"LED",M993)," ",O993),Measures!$D$11:$E$245,2,FALSE)*Q993),"")</f>
        <v/>
      </c>
      <c r="T993" s="108"/>
      <c r="U993" s="271" t="s">
        <v>394</v>
      </c>
    </row>
    <row r="994" spans="1:21" s="20" customFormat="1" ht="18.75" customHeight="1">
      <c r="A994" s="104"/>
      <c r="B994" s="101"/>
      <c r="C994" s="253" t="s">
        <v>394</v>
      </c>
      <c r="D994" s="108"/>
      <c r="E994" s="253" t="s">
        <v>394</v>
      </c>
      <c r="F994" s="260"/>
      <c r="G994" s="261" t="s">
        <v>394</v>
      </c>
      <c r="H994" s="258"/>
      <c r="I994" s="259" t="s">
        <v>394</v>
      </c>
      <c r="J994" s="257" t="str">
        <f>IFERROR((VLOOKUP(CONCATENATE(D994," ",F994),Measures!$D$11:$E$245,2,FALSE)*H994),"")</f>
        <v/>
      </c>
      <c r="K994" s="108"/>
      <c r="L994" s="253" t="s">
        <v>394</v>
      </c>
      <c r="M994" s="108"/>
      <c r="N994" s="253" t="s">
        <v>394</v>
      </c>
      <c r="O994" s="108"/>
      <c r="P994" s="253" t="s">
        <v>394</v>
      </c>
      <c r="Q994" s="256"/>
      <c r="R994" s="255" t="s">
        <v>394</v>
      </c>
      <c r="S994" s="118" t="str">
        <f>IFERROR(IF(M994="LED Kit","NA",VLOOKUP(CONCATENATE(IF(OR(M994="LED Kit",M994="LED Tube"),"LED",M994)," ",O994),Measures!$D$11:$E$245,2,FALSE)*Q994),"")</f>
        <v/>
      </c>
      <c r="T994" s="108"/>
      <c r="U994" s="271" t="s">
        <v>394</v>
      </c>
    </row>
    <row r="995" spans="1:21" s="20" customFormat="1" ht="18.75" customHeight="1">
      <c r="A995" s="104"/>
      <c r="B995" s="101"/>
      <c r="C995" s="253" t="s">
        <v>394</v>
      </c>
      <c r="D995" s="108"/>
      <c r="E995" s="253" t="s">
        <v>394</v>
      </c>
      <c r="F995" s="260"/>
      <c r="G995" s="261" t="s">
        <v>394</v>
      </c>
      <c r="H995" s="258"/>
      <c r="I995" s="259" t="s">
        <v>394</v>
      </c>
      <c r="J995" s="257" t="str">
        <f>IFERROR((VLOOKUP(CONCATENATE(D995," ",F995),Measures!$D$11:$E$245,2,FALSE)*H995),"")</f>
        <v/>
      </c>
      <c r="K995" s="108"/>
      <c r="L995" s="253" t="s">
        <v>394</v>
      </c>
      <c r="M995" s="108"/>
      <c r="N995" s="253" t="s">
        <v>394</v>
      </c>
      <c r="O995" s="108"/>
      <c r="P995" s="253" t="s">
        <v>394</v>
      </c>
      <c r="Q995" s="256"/>
      <c r="R995" s="255" t="s">
        <v>394</v>
      </c>
      <c r="S995" s="118" t="str">
        <f>IFERROR(IF(M995="LED Kit","NA",VLOOKUP(CONCATENATE(IF(OR(M995="LED Kit",M995="LED Tube"),"LED",M995)," ",O995),Measures!$D$11:$E$245,2,FALSE)*Q995),"")</f>
        <v/>
      </c>
      <c r="T995" s="108"/>
      <c r="U995" s="271" t="s">
        <v>394</v>
      </c>
    </row>
    <row r="996" spans="1:21" s="20" customFormat="1" ht="18.75" customHeight="1">
      <c r="A996" s="104"/>
      <c r="B996" s="101"/>
      <c r="C996" s="253" t="s">
        <v>394</v>
      </c>
      <c r="D996" s="108"/>
      <c r="E996" s="253" t="s">
        <v>394</v>
      </c>
      <c r="F996" s="260"/>
      <c r="G996" s="261" t="s">
        <v>394</v>
      </c>
      <c r="H996" s="258"/>
      <c r="I996" s="259" t="s">
        <v>394</v>
      </c>
      <c r="J996" s="257" t="str">
        <f>IFERROR((VLOOKUP(CONCATENATE(D996," ",F996),Measures!$D$11:$E$245,2,FALSE)*H996),"")</f>
        <v/>
      </c>
      <c r="K996" s="108"/>
      <c r="L996" s="253" t="s">
        <v>394</v>
      </c>
      <c r="M996" s="108"/>
      <c r="N996" s="253" t="s">
        <v>394</v>
      </c>
      <c r="O996" s="108"/>
      <c r="P996" s="253" t="s">
        <v>394</v>
      </c>
      <c r="Q996" s="256"/>
      <c r="R996" s="255" t="s">
        <v>394</v>
      </c>
      <c r="S996" s="118" t="str">
        <f>IFERROR(IF(M996="LED Kit","NA",VLOOKUP(CONCATENATE(IF(OR(M996="LED Kit",M996="LED Tube"),"LED",M996)," ",O996),Measures!$D$11:$E$245,2,FALSE)*Q996),"")</f>
        <v/>
      </c>
      <c r="T996" s="108"/>
      <c r="U996" s="271" t="s">
        <v>394</v>
      </c>
    </row>
    <row r="997" spans="1:21" s="20" customFormat="1" ht="18.75" customHeight="1">
      <c r="A997" s="104"/>
      <c r="B997" s="101"/>
      <c r="C997" s="253" t="s">
        <v>394</v>
      </c>
      <c r="D997" s="108"/>
      <c r="E997" s="253" t="s">
        <v>394</v>
      </c>
      <c r="F997" s="260"/>
      <c r="G997" s="261" t="s">
        <v>394</v>
      </c>
      <c r="H997" s="258"/>
      <c r="I997" s="259" t="s">
        <v>394</v>
      </c>
      <c r="J997" s="257" t="str">
        <f>IFERROR((VLOOKUP(CONCATENATE(D997," ",F997),Measures!$D$11:$E$245,2,FALSE)*H997),"")</f>
        <v/>
      </c>
      <c r="K997" s="108"/>
      <c r="L997" s="253" t="s">
        <v>394</v>
      </c>
      <c r="M997" s="108"/>
      <c r="N997" s="253" t="s">
        <v>394</v>
      </c>
      <c r="O997" s="108"/>
      <c r="P997" s="253" t="s">
        <v>394</v>
      </c>
      <c r="Q997" s="256"/>
      <c r="R997" s="255" t="s">
        <v>394</v>
      </c>
      <c r="S997" s="118" t="str">
        <f>IFERROR(IF(M997="LED Kit","NA",VLOOKUP(CONCATENATE(IF(OR(M997="LED Kit",M997="LED Tube"),"LED",M997)," ",O997),Measures!$D$11:$E$245,2,FALSE)*Q997),"")</f>
        <v/>
      </c>
      <c r="T997" s="108"/>
      <c r="U997" s="271" t="s">
        <v>394</v>
      </c>
    </row>
    <row r="998" spans="1:21" s="20" customFormat="1" ht="18.75" customHeight="1">
      <c r="A998" s="104"/>
      <c r="B998" s="101"/>
      <c r="C998" s="253" t="s">
        <v>394</v>
      </c>
      <c r="D998" s="108"/>
      <c r="E998" s="253" t="s">
        <v>394</v>
      </c>
      <c r="F998" s="260"/>
      <c r="G998" s="261" t="s">
        <v>394</v>
      </c>
      <c r="H998" s="258"/>
      <c r="I998" s="259" t="s">
        <v>394</v>
      </c>
      <c r="J998" s="257" t="str">
        <f>IFERROR((VLOOKUP(CONCATENATE(D998," ",F998),Measures!$D$11:$E$245,2,FALSE)*H998),"")</f>
        <v/>
      </c>
      <c r="K998" s="108"/>
      <c r="L998" s="253" t="s">
        <v>394</v>
      </c>
      <c r="M998" s="108"/>
      <c r="N998" s="253" t="s">
        <v>394</v>
      </c>
      <c r="O998" s="108"/>
      <c r="P998" s="253" t="s">
        <v>394</v>
      </c>
      <c r="Q998" s="256"/>
      <c r="R998" s="255" t="s">
        <v>394</v>
      </c>
      <c r="S998" s="118" t="str">
        <f>IFERROR(IF(M998="LED Kit","NA",VLOOKUP(CONCATENATE(IF(OR(M998="LED Kit",M998="LED Tube"),"LED",M998)," ",O998),Measures!$D$11:$E$245,2,FALSE)*Q998),"")</f>
        <v/>
      </c>
      <c r="T998" s="108"/>
      <c r="U998" s="271" t="s">
        <v>394</v>
      </c>
    </row>
    <row r="999" spans="1:21" s="20" customFormat="1" ht="18.75" customHeight="1">
      <c r="A999" s="104"/>
      <c r="B999" s="101"/>
      <c r="C999" s="253" t="s">
        <v>394</v>
      </c>
      <c r="D999" s="108"/>
      <c r="E999" s="253" t="s">
        <v>394</v>
      </c>
      <c r="F999" s="260"/>
      <c r="G999" s="261" t="s">
        <v>394</v>
      </c>
      <c r="H999" s="258"/>
      <c r="I999" s="259" t="s">
        <v>394</v>
      </c>
      <c r="J999" s="257" t="str">
        <f>IFERROR((VLOOKUP(CONCATENATE(D999," ",F999),Measures!$D$11:$E$245,2,FALSE)*H999),"")</f>
        <v/>
      </c>
      <c r="K999" s="108"/>
      <c r="L999" s="253" t="s">
        <v>394</v>
      </c>
      <c r="M999" s="108"/>
      <c r="N999" s="253" t="s">
        <v>394</v>
      </c>
      <c r="O999" s="108"/>
      <c r="P999" s="253" t="s">
        <v>394</v>
      </c>
      <c r="Q999" s="256"/>
      <c r="R999" s="255" t="s">
        <v>394</v>
      </c>
      <c r="S999" s="118" t="str">
        <f>IFERROR(IF(M999="LED Kit","NA",VLOOKUP(CONCATENATE(IF(OR(M999="LED Kit",M999="LED Tube"),"LED",M999)," ",O999),Measures!$D$11:$E$245,2,FALSE)*Q999),"")</f>
        <v/>
      </c>
      <c r="T999" s="108"/>
      <c r="U999" s="271" t="s">
        <v>394</v>
      </c>
    </row>
    <row r="1000" spans="1:21" s="20" customFormat="1" ht="18.75" customHeight="1">
      <c r="A1000" s="104"/>
      <c r="B1000" s="101"/>
      <c r="C1000" s="253" t="s">
        <v>394</v>
      </c>
      <c r="D1000" s="108"/>
      <c r="E1000" s="253" t="s">
        <v>394</v>
      </c>
      <c r="F1000" s="260"/>
      <c r="G1000" s="261" t="s">
        <v>394</v>
      </c>
      <c r="H1000" s="258"/>
      <c r="I1000" s="259" t="s">
        <v>394</v>
      </c>
      <c r="J1000" s="257" t="str">
        <f>IFERROR((VLOOKUP(CONCATENATE(D1000," ",F1000),Measures!$D$11:$E$245,2,FALSE)*H1000),"")</f>
        <v/>
      </c>
      <c r="K1000" s="108"/>
      <c r="L1000" s="253" t="s">
        <v>394</v>
      </c>
      <c r="M1000" s="108"/>
      <c r="N1000" s="253" t="s">
        <v>394</v>
      </c>
      <c r="O1000" s="108"/>
      <c r="P1000" s="253" t="s">
        <v>394</v>
      </c>
      <c r="Q1000" s="256"/>
      <c r="R1000" s="255" t="s">
        <v>394</v>
      </c>
      <c r="S1000" s="118" t="str">
        <f>IFERROR(IF(M1000="LED Kit","NA",VLOOKUP(CONCATENATE(IF(OR(M1000="LED Kit",M1000="LED Tube"),"LED",M1000)," ",O1000),Measures!$D$11:$E$245,2,FALSE)*Q1000),"")</f>
        <v/>
      </c>
      <c r="T1000" s="108"/>
      <c r="U1000" s="271" t="s">
        <v>394</v>
      </c>
    </row>
    <row r="1001" spans="1:21" s="20" customFormat="1" ht="18.75" customHeight="1">
      <c r="A1001" s="104"/>
      <c r="B1001" s="101"/>
      <c r="C1001" s="253" t="s">
        <v>394</v>
      </c>
      <c r="D1001" s="108"/>
      <c r="E1001" s="253" t="s">
        <v>394</v>
      </c>
      <c r="F1001" s="260"/>
      <c r="G1001" s="261" t="s">
        <v>394</v>
      </c>
      <c r="H1001" s="258"/>
      <c r="I1001" s="259" t="s">
        <v>394</v>
      </c>
      <c r="J1001" s="257" t="str">
        <f>IFERROR((VLOOKUP(CONCATENATE(D1001," ",F1001),Measures!$D$11:$E$245,2,FALSE)*H1001),"")</f>
        <v/>
      </c>
      <c r="K1001" s="108"/>
      <c r="L1001" s="253" t="s">
        <v>394</v>
      </c>
      <c r="M1001" s="108"/>
      <c r="N1001" s="253" t="s">
        <v>394</v>
      </c>
      <c r="O1001" s="108"/>
      <c r="P1001" s="253" t="s">
        <v>394</v>
      </c>
      <c r="Q1001" s="256"/>
      <c r="R1001" s="255" t="s">
        <v>394</v>
      </c>
      <c r="S1001" s="118" t="str">
        <f>IFERROR(IF(M1001="LED Kit","NA",VLOOKUP(CONCATENATE(IF(OR(M1001="LED Kit",M1001="LED Tube"),"LED",M1001)," ",O1001),Measures!$D$11:$E$245,2,FALSE)*Q1001),"")</f>
        <v/>
      </c>
      <c r="T1001" s="108"/>
      <c r="U1001" s="271" t="s">
        <v>394</v>
      </c>
    </row>
    <row r="1002" spans="1:21" s="20" customFormat="1" ht="18.75" customHeight="1">
      <c r="A1002" s="104"/>
      <c r="B1002" s="101"/>
      <c r="C1002" s="253" t="s">
        <v>394</v>
      </c>
      <c r="D1002" s="108"/>
      <c r="E1002" s="253" t="s">
        <v>394</v>
      </c>
      <c r="F1002" s="260"/>
      <c r="G1002" s="261" t="s">
        <v>394</v>
      </c>
      <c r="H1002" s="258"/>
      <c r="I1002" s="259" t="s">
        <v>394</v>
      </c>
      <c r="J1002" s="257" t="str">
        <f>IFERROR((VLOOKUP(CONCATENATE(D1002," ",F1002),Measures!$D$11:$E$245,2,FALSE)*H1002),"")</f>
        <v/>
      </c>
      <c r="K1002" s="108"/>
      <c r="L1002" s="253" t="s">
        <v>394</v>
      </c>
      <c r="M1002" s="108"/>
      <c r="N1002" s="253" t="s">
        <v>394</v>
      </c>
      <c r="O1002" s="108"/>
      <c r="P1002" s="253" t="s">
        <v>394</v>
      </c>
      <c r="Q1002" s="256"/>
      <c r="R1002" s="255" t="s">
        <v>394</v>
      </c>
      <c r="S1002" s="118" t="str">
        <f>IFERROR(IF(M1002="LED Kit","NA",VLOOKUP(CONCATENATE(IF(OR(M1002="LED Kit",M1002="LED Tube"),"LED",M1002)," ",O1002),Measures!$D$11:$E$245,2,FALSE)*Q1002),"")</f>
        <v/>
      </c>
      <c r="T1002" s="108"/>
      <c r="U1002" s="271" t="s">
        <v>394</v>
      </c>
    </row>
    <row r="1003" spans="1:21" s="20" customFormat="1" ht="18.75" customHeight="1">
      <c r="A1003" s="104"/>
      <c r="B1003" s="101"/>
      <c r="C1003" s="253" t="s">
        <v>394</v>
      </c>
      <c r="D1003" s="108"/>
      <c r="E1003" s="253" t="s">
        <v>394</v>
      </c>
      <c r="F1003" s="260"/>
      <c r="G1003" s="261" t="s">
        <v>394</v>
      </c>
      <c r="H1003" s="258"/>
      <c r="I1003" s="259" t="s">
        <v>394</v>
      </c>
      <c r="J1003" s="257" t="str">
        <f>IFERROR((VLOOKUP(CONCATENATE(D1003," ",F1003),Measures!$D$11:$E$245,2,FALSE)*H1003),"")</f>
        <v/>
      </c>
      <c r="K1003" s="108"/>
      <c r="L1003" s="253" t="s">
        <v>394</v>
      </c>
      <c r="M1003" s="108"/>
      <c r="N1003" s="253" t="s">
        <v>394</v>
      </c>
      <c r="O1003" s="108"/>
      <c r="P1003" s="253" t="s">
        <v>394</v>
      </c>
      <c r="Q1003" s="256"/>
      <c r="R1003" s="255" t="s">
        <v>394</v>
      </c>
      <c r="S1003" s="118" t="str">
        <f>IFERROR(IF(M1003="LED Kit","NA",VLOOKUP(CONCATENATE(IF(OR(M1003="LED Kit",M1003="LED Tube"),"LED",M1003)," ",O1003),Measures!$D$11:$E$245,2,FALSE)*Q1003),"")</f>
        <v/>
      </c>
      <c r="T1003" s="108"/>
      <c r="U1003" s="271" t="s">
        <v>394</v>
      </c>
    </row>
    <row r="1004" spans="1:21" s="20" customFormat="1" ht="18.75" customHeight="1">
      <c r="A1004" s="104"/>
      <c r="B1004" s="101"/>
      <c r="C1004" s="253" t="s">
        <v>394</v>
      </c>
      <c r="D1004" s="108"/>
      <c r="E1004" s="253" t="s">
        <v>394</v>
      </c>
      <c r="F1004" s="260"/>
      <c r="G1004" s="261" t="s">
        <v>394</v>
      </c>
      <c r="H1004" s="258"/>
      <c r="I1004" s="259" t="s">
        <v>394</v>
      </c>
      <c r="J1004" s="257" t="str">
        <f>IFERROR((VLOOKUP(CONCATENATE(D1004," ",F1004),Measures!$D$11:$E$245,2,FALSE)*H1004),"")</f>
        <v/>
      </c>
      <c r="K1004" s="108"/>
      <c r="L1004" s="253" t="s">
        <v>394</v>
      </c>
      <c r="M1004" s="108"/>
      <c r="N1004" s="253" t="s">
        <v>394</v>
      </c>
      <c r="O1004" s="108"/>
      <c r="P1004" s="253" t="s">
        <v>394</v>
      </c>
      <c r="Q1004" s="256"/>
      <c r="R1004" s="255" t="s">
        <v>394</v>
      </c>
      <c r="S1004" s="118" t="str">
        <f>IFERROR(IF(M1004="LED Kit","NA",VLOOKUP(CONCATENATE(IF(OR(M1004="LED Kit",M1004="LED Tube"),"LED",M1004)," ",O1004),Measures!$D$11:$E$245,2,FALSE)*Q1004),"")</f>
        <v/>
      </c>
      <c r="T1004" s="108"/>
      <c r="U1004" s="271" t="s">
        <v>394</v>
      </c>
    </row>
    <row r="1005" spans="1:21" s="20" customFormat="1" ht="18.75" customHeight="1">
      <c r="A1005" s="104"/>
      <c r="B1005" s="101"/>
      <c r="C1005" s="253" t="s">
        <v>394</v>
      </c>
      <c r="D1005" s="108"/>
      <c r="E1005" s="253" t="s">
        <v>394</v>
      </c>
      <c r="F1005" s="260"/>
      <c r="G1005" s="261" t="s">
        <v>394</v>
      </c>
      <c r="H1005" s="258"/>
      <c r="I1005" s="259" t="s">
        <v>394</v>
      </c>
      <c r="J1005" s="257" t="str">
        <f>IFERROR((VLOOKUP(CONCATENATE(D1005," ",F1005),Measures!$D$11:$E$245,2,FALSE)*H1005),"")</f>
        <v/>
      </c>
      <c r="K1005" s="108"/>
      <c r="L1005" s="253" t="s">
        <v>394</v>
      </c>
      <c r="M1005" s="108"/>
      <c r="N1005" s="253" t="s">
        <v>394</v>
      </c>
      <c r="O1005" s="108"/>
      <c r="P1005" s="253" t="s">
        <v>394</v>
      </c>
      <c r="Q1005" s="256"/>
      <c r="R1005" s="255" t="s">
        <v>394</v>
      </c>
      <c r="S1005" s="118" t="str">
        <f>IFERROR(IF(M1005="LED Kit","NA",VLOOKUP(CONCATENATE(IF(OR(M1005="LED Kit",M1005="LED Tube"),"LED",M1005)," ",O1005),Measures!$D$11:$E$245,2,FALSE)*Q1005),"")</f>
        <v/>
      </c>
      <c r="T1005" s="108"/>
      <c r="U1005" s="271" t="s">
        <v>394</v>
      </c>
    </row>
    <row r="1006" spans="1:21" s="20" customFormat="1" ht="18.75" customHeight="1">
      <c r="A1006" s="104"/>
      <c r="B1006" s="101"/>
      <c r="C1006" s="253" t="s">
        <v>394</v>
      </c>
      <c r="D1006" s="108"/>
      <c r="E1006" s="253" t="s">
        <v>394</v>
      </c>
      <c r="F1006" s="260"/>
      <c r="G1006" s="261" t="s">
        <v>394</v>
      </c>
      <c r="H1006" s="258"/>
      <c r="I1006" s="259" t="s">
        <v>394</v>
      </c>
      <c r="J1006" s="257" t="str">
        <f>IFERROR((VLOOKUP(CONCATENATE(D1006," ",F1006),Measures!$D$11:$E$245,2,FALSE)*H1006),"")</f>
        <v/>
      </c>
      <c r="K1006" s="108"/>
      <c r="L1006" s="253" t="s">
        <v>394</v>
      </c>
      <c r="M1006" s="108"/>
      <c r="N1006" s="253" t="s">
        <v>394</v>
      </c>
      <c r="O1006" s="108"/>
      <c r="P1006" s="253" t="s">
        <v>394</v>
      </c>
      <c r="Q1006" s="256"/>
      <c r="R1006" s="255" t="s">
        <v>394</v>
      </c>
      <c r="S1006" s="118" t="str">
        <f>IFERROR(IF(M1006="LED Kit","NA",VLOOKUP(CONCATENATE(IF(OR(M1006="LED Kit",M1006="LED Tube"),"LED",M1006)," ",O1006),Measures!$D$11:$E$245,2,FALSE)*Q1006),"")</f>
        <v/>
      </c>
      <c r="T1006" s="108"/>
      <c r="U1006" s="271" t="s">
        <v>394</v>
      </c>
    </row>
    <row r="1007" spans="1:21" s="20" customFormat="1" ht="18.75" customHeight="1">
      <c r="A1007" s="104"/>
      <c r="B1007" s="101"/>
      <c r="C1007" s="253" t="s">
        <v>394</v>
      </c>
      <c r="D1007" s="108"/>
      <c r="E1007" s="253" t="s">
        <v>394</v>
      </c>
      <c r="F1007" s="260"/>
      <c r="G1007" s="261" t="s">
        <v>394</v>
      </c>
      <c r="H1007" s="258"/>
      <c r="I1007" s="259" t="s">
        <v>394</v>
      </c>
      <c r="J1007" s="257" t="str">
        <f>IFERROR((VLOOKUP(CONCATENATE(D1007," ",F1007),Measures!$D$11:$E$245,2,FALSE)*H1007),"")</f>
        <v/>
      </c>
      <c r="K1007" s="108"/>
      <c r="L1007" s="253" t="s">
        <v>394</v>
      </c>
      <c r="M1007" s="108"/>
      <c r="N1007" s="253" t="s">
        <v>394</v>
      </c>
      <c r="O1007" s="108"/>
      <c r="P1007" s="253" t="s">
        <v>394</v>
      </c>
      <c r="Q1007" s="256"/>
      <c r="R1007" s="255" t="s">
        <v>394</v>
      </c>
      <c r="S1007" s="118" t="str">
        <f>IFERROR(IF(M1007="LED Kit","NA",VLOOKUP(CONCATENATE(IF(OR(M1007="LED Kit",M1007="LED Tube"),"LED",M1007)," ",O1007),Measures!$D$11:$E$245,2,FALSE)*Q1007),"")</f>
        <v/>
      </c>
      <c r="T1007" s="108"/>
      <c r="U1007" s="271" t="s">
        <v>394</v>
      </c>
    </row>
    <row r="1008" spans="1:21" s="20" customFormat="1" ht="18.75" customHeight="1">
      <c r="A1008" s="104"/>
      <c r="B1008" s="101"/>
      <c r="C1008" s="253" t="s">
        <v>394</v>
      </c>
      <c r="D1008" s="108"/>
      <c r="E1008" s="253" t="s">
        <v>394</v>
      </c>
      <c r="F1008" s="260"/>
      <c r="G1008" s="261" t="s">
        <v>394</v>
      </c>
      <c r="H1008" s="258"/>
      <c r="I1008" s="259" t="s">
        <v>394</v>
      </c>
      <c r="J1008" s="257" t="str">
        <f>IFERROR((VLOOKUP(CONCATENATE(D1008," ",F1008),Measures!$D$11:$E$245,2,FALSE)*H1008),"")</f>
        <v/>
      </c>
      <c r="K1008" s="108"/>
      <c r="L1008" s="253" t="s">
        <v>394</v>
      </c>
      <c r="M1008" s="108"/>
      <c r="N1008" s="253" t="s">
        <v>394</v>
      </c>
      <c r="O1008" s="108"/>
      <c r="P1008" s="253" t="s">
        <v>394</v>
      </c>
      <c r="Q1008" s="256"/>
      <c r="R1008" s="255" t="s">
        <v>394</v>
      </c>
      <c r="S1008" s="118" t="str">
        <f>IFERROR(IF(M1008="LED Kit","NA",VLOOKUP(CONCATENATE(IF(OR(M1008="LED Kit",M1008="LED Tube"),"LED",M1008)," ",O1008),Measures!$D$11:$E$245,2,FALSE)*Q1008),"")</f>
        <v/>
      </c>
      <c r="T1008" s="108"/>
      <c r="U1008" s="271" t="s">
        <v>394</v>
      </c>
    </row>
    <row r="1009" spans="1:21" s="20" customFormat="1" ht="18.75" customHeight="1">
      <c r="A1009" s="104"/>
      <c r="B1009" s="101"/>
      <c r="C1009" s="253" t="s">
        <v>394</v>
      </c>
      <c r="D1009" s="108"/>
      <c r="E1009" s="253" t="s">
        <v>394</v>
      </c>
      <c r="F1009" s="260"/>
      <c r="G1009" s="261" t="s">
        <v>394</v>
      </c>
      <c r="H1009" s="258"/>
      <c r="I1009" s="259" t="s">
        <v>394</v>
      </c>
      <c r="J1009" s="257" t="str">
        <f>IFERROR((VLOOKUP(CONCATENATE(D1009," ",F1009),Measures!$D$11:$E$245,2,FALSE)*H1009),"")</f>
        <v/>
      </c>
      <c r="K1009" s="108"/>
      <c r="L1009" s="253" t="s">
        <v>394</v>
      </c>
      <c r="M1009" s="108"/>
      <c r="N1009" s="253" t="s">
        <v>394</v>
      </c>
      <c r="O1009" s="108"/>
      <c r="P1009" s="253" t="s">
        <v>394</v>
      </c>
      <c r="Q1009" s="256"/>
      <c r="R1009" s="255" t="s">
        <v>394</v>
      </c>
      <c r="S1009" s="118" t="str">
        <f>IFERROR(IF(M1009="LED Kit","NA",VLOOKUP(CONCATENATE(IF(OR(M1009="LED Kit",M1009="LED Tube"),"LED",M1009)," ",O1009),Measures!$D$11:$E$245,2,FALSE)*Q1009),"")</f>
        <v/>
      </c>
      <c r="T1009" s="108"/>
      <c r="U1009" s="271" t="s">
        <v>394</v>
      </c>
    </row>
    <row r="1010" spans="1:21" s="20" customFormat="1" ht="18.75" customHeight="1">
      <c r="A1010" s="104"/>
      <c r="B1010" s="101"/>
      <c r="C1010" s="253" t="s">
        <v>394</v>
      </c>
      <c r="D1010" s="108"/>
      <c r="E1010" s="253" t="s">
        <v>394</v>
      </c>
      <c r="F1010" s="260"/>
      <c r="G1010" s="261" t="s">
        <v>394</v>
      </c>
      <c r="H1010" s="258"/>
      <c r="I1010" s="259" t="s">
        <v>394</v>
      </c>
      <c r="J1010" s="257" t="str">
        <f>IFERROR((VLOOKUP(CONCATENATE(D1010," ",F1010),Measures!$D$11:$E$245,2,FALSE)*H1010),"")</f>
        <v/>
      </c>
      <c r="K1010" s="108"/>
      <c r="L1010" s="253" t="s">
        <v>394</v>
      </c>
      <c r="M1010" s="108"/>
      <c r="N1010" s="253" t="s">
        <v>394</v>
      </c>
      <c r="O1010" s="108"/>
      <c r="P1010" s="253" t="s">
        <v>394</v>
      </c>
      <c r="Q1010" s="256"/>
      <c r="R1010" s="255" t="s">
        <v>394</v>
      </c>
      <c r="S1010" s="118" t="str">
        <f>IFERROR(IF(M1010="LED Kit","NA",VLOOKUP(CONCATENATE(IF(OR(M1010="LED Kit",M1010="LED Tube"),"LED",M1010)," ",O1010),Measures!$D$11:$E$245,2,FALSE)*Q1010),"")</f>
        <v/>
      </c>
      <c r="T1010" s="108"/>
      <c r="U1010" s="271" t="s">
        <v>394</v>
      </c>
    </row>
    <row r="1011" spans="1:21" s="20" customFormat="1" ht="18.75" customHeight="1">
      <c r="A1011" s="104"/>
      <c r="B1011" s="101"/>
      <c r="C1011" s="253" t="s">
        <v>394</v>
      </c>
      <c r="D1011" s="108"/>
      <c r="E1011" s="253" t="s">
        <v>394</v>
      </c>
      <c r="F1011" s="260"/>
      <c r="G1011" s="261" t="s">
        <v>394</v>
      </c>
      <c r="H1011" s="258"/>
      <c r="I1011" s="259" t="s">
        <v>394</v>
      </c>
      <c r="J1011" s="257" t="str">
        <f>IFERROR((VLOOKUP(CONCATENATE(D1011," ",F1011),Measures!$D$11:$E$245,2,FALSE)*H1011),"")</f>
        <v/>
      </c>
      <c r="K1011" s="108"/>
      <c r="L1011" s="253" t="s">
        <v>394</v>
      </c>
      <c r="M1011" s="108"/>
      <c r="N1011" s="253" t="s">
        <v>394</v>
      </c>
      <c r="O1011" s="108"/>
      <c r="P1011" s="253" t="s">
        <v>394</v>
      </c>
      <c r="Q1011" s="256"/>
      <c r="R1011" s="255" t="s">
        <v>394</v>
      </c>
      <c r="S1011" s="118" t="str">
        <f>IFERROR(IF(M1011="LED Kit","NA",VLOOKUP(CONCATENATE(IF(OR(M1011="LED Kit",M1011="LED Tube"),"LED",M1011)," ",O1011),Measures!$D$11:$E$245,2,FALSE)*Q1011),"")</f>
        <v/>
      </c>
      <c r="T1011" s="108"/>
      <c r="U1011" s="271" t="s">
        <v>394</v>
      </c>
    </row>
    <row r="1012" spans="1:21" s="20" customFormat="1" ht="18.75" customHeight="1">
      <c r="A1012" s="104"/>
      <c r="B1012" s="101"/>
      <c r="C1012" s="253" t="s">
        <v>394</v>
      </c>
      <c r="D1012" s="108"/>
      <c r="E1012" s="253" t="s">
        <v>394</v>
      </c>
      <c r="F1012" s="260"/>
      <c r="G1012" s="261" t="s">
        <v>394</v>
      </c>
      <c r="H1012" s="258"/>
      <c r="I1012" s="259" t="s">
        <v>394</v>
      </c>
      <c r="J1012" s="257" t="str">
        <f>IFERROR((VLOOKUP(CONCATENATE(D1012," ",F1012),Measures!$D$11:$E$245,2,FALSE)*H1012),"")</f>
        <v/>
      </c>
      <c r="K1012" s="108"/>
      <c r="L1012" s="253" t="s">
        <v>394</v>
      </c>
      <c r="M1012" s="108"/>
      <c r="N1012" s="253" t="s">
        <v>394</v>
      </c>
      <c r="O1012" s="108"/>
      <c r="P1012" s="253" t="s">
        <v>394</v>
      </c>
      <c r="Q1012" s="256"/>
      <c r="R1012" s="255" t="s">
        <v>394</v>
      </c>
      <c r="S1012" s="118" t="str">
        <f>IFERROR(IF(M1012="LED Kit","NA",VLOOKUP(CONCATENATE(IF(OR(M1012="LED Kit",M1012="LED Tube"),"LED",M1012)," ",O1012),Measures!$D$11:$E$245,2,FALSE)*Q1012),"")</f>
        <v/>
      </c>
      <c r="T1012" s="108"/>
      <c r="U1012" s="271" t="s">
        <v>394</v>
      </c>
    </row>
    <row r="1013" spans="1:21" s="20" customFormat="1" ht="18.75" customHeight="1">
      <c r="A1013" s="104"/>
      <c r="B1013" s="101"/>
      <c r="C1013" s="253" t="s">
        <v>394</v>
      </c>
      <c r="D1013" s="108"/>
      <c r="E1013" s="253" t="s">
        <v>394</v>
      </c>
      <c r="F1013" s="260"/>
      <c r="G1013" s="261" t="s">
        <v>394</v>
      </c>
      <c r="H1013" s="258"/>
      <c r="I1013" s="259" t="s">
        <v>394</v>
      </c>
      <c r="J1013" s="257" t="str">
        <f>IFERROR((VLOOKUP(CONCATENATE(D1013," ",F1013),Measures!$D$11:$E$245,2,FALSE)*H1013),"")</f>
        <v/>
      </c>
      <c r="K1013" s="108"/>
      <c r="L1013" s="253" t="s">
        <v>394</v>
      </c>
      <c r="M1013" s="108"/>
      <c r="N1013" s="253" t="s">
        <v>394</v>
      </c>
      <c r="O1013" s="108"/>
      <c r="P1013" s="253" t="s">
        <v>394</v>
      </c>
      <c r="Q1013" s="256"/>
      <c r="R1013" s="255" t="s">
        <v>394</v>
      </c>
      <c r="S1013" s="118" t="str">
        <f>IFERROR(IF(M1013="LED Kit","NA",VLOOKUP(CONCATENATE(IF(OR(M1013="LED Kit",M1013="LED Tube"),"LED",M1013)," ",O1013),Measures!$D$11:$E$245,2,FALSE)*Q1013),"")</f>
        <v/>
      </c>
      <c r="T1013" s="108"/>
      <c r="U1013" s="271" t="s">
        <v>394</v>
      </c>
    </row>
    <row r="1014" spans="1:21" s="20" customFormat="1" ht="18.75" customHeight="1">
      <c r="A1014" s="104"/>
      <c r="B1014" s="101"/>
      <c r="C1014" s="253" t="s">
        <v>394</v>
      </c>
      <c r="D1014" s="108"/>
      <c r="E1014" s="253" t="s">
        <v>394</v>
      </c>
      <c r="F1014" s="260"/>
      <c r="G1014" s="261" t="s">
        <v>394</v>
      </c>
      <c r="H1014" s="258"/>
      <c r="I1014" s="259" t="s">
        <v>394</v>
      </c>
      <c r="J1014" s="257" t="str">
        <f>IFERROR((VLOOKUP(CONCATENATE(D1014," ",F1014),Measures!$D$11:$E$245,2,FALSE)*H1014),"")</f>
        <v/>
      </c>
      <c r="K1014" s="108"/>
      <c r="L1014" s="253" t="s">
        <v>394</v>
      </c>
      <c r="M1014" s="108"/>
      <c r="N1014" s="253" t="s">
        <v>394</v>
      </c>
      <c r="O1014" s="108"/>
      <c r="P1014" s="253" t="s">
        <v>394</v>
      </c>
      <c r="Q1014" s="256"/>
      <c r="R1014" s="255" t="s">
        <v>394</v>
      </c>
      <c r="S1014" s="118" t="str">
        <f>IFERROR(IF(M1014="LED Kit","NA",VLOOKUP(CONCATENATE(IF(OR(M1014="LED Kit",M1014="LED Tube"),"LED",M1014)," ",O1014),Measures!$D$11:$E$245,2,FALSE)*Q1014),"")</f>
        <v/>
      </c>
      <c r="T1014" s="108"/>
      <c r="U1014" s="271" t="s">
        <v>394</v>
      </c>
    </row>
    <row r="1015" spans="1:21" s="20" customFormat="1" ht="18.75" customHeight="1">
      <c r="A1015" s="104"/>
      <c r="B1015" s="101"/>
      <c r="C1015" s="253" t="s">
        <v>394</v>
      </c>
      <c r="D1015" s="108"/>
      <c r="E1015" s="253" t="s">
        <v>394</v>
      </c>
      <c r="F1015" s="260"/>
      <c r="G1015" s="261" t="s">
        <v>394</v>
      </c>
      <c r="H1015" s="258"/>
      <c r="I1015" s="259" t="s">
        <v>394</v>
      </c>
      <c r="J1015" s="257" t="str">
        <f>IFERROR((VLOOKUP(CONCATENATE(D1015," ",F1015),Measures!$D$11:$E$245,2,FALSE)*H1015),"")</f>
        <v/>
      </c>
      <c r="K1015" s="108"/>
      <c r="L1015" s="253" t="s">
        <v>394</v>
      </c>
      <c r="M1015" s="108"/>
      <c r="N1015" s="253" t="s">
        <v>394</v>
      </c>
      <c r="O1015" s="108"/>
      <c r="P1015" s="253" t="s">
        <v>394</v>
      </c>
      <c r="Q1015" s="256"/>
      <c r="R1015" s="255" t="s">
        <v>394</v>
      </c>
      <c r="S1015" s="118" t="str">
        <f>IFERROR(IF(M1015="LED Kit","NA",VLOOKUP(CONCATENATE(IF(OR(M1015="LED Kit",M1015="LED Tube"),"LED",M1015)," ",O1015),Measures!$D$11:$E$245,2,FALSE)*Q1015),"")</f>
        <v/>
      </c>
      <c r="T1015" s="108"/>
      <c r="U1015" s="271" t="s">
        <v>394</v>
      </c>
    </row>
    <row r="1016" spans="1:21" s="20" customFormat="1" ht="18.75" customHeight="1">
      <c r="A1016" s="104"/>
      <c r="B1016" s="101"/>
      <c r="C1016" s="253" t="s">
        <v>394</v>
      </c>
      <c r="D1016" s="108"/>
      <c r="E1016" s="253" t="s">
        <v>394</v>
      </c>
      <c r="F1016" s="260"/>
      <c r="G1016" s="261" t="s">
        <v>394</v>
      </c>
      <c r="H1016" s="258"/>
      <c r="I1016" s="259" t="s">
        <v>394</v>
      </c>
      <c r="J1016" s="257" t="str">
        <f>IFERROR((VLOOKUP(CONCATENATE(D1016," ",F1016),Measures!$D$11:$E$245,2,FALSE)*H1016),"")</f>
        <v/>
      </c>
      <c r="K1016" s="108"/>
      <c r="L1016" s="253" t="s">
        <v>394</v>
      </c>
      <c r="M1016" s="108"/>
      <c r="N1016" s="253" t="s">
        <v>394</v>
      </c>
      <c r="O1016" s="108"/>
      <c r="P1016" s="253" t="s">
        <v>394</v>
      </c>
      <c r="Q1016" s="256"/>
      <c r="R1016" s="255" t="s">
        <v>394</v>
      </c>
      <c r="S1016" s="118" t="str">
        <f>IFERROR(IF(M1016="LED Kit","NA",VLOOKUP(CONCATENATE(IF(OR(M1016="LED Kit",M1016="LED Tube"),"LED",M1016)," ",O1016),Measures!$D$11:$E$245,2,FALSE)*Q1016),"")</f>
        <v/>
      </c>
      <c r="T1016" s="108"/>
      <c r="U1016" s="271" t="s">
        <v>394</v>
      </c>
    </row>
    <row r="1017" spans="1:21" s="20" customFormat="1" ht="18.75" customHeight="1" thickBot="1">
      <c r="A1017" s="104"/>
      <c r="B1017" s="272"/>
      <c r="C1017" s="254" t="s">
        <v>394</v>
      </c>
      <c r="D1017" s="273"/>
      <c r="E1017" s="254" t="s">
        <v>394</v>
      </c>
      <c r="F1017" s="274"/>
      <c r="G1017" s="275" t="s">
        <v>394</v>
      </c>
      <c r="H1017" s="276"/>
      <c r="I1017" s="277" t="s">
        <v>394</v>
      </c>
      <c r="J1017" s="278" t="str">
        <f>IFERROR((VLOOKUP(CONCATENATE(D1017," ",F1017),Measures!$D$11:$E$245,2,FALSE)*H1017),"")</f>
        <v/>
      </c>
      <c r="K1017" s="273"/>
      <c r="L1017" s="254" t="s">
        <v>394</v>
      </c>
      <c r="M1017" s="273"/>
      <c r="N1017" s="254" t="s">
        <v>394</v>
      </c>
      <c r="O1017" s="273"/>
      <c r="P1017" s="254" t="s">
        <v>394</v>
      </c>
      <c r="Q1017" s="279"/>
      <c r="R1017" s="280" t="s">
        <v>394</v>
      </c>
      <c r="S1017" s="232" t="str">
        <f>IFERROR(IF(M1017="LED Kit","NA",VLOOKUP(CONCATENATE(IF(OR(M1017="LED Kit",M1017="LED Tube"),"LED",M1017)," ",O1017),Measures!$D$11:$E$245,2,FALSE)*Q1017),"")</f>
        <v/>
      </c>
      <c r="T1017" s="273"/>
      <c r="U1017" s="281" t="s">
        <v>394</v>
      </c>
    </row>
  </sheetData>
  <sheetProtection algorithmName="SHA-512" hashValue="2gFCCF5PQ/XlNUFQBEutNNPurW09Xa3SBMuiYvyFP030q/yYER7ineB5ZeJ72DshuMeOFKDIiRBPiXS/HEcJIw==" saltValue="rDbHzp9naPd9/suNA8tb4A==" spinCount="100000" sheet="1" objects="1" scenarios="1"/>
  <conditionalFormatting sqref="Q18:R1017">
    <cfRule type="expression" dxfId="203" priority="6">
      <formula>AND(M18="LED Kit",Q18&lt;H18)</formula>
    </cfRule>
    <cfRule type="expression" dxfId="202" priority="7">
      <formula>AND(M18&lt;&gt;"LED Kit",S18&lt;J18)</formula>
    </cfRule>
  </conditionalFormatting>
  <conditionalFormatting sqref="C18:C1017 E18:E1017 G18:G1017 I18:I1017 L18:L1017 N18:N1017 P18:P1017 R18:R1017 U18:U1017">
    <cfRule type="expression" dxfId="201" priority="1">
      <formula>B18&lt;&gt;""</formula>
    </cfRule>
    <cfRule type="expression" dxfId="200" priority="4">
      <formula>AND($B18="",$D18="",$F18="",$H18="",$K18="",$M18="",$O18="",$Q18="",$T18="")</formula>
    </cfRule>
  </conditionalFormatting>
  <dataValidations count="4">
    <dataValidation type="whole" operator="greaterThan" allowBlank="1" showInputMessage="1" showErrorMessage="1" sqref="Q18:Q1017 H18:H1017" xr:uid="{0D48B3C4-6811-4767-950B-1EFC03CAA1AF}">
      <formula1>0</formula1>
    </dataValidation>
    <dataValidation type="list" allowBlank="1" showInputMessage="1" showErrorMessage="1" sqref="K18:K1017 T18:T1017" xr:uid="{4A933122-717F-4610-9C7D-82F9F21F52BF}">
      <formula1>INDIRECT(CONCATENATE($B18,"_CT"))</formula1>
    </dataValidation>
    <dataValidation operator="greaterThanOrEqual" showInputMessage="1" showErrorMessage="1" sqref="S18:S1017" xr:uid="{CB6DE3E8-0020-47B0-BA81-79164D500D1C}"/>
    <dataValidation operator="greaterThan" allowBlank="1" showInputMessage="1" showErrorMessage="1" sqref="I18:I1017 R18:R1017 J18:J1017" xr:uid="{EC9FE217-A1DF-4466-BF2C-9A91751458B6}"/>
  </dataValidations>
  <hyperlinks>
    <hyperlink ref="B10:K10" r:id="rId1" tooltip="Energy Corps User Guide" display="http://www.arb.ca.gov/cc/capandtrade/auctionproceeds/ccc_energycorps_finaluserguide_060123.pdf" xr:uid="{0D73A6FA-82FA-49D2-9B98-EC90B36F2BF1}"/>
    <hyperlink ref="B10" r:id="rId2" tooltip="Energy Corps User Guide" xr:uid="{AA57213E-0B4C-42C4-B2BF-C47EBE7B7F6F}"/>
  </hyperlinks>
  <pageMargins left="0.7" right="0.7" top="0.98479166666666695" bottom="0.75" header="0.3" footer="0.3"/>
  <pageSetup scale="35" fitToWidth="0" fitToHeight="0" orientation="landscape" r:id="rId3"/>
  <headerFooter>
    <oddFooter>&amp;L&amp;"Avenir LT Std 55 Roman,Regular"&amp;12&amp;K000000June 1, 2023&amp;C&amp;"Avenir LT Std 55 Roman,Regular"&amp;12Page &amp;P of &amp;N&amp;R&amp;"Avenir LT Std 55 Roman,Regular"&amp;12&amp;K000000&amp;A</oddFooter>
  </headerFooter>
  <colBreaks count="1" manualBreakCount="1">
    <brk id="12" max="54" man="1"/>
  </colBreaks>
  <drawing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D4E057F8-89B6-4291-8F0F-63C09C119251}">
          <x14:formula1>
            <xm:f>Defaults!$B$23:$B$28</xm:f>
          </x14:formula1>
          <xm:sqref>B18:B1017</xm:sqref>
        </x14:dataValidation>
        <x14:dataValidation type="list" allowBlank="1" showInputMessage="1" showErrorMessage="1" xr:uid="{7222F16C-0FF4-4F68-9D24-EDA7DF4F9258}">
          <x14:formula1>
            <xm:f>INDIRECT(VLOOKUP(D18,Defaults!$B$32:$C$45,2,FALSE))</xm:f>
          </x14:formula1>
          <xm:sqref>F18:F1017 O18:O1017</xm:sqref>
        </x14:dataValidation>
        <x14:dataValidation type="list" allowBlank="1" showInputMessage="1" showErrorMessage="1" xr:uid="{F688DDF0-58AA-4856-AF16-7B29288F9999}">
          <x14:formula1>
            <xm:f>IF(E1047595="",Defaults!$B$32:$B$45,INDIRECT("lock"))</xm:f>
          </x14:formula1>
          <xm:sqref>D18:D1017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I71"/>
  <sheetViews>
    <sheetView showGridLines="0" showRuler="0" showWhiteSpace="0" view="pageLayout" zoomScaleNormal="100" workbookViewId="0">
      <selection activeCell="B8" sqref="B8"/>
    </sheetView>
  </sheetViews>
  <sheetFormatPr defaultColWidth="9.1796875" defaultRowHeight="15.5"/>
  <cols>
    <col min="1" max="1" width="2.81640625" style="20" customWidth="1"/>
    <col min="2" max="2" width="42" style="20" customWidth="1"/>
    <col min="3" max="3" width="20.81640625" style="20" customWidth="1"/>
    <col min="4" max="4" width="12.81640625" style="20" customWidth="1"/>
    <col min="5" max="5" width="9.453125" style="20" customWidth="1"/>
    <col min="6" max="6" width="21.26953125" style="20" customWidth="1"/>
    <col min="7" max="16384" width="9.1796875" style="20"/>
  </cols>
  <sheetData>
    <row r="1" spans="1:6" ht="18.75" customHeight="1">
      <c r="A1" s="13"/>
      <c r="B1" s="58"/>
      <c r="C1" s="58"/>
      <c r="D1" s="58"/>
      <c r="E1" s="58"/>
    </row>
    <row r="2" spans="1:6" ht="15" customHeight="1">
      <c r="A2" s="13"/>
      <c r="B2" s="13"/>
      <c r="C2" s="13"/>
      <c r="D2" s="13"/>
      <c r="E2" s="13"/>
    </row>
    <row r="3" spans="1:6" ht="18.75" customHeight="1">
      <c r="A3" s="13"/>
      <c r="B3" s="58"/>
      <c r="C3" s="58"/>
      <c r="D3" s="58"/>
      <c r="E3" s="58"/>
    </row>
    <row r="4" spans="1:6" ht="18.75" customHeight="1">
      <c r="A4" s="13"/>
      <c r="B4" s="65"/>
      <c r="C4" s="65"/>
      <c r="D4" s="65"/>
      <c r="E4" s="65"/>
    </row>
    <row r="5" spans="1:6" ht="15" customHeight="1">
      <c r="A5" s="13"/>
      <c r="B5" s="13"/>
      <c r="C5" s="13"/>
      <c r="D5" s="13"/>
      <c r="E5" s="13"/>
    </row>
    <row r="6" spans="1:6" ht="18.75" customHeight="1">
      <c r="A6" s="13"/>
      <c r="B6" s="58"/>
      <c r="C6" s="58"/>
      <c r="D6" s="58"/>
      <c r="E6" s="58"/>
    </row>
    <row r="7" spans="1:6" ht="15" customHeight="1">
      <c r="A7" s="13"/>
      <c r="B7" s="13"/>
      <c r="C7" s="13"/>
      <c r="D7" s="13"/>
      <c r="E7" s="13"/>
    </row>
    <row r="8" spans="1:6" ht="15" customHeight="1" thickBot="1">
      <c r="A8" s="49"/>
      <c r="B8" s="18" t="s">
        <v>14</v>
      </c>
      <c r="C8" s="13"/>
      <c r="D8" s="13"/>
      <c r="E8" s="13"/>
    </row>
    <row r="9" spans="1:6" ht="15" customHeight="1">
      <c r="A9" s="49"/>
      <c r="B9" s="212" t="s">
        <v>15</v>
      </c>
      <c r="C9" s="213"/>
      <c r="D9" s="213"/>
      <c r="E9" s="213"/>
      <c r="F9" s="436"/>
    </row>
    <row r="10" spans="1:6" ht="15" customHeight="1" thickBot="1">
      <c r="A10" s="49"/>
      <c r="B10" s="215" t="s">
        <v>391</v>
      </c>
      <c r="C10" s="434"/>
      <c r="D10" s="434"/>
      <c r="E10" s="434"/>
      <c r="F10" s="435"/>
    </row>
    <row r="11" spans="1:6" ht="15" customHeight="1">
      <c r="A11" s="104"/>
      <c r="B11" s="79"/>
      <c r="C11" s="79"/>
      <c r="D11" s="79"/>
      <c r="E11" s="48"/>
    </row>
    <row r="12" spans="1:6" s="13" customFormat="1" ht="17.149999999999999" customHeight="1">
      <c r="B12" s="190" t="s">
        <v>48</v>
      </c>
      <c r="C12" s="51"/>
      <c r="D12" s="51"/>
    </row>
    <row r="13" spans="1:6" s="13" customFormat="1" ht="17.149999999999999" customHeight="1">
      <c r="B13" s="191" t="s">
        <v>49</v>
      </c>
      <c r="C13" s="191"/>
      <c r="D13" s="191"/>
    </row>
    <row r="14" spans="1:6" s="13" customFormat="1" ht="17.149999999999999" customHeight="1">
      <c r="B14" s="193" t="s">
        <v>50</v>
      </c>
      <c r="C14" s="104"/>
    </row>
    <row r="15" spans="1:6" s="13" customFormat="1" ht="18.75" customHeight="1">
      <c r="B15" s="194" t="s">
        <v>51</v>
      </c>
    </row>
    <row r="16" spans="1:6" s="13" customFormat="1">
      <c r="B16" s="195" t="s">
        <v>347</v>
      </c>
      <c r="C16" s="192"/>
    </row>
    <row r="17" spans="1:9" s="13" customFormat="1">
      <c r="B17" s="196" t="s">
        <v>348</v>
      </c>
      <c r="C17" s="192"/>
    </row>
    <row r="18" spans="1:9" s="13" customFormat="1">
      <c r="B18" s="194" t="s">
        <v>346</v>
      </c>
      <c r="C18" s="192"/>
    </row>
    <row r="19" spans="1:9" s="13" customFormat="1" ht="6.5" customHeight="1">
      <c r="B19" s="75"/>
      <c r="C19" s="74"/>
      <c r="D19" s="74"/>
    </row>
    <row r="20" spans="1:9" s="13" customFormat="1" ht="16" thickBot="1">
      <c r="B20" s="205" t="s">
        <v>32</v>
      </c>
      <c r="C20" s="74"/>
      <c r="D20" s="74"/>
    </row>
    <row r="21" spans="1:9" ht="15" customHeight="1" thickBot="1">
      <c r="A21" s="104"/>
      <c r="B21" s="158" t="str">
        <f>IF(ISBLANK(ProjectName),"",ProjectName)</f>
        <v/>
      </c>
      <c r="C21" s="105"/>
      <c r="D21" s="105"/>
      <c r="E21" s="80"/>
      <c r="F21" s="106"/>
      <c r="G21" s="104"/>
      <c r="H21" s="104"/>
      <c r="I21" s="104"/>
    </row>
    <row r="22" spans="1:9" ht="15" customHeight="1">
      <c r="A22" s="104"/>
      <c r="B22" s="104"/>
      <c r="C22" s="104"/>
      <c r="D22" s="104"/>
      <c r="E22" s="104"/>
      <c r="F22" s="104"/>
      <c r="G22" s="104"/>
      <c r="H22" s="104"/>
      <c r="I22" s="104"/>
    </row>
    <row r="23" spans="1:9" ht="18.75" customHeight="1" thickBot="1">
      <c r="A23" s="104"/>
      <c r="B23" s="160" t="s">
        <v>52</v>
      </c>
      <c r="C23" s="160"/>
      <c r="D23" s="104"/>
      <c r="E23" s="104"/>
      <c r="F23" s="104"/>
      <c r="G23" s="104"/>
      <c r="H23" s="104"/>
      <c r="I23" s="104"/>
    </row>
    <row r="24" spans="1:9" ht="18.75" hidden="1" customHeight="1" thickBot="1">
      <c r="A24" s="104"/>
      <c r="B24" s="243" t="s">
        <v>376</v>
      </c>
      <c r="C24" s="243" t="s">
        <v>392</v>
      </c>
      <c r="D24" s="286" t="s">
        <v>393</v>
      </c>
      <c r="E24" s="104"/>
      <c r="F24" s="104"/>
      <c r="G24" s="104"/>
      <c r="H24" s="104"/>
      <c r="I24" s="104"/>
    </row>
    <row r="25" spans="1:9" ht="18.75" customHeight="1">
      <c r="A25" s="104"/>
      <c r="B25" s="287" t="s">
        <v>53</v>
      </c>
      <c r="C25" s="282"/>
      <c r="D25" s="283" t="s">
        <v>394</v>
      </c>
      <c r="E25" s="104"/>
      <c r="F25" s="104"/>
      <c r="G25" s="104"/>
      <c r="H25" s="104"/>
      <c r="I25" s="104"/>
    </row>
    <row r="26" spans="1:9" ht="18.75" customHeight="1">
      <c r="A26" s="50"/>
      <c r="B26" s="288" t="s">
        <v>380</v>
      </c>
      <c r="C26" s="284" t="str">
        <f ca="1">IF(OR(AnnualkWhGenerated=""),"",AnnualkWhGenerated*(SUMPRODUCT((1-0.5%)^ROW(INDIRECT("1:"&amp;30-1)))+1))</f>
        <v/>
      </c>
      <c r="D26" s="285"/>
      <c r="E26" s="104"/>
      <c r="F26" s="104"/>
      <c r="G26" s="104"/>
      <c r="H26" s="104"/>
      <c r="I26" s="104"/>
    </row>
    <row r="27" spans="1:9" ht="20.25" customHeight="1">
      <c r="A27" s="104"/>
      <c r="B27" s="104"/>
      <c r="C27" s="104"/>
      <c r="D27" s="104"/>
      <c r="E27" s="15"/>
      <c r="F27" s="15"/>
      <c r="G27" s="16"/>
      <c r="H27" s="16"/>
      <c r="I27" s="15"/>
    </row>
    <row r="28" spans="1:9" ht="20.25" customHeight="1">
      <c r="A28" s="104"/>
      <c r="B28" s="15" t="s">
        <v>349</v>
      </c>
      <c r="C28" s="15"/>
      <c r="D28" s="104"/>
      <c r="E28" s="104"/>
      <c r="F28" s="104"/>
      <c r="G28" s="104"/>
      <c r="H28" s="104"/>
      <c r="I28" s="104"/>
    </row>
    <row r="29" spans="1:9" ht="15" customHeight="1">
      <c r="A29" s="104"/>
      <c r="B29" s="104" t="s">
        <v>344</v>
      </c>
      <c r="C29" s="104"/>
      <c r="D29" s="104"/>
      <c r="E29" s="104"/>
      <c r="F29" s="104"/>
      <c r="G29" s="104"/>
      <c r="H29" s="104"/>
      <c r="I29" s="104"/>
    </row>
    <row r="30" spans="1:9" ht="15" customHeight="1">
      <c r="A30" s="104"/>
      <c r="B30" s="41" t="s">
        <v>5</v>
      </c>
      <c r="C30" s="18"/>
      <c r="D30" s="104"/>
      <c r="E30" s="104"/>
      <c r="F30" s="104"/>
      <c r="G30" s="104"/>
      <c r="H30" s="104"/>
      <c r="I30" s="104"/>
    </row>
    <row r="31" spans="1:9" ht="15" customHeight="1">
      <c r="A31" s="18"/>
      <c r="B31" s="109"/>
      <c r="C31" s="109"/>
      <c r="D31" s="18"/>
      <c r="E31" s="104"/>
      <c r="F31" s="104"/>
      <c r="G31" s="104"/>
      <c r="H31" s="104"/>
      <c r="I31" s="104"/>
    </row>
    <row r="32" spans="1:9" ht="15" customHeight="1">
      <c r="A32" s="109"/>
      <c r="B32" s="109"/>
      <c r="C32" s="109"/>
      <c r="D32" s="109"/>
      <c r="E32" s="104"/>
      <c r="F32" s="104"/>
      <c r="G32" s="104"/>
      <c r="H32" s="104"/>
      <c r="I32" s="104"/>
    </row>
    <row r="33" spans="1:9" ht="15" customHeight="1">
      <c r="A33" s="109"/>
      <c r="B33" s="109"/>
      <c r="C33" s="18"/>
      <c r="D33" s="109"/>
      <c r="E33" s="104"/>
      <c r="F33" s="104"/>
      <c r="G33" s="104"/>
      <c r="H33" s="104"/>
      <c r="I33" s="104"/>
    </row>
    <row r="34" spans="1:9" ht="15" customHeight="1">
      <c r="A34" s="109"/>
      <c r="B34" s="109"/>
      <c r="C34" s="109"/>
      <c r="D34" s="109"/>
      <c r="E34" s="104"/>
      <c r="F34" s="104"/>
      <c r="G34" s="104"/>
      <c r="H34" s="104"/>
      <c r="I34" s="104"/>
    </row>
    <row r="35" spans="1:9" ht="15" customHeight="1">
      <c r="A35" s="109"/>
      <c r="B35" s="109"/>
      <c r="C35" s="109"/>
      <c r="D35" s="109"/>
      <c r="E35" s="104"/>
      <c r="F35" s="104"/>
      <c r="G35" s="104"/>
      <c r="H35" s="104"/>
      <c r="I35" s="104"/>
    </row>
    <row r="36" spans="1:9" ht="15" customHeight="1">
      <c r="A36" s="109"/>
      <c r="B36" s="109"/>
      <c r="C36" s="109"/>
      <c r="D36" s="109"/>
    </row>
    <row r="37" spans="1:9" ht="15" customHeight="1">
      <c r="A37" s="109"/>
      <c r="B37" s="109"/>
      <c r="C37" s="109"/>
      <c r="D37" s="109"/>
    </row>
    <row r="38" spans="1:9" ht="15" customHeight="1">
      <c r="A38" s="109"/>
      <c r="B38" s="17"/>
      <c r="C38" s="17"/>
      <c r="D38" s="109"/>
    </row>
    <row r="39" spans="1:9" ht="15" customHeight="1">
      <c r="A39" s="17"/>
      <c r="B39" s="18"/>
      <c r="C39" s="18"/>
      <c r="D39" s="17"/>
    </row>
    <row r="40" spans="1:9" ht="15" customHeight="1">
      <c r="A40" s="18"/>
      <c r="B40" s="109"/>
      <c r="C40" s="109"/>
      <c r="D40" s="18"/>
    </row>
    <row r="41" spans="1:9" ht="15" customHeight="1">
      <c r="A41" s="109"/>
      <c r="B41" s="109"/>
      <c r="C41" s="109"/>
      <c r="D41" s="109"/>
    </row>
    <row r="42" spans="1:9" ht="15" customHeight="1">
      <c r="A42" s="109"/>
      <c r="B42" s="109"/>
      <c r="C42" s="109"/>
      <c r="D42" s="109"/>
    </row>
    <row r="43" spans="1:9" ht="15" customHeight="1">
      <c r="A43" s="109"/>
      <c r="B43" s="109"/>
      <c r="C43" s="109"/>
      <c r="D43" s="109"/>
    </row>
    <row r="44" spans="1:9" ht="15" customHeight="1">
      <c r="A44" s="109"/>
      <c r="B44" s="109"/>
      <c r="C44" s="109"/>
      <c r="D44" s="109"/>
    </row>
    <row r="45" spans="1:9" ht="15" customHeight="1">
      <c r="A45" s="109"/>
      <c r="B45" s="109"/>
      <c r="C45" s="109"/>
      <c r="D45" s="109"/>
    </row>
    <row r="46" spans="1:9" ht="15" customHeight="1">
      <c r="A46" s="109"/>
      <c r="B46" s="109"/>
      <c r="C46" s="109"/>
      <c r="D46" s="109"/>
    </row>
    <row r="47" spans="1:9" ht="15" customHeight="1">
      <c r="A47" s="109"/>
      <c r="B47" s="109"/>
      <c r="C47" s="109"/>
      <c r="D47" s="109"/>
    </row>
    <row r="48" spans="1:9" ht="15" customHeight="1">
      <c r="A48" s="109"/>
      <c r="B48" s="15"/>
      <c r="C48" s="15"/>
      <c r="D48" s="109"/>
    </row>
    <row r="49" spans="1:4" ht="15" customHeight="1">
      <c r="A49" s="15"/>
      <c r="B49" s="15"/>
      <c r="C49" s="15"/>
      <c r="D49" s="15"/>
    </row>
    <row r="50" spans="1:4" ht="15" customHeight="1">
      <c r="A50" s="15"/>
      <c r="B50" s="19"/>
      <c r="C50" s="19"/>
      <c r="D50" s="15"/>
    </row>
    <row r="51" spans="1:4" ht="15" customHeight="1">
      <c r="A51" s="19"/>
      <c r="B51" s="104"/>
      <c r="C51" s="104"/>
      <c r="D51" s="19"/>
    </row>
    <row r="52" spans="1:4" ht="15" customHeight="1"/>
    <row r="53" spans="1:4" ht="15" customHeight="1"/>
    <row r="54" spans="1:4" ht="15" customHeight="1"/>
    <row r="55" spans="1:4" ht="15" customHeight="1"/>
    <row r="56" spans="1:4" ht="15" customHeight="1"/>
    <row r="57" spans="1:4" ht="15" customHeight="1"/>
    <row r="58" spans="1:4" ht="15" customHeight="1"/>
    <row r="59" spans="1:4" ht="15" customHeight="1"/>
    <row r="60" spans="1:4" ht="15" customHeight="1"/>
    <row r="61" spans="1:4" ht="15" customHeight="1"/>
    <row r="62" spans="1:4" ht="15" customHeight="1"/>
    <row r="63" spans="1:4" ht="15" customHeight="1"/>
    <row r="64" spans="1:4" ht="15" customHeight="1"/>
    <row r="65" ht="15" customHeight="1"/>
    <row r="66" ht="15" customHeight="1"/>
    <row r="67" ht="15" customHeight="1"/>
    <row r="68" ht="15" customHeight="1"/>
    <row r="69" ht="15" customHeight="1"/>
    <row r="70" ht="15" customHeight="1"/>
    <row r="71" ht="15" customHeight="1"/>
  </sheetData>
  <sheetProtection algorithmName="SHA-512" hashValue="x7kF1kqkg6evSyy6T62RjgJUz6LSV3zPvtxvk/ueXL5a1sM6+Scas994uK5GUAF426mFJu7XgB6B/K+ahdKxww==" saltValue="t2KmNle3U1LfTZXdpiBwDQ==" spinCount="100000" sheet="1" objects="1" scenarios="1"/>
  <conditionalFormatting sqref="D25">
    <cfRule type="expression" dxfId="175" priority="1">
      <formula>$C$25&lt;&gt;""</formula>
    </cfRule>
  </conditionalFormatting>
  <dataValidations count="1">
    <dataValidation type="whole" operator="greaterThanOrEqual" allowBlank="1" showInputMessage="1" showErrorMessage="1" prompt="Annual solar PV electricity production estimated using PVWatts Calculator" sqref="C25" xr:uid="{1F824249-6C0B-4C96-AE2E-89F585344A05}">
      <formula1>0</formula1>
    </dataValidation>
  </dataValidations>
  <hyperlinks>
    <hyperlink ref="B16" r:id="rId1" display="Available at:  pvwatts.nrel.gov" xr:uid="{72A29AF1-D6D3-4680-83FB-51BE8F16BAFA}"/>
    <hyperlink ref="B10:E10" r:id="rId2" display="(www.arb.ca.gov/cc/capandtrade/auctionproceeds/ccc_energycorps_draftuserguide_051723.pdf)" xr:uid="{26E95F02-76DC-4E0B-B695-4D3FCB79C36F}"/>
    <hyperlink ref="B10" r:id="rId3" tooltip="Energy Corps User Guide" xr:uid="{DEFBFD78-7DA3-49AE-98FA-1B4A7F97C742}"/>
    <hyperlink ref="B17" r:id="rId4" xr:uid="{D44DD799-4DB5-4CF7-A1D2-6A42B7FCC57F}"/>
    <hyperlink ref="B30" r:id="rId5" xr:uid="{355848A3-B9E0-4CB4-AAD4-99E46A261FE3}"/>
    <hyperlink ref="B10:F10" r:id="rId6" tooltip="Energy Corps User Guide" display="http://www.arb.ca.gov/cc/capandtrade/auctionproceeds/ccc_energycorps_finaluserguide_060123.pdf" xr:uid="{8260FDDF-73FC-4E35-ABB8-CF4A370A848D}"/>
  </hyperlinks>
  <pageMargins left="0.7" right="0.7" top="0.98479166666666695" bottom="0.75" header="0.3" footer="0.3"/>
  <pageSetup scale="60" fitToHeight="0" orientation="landscape" r:id="rId7"/>
  <headerFooter>
    <oddFooter>&amp;L&amp;"Avenir LT Std 55 Roman,Regular"&amp;12&amp;K000000June 1, 2023&amp;C&amp;"Avenir LT Std 55 Roman,Regular"&amp;12Page &amp;P of &amp;N&amp;R&amp;"Avenir LT Std 55 Roman,Regular"&amp;12&amp;K000000&amp;A</oddFooter>
  </headerFooter>
  <drawing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sheetPr>
  <dimension ref="B1:X163"/>
  <sheetViews>
    <sheetView showGridLines="0" showRuler="0" showWhiteSpace="0" view="pageLayout" topLeftCell="A6" zoomScaleNormal="100" workbookViewId="0">
      <selection activeCell="B8" sqref="B8"/>
    </sheetView>
  </sheetViews>
  <sheetFormatPr defaultColWidth="9.1796875" defaultRowHeight="14"/>
  <cols>
    <col min="1" max="1" width="2.81640625" style="13" customWidth="1"/>
    <col min="2" max="2" width="78.26953125" style="13" customWidth="1"/>
    <col min="3" max="3" width="33" style="13" customWidth="1"/>
    <col min="4" max="4" width="33.453125" style="13" customWidth="1"/>
    <col min="5" max="5" width="4.08984375" style="13" customWidth="1"/>
    <col min="6" max="6" width="19.453125" style="13" customWidth="1"/>
    <col min="7" max="7" width="16.81640625" style="13" customWidth="1"/>
    <col min="8" max="8" width="14.1796875" style="13" customWidth="1"/>
    <col min="9" max="9" width="31.7265625" style="13" customWidth="1"/>
    <col min="10" max="16384" width="9.1796875" style="13"/>
  </cols>
  <sheetData>
    <row r="1" spans="2:24" ht="18" customHeight="1">
      <c r="B1" s="58"/>
      <c r="C1" s="58"/>
    </row>
    <row r="2" spans="2:24" ht="18" customHeight="1"/>
    <row r="3" spans="2:24" ht="18" customHeight="1">
      <c r="B3" s="58"/>
      <c r="C3" s="58"/>
    </row>
    <row r="4" spans="2:24" ht="18" customHeight="1">
      <c r="B4" s="65"/>
      <c r="C4" s="65"/>
    </row>
    <row r="5" spans="2:24" ht="18" customHeight="1"/>
    <row r="6" spans="2:24" ht="18" customHeight="1">
      <c r="B6" s="58"/>
      <c r="C6" s="58"/>
    </row>
    <row r="7" spans="2:24" ht="18" customHeight="1"/>
    <row r="8" spans="2:24" ht="18" customHeight="1" thickBot="1">
      <c r="B8" s="157" t="s">
        <v>17</v>
      </c>
    </row>
    <row r="9" spans="2:24" ht="17.149999999999999" customHeight="1" thickBot="1">
      <c r="B9" s="158" t="str">
        <f>IF(ISBLANK(ProjectName),"",ProjectName)</f>
        <v/>
      </c>
      <c r="C9" s="106"/>
    </row>
    <row r="10" spans="2:24" ht="17.149999999999999" customHeight="1"/>
    <row r="11" spans="2:24" ht="18.75" customHeight="1" thickBot="1">
      <c r="B11" s="18" t="s">
        <v>54</v>
      </c>
      <c r="C11" s="160"/>
      <c r="D11" s="160"/>
    </row>
    <row r="12" spans="2:24" ht="18.75" hidden="1" customHeight="1" thickBot="1">
      <c r="B12" s="286" t="s">
        <v>54</v>
      </c>
      <c r="C12" s="243" t="s">
        <v>115</v>
      </c>
      <c r="D12" s="160"/>
    </row>
    <row r="13" spans="2:24" ht="18.75" customHeight="1">
      <c r="B13" s="294" t="s">
        <v>24</v>
      </c>
      <c r="C13" s="159" t="str">
        <f>IF(CCCFunds="","",CCCFunds)</f>
        <v/>
      </c>
      <c r="D13" s="160"/>
    </row>
    <row r="14" spans="2:24" ht="18.75" customHeight="1">
      <c r="B14" s="292" t="s">
        <v>335</v>
      </c>
      <c r="C14" s="293">
        <f>TotalGGRFFunds</f>
        <v>0</v>
      </c>
      <c r="D14" s="160"/>
    </row>
    <row r="15" spans="2:24" ht="18.75" customHeight="1">
      <c r="B15" s="14"/>
      <c r="C15" s="14"/>
      <c r="D15" s="14"/>
      <c r="E15" s="15"/>
      <c r="F15" s="15"/>
      <c r="G15" s="15"/>
      <c r="H15" s="15"/>
      <c r="I15" s="15"/>
      <c r="J15" s="15"/>
      <c r="K15" s="15"/>
      <c r="L15" s="15"/>
      <c r="M15" s="15"/>
      <c r="N15" s="15"/>
      <c r="O15" s="15"/>
      <c r="P15" s="15"/>
      <c r="Q15" s="15"/>
      <c r="R15" s="15"/>
      <c r="S15" s="15"/>
      <c r="T15" s="15"/>
      <c r="U15" s="15"/>
      <c r="V15" s="16"/>
      <c r="W15" s="16"/>
      <c r="X15" s="15"/>
    </row>
    <row r="16" spans="2:24" ht="18.75" customHeight="1" thickBot="1">
      <c r="B16" s="18" t="s">
        <v>55</v>
      </c>
      <c r="C16" s="160" t="s">
        <v>336</v>
      </c>
      <c r="D16" s="160" t="s">
        <v>57</v>
      </c>
      <c r="E16" s="15"/>
      <c r="F16" s="15"/>
      <c r="G16" s="15"/>
      <c r="H16" s="15"/>
    </row>
    <row r="17" spans="2:8" ht="18.75" hidden="1" customHeight="1" thickBot="1">
      <c r="B17" s="286" t="s">
        <v>55</v>
      </c>
      <c r="C17" s="243" t="s">
        <v>336</v>
      </c>
      <c r="D17" s="243" t="s">
        <v>57</v>
      </c>
      <c r="E17" s="15"/>
      <c r="F17" s="15"/>
      <c r="G17" s="15"/>
      <c r="H17" s="15"/>
    </row>
    <row r="18" spans="2:8" ht="18.75" customHeight="1">
      <c r="B18" s="291" t="s">
        <v>119</v>
      </c>
      <c r="C18" s="162" t="str">
        <f ca="1">IF(TotalGHG=0,"",TotalGHG)</f>
        <v/>
      </c>
      <c r="D18" s="161" t="str">
        <f ca="1">IFERROR(C18*(CCCFunds/TotalGGRFFunds),"")</f>
        <v/>
      </c>
      <c r="E18" s="15"/>
      <c r="F18" s="15"/>
      <c r="G18" s="15"/>
      <c r="H18" s="15"/>
    </row>
    <row r="19" spans="2:8" ht="18.75" customHeight="1">
      <c r="B19" s="292" t="s">
        <v>337</v>
      </c>
      <c r="C19" s="289" t="str">
        <f ca="1">IFERROR(TotalGHG/TotalGGRFFunds,"")</f>
        <v/>
      </c>
      <c r="D19" s="290" t="str">
        <f ca="1">IFERROR(C19*(CCCFunds/TotalGGRFFunds),"")</f>
        <v/>
      </c>
      <c r="E19" s="15"/>
      <c r="F19" s="15"/>
      <c r="G19" s="15"/>
      <c r="H19" s="15"/>
    </row>
    <row r="20" spans="2:8" ht="15" customHeight="1">
      <c r="B20" s="109"/>
      <c r="C20" s="109"/>
      <c r="D20" s="15"/>
      <c r="E20" s="15"/>
      <c r="F20" s="15"/>
      <c r="G20" s="15"/>
      <c r="H20" s="15"/>
    </row>
    <row r="21" spans="2:8" ht="15" customHeight="1">
      <c r="B21" s="109"/>
      <c r="C21" s="109"/>
      <c r="D21" s="15"/>
      <c r="E21" s="15"/>
      <c r="F21" s="15"/>
      <c r="G21" s="15"/>
      <c r="H21" s="15"/>
    </row>
    <row r="22" spans="2:8" ht="15" customHeight="1">
      <c r="B22" s="109"/>
      <c r="C22" s="109"/>
      <c r="D22" s="15"/>
      <c r="E22" s="15"/>
      <c r="F22" s="15"/>
      <c r="G22" s="15"/>
      <c r="H22" s="15"/>
    </row>
    <row r="23" spans="2:8" ht="15" customHeight="1">
      <c r="B23" s="109"/>
      <c r="C23" s="109"/>
      <c r="D23" s="15"/>
      <c r="E23" s="15"/>
      <c r="F23" s="15"/>
      <c r="G23" s="15"/>
      <c r="H23" s="15"/>
    </row>
    <row r="24" spans="2:8" ht="15" customHeight="1">
      <c r="B24" s="109"/>
      <c r="C24" s="109"/>
      <c r="D24" s="15"/>
      <c r="E24" s="15"/>
      <c r="F24" s="15"/>
      <c r="G24" s="15"/>
      <c r="H24" s="15"/>
    </row>
    <row r="25" spans="2:8" ht="15" customHeight="1">
      <c r="B25" s="109"/>
      <c r="C25" s="109"/>
      <c r="D25" s="15"/>
      <c r="E25" s="15"/>
      <c r="F25" s="15"/>
      <c r="G25" s="15"/>
      <c r="H25" s="15"/>
    </row>
    <row r="26" spans="2:8" ht="15" customHeight="1">
      <c r="B26" s="17"/>
      <c r="C26" s="17"/>
      <c r="D26" s="15"/>
      <c r="E26" s="15"/>
      <c r="F26" s="15"/>
      <c r="G26" s="15"/>
      <c r="H26" s="15"/>
    </row>
    <row r="27" spans="2:8" ht="15" customHeight="1">
      <c r="B27" s="18"/>
      <c r="C27" s="18"/>
      <c r="D27" s="15"/>
      <c r="E27" s="15"/>
      <c r="F27" s="15"/>
      <c r="G27" s="15"/>
      <c r="H27" s="15"/>
    </row>
    <row r="28" spans="2:8" ht="15" customHeight="1">
      <c r="B28" s="109"/>
      <c r="C28" s="109"/>
      <c r="D28" s="15"/>
      <c r="E28" s="15"/>
      <c r="F28" s="15"/>
      <c r="G28" s="15"/>
      <c r="H28" s="15"/>
    </row>
    <row r="29" spans="2:8" ht="15" customHeight="1">
      <c r="B29" s="109"/>
      <c r="C29" s="109"/>
      <c r="D29" s="15"/>
      <c r="E29" s="15"/>
      <c r="F29" s="15"/>
      <c r="G29" s="15"/>
      <c r="H29" s="15"/>
    </row>
    <row r="30" spans="2:8" ht="15" customHeight="1">
      <c r="B30" s="109"/>
      <c r="C30" s="109"/>
      <c r="D30" s="15"/>
      <c r="E30" s="15"/>
      <c r="F30" s="15"/>
      <c r="G30" s="15"/>
      <c r="H30" s="15"/>
    </row>
    <row r="31" spans="2:8" ht="15" customHeight="1">
      <c r="B31" s="109"/>
      <c r="C31" s="109"/>
      <c r="D31" s="15"/>
      <c r="E31" s="15"/>
      <c r="F31" s="15"/>
      <c r="G31" s="15"/>
      <c r="H31" s="15"/>
    </row>
    <row r="32" spans="2:8" ht="15" customHeight="1">
      <c r="B32" s="109"/>
      <c r="C32" s="109"/>
      <c r="D32" s="15"/>
      <c r="E32" s="15"/>
      <c r="F32" s="15"/>
      <c r="G32" s="15"/>
      <c r="H32" s="15"/>
    </row>
    <row r="33" spans="2:8" ht="15" customHeight="1">
      <c r="B33" s="109"/>
      <c r="C33" s="109"/>
      <c r="D33" s="15"/>
      <c r="E33" s="15"/>
      <c r="F33" s="15"/>
      <c r="G33" s="15"/>
      <c r="H33" s="15"/>
    </row>
    <row r="34" spans="2:8" ht="15" customHeight="1">
      <c r="B34" s="109"/>
      <c r="C34" s="109"/>
      <c r="D34" s="15"/>
      <c r="E34" s="15"/>
      <c r="F34" s="15"/>
      <c r="G34" s="15"/>
      <c r="H34" s="15"/>
    </row>
    <row r="35" spans="2:8" ht="15" customHeight="1">
      <c r="B35" s="109"/>
      <c r="C35" s="109"/>
      <c r="D35" s="15"/>
      <c r="E35" s="15"/>
      <c r="F35" s="15"/>
      <c r="G35" s="15"/>
      <c r="H35" s="15"/>
    </row>
    <row r="36" spans="2:8" ht="15" customHeight="1">
      <c r="B36" s="15"/>
      <c r="C36" s="15"/>
      <c r="D36" s="15"/>
      <c r="E36" s="15"/>
      <c r="F36" s="15"/>
      <c r="G36" s="15"/>
      <c r="H36" s="15"/>
    </row>
    <row r="37" spans="2:8" ht="15" customHeight="1">
      <c r="B37" s="15"/>
      <c r="C37" s="15"/>
      <c r="D37" s="15"/>
      <c r="E37" s="15"/>
      <c r="F37" s="15"/>
      <c r="G37" s="15"/>
      <c r="H37" s="15"/>
    </row>
    <row r="38" spans="2:8" ht="15" customHeight="1">
      <c r="B38" s="19"/>
      <c r="C38" s="19"/>
      <c r="D38" s="15"/>
      <c r="E38" s="15"/>
      <c r="F38" s="15"/>
      <c r="G38" s="15"/>
      <c r="H38" s="15"/>
    </row>
    <row r="39" spans="2:8" ht="15" customHeight="1">
      <c r="B39" s="104"/>
      <c r="C39" s="104"/>
      <c r="D39" s="15"/>
      <c r="E39" s="15"/>
      <c r="F39" s="15"/>
      <c r="G39" s="15"/>
      <c r="H39" s="15"/>
    </row>
    <row r="40" spans="2:8" ht="15" customHeight="1">
      <c r="B40" s="104"/>
      <c r="C40" s="104"/>
      <c r="D40" s="15"/>
      <c r="E40" s="15"/>
      <c r="F40" s="15"/>
      <c r="G40" s="15"/>
      <c r="H40" s="15"/>
    </row>
    <row r="41" spans="2:8" ht="15" customHeight="1">
      <c r="B41" s="104"/>
      <c r="C41" s="104"/>
      <c r="D41" s="15"/>
      <c r="E41" s="15"/>
      <c r="F41" s="15"/>
      <c r="G41" s="15"/>
      <c r="H41" s="15"/>
    </row>
    <row r="42" spans="2:8" ht="15" customHeight="1">
      <c r="D42" s="15"/>
      <c r="E42" s="15"/>
      <c r="F42" s="15"/>
      <c r="G42" s="15"/>
      <c r="H42" s="15"/>
    </row>
    <row r="43" spans="2:8" ht="15" customHeight="1">
      <c r="D43" s="15"/>
      <c r="E43" s="15"/>
      <c r="F43" s="15"/>
      <c r="G43" s="15"/>
      <c r="H43" s="15"/>
    </row>
    <row r="44" spans="2:8" ht="15" customHeight="1">
      <c r="D44" s="15"/>
      <c r="E44" s="15"/>
      <c r="F44" s="15"/>
      <c r="G44" s="15"/>
      <c r="H44" s="15"/>
    </row>
    <row r="45" spans="2:8" ht="15" customHeight="1">
      <c r="D45" s="15"/>
      <c r="E45" s="15"/>
      <c r="F45" s="15"/>
      <c r="G45" s="15"/>
      <c r="H45" s="15"/>
    </row>
    <row r="46" spans="2:8" ht="15" customHeight="1">
      <c r="D46" s="15"/>
      <c r="E46" s="15"/>
      <c r="F46" s="15"/>
      <c r="G46" s="15"/>
      <c r="H46" s="15"/>
    </row>
    <row r="47" spans="2:8" ht="15" customHeight="1">
      <c r="D47" s="15"/>
      <c r="E47" s="15"/>
      <c r="F47" s="15"/>
      <c r="G47" s="15"/>
      <c r="H47" s="15"/>
    </row>
    <row r="48" spans="2:8" ht="15" customHeight="1">
      <c r="D48" s="15"/>
      <c r="E48" s="15"/>
      <c r="F48" s="15"/>
      <c r="G48" s="15"/>
      <c r="H48" s="15"/>
    </row>
    <row r="49" spans="4:8" ht="15" customHeight="1">
      <c r="D49" s="15"/>
      <c r="E49" s="15"/>
      <c r="F49" s="15"/>
      <c r="G49" s="15"/>
      <c r="H49" s="15"/>
    </row>
    <row r="50" spans="4:8" ht="15" customHeight="1">
      <c r="D50" s="15"/>
      <c r="E50" s="15"/>
      <c r="F50" s="15"/>
      <c r="G50" s="15"/>
      <c r="H50" s="15"/>
    </row>
    <row r="51" spans="4:8" ht="15" customHeight="1">
      <c r="D51" s="15"/>
      <c r="E51" s="15"/>
      <c r="F51" s="15"/>
      <c r="G51" s="15"/>
      <c r="H51" s="15"/>
    </row>
    <row r="52" spans="4:8" ht="15" customHeight="1">
      <c r="D52" s="15"/>
      <c r="E52" s="15"/>
      <c r="F52" s="15"/>
      <c r="G52" s="15"/>
      <c r="H52" s="15"/>
    </row>
    <row r="53" spans="4:8" ht="15" customHeight="1">
      <c r="D53" s="15"/>
      <c r="E53" s="15"/>
      <c r="F53" s="15"/>
      <c r="G53" s="15"/>
      <c r="H53" s="15"/>
    </row>
    <row r="54" spans="4:8" ht="15" customHeight="1">
      <c r="D54" s="15"/>
      <c r="E54" s="15"/>
      <c r="F54" s="15"/>
      <c r="G54" s="15"/>
      <c r="H54" s="15"/>
    </row>
    <row r="55" spans="4:8" ht="15" customHeight="1">
      <c r="D55" s="15"/>
      <c r="E55" s="15"/>
      <c r="F55" s="15"/>
      <c r="G55" s="15"/>
      <c r="H55" s="15"/>
    </row>
    <row r="56" spans="4:8" ht="15" customHeight="1">
      <c r="D56" s="15"/>
      <c r="E56" s="15"/>
      <c r="F56" s="15"/>
      <c r="G56" s="15"/>
      <c r="H56" s="15"/>
    </row>
    <row r="57" spans="4:8" ht="15" customHeight="1">
      <c r="D57" s="15"/>
      <c r="E57" s="15"/>
      <c r="F57" s="15"/>
      <c r="G57" s="15"/>
      <c r="H57" s="15"/>
    </row>
    <row r="58" spans="4:8" ht="15" customHeight="1">
      <c r="D58" s="15"/>
      <c r="E58" s="15"/>
      <c r="F58" s="15"/>
      <c r="G58" s="15"/>
      <c r="H58" s="15"/>
    </row>
    <row r="59" spans="4:8" ht="15.5">
      <c r="D59" s="15"/>
      <c r="E59" s="15"/>
      <c r="F59" s="15"/>
      <c r="G59" s="15"/>
      <c r="H59" s="15"/>
    </row>
    <row r="60" spans="4:8" ht="15.5">
      <c r="D60" s="15"/>
      <c r="E60" s="15"/>
      <c r="F60" s="15"/>
      <c r="G60" s="15"/>
      <c r="H60" s="15"/>
    </row>
    <row r="61" spans="4:8" ht="15.5">
      <c r="D61" s="15"/>
      <c r="E61" s="15"/>
      <c r="F61" s="15"/>
      <c r="G61" s="15"/>
      <c r="H61" s="15"/>
    </row>
    <row r="62" spans="4:8" ht="15.5">
      <c r="D62" s="15"/>
      <c r="E62" s="15"/>
      <c r="F62" s="15"/>
      <c r="G62" s="15"/>
      <c r="H62" s="15"/>
    </row>
    <row r="63" spans="4:8" ht="15.5">
      <c r="D63" s="15"/>
      <c r="E63" s="15"/>
      <c r="F63" s="15"/>
      <c r="G63" s="15"/>
      <c r="H63" s="15"/>
    </row>
    <row r="64" spans="4:8" ht="15.5">
      <c r="D64" s="15"/>
      <c r="E64" s="15"/>
      <c r="F64" s="15"/>
      <c r="G64" s="15"/>
      <c r="H64" s="15"/>
    </row>
    <row r="65" spans="4:8" ht="15.5">
      <c r="D65" s="15"/>
      <c r="E65" s="15"/>
      <c r="F65" s="15"/>
      <c r="G65" s="15"/>
      <c r="H65" s="15"/>
    </row>
    <row r="66" spans="4:8" ht="15.5">
      <c r="D66" s="15"/>
      <c r="E66" s="15"/>
      <c r="F66" s="15"/>
      <c r="G66" s="15"/>
      <c r="H66" s="15"/>
    </row>
    <row r="67" spans="4:8" ht="15.5">
      <c r="D67" s="15"/>
      <c r="E67" s="15"/>
      <c r="F67" s="15"/>
      <c r="G67" s="15"/>
      <c r="H67" s="15"/>
    </row>
    <row r="68" spans="4:8" ht="15.5">
      <c r="D68" s="15"/>
      <c r="E68" s="15"/>
      <c r="F68" s="15"/>
      <c r="G68" s="15"/>
      <c r="H68" s="15"/>
    </row>
    <row r="69" spans="4:8" ht="15.5">
      <c r="D69" s="15"/>
      <c r="E69" s="15"/>
      <c r="F69" s="15"/>
      <c r="G69" s="15"/>
      <c r="H69" s="15"/>
    </row>
    <row r="70" spans="4:8" ht="15.5">
      <c r="D70" s="15"/>
      <c r="E70" s="15"/>
      <c r="F70" s="15"/>
      <c r="G70" s="15"/>
      <c r="H70" s="15"/>
    </row>
    <row r="71" spans="4:8" ht="15.5">
      <c r="D71" s="15"/>
      <c r="E71" s="15"/>
      <c r="F71" s="15"/>
      <c r="G71" s="15"/>
      <c r="H71" s="15"/>
    </row>
    <row r="72" spans="4:8" ht="15.5">
      <c r="D72" s="15"/>
      <c r="E72" s="15"/>
      <c r="F72" s="15"/>
      <c r="G72" s="15"/>
      <c r="H72" s="15"/>
    </row>
    <row r="73" spans="4:8" ht="15.5">
      <c r="D73" s="15"/>
      <c r="E73" s="15"/>
      <c r="F73" s="15"/>
      <c r="G73" s="15"/>
      <c r="H73" s="15"/>
    </row>
    <row r="74" spans="4:8" ht="15.5">
      <c r="D74" s="15"/>
      <c r="E74" s="15"/>
      <c r="F74" s="15"/>
      <c r="G74" s="15"/>
      <c r="H74" s="15"/>
    </row>
    <row r="75" spans="4:8" ht="15.5">
      <c r="D75" s="15"/>
      <c r="E75" s="15"/>
      <c r="F75" s="15"/>
      <c r="G75" s="15"/>
      <c r="H75" s="15"/>
    </row>
    <row r="76" spans="4:8" ht="15.5">
      <c r="D76" s="15"/>
      <c r="E76" s="15"/>
      <c r="F76" s="15"/>
      <c r="G76" s="15"/>
      <c r="H76" s="15"/>
    </row>
    <row r="77" spans="4:8" ht="15.5">
      <c r="D77" s="15"/>
      <c r="E77" s="15"/>
      <c r="F77" s="15"/>
      <c r="G77" s="15"/>
      <c r="H77" s="15"/>
    </row>
    <row r="78" spans="4:8" ht="15.5">
      <c r="D78" s="15"/>
      <c r="E78" s="15"/>
      <c r="F78" s="15"/>
      <c r="G78" s="15"/>
      <c r="H78" s="15"/>
    </row>
    <row r="79" spans="4:8" ht="15.5">
      <c r="D79" s="15"/>
      <c r="E79" s="15"/>
      <c r="F79" s="15"/>
      <c r="G79" s="15"/>
      <c r="H79" s="15"/>
    </row>
    <row r="80" spans="4:8" ht="15.5">
      <c r="D80" s="15"/>
      <c r="E80" s="15"/>
      <c r="F80" s="15"/>
      <c r="G80" s="15"/>
      <c r="H80" s="15"/>
    </row>
    <row r="81" spans="4:8" ht="15.5">
      <c r="D81" s="15"/>
      <c r="E81" s="15"/>
      <c r="F81" s="15"/>
      <c r="G81" s="15"/>
      <c r="H81" s="15"/>
    </row>
    <row r="82" spans="4:8" ht="15.5">
      <c r="D82" s="15"/>
      <c r="E82" s="15"/>
      <c r="F82" s="15"/>
      <c r="G82" s="15"/>
      <c r="H82" s="15"/>
    </row>
    <row r="83" spans="4:8" ht="15.5">
      <c r="D83" s="15"/>
      <c r="E83" s="15"/>
      <c r="F83" s="15"/>
      <c r="G83" s="15"/>
      <c r="H83" s="15"/>
    </row>
    <row r="84" spans="4:8" ht="15.5">
      <c r="D84" s="15"/>
      <c r="E84" s="15"/>
      <c r="F84" s="15"/>
      <c r="G84" s="15"/>
      <c r="H84" s="15"/>
    </row>
    <row r="85" spans="4:8" ht="15.5">
      <c r="D85" s="15"/>
      <c r="E85" s="15"/>
      <c r="F85" s="15"/>
      <c r="G85" s="15"/>
      <c r="H85" s="15"/>
    </row>
    <row r="86" spans="4:8" ht="15.5">
      <c r="D86" s="15"/>
      <c r="E86" s="15"/>
      <c r="F86" s="15"/>
      <c r="G86" s="15"/>
      <c r="H86" s="15"/>
    </row>
    <row r="87" spans="4:8" ht="15.5">
      <c r="D87" s="15"/>
      <c r="E87" s="15"/>
      <c r="F87" s="15"/>
      <c r="G87" s="15"/>
      <c r="H87" s="15"/>
    </row>
    <row r="88" spans="4:8" ht="15.5">
      <c r="D88" s="15"/>
      <c r="E88" s="15"/>
      <c r="F88" s="15"/>
      <c r="G88" s="15"/>
      <c r="H88" s="15"/>
    </row>
    <row r="89" spans="4:8" ht="15.5">
      <c r="D89" s="15"/>
      <c r="E89" s="15"/>
      <c r="F89" s="15"/>
      <c r="G89" s="15"/>
      <c r="H89" s="15"/>
    </row>
    <row r="90" spans="4:8" ht="15.5">
      <c r="D90" s="15"/>
      <c r="E90" s="15"/>
      <c r="F90" s="15"/>
      <c r="G90" s="15"/>
      <c r="H90" s="15"/>
    </row>
    <row r="91" spans="4:8" ht="15.5">
      <c r="D91" s="15"/>
      <c r="E91" s="15"/>
      <c r="F91" s="15"/>
      <c r="G91" s="15"/>
      <c r="H91" s="15"/>
    </row>
    <row r="92" spans="4:8" ht="15.5">
      <c r="D92" s="15"/>
      <c r="E92" s="15"/>
      <c r="F92" s="15"/>
      <c r="G92" s="15"/>
      <c r="H92" s="15"/>
    </row>
    <row r="93" spans="4:8" ht="15.5">
      <c r="D93" s="15"/>
      <c r="E93" s="15"/>
      <c r="F93" s="15"/>
      <c r="G93" s="15"/>
      <c r="H93" s="15"/>
    </row>
    <row r="94" spans="4:8" ht="15.5">
      <c r="D94" s="15"/>
      <c r="E94" s="15"/>
      <c r="F94" s="15"/>
      <c r="G94" s="15"/>
      <c r="H94" s="15"/>
    </row>
    <row r="95" spans="4:8" ht="15.5">
      <c r="D95" s="15"/>
      <c r="E95" s="15"/>
      <c r="F95" s="15"/>
      <c r="G95" s="15"/>
      <c r="H95" s="15"/>
    </row>
    <row r="96" spans="4:8" ht="15.5">
      <c r="D96" s="15"/>
      <c r="E96" s="15"/>
      <c r="F96" s="15"/>
      <c r="G96" s="15"/>
      <c r="H96" s="15"/>
    </row>
    <row r="97" spans="4:8" ht="15.5">
      <c r="D97" s="15"/>
      <c r="E97" s="15"/>
      <c r="F97" s="15"/>
      <c r="G97" s="15"/>
      <c r="H97" s="15"/>
    </row>
    <row r="98" spans="4:8" ht="15.5">
      <c r="D98" s="15"/>
      <c r="E98" s="15"/>
      <c r="F98" s="15"/>
      <c r="G98" s="15"/>
      <c r="H98" s="15"/>
    </row>
    <row r="99" spans="4:8" ht="15.5">
      <c r="D99" s="15"/>
      <c r="E99" s="15"/>
      <c r="F99" s="15"/>
      <c r="G99" s="15"/>
      <c r="H99" s="15"/>
    </row>
    <row r="100" spans="4:8" ht="15.5">
      <c r="D100" s="15"/>
      <c r="E100" s="15"/>
      <c r="F100" s="15"/>
      <c r="G100" s="15"/>
      <c r="H100" s="15"/>
    </row>
    <row r="101" spans="4:8" ht="15.5">
      <c r="D101" s="15"/>
      <c r="E101" s="15"/>
      <c r="F101" s="15"/>
      <c r="G101" s="15"/>
      <c r="H101" s="15"/>
    </row>
    <row r="102" spans="4:8" ht="15.5">
      <c r="D102" s="15"/>
      <c r="E102" s="15"/>
      <c r="F102" s="15"/>
      <c r="G102" s="15"/>
      <c r="H102" s="15"/>
    </row>
    <row r="103" spans="4:8" ht="15.5">
      <c r="D103" s="15"/>
      <c r="E103" s="15"/>
      <c r="F103" s="15"/>
      <c r="G103" s="15"/>
      <c r="H103" s="15"/>
    </row>
    <row r="104" spans="4:8" ht="15.5">
      <c r="D104" s="15"/>
      <c r="E104" s="15"/>
      <c r="F104" s="15"/>
      <c r="G104" s="15"/>
      <c r="H104" s="15"/>
    </row>
    <row r="105" spans="4:8" ht="15.5">
      <c r="D105" s="15"/>
      <c r="E105" s="15"/>
      <c r="F105" s="15"/>
      <c r="G105" s="15"/>
      <c r="H105" s="15"/>
    </row>
    <row r="106" spans="4:8" ht="15.5">
      <c r="D106" s="15"/>
      <c r="E106" s="15"/>
      <c r="F106" s="15"/>
      <c r="G106" s="15"/>
      <c r="H106" s="15"/>
    </row>
    <row r="107" spans="4:8" ht="15.5">
      <c r="D107" s="15"/>
      <c r="E107" s="15"/>
      <c r="F107" s="15"/>
      <c r="G107" s="15"/>
      <c r="H107" s="15"/>
    </row>
    <row r="108" spans="4:8" ht="15.5">
      <c r="D108" s="15"/>
      <c r="E108" s="15"/>
      <c r="F108" s="15"/>
      <c r="G108" s="15"/>
      <c r="H108" s="15"/>
    </row>
    <row r="109" spans="4:8" ht="15.5">
      <c r="D109" s="15"/>
      <c r="E109" s="15"/>
      <c r="F109" s="15"/>
      <c r="G109" s="15"/>
      <c r="H109" s="15"/>
    </row>
    <row r="110" spans="4:8" ht="15.5">
      <c r="D110" s="15"/>
      <c r="E110" s="15"/>
      <c r="F110" s="15"/>
      <c r="G110" s="15"/>
      <c r="H110" s="15"/>
    </row>
    <row r="111" spans="4:8" ht="15.5">
      <c r="D111" s="15"/>
      <c r="E111" s="15"/>
      <c r="F111" s="15"/>
      <c r="G111" s="15"/>
      <c r="H111" s="15"/>
    </row>
    <row r="112" spans="4:8" ht="15.5">
      <c r="D112" s="15"/>
      <c r="E112" s="15"/>
      <c r="F112" s="15"/>
      <c r="G112" s="15"/>
      <c r="H112" s="15"/>
    </row>
    <row r="113" spans="4:8" ht="15.5">
      <c r="D113" s="15"/>
      <c r="E113" s="15"/>
      <c r="F113" s="15"/>
      <c r="G113" s="15"/>
      <c r="H113" s="15"/>
    </row>
    <row r="114" spans="4:8" ht="15.5">
      <c r="D114" s="15"/>
      <c r="E114" s="15"/>
      <c r="F114" s="15"/>
      <c r="G114" s="15"/>
      <c r="H114" s="15"/>
    </row>
    <row r="115" spans="4:8" ht="15.5">
      <c r="D115" s="15"/>
      <c r="E115" s="15"/>
      <c r="F115" s="15"/>
      <c r="G115" s="15"/>
      <c r="H115" s="15"/>
    </row>
    <row r="116" spans="4:8" ht="15.5">
      <c r="D116" s="15"/>
      <c r="E116" s="15"/>
      <c r="F116" s="15"/>
      <c r="G116" s="15"/>
      <c r="H116" s="15"/>
    </row>
    <row r="117" spans="4:8" ht="15.5">
      <c r="D117" s="15"/>
      <c r="E117" s="15"/>
      <c r="F117" s="15"/>
      <c r="G117" s="15"/>
      <c r="H117" s="15"/>
    </row>
    <row r="118" spans="4:8" ht="15.5">
      <c r="D118" s="15"/>
      <c r="E118" s="15"/>
      <c r="F118" s="15"/>
      <c r="G118" s="15"/>
      <c r="H118" s="15"/>
    </row>
    <row r="119" spans="4:8" ht="15.5">
      <c r="D119" s="15"/>
      <c r="E119" s="15"/>
      <c r="F119" s="15"/>
      <c r="G119" s="15"/>
      <c r="H119" s="15"/>
    </row>
    <row r="120" spans="4:8" ht="15.5">
      <c r="D120" s="15"/>
      <c r="E120" s="15"/>
      <c r="F120" s="15"/>
      <c r="G120" s="15"/>
      <c r="H120" s="15"/>
    </row>
    <row r="121" spans="4:8" ht="15.5">
      <c r="D121" s="15"/>
      <c r="E121" s="15"/>
      <c r="F121" s="15"/>
      <c r="G121" s="15"/>
      <c r="H121" s="15"/>
    </row>
    <row r="122" spans="4:8" ht="15.5">
      <c r="D122" s="15"/>
      <c r="E122" s="15"/>
      <c r="F122" s="15"/>
      <c r="G122" s="15"/>
      <c r="H122" s="15"/>
    </row>
    <row r="123" spans="4:8" ht="15.5">
      <c r="D123" s="15"/>
      <c r="E123" s="15"/>
      <c r="F123" s="15"/>
      <c r="G123" s="15"/>
      <c r="H123" s="15"/>
    </row>
    <row r="124" spans="4:8" ht="15.5">
      <c r="D124" s="15"/>
      <c r="E124" s="15"/>
      <c r="F124" s="15"/>
      <c r="G124" s="15"/>
      <c r="H124" s="15"/>
    </row>
    <row r="125" spans="4:8" ht="15.5">
      <c r="D125" s="15"/>
      <c r="E125" s="15"/>
      <c r="F125" s="15"/>
      <c r="G125" s="15"/>
      <c r="H125" s="15"/>
    </row>
    <row r="126" spans="4:8" ht="15.5">
      <c r="D126" s="15"/>
      <c r="E126" s="15"/>
      <c r="F126" s="15"/>
      <c r="G126" s="15"/>
      <c r="H126" s="15"/>
    </row>
    <row r="127" spans="4:8" ht="15.5">
      <c r="D127" s="15"/>
      <c r="E127" s="15"/>
      <c r="F127" s="15"/>
      <c r="G127" s="15"/>
      <c r="H127" s="15"/>
    </row>
    <row r="128" spans="4:8" ht="15.5">
      <c r="D128" s="15"/>
      <c r="E128" s="15"/>
      <c r="F128" s="15"/>
      <c r="G128" s="15"/>
      <c r="H128" s="15"/>
    </row>
    <row r="129" spans="4:8" ht="15.5">
      <c r="D129" s="15"/>
      <c r="E129" s="15"/>
      <c r="F129" s="15"/>
      <c r="G129" s="15"/>
      <c r="H129" s="15"/>
    </row>
    <row r="130" spans="4:8" ht="15.5">
      <c r="D130" s="15"/>
      <c r="E130" s="15"/>
      <c r="F130" s="15"/>
      <c r="G130" s="15"/>
      <c r="H130" s="15"/>
    </row>
    <row r="131" spans="4:8" ht="15.5">
      <c r="D131" s="15"/>
      <c r="E131" s="15"/>
      <c r="F131" s="15"/>
      <c r="G131" s="15"/>
      <c r="H131" s="15"/>
    </row>
    <row r="132" spans="4:8" ht="15.5">
      <c r="D132" s="15"/>
      <c r="E132" s="15"/>
      <c r="F132" s="15"/>
      <c r="G132" s="15"/>
      <c r="H132" s="15"/>
    </row>
    <row r="133" spans="4:8" ht="15.5">
      <c r="D133" s="15"/>
      <c r="E133" s="15"/>
      <c r="F133" s="15"/>
      <c r="G133" s="15"/>
      <c r="H133" s="15"/>
    </row>
    <row r="134" spans="4:8" ht="15.5">
      <c r="D134" s="15"/>
      <c r="E134" s="15"/>
      <c r="F134" s="15"/>
      <c r="G134" s="15"/>
      <c r="H134" s="15"/>
    </row>
    <row r="135" spans="4:8" ht="15.5">
      <c r="D135" s="15"/>
      <c r="E135" s="15"/>
      <c r="F135" s="15"/>
      <c r="G135" s="15"/>
      <c r="H135" s="15"/>
    </row>
    <row r="136" spans="4:8" ht="15.5">
      <c r="D136" s="15"/>
      <c r="E136" s="15"/>
      <c r="F136" s="15"/>
      <c r="G136" s="15"/>
      <c r="H136" s="15"/>
    </row>
    <row r="137" spans="4:8" ht="15.5">
      <c r="D137" s="15"/>
      <c r="E137" s="15"/>
      <c r="F137" s="15"/>
      <c r="G137" s="15"/>
      <c r="H137" s="15"/>
    </row>
    <row r="138" spans="4:8" ht="15.5">
      <c r="D138" s="15"/>
      <c r="E138" s="15"/>
      <c r="F138" s="15"/>
      <c r="G138" s="15"/>
      <c r="H138" s="15"/>
    </row>
    <row r="139" spans="4:8" ht="15.5">
      <c r="D139" s="15"/>
      <c r="E139" s="15"/>
      <c r="F139" s="15"/>
      <c r="G139" s="15"/>
      <c r="H139" s="15"/>
    </row>
    <row r="140" spans="4:8" ht="15.5">
      <c r="D140" s="15"/>
      <c r="E140" s="15"/>
      <c r="F140" s="15"/>
      <c r="G140" s="15"/>
      <c r="H140" s="15"/>
    </row>
    <row r="141" spans="4:8" ht="15.5">
      <c r="D141" s="15"/>
      <c r="E141" s="15"/>
      <c r="F141" s="15"/>
      <c r="G141" s="15"/>
      <c r="H141" s="15"/>
    </row>
    <row r="142" spans="4:8" ht="15.5">
      <c r="D142" s="15"/>
      <c r="E142" s="15"/>
      <c r="F142" s="15"/>
      <c r="G142" s="15"/>
      <c r="H142" s="15"/>
    </row>
    <row r="143" spans="4:8" ht="15.5">
      <c r="D143" s="15"/>
      <c r="E143" s="15"/>
      <c r="F143" s="15"/>
      <c r="G143" s="15"/>
      <c r="H143" s="15"/>
    </row>
    <row r="144" spans="4:8" ht="15.5">
      <c r="D144" s="15"/>
      <c r="E144" s="15"/>
      <c r="F144" s="15"/>
      <c r="G144" s="15"/>
      <c r="H144" s="15"/>
    </row>
    <row r="145" spans="4:8" ht="15.5">
      <c r="D145" s="15"/>
      <c r="E145" s="15"/>
      <c r="F145" s="15"/>
      <c r="G145" s="15"/>
      <c r="H145" s="15"/>
    </row>
    <row r="146" spans="4:8" ht="15.5">
      <c r="D146" s="15"/>
      <c r="E146" s="15"/>
      <c r="F146" s="15"/>
      <c r="G146" s="15"/>
      <c r="H146" s="15"/>
    </row>
    <row r="147" spans="4:8" ht="15.5">
      <c r="D147" s="15"/>
      <c r="E147" s="15"/>
      <c r="F147" s="15"/>
      <c r="G147" s="15"/>
      <c r="H147" s="15"/>
    </row>
    <row r="148" spans="4:8" ht="15.5">
      <c r="D148" s="15"/>
      <c r="E148" s="15"/>
      <c r="F148" s="15"/>
      <c r="G148" s="15"/>
      <c r="H148" s="15"/>
    </row>
    <row r="149" spans="4:8" ht="15.5">
      <c r="D149" s="15"/>
      <c r="E149" s="15"/>
      <c r="F149" s="15"/>
      <c r="G149" s="15"/>
      <c r="H149" s="15"/>
    </row>
    <row r="150" spans="4:8" ht="15.5">
      <c r="D150" s="15"/>
      <c r="E150" s="15"/>
      <c r="F150" s="15"/>
      <c r="G150" s="15"/>
      <c r="H150" s="15"/>
    </row>
    <row r="151" spans="4:8" ht="15.5">
      <c r="D151" s="15"/>
      <c r="E151" s="15"/>
      <c r="F151" s="15"/>
      <c r="G151" s="15"/>
      <c r="H151" s="15"/>
    </row>
    <row r="152" spans="4:8" ht="15.5">
      <c r="D152" s="15"/>
      <c r="E152" s="15"/>
      <c r="F152" s="15"/>
      <c r="G152" s="15"/>
      <c r="H152" s="15"/>
    </row>
    <row r="153" spans="4:8" ht="15.5">
      <c r="D153" s="15"/>
      <c r="E153" s="15"/>
      <c r="F153" s="15"/>
      <c r="G153" s="15"/>
      <c r="H153" s="15"/>
    </row>
    <row r="154" spans="4:8" ht="15.5">
      <c r="D154" s="15"/>
      <c r="E154" s="15"/>
      <c r="F154" s="15"/>
      <c r="G154" s="15"/>
      <c r="H154" s="15"/>
    </row>
    <row r="155" spans="4:8" ht="15.5">
      <c r="D155" s="15"/>
      <c r="E155" s="15"/>
      <c r="F155" s="15"/>
      <c r="G155" s="15"/>
      <c r="H155" s="15"/>
    </row>
    <row r="156" spans="4:8" ht="15.5">
      <c r="D156" s="15"/>
      <c r="E156" s="15"/>
      <c r="F156" s="15"/>
      <c r="G156" s="15"/>
      <c r="H156" s="15"/>
    </row>
    <row r="157" spans="4:8" ht="15.5">
      <c r="D157" s="15"/>
      <c r="E157" s="15"/>
      <c r="F157" s="15"/>
      <c r="G157" s="15"/>
      <c r="H157" s="15"/>
    </row>
    <row r="158" spans="4:8" ht="15.5">
      <c r="D158" s="15"/>
      <c r="E158" s="15"/>
      <c r="F158" s="15"/>
      <c r="G158" s="15"/>
      <c r="H158" s="15"/>
    </row>
    <row r="159" spans="4:8" ht="15.5">
      <c r="D159" s="15"/>
      <c r="E159" s="15"/>
      <c r="F159" s="15"/>
      <c r="G159" s="15"/>
      <c r="H159" s="15"/>
    </row>
    <row r="160" spans="4:8" ht="15.5">
      <c r="D160" s="15"/>
      <c r="E160" s="15"/>
      <c r="F160" s="15"/>
      <c r="G160" s="15"/>
      <c r="H160" s="15"/>
    </row>
    <row r="161" spans="4:8" ht="15.5">
      <c r="D161" s="15"/>
      <c r="E161" s="15"/>
      <c r="F161" s="15"/>
      <c r="G161" s="15"/>
      <c r="H161" s="15"/>
    </row>
    <row r="162" spans="4:8" ht="15.5">
      <c r="D162" s="15"/>
      <c r="E162" s="15"/>
      <c r="F162" s="15"/>
      <c r="G162" s="15"/>
      <c r="H162" s="15"/>
    </row>
    <row r="163" spans="4:8" ht="15.5">
      <c r="D163" s="15"/>
      <c r="E163" s="15"/>
      <c r="F163" s="15"/>
      <c r="G163" s="15"/>
      <c r="H163" s="15"/>
    </row>
  </sheetData>
  <pageMargins left="0.7" right="0.7" top="0.98479166666666695" bottom="0.75" header="0.3" footer="0.3"/>
  <pageSetup scale="60" fitToWidth="0" fitToHeight="0" orientation="landscape" r:id="rId1"/>
  <headerFooter>
    <oddFooter>&amp;L&amp;"Avenir LT Std 55 Roman,Regular"&amp;12&amp;K000000June 1, 2023&amp;C&amp;"Avenir LT Std 55 Roman,Regular"&amp;12Page &amp;P of &amp;N&amp;R&amp;"Avenir LT Std 55 Roman,Regular"&amp;12&amp;K000000&amp;A</oddFooter>
  </headerFooter>
  <ignoredErrors>
    <ignoredError sqref="C18 C13" calculatedColumn="1"/>
  </ignoredErrors>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sheetPr>
  <dimension ref="B1:Q145"/>
  <sheetViews>
    <sheetView showGridLines="0" showRuler="0" showWhiteSpace="0" view="pageLayout" topLeftCell="A3" zoomScaleNormal="100" workbookViewId="0">
      <selection activeCell="C18" sqref="C18"/>
    </sheetView>
  </sheetViews>
  <sheetFormatPr defaultColWidth="9.1796875" defaultRowHeight="14"/>
  <cols>
    <col min="1" max="1" width="2.81640625" style="1" customWidth="1"/>
    <col min="2" max="2" width="49.81640625" style="1" customWidth="1"/>
    <col min="3" max="3" width="30.7265625" style="1" customWidth="1"/>
    <col min="4" max="4" width="33.7265625" style="1" customWidth="1"/>
    <col min="5" max="5" width="2.81640625" style="1" customWidth="1"/>
    <col min="6" max="16384" width="9.1796875" style="1"/>
  </cols>
  <sheetData>
    <row r="1" spans="2:17" ht="18" customHeight="1">
      <c r="B1" s="58"/>
      <c r="C1" s="58"/>
      <c r="D1" s="58"/>
    </row>
    <row r="2" spans="2:17" ht="18" customHeight="1"/>
    <row r="3" spans="2:17" ht="18" customHeight="1">
      <c r="B3" s="58"/>
      <c r="C3" s="58"/>
      <c r="D3" s="58"/>
    </row>
    <row r="4" spans="2:17" ht="18" customHeight="1">
      <c r="B4" s="65"/>
      <c r="C4" s="65"/>
      <c r="D4" s="65"/>
    </row>
    <row r="5" spans="2:17" ht="18" customHeight="1"/>
    <row r="6" spans="2:17" ht="18" customHeight="1">
      <c r="B6" s="58"/>
      <c r="C6" s="58"/>
      <c r="D6" s="58"/>
    </row>
    <row r="7" spans="2:17" ht="18" customHeight="1"/>
    <row r="8" spans="2:17" ht="18" customHeight="1" thickBot="1">
      <c r="B8" s="157" t="s">
        <v>17</v>
      </c>
    </row>
    <row r="9" spans="2:17" s="13" customFormat="1" ht="16" thickBot="1">
      <c r="B9" s="158" t="str">
        <f>IF(ISBLANK(ProjectName),"",ProjectName)</f>
        <v/>
      </c>
      <c r="C9" s="110"/>
      <c r="D9" s="111"/>
    </row>
    <row r="10" spans="2:17" ht="15" customHeight="1"/>
    <row r="11" spans="2:17" ht="17.149999999999999" customHeight="1" thickBot="1">
      <c r="B11" s="160" t="s">
        <v>56</v>
      </c>
      <c r="C11" s="169" t="s">
        <v>336</v>
      </c>
      <c r="D11" s="169" t="s">
        <v>57</v>
      </c>
    </row>
    <row r="12" spans="2:17" ht="17.149999999999999" hidden="1" customHeight="1" thickBot="1">
      <c r="B12" s="243" t="s">
        <v>56</v>
      </c>
      <c r="C12" s="298" t="s">
        <v>336</v>
      </c>
      <c r="D12" s="298" t="s">
        <v>57</v>
      </c>
    </row>
    <row r="13" spans="2:17" ht="18.75" customHeight="1">
      <c r="B13" s="287" t="s">
        <v>58</v>
      </c>
      <c r="C13" s="166" t="str">
        <f ca="1">IF(TotalNOx=0,"",TotalNOx)</f>
        <v/>
      </c>
      <c r="D13" s="163" t="str">
        <f t="shared" ref="D13:D18" ca="1" si="0">IFERROR(C13*(CCCFunds/TotalGGRFFunds),"")</f>
        <v/>
      </c>
    </row>
    <row r="14" spans="2:17" ht="18.75" customHeight="1">
      <c r="B14" s="297" t="s">
        <v>59</v>
      </c>
      <c r="C14" s="164" t="str">
        <f ca="1">IF(TotalROG=0,"",TotalROG)</f>
        <v/>
      </c>
      <c r="D14" s="167" t="str">
        <f t="shared" ca="1" si="0"/>
        <v/>
      </c>
    </row>
    <row r="15" spans="2:17" ht="18.75" customHeight="1">
      <c r="B15" s="297" t="s">
        <v>60</v>
      </c>
      <c r="C15" s="164" t="str">
        <f ca="1">IF(TotalPM2.5=0,"",TotalPM2.5)</f>
        <v/>
      </c>
      <c r="D15" s="167" t="str">
        <f t="shared" ca="1" si="0"/>
        <v/>
      </c>
      <c r="E15" s="5"/>
      <c r="F15" s="5"/>
      <c r="G15" s="5"/>
      <c r="H15" s="5"/>
      <c r="I15" s="5"/>
      <c r="J15" s="5"/>
      <c r="K15" s="5"/>
      <c r="L15" s="5"/>
      <c r="M15" s="5"/>
      <c r="N15" s="5"/>
      <c r="O15" s="6"/>
      <c r="P15" s="6"/>
      <c r="Q15" s="5"/>
    </row>
    <row r="16" spans="2:17" ht="18.75" customHeight="1">
      <c r="B16" s="297" t="s">
        <v>61</v>
      </c>
      <c r="C16" s="165" t="str">
        <f ca="1">IF(TotalCostSavings=0,"",TotalCostSavings)</f>
        <v/>
      </c>
      <c r="D16" s="168" t="str">
        <f t="shared" ca="1" si="0"/>
        <v/>
      </c>
    </row>
    <row r="17" spans="2:5" ht="18.75" customHeight="1">
      <c r="B17" s="297" t="s">
        <v>62</v>
      </c>
      <c r="C17" s="164" t="str">
        <f ca="1">Calculations!X19</f>
        <v/>
      </c>
      <c r="D17" s="167" t="str">
        <f t="shared" ca="1" si="0"/>
        <v/>
      </c>
    </row>
    <row r="18" spans="2:5" ht="18.75" customHeight="1">
      <c r="B18" s="288" t="s">
        <v>381</v>
      </c>
      <c r="C18" s="295" t="str">
        <f ca="1">Calculations!X20</f>
        <v/>
      </c>
      <c r="D18" s="296" t="str">
        <f t="shared" ca="1" si="0"/>
        <v/>
      </c>
    </row>
    <row r="19" spans="2:5" ht="15" customHeight="1">
      <c r="B19" s="5"/>
      <c r="C19" s="5"/>
      <c r="D19" s="5"/>
      <c r="E19" s="5"/>
    </row>
    <row r="20" spans="2:5" ht="15" customHeight="1">
      <c r="B20" s="12"/>
      <c r="C20" s="12"/>
      <c r="D20" s="12"/>
      <c r="E20" s="5"/>
    </row>
    <row r="21" spans="2:5" ht="15" customHeight="1">
      <c r="B21" s="99"/>
      <c r="C21" s="99"/>
      <c r="D21" s="99"/>
      <c r="E21" s="5"/>
    </row>
    <row r="22" spans="2:5" ht="15" customHeight="1">
      <c r="B22" s="99"/>
      <c r="C22" s="99"/>
      <c r="D22" s="99"/>
      <c r="E22" s="5"/>
    </row>
    <row r="23" spans="2:5" ht="15" customHeight="1">
      <c r="B23" s="99"/>
      <c r="C23" s="99"/>
      <c r="D23" s="99"/>
      <c r="E23" s="5"/>
    </row>
    <row r="24" spans="2:5" ht="15" customHeight="1">
      <c r="E24" s="5"/>
    </row>
    <row r="25" spans="2:5" ht="15" customHeight="1">
      <c r="E25" s="5"/>
    </row>
    <row r="26" spans="2:5" ht="15" customHeight="1">
      <c r="E26" s="5"/>
    </row>
    <row r="27" spans="2:5" ht="15" customHeight="1">
      <c r="E27" s="5"/>
    </row>
    <row r="28" spans="2:5" ht="15" customHeight="1">
      <c r="E28" s="5"/>
    </row>
    <row r="29" spans="2:5" ht="15" customHeight="1">
      <c r="E29" s="5"/>
    </row>
    <row r="30" spans="2:5" ht="15" customHeight="1">
      <c r="E30" s="5"/>
    </row>
    <row r="31" spans="2:5" ht="15" customHeight="1">
      <c r="E31" s="5"/>
    </row>
    <row r="32" spans="2:5" ht="15" customHeight="1">
      <c r="E32" s="5"/>
    </row>
    <row r="33" spans="5:5" ht="15" customHeight="1">
      <c r="E33" s="5"/>
    </row>
    <row r="34" spans="5:5" ht="15" customHeight="1">
      <c r="E34" s="5"/>
    </row>
    <row r="35" spans="5:5" ht="15" customHeight="1">
      <c r="E35" s="5"/>
    </row>
    <row r="36" spans="5:5" ht="15" customHeight="1">
      <c r="E36" s="5"/>
    </row>
    <row r="37" spans="5:5" ht="15" customHeight="1">
      <c r="E37" s="5"/>
    </row>
    <row r="38" spans="5:5" ht="15" customHeight="1">
      <c r="E38" s="5"/>
    </row>
    <row r="39" spans="5:5" ht="15" customHeight="1">
      <c r="E39" s="5"/>
    </row>
    <row r="40" spans="5:5" ht="15" customHeight="1">
      <c r="E40" s="5"/>
    </row>
    <row r="41" spans="5:5" ht="15.5">
      <c r="E41" s="5"/>
    </row>
    <row r="42" spans="5:5" ht="15.5">
      <c r="E42" s="5"/>
    </row>
    <row r="43" spans="5:5" ht="15.5">
      <c r="E43" s="5"/>
    </row>
    <row r="44" spans="5:5" ht="15.5">
      <c r="E44" s="5"/>
    </row>
    <row r="45" spans="5:5" ht="15.5">
      <c r="E45" s="5"/>
    </row>
    <row r="46" spans="5:5" ht="15.5">
      <c r="E46" s="5"/>
    </row>
    <row r="47" spans="5:5" ht="15.5">
      <c r="E47" s="5"/>
    </row>
    <row r="48" spans="5:5" ht="15.5">
      <c r="E48" s="5"/>
    </row>
    <row r="49" spans="5:5" ht="15.5">
      <c r="E49" s="5"/>
    </row>
    <row r="50" spans="5:5" ht="15.5">
      <c r="E50" s="5"/>
    </row>
    <row r="51" spans="5:5" ht="15.5">
      <c r="E51" s="5"/>
    </row>
    <row r="52" spans="5:5" ht="15.5">
      <c r="E52" s="5"/>
    </row>
    <row r="53" spans="5:5" ht="15.5">
      <c r="E53" s="5"/>
    </row>
    <row r="54" spans="5:5" ht="15.5">
      <c r="E54" s="5"/>
    </row>
    <row r="55" spans="5:5" ht="15.5">
      <c r="E55" s="5"/>
    </row>
    <row r="56" spans="5:5" ht="15.5">
      <c r="E56" s="5"/>
    </row>
    <row r="57" spans="5:5" ht="15.5">
      <c r="E57" s="5"/>
    </row>
    <row r="58" spans="5:5" ht="15.5">
      <c r="E58" s="5"/>
    </row>
    <row r="59" spans="5:5" ht="15.5">
      <c r="E59" s="5"/>
    </row>
    <row r="60" spans="5:5" ht="15.5">
      <c r="E60" s="5"/>
    </row>
    <row r="61" spans="5:5" ht="15.5">
      <c r="E61" s="5"/>
    </row>
    <row r="62" spans="5:5" ht="15.5">
      <c r="E62" s="5"/>
    </row>
    <row r="63" spans="5:5" ht="15.5">
      <c r="E63" s="5"/>
    </row>
    <row r="64" spans="5:5" ht="15.5">
      <c r="E64" s="5"/>
    </row>
    <row r="65" spans="5:5" ht="15.5">
      <c r="E65" s="5"/>
    </row>
    <row r="66" spans="5:5" ht="15.5">
      <c r="E66" s="5"/>
    </row>
    <row r="67" spans="5:5" ht="15.5">
      <c r="E67" s="5"/>
    </row>
    <row r="68" spans="5:5" ht="15.5">
      <c r="E68" s="5"/>
    </row>
    <row r="69" spans="5:5" ht="15.5">
      <c r="E69" s="5"/>
    </row>
    <row r="70" spans="5:5" ht="15.5">
      <c r="E70" s="5"/>
    </row>
    <row r="71" spans="5:5" ht="15.5">
      <c r="E71" s="5"/>
    </row>
    <row r="72" spans="5:5" ht="15.5">
      <c r="E72" s="5"/>
    </row>
    <row r="73" spans="5:5" ht="15.5">
      <c r="E73" s="5"/>
    </row>
    <row r="74" spans="5:5" ht="15.5">
      <c r="E74" s="5"/>
    </row>
    <row r="75" spans="5:5" ht="15.5">
      <c r="E75" s="5"/>
    </row>
    <row r="76" spans="5:5" ht="15.5">
      <c r="E76" s="5"/>
    </row>
    <row r="77" spans="5:5" ht="15.5">
      <c r="E77" s="5"/>
    </row>
    <row r="78" spans="5:5" ht="15.5">
      <c r="E78" s="5"/>
    </row>
    <row r="79" spans="5:5" ht="15.5">
      <c r="E79" s="5"/>
    </row>
    <row r="80" spans="5:5" ht="15.5">
      <c r="E80" s="5"/>
    </row>
    <row r="81" spans="5:5" ht="15.5">
      <c r="E81" s="5"/>
    </row>
    <row r="82" spans="5:5" ht="15.5">
      <c r="E82" s="5"/>
    </row>
    <row r="83" spans="5:5" ht="15.5">
      <c r="E83" s="5"/>
    </row>
    <row r="84" spans="5:5" ht="15.5">
      <c r="E84" s="5"/>
    </row>
    <row r="85" spans="5:5" ht="15.5">
      <c r="E85" s="5"/>
    </row>
    <row r="86" spans="5:5" ht="15.5">
      <c r="E86" s="5"/>
    </row>
    <row r="87" spans="5:5" ht="15.5">
      <c r="E87" s="5"/>
    </row>
    <row r="88" spans="5:5" ht="15.5">
      <c r="E88" s="5"/>
    </row>
    <row r="89" spans="5:5" ht="15.5">
      <c r="E89" s="5"/>
    </row>
    <row r="90" spans="5:5" ht="15.5">
      <c r="E90" s="5"/>
    </row>
    <row r="91" spans="5:5" ht="15.5">
      <c r="E91" s="5"/>
    </row>
    <row r="92" spans="5:5" ht="15.5">
      <c r="E92" s="5"/>
    </row>
    <row r="93" spans="5:5" ht="15.5">
      <c r="E93" s="5"/>
    </row>
    <row r="94" spans="5:5" ht="15.5">
      <c r="E94" s="5"/>
    </row>
    <row r="95" spans="5:5" ht="15.5">
      <c r="E95" s="5"/>
    </row>
    <row r="96" spans="5:5" ht="15.5">
      <c r="E96" s="5"/>
    </row>
    <row r="97" spans="5:5" ht="15.5">
      <c r="E97" s="5"/>
    </row>
    <row r="98" spans="5:5" ht="15.5">
      <c r="E98" s="5"/>
    </row>
    <row r="99" spans="5:5" ht="15.5">
      <c r="E99" s="5"/>
    </row>
    <row r="100" spans="5:5" ht="15.5">
      <c r="E100" s="5"/>
    </row>
    <row r="101" spans="5:5" ht="15.5">
      <c r="E101" s="5"/>
    </row>
    <row r="102" spans="5:5" ht="15.5">
      <c r="E102" s="5"/>
    </row>
    <row r="103" spans="5:5" ht="15.5">
      <c r="E103" s="5"/>
    </row>
    <row r="104" spans="5:5" ht="15.5">
      <c r="E104" s="5"/>
    </row>
    <row r="105" spans="5:5" ht="15.5">
      <c r="E105" s="5"/>
    </row>
    <row r="106" spans="5:5" ht="15.5">
      <c r="E106" s="5"/>
    </row>
    <row r="107" spans="5:5" ht="15.5">
      <c r="E107" s="5"/>
    </row>
    <row r="108" spans="5:5" ht="15.5">
      <c r="E108" s="5"/>
    </row>
    <row r="109" spans="5:5" ht="15.5">
      <c r="E109" s="5"/>
    </row>
    <row r="110" spans="5:5" ht="15.5">
      <c r="E110" s="5"/>
    </row>
    <row r="111" spans="5:5" ht="15.5">
      <c r="E111" s="5"/>
    </row>
    <row r="112" spans="5:5" ht="15.5">
      <c r="E112" s="5"/>
    </row>
    <row r="113" spans="5:5" ht="15.5">
      <c r="E113" s="5"/>
    </row>
    <row r="114" spans="5:5" ht="15.5">
      <c r="E114" s="5"/>
    </row>
    <row r="115" spans="5:5" ht="15.5">
      <c r="E115" s="5"/>
    </row>
    <row r="116" spans="5:5" ht="15.5">
      <c r="E116" s="5"/>
    </row>
    <row r="117" spans="5:5" ht="15.5">
      <c r="E117" s="5"/>
    </row>
    <row r="118" spans="5:5" ht="15.5">
      <c r="E118" s="5"/>
    </row>
    <row r="119" spans="5:5" ht="15.5">
      <c r="E119" s="5"/>
    </row>
    <row r="120" spans="5:5" ht="15.5">
      <c r="E120" s="5"/>
    </row>
    <row r="121" spans="5:5" ht="15.5">
      <c r="E121" s="5"/>
    </row>
    <row r="122" spans="5:5" ht="15.5">
      <c r="E122" s="5"/>
    </row>
    <row r="123" spans="5:5" ht="15.5">
      <c r="E123" s="5"/>
    </row>
    <row r="124" spans="5:5" ht="15.5">
      <c r="E124" s="5"/>
    </row>
    <row r="125" spans="5:5" ht="15.5">
      <c r="E125" s="5"/>
    </row>
    <row r="126" spans="5:5" ht="15.5">
      <c r="E126" s="5"/>
    </row>
    <row r="127" spans="5:5" ht="15.5">
      <c r="E127" s="5"/>
    </row>
    <row r="128" spans="5:5" ht="15.5">
      <c r="E128" s="5"/>
    </row>
    <row r="129" spans="5:5" ht="15.5">
      <c r="E129" s="5"/>
    </row>
    <row r="130" spans="5:5" ht="15.5">
      <c r="E130" s="5"/>
    </row>
    <row r="131" spans="5:5" ht="15.5">
      <c r="E131" s="5"/>
    </row>
    <row r="132" spans="5:5" ht="15.5">
      <c r="E132" s="5"/>
    </row>
    <row r="133" spans="5:5" ht="15.5">
      <c r="E133" s="5"/>
    </row>
    <row r="134" spans="5:5" ht="15.5">
      <c r="E134" s="5"/>
    </row>
    <row r="135" spans="5:5" ht="15.5">
      <c r="E135" s="5"/>
    </row>
    <row r="136" spans="5:5" ht="15.5">
      <c r="E136" s="5"/>
    </row>
    <row r="137" spans="5:5" ht="15.5">
      <c r="E137" s="5"/>
    </row>
    <row r="138" spans="5:5" ht="15.5">
      <c r="E138" s="5"/>
    </row>
    <row r="139" spans="5:5" ht="15.5">
      <c r="E139" s="5"/>
    </row>
    <row r="140" spans="5:5" ht="15.5">
      <c r="E140" s="5"/>
    </row>
    <row r="141" spans="5:5" ht="15.5">
      <c r="E141" s="5"/>
    </row>
    <row r="142" spans="5:5" ht="15.5">
      <c r="E142" s="5"/>
    </row>
    <row r="143" spans="5:5" ht="15.5">
      <c r="E143" s="5"/>
    </row>
    <row r="144" spans="5:5" ht="15.5">
      <c r="E144" s="5"/>
    </row>
    <row r="145" spans="5:5" ht="15.5">
      <c r="E145" s="5"/>
    </row>
  </sheetData>
  <pageMargins left="0.7" right="0.7" top="0.98479166666666695" bottom="0.75" header="0.3" footer="0.3"/>
  <pageSetup scale="60" fitToHeight="0" orientation="landscape" r:id="rId1"/>
  <headerFooter>
    <oddFooter>&amp;L&amp;"Avenir LT Std 55 Roman,Regular"&amp;12&amp;K000000June 1, 2023&amp;C&amp;"Avenir LT Std 55 Roman,Regular"&amp;12Page &amp;P of &amp;N&amp;R&amp;"Avenir LT Std 55 Roman,Regular"&amp;12&amp;K000000&amp;A</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66"/>
  </sheetPr>
  <dimension ref="A1:Z175"/>
  <sheetViews>
    <sheetView showGridLines="0" showRuler="0" showWhiteSpace="0" view="pageLayout" zoomScaleNormal="100" workbookViewId="0">
      <selection activeCell="B10" sqref="B10"/>
    </sheetView>
  </sheetViews>
  <sheetFormatPr defaultColWidth="9.1796875" defaultRowHeight="14"/>
  <cols>
    <col min="1" max="1" width="2.81640625" style="1" customWidth="1"/>
    <col min="2" max="2" width="39.453125" style="1" customWidth="1"/>
    <col min="3" max="3" width="80" style="1" customWidth="1"/>
    <col min="4" max="4" width="2.81640625" style="1" customWidth="1"/>
    <col min="5" max="5" width="6.7265625" style="1" customWidth="1"/>
    <col min="6" max="6" width="9.1796875" style="1" customWidth="1"/>
    <col min="7" max="7" width="34.54296875" style="1" bestFit="1" customWidth="1"/>
    <col min="8" max="8" width="19.453125" style="1" customWidth="1"/>
    <col min="9" max="9" width="16.81640625" style="1" customWidth="1"/>
    <col min="10" max="10" width="14.1796875" style="1" customWidth="1"/>
    <col min="11" max="11" width="31.7265625" style="1" customWidth="1"/>
    <col min="12" max="16384" width="9.1796875" style="1"/>
  </cols>
  <sheetData>
    <row r="1" spans="1:4" ht="18.75" customHeight="1">
      <c r="A1" s="58"/>
      <c r="B1" s="58"/>
      <c r="C1" s="58"/>
      <c r="D1" s="58"/>
    </row>
    <row r="2" spans="1:4" ht="15" customHeight="1"/>
    <row r="3" spans="1:4" ht="18.75" customHeight="1">
      <c r="A3" s="58"/>
      <c r="B3" s="58"/>
      <c r="C3" s="58"/>
      <c r="D3" s="58"/>
    </row>
    <row r="4" spans="1:4" ht="18.75" customHeight="1">
      <c r="A4" s="65"/>
      <c r="B4" s="65"/>
      <c r="C4" s="65"/>
      <c r="D4" s="65"/>
    </row>
    <row r="5" spans="1:4" ht="15" customHeight="1"/>
    <row r="6" spans="1:4" ht="18.75" customHeight="1">
      <c r="A6" s="58"/>
      <c r="B6" s="58"/>
      <c r="C6" s="58"/>
      <c r="D6" s="58"/>
    </row>
    <row r="7" spans="1:4" ht="15" customHeight="1"/>
    <row r="8" spans="1:4" ht="26.5" customHeight="1" thickBot="1">
      <c r="A8" s="3"/>
      <c r="B8" s="51" t="s">
        <v>64</v>
      </c>
      <c r="C8" s="51"/>
      <c r="D8" s="3"/>
    </row>
    <row r="9" spans="1:4" ht="26.5" hidden="1" customHeight="1" thickBot="1">
      <c r="A9" s="3"/>
      <c r="B9" s="300" t="s">
        <v>64</v>
      </c>
      <c r="C9" s="244" t="s">
        <v>395</v>
      </c>
      <c r="D9" s="3"/>
    </row>
    <row r="10" spans="1:4" ht="26.5" customHeight="1">
      <c r="A10" s="3"/>
      <c r="B10" s="287" t="s">
        <v>17</v>
      </c>
      <c r="C10" s="73" t="s">
        <v>65</v>
      </c>
      <c r="D10" s="3"/>
    </row>
    <row r="11" spans="1:4" ht="26.5" customHeight="1">
      <c r="A11" s="3"/>
      <c r="B11" s="301" t="s">
        <v>18</v>
      </c>
      <c r="C11" s="102" t="s">
        <v>66</v>
      </c>
      <c r="D11" s="3"/>
    </row>
    <row r="12" spans="1:4" ht="53.5" customHeight="1">
      <c r="A12" s="3"/>
      <c r="B12" s="301" t="s">
        <v>19</v>
      </c>
      <c r="C12" s="103" t="s">
        <v>367</v>
      </c>
      <c r="D12" s="3"/>
    </row>
    <row r="13" spans="1:4" ht="26.5" customHeight="1">
      <c r="A13" s="3"/>
      <c r="B13" s="301" t="s">
        <v>20</v>
      </c>
      <c r="C13" s="102" t="s">
        <v>67</v>
      </c>
      <c r="D13" s="3"/>
    </row>
    <row r="14" spans="1:4" ht="26.5" customHeight="1">
      <c r="A14" s="3"/>
      <c r="B14" s="301" t="s">
        <v>21</v>
      </c>
      <c r="C14" s="102" t="s">
        <v>68</v>
      </c>
      <c r="D14" s="3"/>
    </row>
    <row r="15" spans="1:4" ht="26.5" customHeight="1">
      <c r="A15" s="3"/>
      <c r="B15" s="301" t="s">
        <v>22</v>
      </c>
      <c r="C15" s="102" t="s">
        <v>69</v>
      </c>
      <c r="D15" s="3"/>
    </row>
    <row r="16" spans="1:4" ht="26.5" customHeight="1">
      <c r="A16" s="3"/>
      <c r="B16" s="301" t="s">
        <v>23</v>
      </c>
      <c r="C16" s="102" t="s">
        <v>70</v>
      </c>
      <c r="D16" s="3"/>
    </row>
    <row r="17" spans="1:26" ht="26.5" customHeight="1">
      <c r="A17" s="3"/>
      <c r="B17" s="302" t="s">
        <v>24</v>
      </c>
      <c r="C17" s="206" t="s">
        <v>371</v>
      </c>
      <c r="D17" s="3"/>
    </row>
    <row r="18" spans="1:26" ht="77.5">
      <c r="A18" s="3"/>
      <c r="B18" s="303" t="s">
        <v>331</v>
      </c>
      <c r="C18" s="207" t="s">
        <v>368</v>
      </c>
      <c r="D18" s="3"/>
    </row>
    <row r="19" spans="1:26" ht="84" customHeight="1">
      <c r="A19" s="3"/>
      <c r="B19" s="304" t="s">
        <v>334</v>
      </c>
      <c r="C19" s="207" t="s">
        <v>369</v>
      </c>
      <c r="D19" s="3"/>
    </row>
    <row r="20" spans="1:26" ht="26.5" customHeight="1">
      <c r="A20" s="3"/>
      <c r="B20" s="305" t="s">
        <v>335</v>
      </c>
      <c r="C20" s="299" t="s">
        <v>370</v>
      </c>
      <c r="D20" s="3"/>
    </row>
    <row r="21" spans="1:26" ht="26.5" customHeight="1">
      <c r="A21" s="3"/>
      <c r="B21" s="3"/>
      <c r="C21" s="3"/>
      <c r="D21" s="3"/>
    </row>
    <row r="22" spans="1:26" ht="18.75" customHeight="1" thickBot="1">
      <c r="B22" s="51" t="s">
        <v>71</v>
      </c>
      <c r="C22" s="51"/>
      <c r="D22" s="3"/>
    </row>
    <row r="23" spans="1:26" ht="18.75" hidden="1" customHeight="1" thickBot="1">
      <c r="B23" s="244" t="s">
        <v>71</v>
      </c>
      <c r="C23" s="244" t="s">
        <v>395</v>
      </c>
      <c r="D23" s="3"/>
    </row>
    <row r="24" spans="1:26" ht="18.75" customHeight="1">
      <c r="B24" s="287" t="s">
        <v>35</v>
      </c>
      <c r="C24" s="73" t="s">
        <v>72</v>
      </c>
    </row>
    <row r="25" spans="1:26" ht="18.75" customHeight="1">
      <c r="B25" s="297" t="s">
        <v>350</v>
      </c>
      <c r="C25" s="61" t="s">
        <v>352</v>
      </c>
    </row>
    <row r="26" spans="1:26" ht="18.75" customHeight="1">
      <c r="B26" s="297" t="s">
        <v>351</v>
      </c>
      <c r="C26" s="61" t="s">
        <v>353</v>
      </c>
    </row>
    <row r="27" spans="1:26" ht="18.75" customHeight="1">
      <c r="B27" s="297" t="s">
        <v>36</v>
      </c>
      <c r="C27" s="61" t="s">
        <v>73</v>
      </c>
    </row>
    <row r="28" spans="1:26" ht="18.75" customHeight="1">
      <c r="B28" s="297" t="s">
        <v>37</v>
      </c>
      <c r="C28" s="61" t="s">
        <v>74</v>
      </c>
    </row>
    <row r="29" spans="1:26" ht="18.75" customHeight="1">
      <c r="B29" s="297" t="s">
        <v>38</v>
      </c>
      <c r="C29" s="61" t="s">
        <v>75</v>
      </c>
      <c r="E29" s="5"/>
      <c r="F29" s="5"/>
      <c r="G29" s="5"/>
      <c r="H29" s="5"/>
      <c r="I29" s="5"/>
      <c r="J29" s="5"/>
      <c r="K29" s="5"/>
      <c r="L29" s="5"/>
      <c r="M29" s="5"/>
      <c r="N29" s="5"/>
      <c r="O29" s="5"/>
      <c r="P29" s="5"/>
      <c r="Q29" s="5"/>
      <c r="R29" s="5"/>
      <c r="S29" s="5"/>
      <c r="T29" s="5"/>
      <c r="U29" s="5"/>
      <c r="V29" s="5"/>
      <c r="W29" s="5"/>
      <c r="X29" s="6"/>
      <c r="Y29" s="6"/>
      <c r="Z29" s="5"/>
    </row>
    <row r="30" spans="1:26" ht="18.75" customHeight="1">
      <c r="B30" s="288" t="s">
        <v>40</v>
      </c>
      <c r="C30" s="306" t="s">
        <v>366</v>
      </c>
      <c r="E30" s="5"/>
      <c r="F30" s="5"/>
      <c r="G30" s="5"/>
      <c r="H30" s="5"/>
      <c r="I30" s="5"/>
      <c r="J30" s="5"/>
    </row>
    <row r="31" spans="1:26" ht="18.75" customHeight="1">
      <c r="B31" s="15"/>
      <c r="C31" s="19"/>
      <c r="E31" s="5"/>
      <c r="F31" s="5"/>
      <c r="G31" s="5"/>
      <c r="H31" s="5"/>
      <c r="I31" s="5"/>
      <c r="J31" s="5"/>
    </row>
    <row r="32" spans="1:26" ht="18.75" customHeight="1" thickBot="1">
      <c r="B32" s="51" t="s">
        <v>76</v>
      </c>
      <c r="C32" s="51"/>
      <c r="E32" s="5"/>
      <c r="F32" s="5"/>
      <c r="G32" s="5"/>
      <c r="H32" s="5"/>
      <c r="I32" s="5"/>
      <c r="J32" s="5"/>
    </row>
    <row r="33" spans="1:10" ht="18.75" hidden="1" customHeight="1">
      <c r="B33" s="244" t="s">
        <v>76</v>
      </c>
      <c r="C33" s="244" t="s">
        <v>395</v>
      </c>
      <c r="E33" s="5"/>
      <c r="F33" s="5"/>
      <c r="G33" s="5"/>
      <c r="H33" s="5"/>
      <c r="I33" s="5"/>
      <c r="J33" s="5"/>
    </row>
    <row r="34" spans="1:10" ht="36" customHeight="1">
      <c r="B34" s="287" t="s">
        <v>77</v>
      </c>
      <c r="C34" s="72" t="s">
        <v>78</v>
      </c>
      <c r="E34" s="5"/>
      <c r="F34" s="5"/>
      <c r="G34" s="5"/>
      <c r="H34" s="5"/>
      <c r="I34" s="5"/>
      <c r="J34" s="5"/>
    </row>
    <row r="35" spans="1:10" ht="36" customHeight="1" thickBot="1">
      <c r="A35" s="112"/>
      <c r="B35" s="315" t="s">
        <v>79</v>
      </c>
      <c r="C35" s="62" t="s">
        <v>80</v>
      </c>
      <c r="D35" s="112"/>
      <c r="E35" s="5"/>
      <c r="F35" s="5"/>
      <c r="G35" s="5"/>
      <c r="H35" s="5"/>
      <c r="I35" s="5"/>
      <c r="J35" s="5"/>
    </row>
    <row r="36" spans="1:10" ht="18.75" customHeight="1">
      <c r="A36" s="21"/>
      <c r="D36" s="21"/>
      <c r="E36" s="5"/>
      <c r="F36" s="5"/>
      <c r="G36" s="5"/>
      <c r="H36" s="5"/>
      <c r="I36" s="5"/>
      <c r="J36" s="5"/>
    </row>
    <row r="37" spans="1:10" ht="18.75" customHeight="1" thickBot="1">
      <c r="A37" s="112"/>
      <c r="B37" s="51" t="s">
        <v>55</v>
      </c>
      <c r="C37" s="51"/>
      <c r="D37" s="112"/>
      <c r="E37" s="5"/>
      <c r="F37" s="5"/>
      <c r="G37" s="5"/>
      <c r="H37" s="5"/>
      <c r="I37" s="5"/>
      <c r="J37" s="5"/>
    </row>
    <row r="38" spans="1:10" ht="18.75" hidden="1" customHeight="1" thickBot="1">
      <c r="A38" s="112"/>
      <c r="B38" s="300" t="s">
        <v>55</v>
      </c>
      <c r="C38" s="244" t="s">
        <v>395</v>
      </c>
      <c r="D38" s="112"/>
      <c r="E38" s="5"/>
      <c r="F38" s="5"/>
      <c r="G38" s="5"/>
      <c r="H38" s="5"/>
      <c r="I38" s="5"/>
      <c r="J38" s="5"/>
    </row>
    <row r="39" spans="1:10" ht="36.75" customHeight="1">
      <c r="A39" s="112"/>
      <c r="B39" s="313" t="s">
        <v>81</v>
      </c>
      <c r="C39" s="113" t="s">
        <v>82</v>
      </c>
      <c r="D39" s="112"/>
      <c r="E39" s="5"/>
      <c r="F39" s="5"/>
      <c r="G39" s="5"/>
      <c r="H39" s="5"/>
      <c r="I39" s="5"/>
      <c r="J39" s="5"/>
    </row>
    <row r="40" spans="1:10" ht="18.75" customHeight="1">
      <c r="A40" s="112"/>
      <c r="B40" s="307" t="s">
        <v>83</v>
      </c>
      <c r="C40" s="114" t="s">
        <v>84</v>
      </c>
      <c r="D40" s="112"/>
      <c r="E40" s="5"/>
      <c r="F40" s="5"/>
      <c r="G40" s="5"/>
      <c r="H40" s="5"/>
      <c r="I40" s="5"/>
      <c r="J40" s="5"/>
    </row>
    <row r="41" spans="1:10" ht="38.25" customHeight="1">
      <c r="A41" s="112"/>
      <c r="B41" s="308" t="s">
        <v>85</v>
      </c>
      <c r="C41" s="115" t="s">
        <v>86</v>
      </c>
      <c r="D41" s="112"/>
      <c r="E41" s="5"/>
      <c r="F41" s="5"/>
      <c r="G41" s="5"/>
      <c r="H41" s="5"/>
      <c r="I41" s="5"/>
      <c r="J41" s="5"/>
    </row>
    <row r="42" spans="1:10" ht="83.25" customHeight="1" thickBot="1">
      <c r="A42" s="112"/>
      <c r="B42" s="314" t="s">
        <v>87</v>
      </c>
      <c r="C42" s="62" t="s">
        <v>88</v>
      </c>
      <c r="D42" s="112"/>
      <c r="E42" s="5"/>
      <c r="F42" s="5"/>
      <c r="G42" s="5"/>
      <c r="H42" s="5"/>
      <c r="I42" s="5"/>
      <c r="J42" s="5"/>
    </row>
    <row r="43" spans="1:10" ht="18.75" customHeight="1">
      <c r="A43" s="112"/>
      <c r="B43" s="112"/>
      <c r="C43" s="112"/>
      <c r="D43" s="112"/>
      <c r="E43" s="5"/>
      <c r="F43" s="5"/>
      <c r="G43" s="5"/>
      <c r="H43" s="5"/>
      <c r="I43" s="5"/>
      <c r="J43" s="5"/>
    </row>
    <row r="44" spans="1:10" ht="18.75" customHeight="1" thickBot="1">
      <c r="A44" s="112"/>
      <c r="B44" s="51" t="s">
        <v>89</v>
      </c>
      <c r="C44" s="51"/>
      <c r="D44" s="112"/>
      <c r="E44" s="5"/>
      <c r="F44" s="5"/>
      <c r="G44" s="5"/>
      <c r="H44" s="5"/>
      <c r="I44" s="5"/>
      <c r="J44" s="5"/>
    </row>
    <row r="45" spans="1:10" ht="18.75" hidden="1" customHeight="1" thickBot="1">
      <c r="A45" s="112"/>
      <c r="B45" s="300" t="s">
        <v>89</v>
      </c>
      <c r="C45" s="244" t="s">
        <v>395</v>
      </c>
      <c r="D45" s="112"/>
      <c r="E45" s="5"/>
      <c r="F45" s="5"/>
      <c r="G45" s="5"/>
      <c r="H45" s="5"/>
      <c r="I45" s="5"/>
      <c r="J45" s="5"/>
    </row>
    <row r="46" spans="1:10" ht="18.75" customHeight="1">
      <c r="A46" s="112"/>
      <c r="B46" s="311" t="s">
        <v>90</v>
      </c>
      <c r="C46" s="71" t="s">
        <v>91</v>
      </c>
      <c r="D46" s="112"/>
      <c r="E46" s="5"/>
      <c r="F46" s="5"/>
      <c r="G46" s="5"/>
      <c r="H46" s="5"/>
      <c r="I46" s="5"/>
      <c r="J46" s="5"/>
    </row>
    <row r="47" spans="1:10" ht="18.75" customHeight="1">
      <c r="A47" s="5"/>
      <c r="B47" s="297" t="s">
        <v>92</v>
      </c>
      <c r="C47" s="61" t="s">
        <v>93</v>
      </c>
      <c r="D47" s="5"/>
      <c r="E47" s="5"/>
      <c r="F47" s="5"/>
      <c r="G47" s="5"/>
      <c r="H47" s="5"/>
      <c r="I47" s="5"/>
      <c r="J47" s="5"/>
    </row>
    <row r="48" spans="1:10" ht="18.75" customHeight="1">
      <c r="A48" s="5"/>
      <c r="B48" s="309" t="s">
        <v>94</v>
      </c>
      <c r="C48" s="63" t="s">
        <v>95</v>
      </c>
      <c r="D48" s="5"/>
      <c r="E48" s="5"/>
      <c r="F48" s="5"/>
      <c r="G48" s="5"/>
      <c r="H48" s="5"/>
      <c r="I48" s="5"/>
      <c r="J48" s="5"/>
    </row>
    <row r="49" spans="1:10" ht="18.75" customHeight="1">
      <c r="A49" s="12"/>
      <c r="B49" s="309" t="s">
        <v>96</v>
      </c>
      <c r="C49" s="63" t="s">
        <v>97</v>
      </c>
      <c r="D49" s="5"/>
      <c r="E49" s="5"/>
      <c r="F49" s="5"/>
      <c r="G49" s="5"/>
      <c r="H49" s="5"/>
      <c r="I49" s="5"/>
      <c r="J49" s="5"/>
    </row>
    <row r="50" spans="1:10" ht="18.75" customHeight="1">
      <c r="A50" s="12"/>
      <c r="B50" s="310" t="s">
        <v>98</v>
      </c>
      <c r="C50" s="63" t="s">
        <v>99</v>
      </c>
      <c r="D50" s="5"/>
      <c r="E50" s="5"/>
      <c r="F50" s="5"/>
      <c r="G50" s="5"/>
      <c r="H50" s="5"/>
      <c r="I50" s="5"/>
      <c r="J50" s="5"/>
    </row>
    <row r="51" spans="1:10" ht="39" customHeight="1" thickBot="1">
      <c r="A51" s="99"/>
      <c r="B51" s="312" t="s">
        <v>100</v>
      </c>
      <c r="C51" s="62" t="s">
        <v>101</v>
      </c>
      <c r="D51" s="99"/>
      <c r="E51" s="5"/>
      <c r="F51" s="5"/>
      <c r="G51" s="5"/>
      <c r="H51" s="5"/>
      <c r="I51" s="5"/>
      <c r="J51" s="5"/>
    </row>
    <row r="52" spans="1:10" ht="15" customHeight="1">
      <c r="A52" s="99"/>
      <c r="B52" s="112"/>
      <c r="C52" s="112"/>
      <c r="D52" s="99"/>
      <c r="E52" s="5"/>
      <c r="F52" s="5"/>
      <c r="G52" s="5"/>
      <c r="H52" s="5"/>
      <c r="I52" s="5"/>
      <c r="J52" s="5"/>
    </row>
    <row r="53" spans="1:10" ht="15" customHeight="1">
      <c r="A53" s="99"/>
      <c r="B53" s="112"/>
      <c r="C53" s="112"/>
      <c r="D53" s="99"/>
      <c r="E53" s="5"/>
      <c r="F53" s="5"/>
      <c r="G53" s="5"/>
      <c r="H53" s="5"/>
      <c r="I53" s="5"/>
      <c r="J53" s="5"/>
    </row>
    <row r="54" spans="1:10" ht="15" customHeight="1">
      <c r="B54" s="112"/>
      <c r="C54" s="112"/>
      <c r="E54" s="5"/>
      <c r="F54" s="5"/>
      <c r="G54" s="5"/>
      <c r="H54" s="5"/>
      <c r="I54" s="5"/>
      <c r="J54" s="5"/>
    </row>
    <row r="55" spans="1:10" ht="15" customHeight="1">
      <c r="B55" s="112"/>
      <c r="C55" s="112"/>
      <c r="E55" s="5"/>
      <c r="F55" s="5"/>
      <c r="G55" s="5"/>
      <c r="H55" s="5"/>
      <c r="I55" s="5"/>
      <c r="J55" s="5"/>
    </row>
    <row r="56" spans="1:10" ht="15" customHeight="1">
      <c r="B56" s="112"/>
      <c r="C56" s="112"/>
      <c r="E56" s="5"/>
      <c r="F56" s="5"/>
      <c r="G56" s="5"/>
      <c r="H56" s="5"/>
      <c r="I56" s="5"/>
      <c r="J56" s="5"/>
    </row>
    <row r="57" spans="1:10" ht="15" customHeight="1">
      <c r="B57" s="5"/>
      <c r="C57" s="5"/>
      <c r="E57" s="5"/>
      <c r="F57" s="5"/>
      <c r="G57" s="5"/>
      <c r="H57" s="5"/>
      <c r="I57" s="5"/>
      <c r="J57" s="5"/>
    </row>
    <row r="58" spans="1:10" ht="15" customHeight="1">
      <c r="B58" s="5"/>
      <c r="C58" s="5"/>
      <c r="E58" s="5"/>
      <c r="F58" s="5"/>
      <c r="G58" s="5"/>
      <c r="H58" s="5"/>
      <c r="I58" s="5"/>
      <c r="J58" s="5"/>
    </row>
    <row r="59" spans="1:10" ht="15" customHeight="1">
      <c r="B59" s="12"/>
      <c r="C59" s="12"/>
      <c r="E59" s="5"/>
      <c r="F59" s="5"/>
      <c r="G59" s="5"/>
      <c r="H59" s="5"/>
      <c r="I59" s="5"/>
      <c r="J59" s="5"/>
    </row>
    <row r="60" spans="1:10" ht="15" customHeight="1">
      <c r="B60" s="99"/>
      <c r="C60" s="99"/>
      <c r="E60" s="5"/>
      <c r="F60" s="5"/>
      <c r="G60" s="5"/>
      <c r="H60" s="5"/>
      <c r="I60" s="5"/>
      <c r="J60" s="5"/>
    </row>
    <row r="61" spans="1:10" ht="15" customHeight="1">
      <c r="B61" s="99"/>
      <c r="C61" s="99"/>
      <c r="E61" s="5"/>
      <c r="F61" s="5"/>
      <c r="G61" s="5"/>
      <c r="H61" s="5"/>
      <c r="I61" s="5"/>
      <c r="J61" s="5"/>
    </row>
    <row r="62" spans="1:10" ht="15" customHeight="1">
      <c r="B62" s="99"/>
      <c r="C62" s="99"/>
      <c r="E62" s="5"/>
      <c r="F62" s="5"/>
      <c r="G62" s="5"/>
      <c r="H62" s="5"/>
      <c r="I62" s="5"/>
      <c r="J62" s="5"/>
    </row>
    <row r="63" spans="1:10" ht="15" customHeight="1">
      <c r="E63" s="5"/>
      <c r="F63" s="5"/>
      <c r="G63" s="5"/>
      <c r="H63" s="5"/>
      <c r="I63" s="5"/>
      <c r="J63" s="5"/>
    </row>
    <row r="64" spans="1:10" ht="15" customHeight="1">
      <c r="E64" s="5"/>
      <c r="F64" s="5"/>
      <c r="G64" s="5"/>
      <c r="H64" s="5"/>
      <c r="I64" s="5"/>
      <c r="J64" s="5"/>
    </row>
    <row r="65" spans="5:10" ht="15" customHeight="1">
      <c r="E65" s="5"/>
      <c r="F65" s="5"/>
      <c r="G65" s="5"/>
      <c r="H65" s="5"/>
      <c r="I65" s="5"/>
      <c r="J65" s="5"/>
    </row>
    <row r="66" spans="5:10" ht="15" customHeight="1">
      <c r="E66" s="5"/>
      <c r="F66" s="5"/>
      <c r="G66" s="5"/>
      <c r="H66" s="5"/>
      <c r="I66" s="5"/>
      <c r="J66" s="5"/>
    </row>
    <row r="67" spans="5:10" ht="15" customHeight="1">
      <c r="E67" s="5"/>
      <c r="F67" s="5"/>
      <c r="G67" s="5"/>
      <c r="H67" s="5"/>
      <c r="I67" s="5"/>
      <c r="J67" s="5"/>
    </row>
    <row r="68" spans="5:10" ht="15" customHeight="1">
      <c r="E68" s="5"/>
      <c r="F68" s="5"/>
      <c r="G68" s="5"/>
      <c r="H68" s="5"/>
      <c r="I68" s="5"/>
      <c r="J68" s="5"/>
    </row>
    <row r="69" spans="5:10" ht="15" customHeight="1">
      <c r="E69" s="5"/>
      <c r="F69" s="5"/>
      <c r="G69" s="5"/>
      <c r="H69" s="5"/>
      <c r="I69" s="5"/>
      <c r="J69" s="5"/>
    </row>
    <row r="70" spans="5:10" ht="15" customHeight="1">
      <c r="E70" s="5"/>
      <c r="F70" s="5"/>
      <c r="G70" s="5"/>
      <c r="H70" s="5"/>
      <c r="I70" s="5"/>
      <c r="J70" s="5"/>
    </row>
    <row r="71" spans="5:10" ht="15.5">
      <c r="E71" s="5"/>
      <c r="F71" s="5"/>
      <c r="G71" s="5"/>
      <c r="H71" s="5"/>
      <c r="I71" s="5"/>
      <c r="J71" s="5"/>
    </row>
    <row r="72" spans="5:10" ht="15.5">
      <c r="E72" s="5"/>
      <c r="F72" s="5"/>
      <c r="G72" s="5"/>
      <c r="H72" s="5"/>
      <c r="I72" s="5"/>
      <c r="J72" s="5"/>
    </row>
    <row r="73" spans="5:10" ht="15.5">
      <c r="E73" s="5"/>
      <c r="F73" s="5"/>
      <c r="G73" s="5"/>
      <c r="H73" s="5"/>
      <c r="I73" s="5"/>
      <c r="J73" s="5"/>
    </row>
    <row r="74" spans="5:10" ht="15.5">
      <c r="E74" s="5"/>
      <c r="F74" s="5"/>
      <c r="G74" s="5"/>
      <c r="H74" s="5"/>
      <c r="I74" s="5"/>
      <c r="J74" s="5"/>
    </row>
    <row r="75" spans="5:10" ht="15.5">
      <c r="E75" s="5"/>
      <c r="F75" s="5"/>
      <c r="G75" s="5"/>
      <c r="H75" s="5"/>
      <c r="I75" s="5"/>
      <c r="J75" s="5"/>
    </row>
    <row r="76" spans="5:10" ht="15.5">
      <c r="E76" s="5"/>
      <c r="F76" s="5"/>
      <c r="G76" s="5"/>
      <c r="H76" s="5"/>
      <c r="I76" s="5"/>
      <c r="J76" s="5"/>
    </row>
    <row r="77" spans="5:10" ht="15.5">
      <c r="E77" s="5"/>
      <c r="F77" s="5"/>
      <c r="G77" s="5"/>
      <c r="H77" s="5"/>
      <c r="I77" s="5"/>
      <c r="J77" s="5"/>
    </row>
    <row r="78" spans="5:10" ht="15.5">
      <c r="E78" s="5"/>
      <c r="F78" s="5"/>
      <c r="G78" s="5"/>
      <c r="H78" s="5"/>
      <c r="I78" s="5"/>
      <c r="J78" s="5"/>
    </row>
    <row r="79" spans="5:10" ht="15.5">
      <c r="E79" s="5"/>
      <c r="F79" s="5"/>
      <c r="G79" s="5"/>
      <c r="H79" s="5"/>
      <c r="I79" s="5"/>
      <c r="J79" s="5"/>
    </row>
    <row r="80" spans="5:10" ht="15.5">
      <c r="E80" s="5"/>
      <c r="F80" s="5"/>
      <c r="G80" s="5"/>
      <c r="H80" s="5"/>
      <c r="I80" s="5"/>
      <c r="J80" s="5"/>
    </row>
    <row r="81" spans="5:10" ht="15.5">
      <c r="E81" s="5"/>
      <c r="F81" s="5"/>
      <c r="G81" s="5"/>
      <c r="H81" s="5"/>
      <c r="I81" s="5"/>
      <c r="J81" s="5"/>
    </row>
    <row r="82" spans="5:10" ht="15.5">
      <c r="E82" s="5"/>
      <c r="F82" s="5"/>
      <c r="G82" s="5"/>
      <c r="H82" s="5"/>
      <c r="I82" s="5"/>
      <c r="J82" s="5"/>
    </row>
    <row r="83" spans="5:10" ht="15.5">
      <c r="E83" s="5"/>
      <c r="F83" s="5"/>
      <c r="G83" s="5"/>
      <c r="H83" s="5"/>
      <c r="I83" s="5"/>
      <c r="J83" s="5"/>
    </row>
    <row r="84" spans="5:10" ht="15.5">
      <c r="E84" s="5"/>
      <c r="F84" s="5"/>
      <c r="G84" s="5"/>
      <c r="H84" s="5"/>
      <c r="I84" s="5"/>
      <c r="J84" s="5"/>
    </row>
    <row r="85" spans="5:10" ht="15.5">
      <c r="E85" s="5"/>
      <c r="F85" s="5"/>
      <c r="G85" s="5"/>
      <c r="H85" s="5"/>
      <c r="I85" s="5"/>
      <c r="J85" s="5"/>
    </row>
    <row r="86" spans="5:10" ht="15.5">
      <c r="E86" s="5"/>
      <c r="F86" s="5"/>
      <c r="G86" s="5"/>
      <c r="H86" s="5"/>
      <c r="I86" s="5"/>
      <c r="J86" s="5"/>
    </row>
    <row r="87" spans="5:10" ht="15.5">
      <c r="E87" s="5"/>
      <c r="F87" s="5"/>
      <c r="G87" s="5"/>
      <c r="H87" s="5"/>
      <c r="I87" s="5"/>
      <c r="J87" s="5"/>
    </row>
    <row r="88" spans="5:10" ht="15.5">
      <c r="E88" s="5"/>
      <c r="F88" s="5"/>
      <c r="G88" s="5"/>
      <c r="H88" s="5"/>
      <c r="I88" s="5"/>
      <c r="J88" s="5"/>
    </row>
    <row r="89" spans="5:10" ht="15.5">
      <c r="E89" s="5"/>
      <c r="F89" s="5"/>
      <c r="G89" s="5"/>
      <c r="H89" s="5"/>
      <c r="I89" s="5"/>
      <c r="J89" s="5"/>
    </row>
    <row r="90" spans="5:10" ht="15.5">
      <c r="E90" s="5"/>
      <c r="F90" s="5"/>
      <c r="G90" s="5"/>
      <c r="H90" s="5"/>
      <c r="I90" s="5"/>
      <c r="J90" s="5"/>
    </row>
    <row r="91" spans="5:10" ht="15.5">
      <c r="E91" s="5"/>
      <c r="F91" s="5"/>
      <c r="G91" s="5"/>
      <c r="H91" s="5"/>
      <c r="I91" s="5"/>
      <c r="J91" s="5"/>
    </row>
    <row r="92" spans="5:10" ht="15.5">
      <c r="E92" s="5"/>
      <c r="F92" s="5"/>
      <c r="G92" s="5"/>
      <c r="H92" s="5"/>
      <c r="I92" s="5"/>
      <c r="J92" s="5"/>
    </row>
    <row r="93" spans="5:10" ht="15.5">
      <c r="E93" s="5"/>
      <c r="F93" s="5"/>
      <c r="G93" s="5"/>
      <c r="H93" s="5"/>
      <c r="I93" s="5"/>
      <c r="J93" s="5"/>
    </row>
    <row r="94" spans="5:10" ht="15.5">
      <c r="E94" s="5"/>
      <c r="F94" s="5"/>
      <c r="G94" s="5"/>
      <c r="H94" s="5"/>
      <c r="I94" s="5"/>
      <c r="J94" s="5"/>
    </row>
    <row r="95" spans="5:10" ht="15.5">
      <c r="E95" s="5"/>
      <c r="F95" s="5"/>
      <c r="G95" s="5"/>
      <c r="H95" s="5"/>
      <c r="I95" s="5"/>
      <c r="J95" s="5"/>
    </row>
    <row r="96" spans="5:10" ht="15.5">
      <c r="E96" s="5"/>
      <c r="F96" s="5"/>
      <c r="G96" s="5"/>
      <c r="H96" s="5"/>
      <c r="I96" s="5"/>
      <c r="J96" s="5"/>
    </row>
    <row r="97" spans="5:10" ht="15.5">
      <c r="E97" s="5"/>
      <c r="F97" s="5"/>
      <c r="G97" s="5"/>
      <c r="H97" s="5"/>
      <c r="I97" s="5"/>
      <c r="J97" s="5"/>
    </row>
    <row r="98" spans="5:10" ht="15.5">
      <c r="E98" s="5"/>
      <c r="F98" s="5"/>
      <c r="G98" s="5"/>
      <c r="H98" s="5"/>
      <c r="I98" s="5"/>
      <c r="J98" s="5"/>
    </row>
    <row r="99" spans="5:10" ht="15.5">
      <c r="E99" s="5"/>
      <c r="F99" s="5"/>
      <c r="G99" s="5"/>
      <c r="H99" s="5"/>
      <c r="I99" s="5"/>
      <c r="J99" s="5"/>
    </row>
    <row r="100" spans="5:10" ht="15.5">
      <c r="E100" s="5"/>
      <c r="F100" s="5"/>
      <c r="G100" s="5"/>
      <c r="H100" s="5"/>
      <c r="I100" s="5"/>
      <c r="J100" s="5"/>
    </row>
    <row r="101" spans="5:10" ht="15.5">
      <c r="E101" s="5"/>
      <c r="F101" s="5"/>
      <c r="G101" s="5"/>
      <c r="H101" s="5"/>
      <c r="I101" s="5"/>
      <c r="J101" s="5"/>
    </row>
    <row r="102" spans="5:10" ht="15.5">
      <c r="E102" s="5"/>
      <c r="F102" s="5"/>
      <c r="G102" s="5"/>
      <c r="H102" s="5"/>
      <c r="I102" s="5"/>
      <c r="J102" s="5"/>
    </row>
    <row r="103" spans="5:10" ht="15.5">
      <c r="E103" s="5"/>
      <c r="F103" s="5"/>
      <c r="G103" s="5"/>
      <c r="H103" s="5"/>
      <c r="I103" s="5"/>
      <c r="J103" s="5"/>
    </row>
    <row r="104" spans="5:10" ht="15.5">
      <c r="E104" s="5"/>
      <c r="F104" s="5"/>
      <c r="G104" s="5"/>
      <c r="H104" s="5"/>
      <c r="I104" s="5"/>
      <c r="J104" s="5"/>
    </row>
    <row r="105" spans="5:10" ht="15.5">
      <c r="E105" s="5"/>
      <c r="F105" s="5"/>
      <c r="G105" s="5"/>
      <c r="H105" s="5"/>
      <c r="I105" s="5"/>
      <c r="J105" s="5"/>
    </row>
    <row r="106" spans="5:10" ht="15.5">
      <c r="E106" s="5"/>
      <c r="F106" s="5"/>
      <c r="G106" s="5"/>
      <c r="H106" s="5"/>
      <c r="I106" s="5"/>
      <c r="J106" s="5"/>
    </row>
    <row r="107" spans="5:10" ht="15.5">
      <c r="E107" s="5"/>
      <c r="F107" s="5"/>
      <c r="G107" s="5"/>
      <c r="H107" s="5"/>
      <c r="I107" s="5"/>
      <c r="J107" s="5"/>
    </row>
    <row r="108" spans="5:10" ht="15.5">
      <c r="E108" s="5"/>
      <c r="F108" s="5"/>
      <c r="G108" s="5"/>
      <c r="H108" s="5"/>
      <c r="I108" s="5"/>
      <c r="J108" s="5"/>
    </row>
    <row r="109" spans="5:10" ht="15.5">
      <c r="E109" s="5"/>
      <c r="F109" s="5"/>
      <c r="G109" s="5"/>
      <c r="H109" s="5"/>
      <c r="I109" s="5"/>
      <c r="J109" s="5"/>
    </row>
    <row r="110" spans="5:10" ht="15.5">
      <c r="E110" s="5"/>
      <c r="F110" s="5"/>
      <c r="G110" s="5"/>
      <c r="H110" s="5"/>
      <c r="I110" s="5"/>
      <c r="J110" s="5"/>
    </row>
    <row r="111" spans="5:10" ht="15.5">
      <c r="E111" s="5"/>
      <c r="F111" s="5"/>
      <c r="G111" s="5"/>
      <c r="H111" s="5"/>
      <c r="I111" s="5"/>
      <c r="J111" s="5"/>
    </row>
    <row r="112" spans="5:10" ht="15.5">
      <c r="E112" s="5"/>
      <c r="F112" s="5"/>
      <c r="G112" s="5"/>
      <c r="H112" s="5"/>
      <c r="I112" s="5"/>
      <c r="J112" s="5"/>
    </row>
    <row r="113" spans="5:10" ht="15.5">
      <c r="E113" s="5"/>
      <c r="F113" s="5"/>
      <c r="G113" s="5"/>
      <c r="H113" s="5"/>
      <c r="I113" s="5"/>
      <c r="J113" s="5"/>
    </row>
    <row r="114" spans="5:10" ht="15.5">
      <c r="E114" s="5"/>
      <c r="F114" s="5"/>
      <c r="G114" s="5"/>
      <c r="H114" s="5"/>
      <c r="I114" s="5"/>
      <c r="J114" s="5"/>
    </row>
    <row r="115" spans="5:10" ht="15.5">
      <c r="E115" s="5"/>
      <c r="F115" s="5"/>
      <c r="G115" s="5"/>
      <c r="H115" s="5"/>
      <c r="I115" s="5"/>
      <c r="J115" s="5"/>
    </row>
    <row r="116" spans="5:10" ht="15.5">
      <c r="E116" s="5"/>
      <c r="F116" s="5"/>
      <c r="G116" s="5"/>
      <c r="H116" s="5"/>
      <c r="I116" s="5"/>
      <c r="J116" s="5"/>
    </row>
    <row r="117" spans="5:10" ht="15.5">
      <c r="E117" s="5"/>
      <c r="F117" s="5"/>
      <c r="G117" s="5"/>
      <c r="H117" s="5"/>
      <c r="I117" s="5"/>
      <c r="J117" s="5"/>
    </row>
    <row r="118" spans="5:10" ht="15.5">
      <c r="E118" s="5"/>
      <c r="F118" s="5"/>
      <c r="G118" s="5"/>
      <c r="H118" s="5"/>
      <c r="I118" s="5"/>
      <c r="J118" s="5"/>
    </row>
    <row r="119" spans="5:10" ht="15.5">
      <c r="E119" s="5"/>
      <c r="F119" s="5"/>
      <c r="G119" s="5"/>
      <c r="H119" s="5"/>
      <c r="I119" s="5"/>
      <c r="J119" s="5"/>
    </row>
    <row r="120" spans="5:10" ht="15.5">
      <c r="E120" s="5"/>
      <c r="F120" s="5"/>
      <c r="G120" s="5"/>
      <c r="H120" s="5"/>
      <c r="I120" s="5"/>
      <c r="J120" s="5"/>
    </row>
    <row r="121" spans="5:10" ht="15.5">
      <c r="E121" s="5"/>
      <c r="F121" s="5"/>
      <c r="G121" s="5"/>
      <c r="H121" s="5"/>
      <c r="I121" s="5"/>
      <c r="J121" s="5"/>
    </row>
    <row r="122" spans="5:10" ht="15.5">
      <c r="E122" s="5"/>
      <c r="F122" s="5"/>
      <c r="G122" s="5"/>
      <c r="H122" s="5"/>
      <c r="I122" s="5"/>
      <c r="J122" s="5"/>
    </row>
    <row r="123" spans="5:10" ht="15.5">
      <c r="E123" s="5"/>
      <c r="F123" s="5"/>
      <c r="G123" s="5"/>
      <c r="H123" s="5"/>
      <c r="I123" s="5"/>
      <c r="J123" s="5"/>
    </row>
    <row r="124" spans="5:10" ht="15.5">
      <c r="E124" s="5"/>
      <c r="F124" s="5"/>
      <c r="G124" s="5"/>
      <c r="H124" s="5"/>
      <c r="I124" s="5"/>
      <c r="J124" s="5"/>
    </row>
    <row r="125" spans="5:10" ht="15.5">
      <c r="E125" s="5"/>
      <c r="F125" s="5"/>
      <c r="G125" s="5"/>
      <c r="H125" s="5"/>
      <c r="I125" s="5"/>
      <c r="J125" s="5"/>
    </row>
    <row r="126" spans="5:10" ht="15.5">
      <c r="E126" s="5"/>
      <c r="F126" s="5"/>
      <c r="G126" s="5"/>
      <c r="H126" s="5"/>
      <c r="I126" s="5"/>
      <c r="J126" s="5"/>
    </row>
    <row r="127" spans="5:10" ht="15.5">
      <c r="E127" s="5"/>
      <c r="F127" s="5"/>
      <c r="G127" s="5"/>
      <c r="H127" s="5"/>
      <c r="I127" s="5"/>
      <c r="J127" s="5"/>
    </row>
    <row r="128" spans="5:10" ht="15.5">
      <c r="E128" s="5"/>
      <c r="F128" s="5"/>
      <c r="G128" s="5"/>
      <c r="H128" s="5"/>
      <c r="I128" s="5"/>
      <c r="J128" s="5"/>
    </row>
    <row r="129" spans="5:10" ht="15.5">
      <c r="E129" s="5"/>
      <c r="F129" s="5"/>
      <c r="G129" s="5"/>
      <c r="H129" s="5"/>
      <c r="I129" s="5"/>
      <c r="J129" s="5"/>
    </row>
    <row r="130" spans="5:10" ht="15.5">
      <c r="E130" s="5"/>
      <c r="F130" s="5"/>
      <c r="G130" s="5"/>
      <c r="H130" s="5"/>
      <c r="I130" s="5"/>
      <c r="J130" s="5"/>
    </row>
    <row r="131" spans="5:10" ht="15.5">
      <c r="E131" s="5"/>
      <c r="F131" s="5"/>
      <c r="G131" s="5"/>
      <c r="H131" s="5"/>
      <c r="I131" s="5"/>
      <c r="J131" s="5"/>
    </row>
    <row r="132" spans="5:10" ht="15.5">
      <c r="E132" s="5"/>
      <c r="F132" s="5"/>
      <c r="G132" s="5"/>
      <c r="H132" s="5"/>
      <c r="I132" s="5"/>
      <c r="J132" s="5"/>
    </row>
    <row r="133" spans="5:10" ht="15.5">
      <c r="E133" s="5"/>
      <c r="F133" s="5"/>
      <c r="G133" s="5"/>
      <c r="H133" s="5"/>
      <c r="I133" s="5"/>
      <c r="J133" s="5"/>
    </row>
    <row r="134" spans="5:10" ht="15.5">
      <c r="E134" s="5"/>
      <c r="F134" s="5"/>
      <c r="G134" s="5"/>
      <c r="H134" s="5"/>
      <c r="I134" s="5"/>
      <c r="J134" s="5"/>
    </row>
    <row r="135" spans="5:10" ht="15.5">
      <c r="E135" s="5"/>
      <c r="F135" s="5"/>
      <c r="G135" s="5"/>
      <c r="H135" s="5"/>
      <c r="I135" s="5"/>
      <c r="J135" s="5"/>
    </row>
    <row r="136" spans="5:10" ht="15.5">
      <c r="E136" s="5"/>
      <c r="F136" s="5"/>
      <c r="G136" s="5"/>
      <c r="H136" s="5"/>
      <c r="I136" s="5"/>
      <c r="J136" s="5"/>
    </row>
    <row r="137" spans="5:10" ht="15.5">
      <c r="E137" s="5"/>
      <c r="F137" s="5"/>
      <c r="G137" s="5"/>
      <c r="H137" s="5"/>
      <c r="I137" s="5"/>
      <c r="J137" s="5"/>
    </row>
    <row r="138" spans="5:10" ht="15.5">
      <c r="E138" s="5"/>
      <c r="F138" s="5"/>
      <c r="G138" s="5"/>
      <c r="H138" s="5"/>
      <c r="I138" s="5"/>
      <c r="J138" s="5"/>
    </row>
    <row r="139" spans="5:10" ht="15.5">
      <c r="E139" s="5"/>
      <c r="F139" s="5"/>
      <c r="G139" s="5"/>
      <c r="H139" s="5"/>
      <c r="I139" s="5"/>
      <c r="J139" s="5"/>
    </row>
    <row r="140" spans="5:10" ht="15.5">
      <c r="E140" s="5"/>
      <c r="F140" s="5"/>
      <c r="G140" s="5"/>
      <c r="H140" s="5"/>
      <c r="I140" s="5"/>
      <c r="J140" s="5"/>
    </row>
    <row r="141" spans="5:10" ht="15.5">
      <c r="E141" s="5"/>
      <c r="F141" s="5"/>
      <c r="G141" s="5"/>
      <c r="H141" s="5"/>
      <c r="I141" s="5"/>
      <c r="J141" s="5"/>
    </row>
    <row r="142" spans="5:10" ht="15.5">
      <c r="E142" s="5"/>
      <c r="F142" s="5"/>
      <c r="G142" s="5"/>
      <c r="H142" s="5"/>
      <c r="I142" s="5"/>
      <c r="J142" s="5"/>
    </row>
    <row r="143" spans="5:10" ht="15.5">
      <c r="E143" s="5"/>
      <c r="F143" s="5"/>
      <c r="G143" s="5"/>
      <c r="H143" s="5"/>
      <c r="I143" s="5"/>
      <c r="J143" s="5"/>
    </row>
    <row r="144" spans="5:10" ht="15.5">
      <c r="E144" s="5"/>
      <c r="F144" s="5"/>
      <c r="G144" s="5"/>
      <c r="H144" s="5"/>
      <c r="I144" s="5"/>
      <c r="J144" s="5"/>
    </row>
    <row r="145" spans="5:10" ht="15.5">
      <c r="E145" s="5"/>
      <c r="F145" s="5"/>
      <c r="G145" s="5"/>
      <c r="H145" s="5"/>
      <c r="I145" s="5"/>
      <c r="J145" s="5"/>
    </row>
    <row r="146" spans="5:10" ht="15.5">
      <c r="E146" s="5"/>
      <c r="F146" s="5"/>
      <c r="G146" s="5"/>
      <c r="H146" s="5"/>
      <c r="I146" s="5"/>
      <c r="J146" s="5"/>
    </row>
    <row r="147" spans="5:10" ht="15.5">
      <c r="E147" s="5"/>
      <c r="F147" s="5"/>
      <c r="G147" s="5"/>
      <c r="H147" s="5"/>
      <c r="I147" s="5"/>
      <c r="J147" s="5"/>
    </row>
    <row r="148" spans="5:10" ht="15.5">
      <c r="E148" s="5"/>
      <c r="F148" s="5"/>
      <c r="G148" s="5"/>
      <c r="H148" s="5"/>
      <c r="I148" s="5"/>
      <c r="J148" s="5"/>
    </row>
    <row r="149" spans="5:10" ht="15.5">
      <c r="E149" s="5"/>
      <c r="F149" s="5"/>
      <c r="G149" s="5"/>
      <c r="H149" s="5"/>
      <c r="I149" s="5"/>
      <c r="J149" s="5"/>
    </row>
    <row r="150" spans="5:10" ht="15.5">
      <c r="E150" s="5"/>
      <c r="F150" s="5"/>
      <c r="G150" s="5"/>
      <c r="H150" s="5"/>
      <c r="I150" s="5"/>
      <c r="J150" s="5"/>
    </row>
    <row r="151" spans="5:10" ht="15.5">
      <c r="E151" s="5"/>
      <c r="F151" s="5"/>
      <c r="G151" s="5"/>
      <c r="H151" s="5"/>
      <c r="I151" s="5"/>
      <c r="J151" s="5"/>
    </row>
    <row r="152" spans="5:10" ht="15.5">
      <c r="E152" s="5"/>
      <c r="F152" s="5"/>
      <c r="G152" s="5"/>
      <c r="H152" s="5"/>
      <c r="I152" s="5"/>
      <c r="J152" s="5"/>
    </row>
    <row r="153" spans="5:10" ht="15.5">
      <c r="E153" s="5"/>
      <c r="F153" s="5"/>
      <c r="G153" s="5"/>
      <c r="H153" s="5"/>
      <c r="I153" s="5"/>
      <c r="J153" s="5"/>
    </row>
    <row r="154" spans="5:10" ht="15.5">
      <c r="E154" s="5"/>
      <c r="F154" s="5"/>
      <c r="G154" s="5"/>
      <c r="H154" s="5"/>
      <c r="I154" s="5"/>
      <c r="J154" s="5"/>
    </row>
    <row r="155" spans="5:10" ht="15.5">
      <c r="E155" s="5"/>
      <c r="F155" s="5"/>
      <c r="G155" s="5"/>
      <c r="H155" s="5"/>
      <c r="I155" s="5"/>
      <c r="J155" s="5"/>
    </row>
    <row r="156" spans="5:10" ht="15.5">
      <c r="E156" s="5"/>
      <c r="F156" s="5"/>
      <c r="G156" s="5"/>
      <c r="H156" s="5"/>
      <c r="I156" s="5"/>
      <c r="J156" s="5"/>
    </row>
    <row r="157" spans="5:10" ht="15.5">
      <c r="E157" s="5"/>
      <c r="F157" s="5"/>
      <c r="G157" s="5"/>
      <c r="H157" s="5"/>
      <c r="I157" s="5"/>
      <c r="J157" s="5"/>
    </row>
    <row r="158" spans="5:10" ht="15.5">
      <c r="E158" s="5"/>
      <c r="F158" s="5"/>
      <c r="G158" s="5"/>
      <c r="H158" s="5"/>
      <c r="I158" s="5"/>
      <c r="J158" s="5"/>
    </row>
    <row r="159" spans="5:10" ht="15.5">
      <c r="E159" s="5"/>
      <c r="F159" s="5"/>
      <c r="G159" s="5"/>
      <c r="H159" s="5"/>
      <c r="I159" s="5"/>
      <c r="J159" s="5"/>
    </row>
    <row r="160" spans="5:10" ht="15.5">
      <c r="E160" s="5"/>
      <c r="F160" s="5"/>
      <c r="G160" s="5"/>
      <c r="H160" s="5"/>
      <c r="I160" s="5"/>
      <c r="J160" s="5"/>
    </row>
    <row r="161" spans="5:10" ht="15.5">
      <c r="E161" s="5"/>
      <c r="F161" s="5"/>
      <c r="G161" s="5"/>
      <c r="H161" s="5"/>
      <c r="I161" s="5"/>
      <c r="J161" s="5"/>
    </row>
    <row r="162" spans="5:10" ht="15.5">
      <c r="E162" s="5"/>
      <c r="F162" s="5"/>
      <c r="G162" s="5"/>
      <c r="H162" s="5"/>
      <c r="I162" s="5"/>
      <c r="J162" s="5"/>
    </row>
    <row r="163" spans="5:10" ht="15.5">
      <c r="E163" s="5"/>
      <c r="F163" s="5"/>
      <c r="G163" s="5"/>
      <c r="H163" s="5"/>
      <c r="I163" s="5"/>
      <c r="J163" s="5"/>
    </row>
    <row r="164" spans="5:10" ht="15.5">
      <c r="E164" s="5"/>
      <c r="F164" s="5"/>
      <c r="G164" s="5"/>
      <c r="H164" s="5"/>
      <c r="I164" s="5"/>
      <c r="J164" s="5"/>
    </row>
    <row r="165" spans="5:10" ht="15.5">
      <c r="E165" s="5"/>
      <c r="F165" s="5"/>
      <c r="G165" s="5"/>
      <c r="H165" s="5"/>
      <c r="I165" s="5"/>
      <c r="J165" s="5"/>
    </row>
    <row r="166" spans="5:10" ht="15.5">
      <c r="E166" s="5"/>
      <c r="F166" s="5"/>
      <c r="G166" s="5"/>
      <c r="H166" s="5"/>
      <c r="I166" s="5"/>
      <c r="J166" s="5"/>
    </row>
    <row r="167" spans="5:10" ht="15.5">
      <c r="E167" s="5"/>
      <c r="F167" s="5"/>
      <c r="G167" s="5"/>
      <c r="H167" s="5"/>
      <c r="I167" s="5"/>
      <c r="J167" s="5"/>
    </row>
    <row r="168" spans="5:10" ht="15.5">
      <c r="E168" s="5"/>
      <c r="F168" s="5"/>
      <c r="G168" s="5"/>
      <c r="H168" s="5"/>
      <c r="I168" s="5"/>
      <c r="J168" s="5"/>
    </row>
    <row r="169" spans="5:10" ht="15.5">
      <c r="E169" s="5"/>
      <c r="F169" s="5"/>
      <c r="G169" s="5"/>
      <c r="H169" s="5"/>
      <c r="I169" s="5"/>
      <c r="J169" s="5"/>
    </row>
    <row r="170" spans="5:10" ht="15.5">
      <c r="E170" s="5"/>
      <c r="F170" s="5"/>
      <c r="G170" s="5"/>
      <c r="H170" s="5"/>
      <c r="I170" s="5"/>
      <c r="J170" s="5"/>
    </row>
    <row r="171" spans="5:10" ht="15.5">
      <c r="E171" s="5"/>
      <c r="F171" s="5"/>
      <c r="G171" s="5"/>
      <c r="H171" s="5"/>
      <c r="I171" s="5"/>
      <c r="J171" s="5"/>
    </row>
    <row r="172" spans="5:10" ht="15.5">
      <c r="E172" s="5"/>
      <c r="F172" s="5"/>
      <c r="G172" s="5"/>
      <c r="H172" s="5"/>
      <c r="I172" s="5"/>
      <c r="J172" s="5"/>
    </row>
    <row r="173" spans="5:10" ht="15.5">
      <c r="E173" s="5"/>
      <c r="F173" s="5"/>
      <c r="G173" s="5"/>
      <c r="H173" s="5"/>
      <c r="I173" s="5"/>
      <c r="J173" s="5"/>
    </row>
    <row r="174" spans="5:10" ht="15.5">
      <c r="E174" s="5"/>
      <c r="F174" s="5"/>
      <c r="G174" s="5"/>
      <c r="H174" s="5"/>
      <c r="I174" s="5"/>
      <c r="J174" s="5"/>
    </row>
    <row r="175" spans="5:10" ht="15.5">
      <c r="E175" s="5"/>
      <c r="F175" s="5"/>
      <c r="G175" s="5"/>
      <c r="H175" s="5"/>
      <c r="I175" s="5"/>
      <c r="J175" s="5"/>
    </row>
  </sheetData>
  <sheetProtection algorithmName="SHA-512" hashValue="fN4KUvuZCLPFbOuYmpK+DYFrr2gJv1hVc2m08iMINqB2L9yBkkUpgsRJJB/yE5dl3abaDa6eGwj+J9iflQhkgg==" saltValue="O+FNsNUzOYCTnaoBjSIrPQ==" spinCount="100000" sheet="1" selectLockedCells="1"/>
  <hyperlinks>
    <hyperlink ref="C12" r:id="rId1" display="California Energy Commission’s Building Climate Zones map, available at:  https://www.energy.ca.gov/programs-and-topics/programs/building-energy-efficiency-standards/climate-zone-tool-maps-and" xr:uid="{990388F9-4F3D-40AC-887A-52DB6DC15721}"/>
  </hyperlinks>
  <pageMargins left="0.7" right="0.7" top="0.98479166666666695" bottom="0.75" header="0.3" footer="0.3"/>
  <pageSetup scale="60" fitToWidth="0" fitToHeight="0" orientation="landscape" r:id="rId2"/>
  <headerFooter>
    <oddFooter>&amp;L&amp;"Avenir LT Std 55 Roman,Regular"&amp;12&amp;K000000June 1, 2023&amp;C&amp;"Avenir LT Std 55 Roman,Regular"&amp;12Page &amp;P of &amp;N&amp;R&amp;"Avenir LT Std 55 Roman,Regular"&amp;12&amp;K000000&amp;A</oddFooter>
  </headerFooter>
  <rowBreaks count="1" manualBreakCount="1">
    <brk id="31" max="3" man="1"/>
  </rowBreaks>
  <drawing r:id="rId3"/>
  <tableParts count="5">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66"/>
  </sheetPr>
  <dimension ref="B1:J97"/>
  <sheetViews>
    <sheetView showGridLines="0" showRuler="0" showWhiteSpace="0" view="pageLayout" topLeftCell="A4" zoomScaleNormal="100" workbookViewId="0">
      <selection activeCell="D17" sqref="D17"/>
    </sheetView>
  </sheetViews>
  <sheetFormatPr defaultColWidth="9.1796875" defaultRowHeight="14"/>
  <cols>
    <col min="1" max="1" width="2.81640625" style="1" customWidth="1"/>
    <col min="2" max="2" width="10.90625" style="1" customWidth="1"/>
    <col min="3" max="3" width="81.26953125" style="1" customWidth="1"/>
    <col min="4" max="4" width="15.453125" style="1" customWidth="1"/>
    <col min="5" max="5" width="13.54296875" style="1" customWidth="1"/>
    <col min="6" max="6" width="3.6328125" style="1" customWidth="1"/>
    <col min="7" max="7" width="34.54296875" style="1" bestFit="1" customWidth="1"/>
    <col min="8" max="8" width="19.453125" style="1" customWidth="1"/>
    <col min="9" max="9" width="16.81640625" style="1" customWidth="1"/>
    <col min="10" max="10" width="14.1796875" style="1" customWidth="1"/>
    <col min="11" max="11" width="31.7265625" style="1" customWidth="1"/>
    <col min="12" max="16384" width="9.1796875" style="1"/>
  </cols>
  <sheetData>
    <row r="1" spans="2:10" ht="18.75" customHeight="1">
      <c r="B1" s="59"/>
      <c r="C1" s="64"/>
      <c r="D1" s="59"/>
      <c r="E1" s="59"/>
    </row>
    <row r="2" spans="2:10" ht="15" customHeight="1">
      <c r="B2" s="76"/>
      <c r="C2" s="76"/>
      <c r="D2" s="76"/>
      <c r="E2" s="76"/>
    </row>
    <row r="3" spans="2:10" ht="18.75" customHeight="1">
      <c r="B3" s="59"/>
      <c r="C3" s="59"/>
      <c r="D3" s="59"/>
      <c r="E3" s="59"/>
    </row>
    <row r="4" spans="2:10" ht="18.75" customHeight="1">
      <c r="B4" s="77"/>
      <c r="C4" s="77"/>
      <c r="D4" s="77"/>
      <c r="E4" s="77"/>
    </row>
    <row r="5" spans="2:10" ht="15" customHeight="1">
      <c r="B5" s="76"/>
      <c r="C5" s="76"/>
      <c r="D5" s="76"/>
      <c r="E5" s="76"/>
    </row>
    <row r="6" spans="2:10" ht="18.75" customHeight="1">
      <c r="B6" s="59"/>
      <c r="C6" s="59"/>
      <c r="D6" s="59"/>
      <c r="E6" s="59"/>
    </row>
    <row r="7" spans="2:10" ht="15" customHeight="1">
      <c r="B7" s="76"/>
      <c r="C7" s="76"/>
      <c r="D7" s="76"/>
      <c r="E7" s="76"/>
    </row>
    <row r="8" spans="2:10" ht="15" customHeight="1">
      <c r="B8" s="112"/>
      <c r="C8" s="112"/>
      <c r="D8" s="112"/>
      <c r="E8" s="112"/>
    </row>
    <row r="9" spans="2:10" ht="15" customHeight="1">
      <c r="B9" s="112"/>
      <c r="C9" s="112"/>
      <c r="D9" s="112"/>
      <c r="E9" s="112"/>
    </row>
    <row r="10" spans="2:10" ht="15" customHeight="1">
      <c r="B10" s="112"/>
      <c r="C10" s="112"/>
      <c r="D10" s="112"/>
      <c r="E10" s="112"/>
    </row>
    <row r="11" spans="2:10" ht="55.5" customHeight="1">
      <c r="B11" s="112"/>
      <c r="C11" s="112"/>
      <c r="D11" s="112"/>
      <c r="E11" s="112"/>
    </row>
    <row r="12" spans="2:10" ht="18" customHeight="1">
      <c r="B12" s="78"/>
      <c r="C12" s="78"/>
      <c r="D12" s="78"/>
      <c r="E12" s="78"/>
    </row>
    <row r="13" spans="2:10" ht="33" customHeight="1">
      <c r="B13" s="112"/>
      <c r="C13" s="112"/>
      <c r="D13" s="112"/>
      <c r="E13" s="112"/>
    </row>
    <row r="14" spans="2:10" ht="15" customHeight="1">
      <c r="B14" s="116"/>
      <c r="C14" s="116"/>
      <c r="D14" s="116"/>
      <c r="E14" s="116"/>
    </row>
    <row r="15" spans="2:10" ht="15" customHeight="1" thickBot="1">
      <c r="B15" s="316" t="s">
        <v>102</v>
      </c>
      <c r="C15" s="316"/>
      <c r="D15" s="317" t="s">
        <v>103</v>
      </c>
      <c r="F15" s="5"/>
      <c r="G15" s="5"/>
      <c r="H15" s="5"/>
      <c r="I15" s="5"/>
      <c r="J15" s="5"/>
    </row>
    <row r="16" spans="2:10" ht="15" hidden="1" customHeight="1" thickBot="1">
      <c r="B16" s="321" t="s">
        <v>410</v>
      </c>
      <c r="C16" s="321" t="s">
        <v>411</v>
      </c>
      <c r="D16" s="328" t="s">
        <v>103</v>
      </c>
      <c r="E16" s="328" t="s">
        <v>393</v>
      </c>
      <c r="F16" s="5"/>
      <c r="G16" s="5"/>
      <c r="H16" s="5"/>
      <c r="I16" s="5"/>
      <c r="J16" s="5"/>
    </row>
    <row r="17" spans="2:10" ht="34.5" customHeight="1">
      <c r="B17" s="322">
        <v>1</v>
      </c>
      <c r="C17" s="323" t="s">
        <v>104</v>
      </c>
      <c r="D17" s="329"/>
      <c r="E17" s="319" t="s">
        <v>394</v>
      </c>
      <c r="F17" s="5"/>
      <c r="G17" s="5"/>
      <c r="H17" s="5"/>
      <c r="I17" s="5"/>
      <c r="J17" s="5"/>
    </row>
    <row r="18" spans="2:10" ht="47.25" customHeight="1">
      <c r="B18" s="324">
        <v>2</v>
      </c>
      <c r="C18" s="325" t="s">
        <v>105</v>
      </c>
      <c r="D18" s="318"/>
      <c r="E18" s="320" t="s">
        <v>394</v>
      </c>
      <c r="F18" s="5"/>
      <c r="G18" s="5"/>
      <c r="H18" s="5"/>
      <c r="I18" s="5"/>
      <c r="J18" s="5"/>
    </row>
    <row r="19" spans="2:10" ht="48" customHeight="1">
      <c r="B19" s="324">
        <v>3</v>
      </c>
      <c r="C19" s="325" t="s">
        <v>106</v>
      </c>
      <c r="D19" s="318"/>
      <c r="E19" s="320" t="s">
        <v>394</v>
      </c>
      <c r="F19" s="5"/>
      <c r="G19" s="5"/>
      <c r="H19" s="5"/>
      <c r="I19" s="5"/>
      <c r="J19" s="5"/>
    </row>
    <row r="20" spans="2:10" ht="33.75" customHeight="1" thickBot="1">
      <c r="B20" s="326">
        <v>4</v>
      </c>
      <c r="C20" s="327" t="s">
        <v>107</v>
      </c>
      <c r="D20" s="332"/>
      <c r="E20" s="333" t="s">
        <v>394</v>
      </c>
      <c r="F20" s="5"/>
      <c r="G20" s="5"/>
      <c r="H20" s="5"/>
      <c r="I20" s="5"/>
      <c r="J20" s="5"/>
    </row>
    <row r="21" spans="2:10" ht="15" customHeight="1">
      <c r="B21" s="112"/>
      <c r="C21" s="112"/>
      <c r="D21" s="112"/>
      <c r="E21" s="112"/>
      <c r="F21" s="5"/>
      <c r="G21" s="5"/>
      <c r="H21" s="5"/>
      <c r="I21" s="5"/>
      <c r="J21" s="5"/>
    </row>
    <row r="22" spans="2:10" ht="18">
      <c r="B22" s="78"/>
      <c r="C22" s="78"/>
      <c r="D22" s="78"/>
      <c r="E22" s="78"/>
      <c r="F22" s="5"/>
      <c r="G22" s="5"/>
      <c r="H22" s="5"/>
      <c r="I22" s="5"/>
      <c r="J22" s="5"/>
    </row>
    <row r="23" spans="2:10" ht="15" customHeight="1">
      <c r="B23" s="112"/>
      <c r="C23" s="112"/>
      <c r="D23" s="112"/>
      <c r="E23" s="112"/>
      <c r="F23" s="5"/>
      <c r="G23" s="5"/>
      <c r="H23" s="5"/>
      <c r="I23" s="5"/>
      <c r="J23" s="5"/>
    </row>
    <row r="24" spans="2:10" ht="15.5">
      <c r="B24" s="112"/>
      <c r="C24" s="112"/>
      <c r="D24" s="112"/>
      <c r="E24" s="112"/>
      <c r="F24" s="5"/>
      <c r="G24" s="5"/>
      <c r="H24" s="5"/>
      <c r="I24" s="5"/>
      <c r="J24" s="5"/>
    </row>
    <row r="25" spans="2:10" ht="15.5">
      <c r="B25" s="116"/>
      <c r="C25" s="116"/>
      <c r="D25" s="116"/>
      <c r="E25" s="116"/>
      <c r="F25" s="5"/>
      <c r="G25" s="5"/>
      <c r="H25" s="5"/>
      <c r="I25" s="5"/>
      <c r="J25" s="5"/>
    </row>
    <row r="26" spans="2:10" ht="15.75" customHeight="1" thickBot="1">
      <c r="B26" s="316" t="s">
        <v>108</v>
      </c>
      <c r="C26" s="334"/>
      <c r="D26" s="317" t="s">
        <v>103</v>
      </c>
      <c r="F26" s="5"/>
      <c r="G26" s="5"/>
      <c r="H26" s="5"/>
      <c r="I26" s="5"/>
      <c r="J26" s="5"/>
    </row>
    <row r="27" spans="2:10" ht="15.75" hidden="1" customHeight="1" thickBot="1">
      <c r="B27" s="343" t="s">
        <v>410</v>
      </c>
      <c r="C27" s="344" t="s">
        <v>411</v>
      </c>
      <c r="D27" s="328" t="s">
        <v>103</v>
      </c>
      <c r="E27" s="328" t="s">
        <v>393</v>
      </c>
      <c r="F27" s="5"/>
      <c r="G27" s="5"/>
      <c r="H27" s="5"/>
      <c r="I27" s="5"/>
      <c r="J27" s="5"/>
    </row>
    <row r="28" spans="2:10" ht="39.75" customHeight="1">
      <c r="B28" s="345">
        <v>1</v>
      </c>
      <c r="C28" s="346" t="s">
        <v>109</v>
      </c>
      <c r="D28" s="330"/>
      <c r="E28" s="331" t="s">
        <v>394</v>
      </c>
      <c r="F28" s="5"/>
      <c r="G28" s="5"/>
      <c r="H28" s="5"/>
      <c r="I28" s="5"/>
      <c r="J28" s="5"/>
    </row>
    <row r="29" spans="2:10" ht="16.5" customHeight="1">
      <c r="F29" s="5"/>
      <c r="G29" s="5"/>
      <c r="H29" s="5"/>
      <c r="I29" s="5"/>
      <c r="J29" s="5"/>
    </row>
    <row r="30" spans="2:10" ht="16.5" customHeight="1" thickBot="1">
      <c r="B30" s="316" t="s">
        <v>110</v>
      </c>
      <c r="C30" s="334"/>
      <c r="D30" s="317" t="s">
        <v>103</v>
      </c>
      <c r="F30" s="5"/>
      <c r="G30" s="5"/>
      <c r="H30" s="5"/>
      <c r="I30" s="5"/>
      <c r="J30" s="5"/>
    </row>
    <row r="31" spans="2:10" ht="16.5" hidden="1" customHeight="1">
      <c r="B31" s="243" t="s">
        <v>410</v>
      </c>
      <c r="C31" s="244" t="s">
        <v>411</v>
      </c>
      <c r="D31" s="335" t="s">
        <v>103</v>
      </c>
      <c r="E31" s="336" t="s">
        <v>393</v>
      </c>
      <c r="F31" s="5"/>
      <c r="G31" s="5"/>
      <c r="H31" s="5"/>
      <c r="I31" s="5"/>
      <c r="J31" s="5"/>
    </row>
    <row r="32" spans="2:10" ht="35.25" customHeight="1">
      <c r="B32" s="322">
        <v>1</v>
      </c>
      <c r="C32" s="338" t="s">
        <v>111</v>
      </c>
      <c r="D32" s="339"/>
      <c r="E32" s="340" t="s">
        <v>394</v>
      </c>
      <c r="F32" s="5"/>
      <c r="G32" s="5"/>
      <c r="H32" s="5"/>
      <c r="I32" s="5"/>
      <c r="J32" s="5"/>
    </row>
    <row r="33" spans="2:10" ht="42.75" customHeight="1" thickBot="1">
      <c r="B33" s="326">
        <v>2</v>
      </c>
      <c r="C33" s="337" t="s">
        <v>112</v>
      </c>
      <c r="D33" s="341"/>
      <c r="E33" s="342" t="s">
        <v>394</v>
      </c>
      <c r="F33" s="5"/>
      <c r="G33" s="5"/>
      <c r="H33" s="5"/>
      <c r="I33" s="5"/>
      <c r="J33" s="5"/>
    </row>
    <row r="34" spans="2:10" ht="15.5">
      <c r="F34" s="5"/>
      <c r="G34" s="5"/>
      <c r="H34" s="5"/>
      <c r="I34" s="5"/>
      <c r="J34" s="5"/>
    </row>
    <row r="35" spans="2:10" ht="15.5">
      <c r="F35" s="5"/>
      <c r="G35" s="5"/>
      <c r="H35" s="5"/>
      <c r="I35" s="5"/>
      <c r="J35" s="5"/>
    </row>
    <row r="36" spans="2:10" ht="15.5">
      <c r="F36" s="5"/>
      <c r="G36" s="5"/>
      <c r="H36" s="5"/>
      <c r="I36" s="5"/>
      <c r="J36" s="5"/>
    </row>
    <row r="37" spans="2:10" ht="15.5">
      <c r="F37" s="5"/>
      <c r="G37" s="5"/>
      <c r="H37" s="5"/>
      <c r="I37" s="5"/>
      <c r="J37" s="5"/>
    </row>
    <row r="38" spans="2:10" ht="15.5">
      <c r="F38" s="5"/>
      <c r="G38" s="5"/>
      <c r="H38" s="5"/>
      <c r="I38" s="5"/>
      <c r="J38" s="5"/>
    </row>
    <row r="39" spans="2:10" ht="15.5">
      <c r="F39" s="5"/>
      <c r="G39" s="5"/>
      <c r="H39" s="5"/>
      <c r="I39" s="5"/>
      <c r="J39" s="5"/>
    </row>
    <row r="40" spans="2:10" ht="15.5">
      <c r="F40" s="5"/>
      <c r="G40" s="5"/>
      <c r="H40" s="5"/>
      <c r="I40" s="5"/>
      <c r="J40" s="5"/>
    </row>
    <row r="41" spans="2:10" ht="15.5">
      <c r="F41" s="5"/>
      <c r="G41" s="5"/>
      <c r="H41" s="5"/>
      <c r="I41" s="5"/>
      <c r="J41" s="5"/>
    </row>
    <row r="42" spans="2:10" ht="15.5">
      <c r="F42" s="5"/>
      <c r="G42" s="5"/>
      <c r="H42" s="5"/>
      <c r="I42" s="5"/>
      <c r="J42" s="5"/>
    </row>
    <row r="43" spans="2:10" ht="15.5">
      <c r="F43" s="5"/>
      <c r="G43" s="5"/>
      <c r="H43" s="5"/>
      <c r="I43" s="5"/>
      <c r="J43" s="5"/>
    </row>
    <row r="44" spans="2:10" ht="15.5">
      <c r="F44" s="5"/>
      <c r="G44" s="5"/>
      <c r="H44" s="5"/>
      <c r="I44" s="5"/>
      <c r="J44" s="5"/>
    </row>
    <row r="45" spans="2:10" ht="15.5">
      <c r="F45" s="5"/>
      <c r="G45" s="5"/>
      <c r="H45" s="5"/>
      <c r="I45" s="5"/>
      <c r="J45" s="5"/>
    </row>
    <row r="46" spans="2:10" ht="15.5">
      <c r="F46" s="5"/>
      <c r="G46" s="5"/>
      <c r="H46" s="5"/>
      <c r="I46" s="5"/>
      <c r="J46" s="5"/>
    </row>
    <row r="47" spans="2:10" ht="15.5">
      <c r="F47" s="5"/>
      <c r="G47" s="5"/>
      <c r="H47" s="5"/>
      <c r="I47" s="5"/>
      <c r="J47" s="5"/>
    </row>
    <row r="48" spans="2:10" ht="15.5">
      <c r="F48" s="5"/>
      <c r="G48" s="5"/>
      <c r="H48" s="5"/>
      <c r="I48" s="5"/>
      <c r="J48" s="5"/>
    </row>
    <row r="49" spans="6:10" ht="15.5">
      <c r="F49" s="5"/>
      <c r="G49" s="5"/>
      <c r="H49" s="5"/>
      <c r="I49" s="5"/>
      <c r="J49" s="5"/>
    </row>
    <row r="50" spans="6:10" ht="15.5">
      <c r="F50" s="5"/>
      <c r="G50" s="5"/>
      <c r="H50" s="5"/>
      <c r="I50" s="5"/>
      <c r="J50" s="5"/>
    </row>
    <row r="51" spans="6:10" ht="15.5">
      <c r="F51" s="5"/>
      <c r="G51" s="5"/>
      <c r="H51" s="5"/>
      <c r="I51" s="5"/>
      <c r="J51" s="5"/>
    </row>
    <row r="52" spans="6:10" ht="15.5">
      <c r="F52" s="5"/>
      <c r="G52" s="5"/>
      <c r="H52" s="5"/>
      <c r="I52" s="5"/>
      <c r="J52" s="5"/>
    </row>
    <row r="53" spans="6:10" ht="15.5">
      <c r="F53" s="5"/>
      <c r="G53" s="5"/>
      <c r="H53" s="5"/>
      <c r="I53" s="5"/>
      <c r="J53" s="5"/>
    </row>
    <row r="54" spans="6:10" ht="15.5">
      <c r="F54" s="5"/>
      <c r="G54" s="5"/>
      <c r="H54" s="5"/>
      <c r="I54" s="5"/>
      <c r="J54" s="5"/>
    </row>
    <row r="55" spans="6:10" ht="15.5">
      <c r="F55" s="5"/>
      <c r="G55" s="5"/>
      <c r="H55" s="5"/>
      <c r="I55" s="5"/>
      <c r="J55" s="5"/>
    </row>
    <row r="56" spans="6:10" ht="15.5">
      <c r="F56" s="5"/>
      <c r="G56" s="5"/>
      <c r="H56" s="5"/>
      <c r="I56" s="5"/>
      <c r="J56" s="5"/>
    </row>
    <row r="57" spans="6:10" ht="15.5">
      <c r="F57" s="5"/>
      <c r="G57" s="5"/>
      <c r="H57" s="5"/>
      <c r="I57" s="5"/>
      <c r="J57" s="5"/>
    </row>
    <row r="58" spans="6:10" ht="15.5">
      <c r="F58" s="5"/>
      <c r="G58" s="5"/>
      <c r="H58" s="5"/>
      <c r="I58" s="5"/>
      <c r="J58" s="5"/>
    </row>
    <row r="59" spans="6:10" ht="15.5">
      <c r="F59" s="5"/>
      <c r="G59" s="5"/>
      <c r="H59" s="5"/>
      <c r="I59" s="5"/>
      <c r="J59" s="5"/>
    </row>
    <row r="60" spans="6:10" ht="15.5">
      <c r="F60" s="5"/>
      <c r="G60" s="5"/>
      <c r="H60" s="5"/>
      <c r="I60" s="5"/>
      <c r="J60" s="5"/>
    </row>
    <row r="61" spans="6:10" ht="15.5">
      <c r="F61" s="5"/>
      <c r="G61" s="5"/>
      <c r="H61" s="5"/>
      <c r="I61" s="5"/>
      <c r="J61" s="5"/>
    </row>
    <row r="62" spans="6:10" ht="15.5">
      <c r="F62" s="5"/>
      <c r="G62" s="5"/>
      <c r="H62" s="5"/>
      <c r="I62" s="5"/>
      <c r="J62" s="5"/>
    </row>
    <row r="63" spans="6:10" ht="15.5">
      <c r="F63" s="5"/>
      <c r="G63" s="5"/>
      <c r="H63" s="5"/>
      <c r="I63" s="5"/>
      <c r="J63" s="5"/>
    </row>
    <row r="64" spans="6:10" ht="15.5">
      <c r="F64" s="5"/>
      <c r="G64" s="5"/>
      <c r="H64" s="5"/>
      <c r="I64" s="5"/>
      <c r="J64" s="5"/>
    </row>
    <row r="65" spans="6:10" ht="15.5">
      <c r="F65" s="5"/>
      <c r="G65" s="5"/>
      <c r="H65" s="5"/>
      <c r="I65" s="5"/>
      <c r="J65" s="5"/>
    </row>
    <row r="66" spans="6:10" ht="15.5">
      <c r="F66" s="5"/>
      <c r="G66" s="5"/>
      <c r="H66" s="5"/>
      <c r="I66" s="5"/>
      <c r="J66" s="5"/>
    </row>
    <row r="67" spans="6:10" ht="15.5">
      <c r="F67" s="5"/>
      <c r="G67" s="5"/>
      <c r="H67" s="5"/>
      <c r="I67" s="5"/>
      <c r="J67" s="5"/>
    </row>
    <row r="68" spans="6:10" ht="15.5">
      <c r="F68" s="5"/>
      <c r="G68" s="5"/>
      <c r="H68" s="5"/>
      <c r="I68" s="5"/>
      <c r="J68" s="5"/>
    </row>
    <row r="69" spans="6:10" ht="15.5">
      <c r="F69" s="5"/>
      <c r="G69" s="5"/>
      <c r="H69" s="5"/>
      <c r="I69" s="5"/>
      <c r="J69" s="5"/>
    </row>
    <row r="70" spans="6:10" ht="15.5">
      <c r="F70" s="5"/>
      <c r="G70" s="5"/>
      <c r="H70" s="5"/>
      <c r="I70" s="5"/>
      <c r="J70" s="5"/>
    </row>
    <row r="71" spans="6:10" ht="15.5">
      <c r="F71" s="5"/>
      <c r="G71" s="5"/>
      <c r="H71" s="5"/>
      <c r="I71" s="5"/>
      <c r="J71" s="5"/>
    </row>
    <row r="72" spans="6:10" ht="15.5">
      <c r="F72" s="5"/>
      <c r="G72" s="5"/>
      <c r="H72" s="5"/>
      <c r="I72" s="5"/>
      <c r="J72" s="5"/>
    </row>
    <row r="73" spans="6:10" ht="15.5">
      <c r="F73" s="5"/>
      <c r="G73" s="5"/>
      <c r="H73" s="5"/>
      <c r="I73" s="5"/>
      <c r="J73" s="5"/>
    </row>
    <row r="74" spans="6:10" ht="15.5">
      <c r="F74" s="5"/>
      <c r="G74" s="5"/>
      <c r="H74" s="5"/>
      <c r="I74" s="5"/>
      <c r="J74" s="5"/>
    </row>
    <row r="75" spans="6:10" ht="15.5">
      <c r="F75" s="5"/>
      <c r="G75" s="5"/>
      <c r="H75" s="5"/>
      <c r="I75" s="5"/>
      <c r="J75" s="5"/>
    </row>
    <row r="76" spans="6:10" ht="15.5">
      <c r="F76" s="5"/>
      <c r="G76" s="5"/>
      <c r="H76" s="5"/>
      <c r="I76" s="5"/>
      <c r="J76" s="5"/>
    </row>
    <row r="77" spans="6:10" ht="15.5">
      <c r="F77" s="5"/>
      <c r="G77" s="5"/>
      <c r="H77" s="5"/>
      <c r="I77" s="5"/>
      <c r="J77" s="5"/>
    </row>
    <row r="78" spans="6:10" ht="15.5">
      <c r="F78" s="5"/>
      <c r="G78" s="5"/>
      <c r="H78" s="5"/>
      <c r="I78" s="5"/>
      <c r="J78" s="5"/>
    </row>
    <row r="79" spans="6:10" ht="15.5">
      <c r="F79" s="5"/>
      <c r="G79" s="5"/>
      <c r="H79" s="5"/>
      <c r="I79" s="5"/>
      <c r="J79" s="5"/>
    </row>
    <row r="80" spans="6:10" ht="15.5">
      <c r="F80" s="5"/>
      <c r="G80" s="5"/>
      <c r="H80" s="5"/>
      <c r="I80" s="5"/>
      <c r="J80" s="5"/>
    </row>
    <row r="81" spans="6:10" ht="15.5">
      <c r="F81" s="5"/>
      <c r="G81" s="5"/>
      <c r="H81" s="5"/>
      <c r="I81" s="5"/>
      <c r="J81" s="5"/>
    </row>
    <row r="82" spans="6:10" ht="15.5">
      <c r="F82" s="5"/>
      <c r="G82" s="5"/>
      <c r="H82" s="5"/>
      <c r="I82" s="5"/>
      <c r="J82" s="5"/>
    </row>
    <row r="83" spans="6:10" ht="15.5">
      <c r="F83" s="5"/>
      <c r="G83" s="5"/>
      <c r="H83" s="5"/>
      <c r="I83" s="5"/>
      <c r="J83" s="5"/>
    </row>
    <row r="84" spans="6:10" ht="15.5">
      <c r="F84" s="5"/>
      <c r="G84" s="5"/>
      <c r="H84" s="5"/>
      <c r="I84" s="5"/>
      <c r="J84" s="5"/>
    </row>
    <row r="85" spans="6:10" ht="15.5">
      <c r="F85" s="5"/>
      <c r="G85" s="5"/>
      <c r="H85" s="5"/>
      <c r="I85" s="5"/>
      <c r="J85" s="5"/>
    </row>
    <row r="86" spans="6:10" ht="15.5">
      <c r="F86" s="5"/>
      <c r="G86" s="5"/>
      <c r="H86" s="5"/>
      <c r="I86" s="5"/>
      <c r="J86" s="5"/>
    </row>
    <row r="87" spans="6:10" ht="15.5">
      <c r="F87" s="5"/>
      <c r="G87" s="5"/>
      <c r="H87" s="5"/>
      <c r="I87" s="5"/>
      <c r="J87" s="5"/>
    </row>
    <row r="88" spans="6:10" ht="15.5">
      <c r="F88" s="5"/>
      <c r="G88" s="5"/>
      <c r="H88" s="5"/>
      <c r="I88" s="5"/>
      <c r="J88" s="5"/>
    </row>
    <row r="89" spans="6:10" ht="15.5">
      <c r="F89" s="5"/>
      <c r="G89" s="5"/>
      <c r="H89" s="5"/>
      <c r="I89" s="5"/>
      <c r="J89" s="5"/>
    </row>
    <row r="90" spans="6:10" ht="15.5">
      <c r="F90" s="5"/>
      <c r="G90" s="5"/>
      <c r="H90" s="5"/>
      <c r="I90" s="5"/>
      <c r="J90" s="5"/>
    </row>
    <row r="91" spans="6:10" ht="15.5">
      <c r="F91" s="5"/>
      <c r="G91" s="5"/>
      <c r="H91" s="5"/>
      <c r="I91" s="5"/>
      <c r="J91" s="5"/>
    </row>
    <row r="92" spans="6:10" ht="15.5">
      <c r="F92" s="5"/>
      <c r="G92" s="5"/>
      <c r="H92" s="5"/>
      <c r="I92" s="5"/>
      <c r="J92" s="5"/>
    </row>
    <row r="93" spans="6:10" ht="15.5">
      <c r="F93" s="5"/>
      <c r="G93" s="5"/>
      <c r="H93" s="5"/>
      <c r="I93" s="5"/>
      <c r="J93" s="5"/>
    </row>
    <row r="94" spans="6:10" ht="15.5">
      <c r="F94" s="5"/>
      <c r="G94" s="5"/>
      <c r="H94" s="5"/>
      <c r="I94" s="5"/>
      <c r="J94" s="5"/>
    </row>
    <row r="95" spans="6:10" ht="15.5">
      <c r="F95" s="5"/>
      <c r="G95" s="5"/>
      <c r="H95" s="5"/>
      <c r="I95" s="5"/>
      <c r="J95" s="5"/>
    </row>
    <row r="96" spans="6:10" ht="15.5">
      <c r="F96" s="5"/>
      <c r="G96" s="5"/>
      <c r="H96" s="5"/>
      <c r="I96" s="5"/>
      <c r="J96" s="5"/>
    </row>
    <row r="97" spans="6:10" ht="15.5">
      <c r="F97" s="5"/>
      <c r="G97" s="5"/>
      <c r="H97" s="5"/>
      <c r="I97" s="5"/>
      <c r="J97" s="5"/>
    </row>
  </sheetData>
  <sheetProtection algorithmName="SHA-512" hashValue="12o35KP2M1urC/SDvBLV799mWt8Fty/Wi3FtlCFdEhHrm59lFPRtCzpssz2iau5M5z9dEJxL6jfJEYZkRBYpZQ==" saltValue="Mwo1rnZdOh/jxpBT2fbN+A==" spinCount="100000" sheet="1" selectLockedCells="1"/>
  <conditionalFormatting sqref="E17:E20">
    <cfRule type="expression" dxfId="145" priority="4">
      <formula>$D17&lt;&gt;""</formula>
    </cfRule>
  </conditionalFormatting>
  <conditionalFormatting sqref="E28">
    <cfRule type="expression" dxfId="144" priority="3">
      <formula>$D28&lt;&gt;""</formula>
    </cfRule>
  </conditionalFormatting>
  <conditionalFormatting sqref="E32">
    <cfRule type="expression" dxfId="143" priority="2">
      <formula>$D32&lt;&gt;""</formula>
    </cfRule>
  </conditionalFormatting>
  <conditionalFormatting sqref="E33">
    <cfRule type="expression" dxfId="142" priority="1">
      <formula>$D33&lt;&gt;""</formula>
    </cfRule>
  </conditionalFormatting>
  <dataValidations count="1">
    <dataValidation type="list" allowBlank="1" showInputMessage="1" showErrorMessage="1" sqref="D17:D20 D28 D32:D33" xr:uid="{00000000-0002-0000-0700-000000000000}">
      <formula1>"Yes, No"</formula1>
    </dataValidation>
  </dataValidations>
  <pageMargins left="0.7" right="0.7" top="0.98479166666666695" bottom="0.75" header="0.3" footer="0.3"/>
  <pageSetup scale="60" fitToWidth="0" fitToHeight="0" orientation="landscape" r:id="rId1"/>
  <headerFooter>
    <oddFooter>&amp;L&amp;"Avenir LT Std 55 Roman,Regular"&amp;12&amp;K000000June 1, 2023&amp;C&amp;"Avenir LT Std 55 Roman,Regular"&amp;12Page &amp;P of &amp;N&amp;R&amp;"Avenir LT Std 55 Roman,Regular"&amp;12&amp;K000000&amp;A</oddFooter>
  </headerFooter>
  <drawing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1014"/>
  <sheetViews>
    <sheetView showGridLines="0" showRuler="0" showWhiteSpace="0" view="pageLayout" zoomScaleNormal="100" workbookViewId="0">
      <selection activeCell="B8" sqref="B8"/>
    </sheetView>
  </sheetViews>
  <sheetFormatPr defaultColWidth="9.1796875" defaultRowHeight="14"/>
  <cols>
    <col min="1" max="1" width="2.81640625" style="13" customWidth="1"/>
    <col min="2" max="2" width="17.26953125" style="13" customWidth="1"/>
    <col min="3" max="3" width="17.81640625" style="13" bestFit="1" customWidth="1"/>
    <col min="4" max="4" width="17.81640625" style="13" customWidth="1"/>
    <col min="5" max="5" width="15.1796875" style="13" customWidth="1"/>
    <col min="6" max="6" width="56.7265625" style="13" bestFit="1" customWidth="1"/>
    <col min="7" max="7" width="20.26953125" style="13" customWidth="1"/>
    <col min="8" max="8" width="23.08984375" style="13" customWidth="1"/>
    <col min="9" max="9" width="33.54296875" style="13" bestFit="1" customWidth="1"/>
    <col min="10" max="10" width="37.08984375" style="13" customWidth="1"/>
    <col min="11" max="11" width="56.7265625" style="13" bestFit="1" customWidth="1"/>
    <col min="12" max="12" width="21.36328125" style="13" customWidth="1"/>
    <col min="13" max="13" width="24.08984375" style="13" customWidth="1"/>
    <col min="14" max="14" width="33.54296875" style="13" bestFit="1" customWidth="1"/>
    <col min="15" max="15" width="38.08984375" style="13" customWidth="1"/>
    <col min="16" max="16" width="24.1796875" style="13" customWidth="1"/>
    <col min="17" max="17" width="23.26953125" style="13" customWidth="1"/>
    <col min="18" max="18" width="24.26953125" style="13" bestFit="1" customWidth="1"/>
    <col min="19" max="19" width="25.1796875" style="13" bestFit="1" customWidth="1"/>
    <col min="20" max="20" width="2.81640625" style="13" customWidth="1"/>
    <col min="21" max="21" width="44.7265625" style="13" customWidth="1"/>
    <col min="22" max="24" width="14.453125" style="13" customWidth="1"/>
    <col min="25" max="16384" width="9.1796875" style="13"/>
  </cols>
  <sheetData>
    <row r="1" spans="1:24" ht="18.75" customHeight="1">
      <c r="A1" s="58"/>
      <c r="B1" s="58"/>
      <c r="C1" s="58"/>
      <c r="D1" s="58"/>
      <c r="E1" s="58"/>
      <c r="F1" s="58"/>
      <c r="G1" s="58"/>
      <c r="H1" s="58"/>
      <c r="I1" s="29"/>
    </row>
    <row r="2" spans="1:24" ht="15" customHeight="1"/>
    <row r="3" spans="1:24" ht="18.75" customHeight="1">
      <c r="A3" s="58"/>
      <c r="B3" s="58"/>
      <c r="C3" s="58"/>
      <c r="D3" s="58"/>
      <c r="E3" s="58"/>
      <c r="F3" s="58"/>
      <c r="G3" s="58"/>
      <c r="H3" s="58"/>
      <c r="I3" s="58"/>
    </row>
    <row r="4" spans="1:24" ht="18.75" customHeight="1">
      <c r="A4" s="65"/>
      <c r="B4" s="65"/>
      <c r="C4" s="65"/>
      <c r="D4" s="65"/>
      <c r="E4" s="65"/>
      <c r="F4" s="65"/>
      <c r="G4" s="65"/>
      <c r="H4" s="65"/>
      <c r="I4" s="65"/>
    </row>
    <row r="5" spans="1:24" ht="15" customHeight="1"/>
    <row r="6" spans="1:24" ht="18.75" customHeight="1">
      <c r="A6" s="58"/>
      <c r="B6" s="58"/>
      <c r="C6" s="58"/>
      <c r="D6" s="58"/>
      <c r="E6" s="58"/>
      <c r="F6" s="58"/>
      <c r="G6" s="58"/>
      <c r="H6" s="58"/>
      <c r="I6" s="58"/>
    </row>
    <row r="7" spans="1:24" ht="15" customHeight="1"/>
    <row r="8" spans="1:24" ht="15" customHeight="1" thickBot="1">
      <c r="A8" s="104"/>
      <c r="B8" s="18" t="s">
        <v>32</v>
      </c>
    </row>
    <row r="9" spans="1:24" ht="15" customHeight="1" thickBot="1">
      <c r="B9" s="204" t="str">
        <f>IF(ISBLANK('Project Info'!C14),"",'Project Info'!C14)</f>
        <v/>
      </c>
      <c r="C9" s="105"/>
      <c r="D9" s="105"/>
      <c r="E9" s="105"/>
      <c r="F9" s="105"/>
      <c r="G9" s="106"/>
    </row>
    <row r="10" spans="1:24" ht="15" customHeight="1" thickBot="1">
      <c r="B10" s="104"/>
      <c r="C10" s="107"/>
      <c r="D10" s="107"/>
      <c r="E10" s="107"/>
      <c r="F10" s="107"/>
      <c r="G10" s="107"/>
    </row>
    <row r="11" spans="1:24" s="20" customFormat="1" ht="18.5" thickBot="1">
      <c r="A11" s="104"/>
      <c r="B11" s="104"/>
      <c r="C11" s="104"/>
      <c r="D11" s="104"/>
      <c r="E11" s="104"/>
      <c r="F11" s="185" t="s">
        <v>33</v>
      </c>
      <c r="G11" s="186"/>
      <c r="H11" s="186"/>
      <c r="I11" s="186"/>
      <c r="J11" s="187"/>
      <c r="K11" s="185" t="s">
        <v>34</v>
      </c>
      <c r="L11" s="188"/>
      <c r="M11" s="188"/>
      <c r="N11" s="188"/>
      <c r="O11" s="189"/>
      <c r="P11" s="174" t="s">
        <v>116</v>
      </c>
      <c r="Q11" s="175"/>
      <c r="R11" s="176" t="s">
        <v>117</v>
      </c>
      <c r="S11" s="177" t="s">
        <v>118</v>
      </c>
      <c r="T11" s="104"/>
      <c r="U11" s="13"/>
      <c r="V11" s="176" t="s">
        <v>113</v>
      </c>
      <c r="W11" s="177" t="s">
        <v>114</v>
      </c>
      <c r="X11" s="13"/>
    </row>
    <row r="12" spans="1:24" s="20" customFormat="1" ht="49" thickBot="1">
      <c r="A12" s="50"/>
      <c r="B12" s="8" t="s">
        <v>120</v>
      </c>
      <c r="C12" s="22" t="s">
        <v>121</v>
      </c>
      <c r="D12" s="22" t="s">
        <v>379</v>
      </c>
      <c r="E12" s="23" t="s">
        <v>122</v>
      </c>
      <c r="F12" s="8" t="s">
        <v>123</v>
      </c>
      <c r="G12" s="22" t="s">
        <v>124</v>
      </c>
      <c r="H12" s="22" t="s">
        <v>38</v>
      </c>
      <c r="I12" s="22" t="s">
        <v>40</v>
      </c>
      <c r="J12" s="23" t="s">
        <v>125</v>
      </c>
      <c r="K12" s="8" t="s">
        <v>123</v>
      </c>
      <c r="L12" s="22" t="s">
        <v>124</v>
      </c>
      <c r="M12" s="22" t="s">
        <v>38</v>
      </c>
      <c r="N12" s="22" t="s">
        <v>40</v>
      </c>
      <c r="O12" s="23" t="s">
        <v>125</v>
      </c>
      <c r="P12" s="170" t="s">
        <v>338</v>
      </c>
      <c r="Q12" s="171" t="s">
        <v>339</v>
      </c>
      <c r="R12" s="172" t="s">
        <v>340</v>
      </c>
      <c r="S12" s="173" t="s">
        <v>341</v>
      </c>
      <c r="T12" s="104"/>
      <c r="U12" s="55" t="s">
        <v>422</v>
      </c>
      <c r="V12" s="178" t="s">
        <v>342</v>
      </c>
      <c r="W12" s="178" t="s">
        <v>343</v>
      </c>
      <c r="X12" s="82" t="s">
        <v>115</v>
      </c>
    </row>
    <row r="13" spans="1:24" s="20" customFormat="1" ht="49" hidden="1" thickBot="1">
      <c r="A13" s="50"/>
      <c r="B13" s="10" t="s">
        <v>120</v>
      </c>
      <c r="C13" s="10" t="s">
        <v>121</v>
      </c>
      <c r="D13" s="10" t="s">
        <v>379</v>
      </c>
      <c r="E13" s="11" t="s">
        <v>122</v>
      </c>
      <c r="F13" s="9" t="s">
        <v>412</v>
      </c>
      <c r="G13" s="10" t="s">
        <v>413</v>
      </c>
      <c r="H13" s="10" t="s">
        <v>414</v>
      </c>
      <c r="I13" s="10" t="s">
        <v>415</v>
      </c>
      <c r="J13" s="11" t="s">
        <v>416</v>
      </c>
      <c r="K13" s="9" t="s">
        <v>417</v>
      </c>
      <c r="L13" s="10" t="s">
        <v>418</v>
      </c>
      <c r="M13" s="10" t="s">
        <v>419</v>
      </c>
      <c r="N13" s="10" t="s">
        <v>420</v>
      </c>
      <c r="O13" s="11" t="s">
        <v>421</v>
      </c>
      <c r="P13" s="368" t="s">
        <v>338</v>
      </c>
      <c r="Q13" s="369" t="s">
        <v>339</v>
      </c>
      <c r="R13" s="370" t="s">
        <v>340</v>
      </c>
      <c r="S13" s="371" t="s">
        <v>341</v>
      </c>
      <c r="T13" s="104"/>
      <c r="U13" s="362" t="s">
        <v>422</v>
      </c>
      <c r="V13" s="361" t="s">
        <v>342</v>
      </c>
      <c r="W13" s="361" t="s">
        <v>343</v>
      </c>
      <c r="X13" s="9" t="s">
        <v>115</v>
      </c>
    </row>
    <row r="14" spans="1:24" s="20" customFormat="1" ht="17.25" customHeight="1">
      <c r="A14" s="104"/>
      <c r="B14" s="347" t="str">
        <f>IF('Retrofit Inputs'!B18=0,"",'Retrofit Inputs'!B18)</f>
        <v/>
      </c>
      <c r="C14" s="219" t="str">
        <f>IF(B14="","",VLOOKUP(B14,Defaults!B$22:C$28,2,FALSE))</f>
        <v/>
      </c>
      <c r="D14" s="220" t="str">
        <f>IFERROR(VLOOKUP(F14,Measures!$D$11:$F$245,3,FALSE),"")</f>
        <v/>
      </c>
      <c r="E14" s="221" t="str">
        <f ca="1">IF(OR('Project Info'!$C$16="",B14=""),"",IF(D14="Screw-in Lighting",INDEX(INDIRECT(CONCATENATE(B14,"SI_IE")),'Project Info'!C$16,1),IF(D14="Hard-Wired Lighting",INDEX(INDIRECT(CONCATENATE(B14,"HW_IE")),'Project Info'!C$16,1))))</f>
        <v/>
      </c>
      <c r="F14" s="119" t="str">
        <f>IF(OR('Retrofit Inputs'!D18="",'Retrofit Inputs'!F18=""),"",IF(OR('Retrofit Inputs'!D18="LED Tube",'Retrofit Inputs'!D18="LED Kit"),CONCATENATE("LED"," ",'Retrofit Inputs'!F18),CONCATENATE('Retrofit Inputs'!D18, " ",'Retrofit Inputs'!F18)))</f>
        <v/>
      </c>
      <c r="G14" s="222" t="str">
        <f>IF(F14="","",VLOOKUP(F14,Measures!D$11:G$245,4,FALSE))</f>
        <v/>
      </c>
      <c r="H14" s="223" t="str">
        <f>IF('Retrofit Inputs'!H18=0,"",'Retrofit Inputs'!H18)</f>
        <v/>
      </c>
      <c r="I14" s="223" t="str">
        <f>IF('Retrofit Inputs'!K18=0,"",'Retrofit Inputs'!K18)</f>
        <v/>
      </c>
      <c r="J14" s="224" t="str">
        <f ca="1">IF(OR(B14="",I14=""),"",IF(I14="None",0,INDEX(INDIRECT(CONCATENATE(B14,"SF")),1,MATCH(I14,Defaults!D$22:G$22,0))))</f>
        <v/>
      </c>
      <c r="K14" s="119" t="str">
        <f>IF(OR('Retrofit Inputs'!M18="",'Retrofit Inputs'!O18=""),"",IF(OR('Retrofit Inputs'!M18="LED Tube",'Retrofit Inputs'!M18="LED Kit"),CONCATENATE("LED"," ",'Retrofit Inputs'!O18),CONCATENATE('Retrofit Inputs'!M18, " ",'Retrofit Inputs'!O18)))</f>
        <v/>
      </c>
      <c r="L14" s="225" t="str">
        <f>IF(K14="","",VLOOKUP(K14,Measures!D$11:G$245,4,FALSE))</f>
        <v/>
      </c>
      <c r="M14" s="223" t="str">
        <f>IF('Retrofit Inputs'!Q18=0,"",'Retrofit Inputs'!Q18)</f>
        <v/>
      </c>
      <c r="N14" s="223" t="str">
        <f>IF('Retrofit Inputs'!T18=0,"",'Retrofit Inputs'!T18)</f>
        <v/>
      </c>
      <c r="O14" s="226" t="str">
        <f ca="1">IF(OR(B14="",N14=""),"",IF(N14="None",0,INDEX(INDIRECT(CONCATENATE(B14,"SF")),1,MATCH(N14,Defaults!D$22:G$22,0))))</f>
        <v/>
      </c>
      <c r="P14" s="124" t="str">
        <f t="shared" ref="P14:P77" ca="1" si="0">IFERROR((G14/1000)*H14*C14*E14*(1-J14),"")</f>
        <v/>
      </c>
      <c r="Q14" s="227" t="str">
        <f t="shared" ref="Q14:Q77" ca="1" si="1">IFERROR((L14/1000)*M14*C14*E14*(1-O14),"")</f>
        <v/>
      </c>
      <c r="R14" s="126" t="str">
        <f ca="1">IFERROR(P14-Q14,"")</f>
        <v/>
      </c>
      <c r="S14" s="351" t="str">
        <f ca="1">IFERROR(R14*15,"")</f>
        <v/>
      </c>
      <c r="T14" s="104"/>
      <c r="U14" s="363" t="s">
        <v>423</v>
      </c>
      <c r="V14" s="179" t="str">
        <f ca="1">IFERROR(TotalkWhSaved*GHGEF,"")</f>
        <v/>
      </c>
      <c r="W14" s="180" t="str">
        <f ca="1">IFERROR(TotalkWhGenerated*GHGEF,"")</f>
        <v/>
      </c>
      <c r="X14" s="359">
        <f ca="1">IFERROR(SUM(V14:W14),"")</f>
        <v>0</v>
      </c>
    </row>
    <row r="15" spans="1:24" s="20" customFormat="1" ht="15" customHeight="1">
      <c r="A15" s="104"/>
      <c r="B15" s="348" t="str">
        <f>IF('Retrofit Inputs'!B19=0,"",'Retrofit Inputs'!B19)</f>
        <v/>
      </c>
      <c r="C15" s="118" t="str">
        <f>IF(B15="","",VLOOKUP(B15,Defaults!B$22:C$28,2,FALSE))</f>
        <v/>
      </c>
      <c r="D15" s="125" t="str">
        <f>IFERROR(VLOOKUP(F15,Measures!$D$11:$F$245,3,FALSE),"")</f>
        <v/>
      </c>
      <c r="E15" s="127" t="str">
        <f ca="1">IF(OR('Project Info'!$C$16="",B15=""),"",IF(D15="Screw-in Lighting",INDEX(INDIRECT(CONCATENATE(B15,"SI_IE")),'Project Info'!C$16,1),IF(D15="Hard-Wired Lighting",INDEX(INDIRECT(CONCATENATE(B15,"HW_IE")),'Project Info'!C$16,1))))</f>
        <v/>
      </c>
      <c r="F15" s="128" t="str">
        <f>IF(OR('Retrofit Inputs'!D19="",'Retrofit Inputs'!F19=""),"",IF(OR('Retrofit Inputs'!D19="LED Tube",'Retrofit Inputs'!D19="LED Kit"),CONCATENATE("LED"," ",'Retrofit Inputs'!F19),CONCATENATE('Retrofit Inputs'!D19, " ",'Retrofit Inputs'!F19)))</f>
        <v/>
      </c>
      <c r="G15" s="120" t="str">
        <f>IF(F15="","",VLOOKUP(F15,Measures!D$11:G$245,4,FALSE))</f>
        <v/>
      </c>
      <c r="H15" s="129" t="str">
        <f>IF('Retrofit Inputs'!H19=0,"",'Retrofit Inputs'!H19)</f>
        <v/>
      </c>
      <c r="I15" s="129" t="str">
        <f>IF('Retrofit Inputs'!K19=0,"",'Retrofit Inputs'!K19)</f>
        <v/>
      </c>
      <c r="J15" s="197" t="str">
        <f ca="1">IF(OR(B15="",I15=""),"",IF(I15="None",0,INDEX(INDIRECT(CONCATENATE(B15,"SF")),1,MATCH(I15,Defaults!D$22:G$22,0))))</f>
        <v/>
      </c>
      <c r="K15" s="128" t="str">
        <f>IF(OR('Retrofit Inputs'!M19="",'Retrofit Inputs'!O19=""),"",IF(OR('Retrofit Inputs'!M19="LED Tube",'Retrofit Inputs'!M19="LED Kit"),CONCATENATE("LED"," ",'Retrofit Inputs'!O19),CONCATENATE('Retrofit Inputs'!M19, " ",'Retrofit Inputs'!O19)))</f>
        <v/>
      </c>
      <c r="L15" s="123" t="str">
        <f>IF(K15="","",VLOOKUP(K15,Measures!D$11:G$245,4,FALSE))</f>
        <v/>
      </c>
      <c r="M15" s="121" t="str">
        <f>IF('Retrofit Inputs'!Q19=0,"",'Retrofit Inputs'!Q19)</f>
        <v/>
      </c>
      <c r="N15" s="129" t="str">
        <f>IF('Retrofit Inputs'!T19=0,"",'Retrofit Inputs'!T19)</f>
        <v/>
      </c>
      <c r="O15" s="130" t="str">
        <f ca="1">IF(OR(B15="",N15=""),"",IF(N15="None",0,INDEX(INDIRECT(CONCATENATE(B15,"SF")),1,MATCH(N15,Defaults!D$22:G$22,0))))</f>
        <v/>
      </c>
      <c r="P15" s="131" t="str">
        <f t="shared" ca="1" si="0"/>
        <v/>
      </c>
      <c r="Q15" s="228" t="str">
        <f t="shared" ca="1" si="1"/>
        <v/>
      </c>
      <c r="R15" s="132" t="str">
        <f t="shared" ref="R15:R78" ca="1" si="2">IFERROR(P15-Q15,"")</f>
        <v/>
      </c>
      <c r="S15" s="352" t="str">
        <f t="shared" ref="S15:S78" ca="1" si="3">IFERROR(R15*15,"")</f>
        <v/>
      </c>
      <c r="T15" s="104"/>
      <c r="U15" s="363" t="s">
        <v>58</v>
      </c>
      <c r="V15" s="181" t="str">
        <f ca="1">IFERROR(TotalkWhSaved*NOxEF,"")</f>
        <v/>
      </c>
      <c r="W15" s="182" t="str">
        <f ca="1">IFERROR(TotalkWhGenerated*NOxEF,"")</f>
        <v/>
      </c>
      <c r="X15" s="359">
        <f ca="1">IFERROR(SUM(V15:W15),"")</f>
        <v>0</v>
      </c>
    </row>
    <row r="16" spans="1:24" s="20" customFormat="1" ht="18" customHeight="1">
      <c r="A16" s="104"/>
      <c r="B16" s="348" t="str">
        <f>IF('Retrofit Inputs'!B20=0,"",'Retrofit Inputs'!B20)</f>
        <v/>
      </c>
      <c r="C16" s="118" t="str">
        <f>IF(B16="","",VLOOKUP(B16,Defaults!B$22:C$28,2,FALSE))</f>
        <v/>
      </c>
      <c r="D16" s="125" t="str">
        <f>IFERROR(VLOOKUP(F16,Measures!$D$11:$F$245,3,FALSE),"")</f>
        <v/>
      </c>
      <c r="E16" s="127" t="str">
        <f ca="1">IF(OR('Project Info'!$C$16="",B16=""),"",IF(D16="Screw-in Lighting",INDEX(INDIRECT(CONCATENATE(B16,"SI_IE")),'Project Info'!C$16,1),IF(D16="Hard-Wired Lighting",INDEX(INDIRECT(CONCATENATE(B16,"HW_IE")),'Project Info'!C$16,1))))</f>
        <v/>
      </c>
      <c r="F16" s="128" t="str">
        <f>IF(OR('Retrofit Inputs'!D20="",'Retrofit Inputs'!F20=""),"",IF(OR('Retrofit Inputs'!D20="LED Tube",'Retrofit Inputs'!D20="LED Kit"),CONCATENATE("LED"," ",'Retrofit Inputs'!F20),CONCATENATE('Retrofit Inputs'!D20, " ",'Retrofit Inputs'!F20)))</f>
        <v/>
      </c>
      <c r="G16" s="120" t="str">
        <f>IF(F16="","",VLOOKUP(F16,Measures!D$11:G$245,4,FALSE))</f>
        <v/>
      </c>
      <c r="H16" s="129" t="str">
        <f>IF('Retrofit Inputs'!H20=0,"",'Retrofit Inputs'!H20)</f>
        <v/>
      </c>
      <c r="I16" s="129" t="str">
        <f>IF('Retrofit Inputs'!K20=0,"",'Retrofit Inputs'!K20)</f>
        <v/>
      </c>
      <c r="J16" s="130" t="str">
        <f ca="1">IF(OR(B16="",I16=""),"",IF(I16="None",0,INDEX(INDIRECT(CONCATENATE(B16,"SF")),1,MATCH(I16,Defaults!D$22:G$22,0))))</f>
        <v/>
      </c>
      <c r="K16" s="24" t="str">
        <f>IF(OR('Retrofit Inputs'!M20="",'Retrofit Inputs'!O20=""),"",IF(OR('Retrofit Inputs'!M20="LED Tube",'Retrofit Inputs'!M20="LED Kit"),CONCATENATE("LED"," ",'Retrofit Inputs'!O20),CONCATENATE('Retrofit Inputs'!M20, " ",'Retrofit Inputs'!O20)))</f>
        <v/>
      </c>
      <c r="L16" s="123" t="str">
        <f>IF(K16="","",VLOOKUP(K16,Measures!D$11:G$245,4,FALSE))</f>
        <v/>
      </c>
      <c r="M16" s="121" t="str">
        <f>IF('Retrofit Inputs'!Q20=0,"",'Retrofit Inputs'!Q20)</f>
        <v/>
      </c>
      <c r="N16" s="25" t="str">
        <f>IF('Retrofit Inputs'!T20=0,"",'Retrofit Inputs'!T20)</f>
        <v/>
      </c>
      <c r="O16" s="26" t="str">
        <f ca="1">IF(OR(B16="",N16=""),"",IF(N16="None",0,INDEX(INDIRECT(CONCATENATE(B16,"SF")),1,MATCH(N16,Defaults!D$22:G$22,0))))</f>
        <v/>
      </c>
      <c r="P16" s="131" t="str">
        <f t="shared" ca="1" si="0"/>
        <v/>
      </c>
      <c r="Q16" s="229" t="str">
        <f t="shared" ca="1" si="1"/>
        <v/>
      </c>
      <c r="R16" s="81" t="str">
        <f t="shared" ca="1" si="2"/>
        <v/>
      </c>
      <c r="S16" s="353" t="str">
        <f t="shared" ca="1" si="3"/>
        <v/>
      </c>
      <c r="T16" s="15"/>
      <c r="U16" s="364" t="s">
        <v>59</v>
      </c>
      <c r="V16" s="181" t="str">
        <f ca="1">IFERROR(TotalkWhSaved*ROGEF,"")</f>
        <v/>
      </c>
      <c r="W16" s="182" t="str">
        <f ca="1">IFERROR(TotalkWhGenerated*ROGEF,"")</f>
        <v/>
      </c>
      <c r="X16" s="359">
        <f ca="1">IFERROR(SUM(V16:W16),"")</f>
        <v>0</v>
      </c>
    </row>
    <row r="17" spans="1:24" s="20" customFormat="1" ht="15" customHeight="1">
      <c r="A17" s="104"/>
      <c r="B17" s="348" t="str">
        <f>IF('Retrofit Inputs'!B21=0,"",'Retrofit Inputs'!B21)</f>
        <v/>
      </c>
      <c r="C17" s="118" t="str">
        <f>IF(B17="","",VLOOKUP(B17,Defaults!B$22:C$28,2,FALSE))</f>
        <v/>
      </c>
      <c r="D17" s="125" t="str">
        <f>IFERROR(VLOOKUP(F17,Measures!$D$11:$F$245,3,FALSE),"")</f>
        <v/>
      </c>
      <c r="E17" s="127" t="str">
        <f ca="1">IF(OR('Project Info'!$C$16="",B17=""),"",IF(D17="Screw-in Lighting",INDEX(INDIRECT(CONCATENATE(B17,"SI_IE")),'Project Info'!C$16,1),IF(D17="Hard-Wired Lighting",INDEX(INDIRECT(CONCATENATE(B17,"HW_IE")),'Project Info'!C$16,1))))</f>
        <v/>
      </c>
      <c r="F17" s="128" t="str">
        <f>IF(OR('Retrofit Inputs'!D21="",'Retrofit Inputs'!F21=""),"",IF(OR('Retrofit Inputs'!D21="LED Tube",'Retrofit Inputs'!D21="LED Kit"),CONCATENATE("LED"," ",'Retrofit Inputs'!F21),CONCATENATE('Retrofit Inputs'!D21, " ",'Retrofit Inputs'!F21)))</f>
        <v/>
      </c>
      <c r="G17" s="120" t="str">
        <f>IF(F17="","",VLOOKUP(F17,Measures!D$11:G$245,4,FALSE))</f>
        <v/>
      </c>
      <c r="H17" s="129" t="str">
        <f>IF('Retrofit Inputs'!H21=0,"",'Retrofit Inputs'!H21)</f>
        <v/>
      </c>
      <c r="I17" s="129" t="str">
        <f>IF('Retrofit Inputs'!K21=0,"",'Retrofit Inputs'!K21)</f>
        <v/>
      </c>
      <c r="J17" s="130" t="str">
        <f ca="1">IF(OR(B17="",I17=""),"",IF(I17="None",0,INDEX(INDIRECT(CONCATENATE(B17,"SF")),1,MATCH(I17,Defaults!D$22:G$22,0))))</f>
        <v/>
      </c>
      <c r="K17" s="128" t="str">
        <f>IF(OR('Retrofit Inputs'!M21="",'Retrofit Inputs'!O21=""),"",IF(OR('Retrofit Inputs'!M21="LED Tube",'Retrofit Inputs'!M21="LED Kit"),CONCATENATE("LED"," ",'Retrofit Inputs'!O21),CONCATENATE('Retrofit Inputs'!M21, " ",'Retrofit Inputs'!O21)))</f>
        <v/>
      </c>
      <c r="L17" s="123" t="str">
        <f>IF(K17="","",VLOOKUP(K17,Measures!D$11:G$245,4,FALSE))</f>
        <v/>
      </c>
      <c r="M17" s="121" t="str">
        <f>IF('Retrofit Inputs'!Q21=0,"",'Retrofit Inputs'!Q21)</f>
        <v/>
      </c>
      <c r="N17" s="129" t="str">
        <f>IF('Retrofit Inputs'!T21=0,"",'Retrofit Inputs'!T21)</f>
        <v/>
      </c>
      <c r="O17" s="130" t="str">
        <f ca="1">IF(OR(B17="",N17=""),"",IF(N17="None",0,INDEX(INDIRECT(CONCATENATE(B17,"SF")),1,MATCH(N17,Defaults!D$22:G$22,0))))</f>
        <v/>
      </c>
      <c r="P17" s="131" t="str">
        <f t="shared" ca="1" si="0"/>
        <v/>
      </c>
      <c r="Q17" s="228" t="str">
        <f t="shared" ca="1" si="1"/>
        <v/>
      </c>
      <c r="R17" s="132" t="str">
        <f t="shared" ca="1" si="2"/>
        <v/>
      </c>
      <c r="S17" s="352" t="str">
        <f t="shared" ca="1" si="3"/>
        <v/>
      </c>
      <c r="T17" s="104"/>
      <c r="U17" s="364" t="s">
        <v>60</v>
      </c>
      <c r="V17" s="181" t="str">
        <f ca="1">IFERROR(TotalkWhSaved*PM2.5EF,"")</f>
        <v/>
      </c>
      <c r="W17" s="182" t="str">
        <f ca="1">IFERROR(TotalkWhGenerated*PM2.5EF,"")</f>
        <v/>
      </c>
      <c r="X17" s="359">
        <f ca="1">IFERROR(SUM(V17:W17),"")</f>
        <v>0</v>
      </c>
    </row>
    <row r="18" spans="1:24" s="20" customFormat="1" ht="15" customHeight="1">
      <c r="A18" s="104"/>
      <c r="B18" s="348" t="str">
        <f>IF('Retrofit Inputs'!B22=0,"",'Retrofit Inputs'!B22)</f>
        <v/>
      </c>
      <c r="C18" s="118" t="str">
        <f>IF(B18="","",VLOOKUP(B18,Defaults!B$22:C$28,2,FALSE))</f>
        <v/>
      </c>
      <c r="D18" s="125" t="str">
        <f>IFERROR(VLOOKUP(F18,Measures!$D$11:$F$245,3,FALSE),"")</f>
        <v/>
      </c>
      <c r="E18" s="127" t="str">
        <f ca="1">IF(OR('Project Info'!$C$16="",B18=""),"",IF(D18="Screw-in Lighting",INDEX(INDIRECT(CONCATENATE(B18,"SI_IE")),'Project Info'!C$16,1),IF(D18="Hard-Wired Lighting",INDEX(INDIRECT(CONCATENATE(B18,"HW_IE")),'Project Info'!C$16,1))))</f>
        <v/>
      </c>
      <c r="F18" s="128" t="str">
        <f>IF(OR('Retrofit Inputs'!D22="",'Retrofit Inputs'!F22=""),"",IF(OR('Retrofit Inputs'!D22="LED Tube",'Retrofit Inputs'!D22="LED Kit"),CONCATENATE("LED"," ",'Retrofit Inputs'!F22),CONCATENATE('Retrofit Inputs'!D22, " ",'Retrofit Inputs'!F22)))</f>
        <v/>
      </c>
      <c r="G18" s="120" t="str">
        <f>IF(F18="","",VLOOKUP(F18,Measures!D$11:G$245,4,FALSE))</f>
        <v/>
      </c>
      <c r="H18" s="129" t="str">
        <f>IF('Retrofit Inputs'!H22=0,"",'Retrofit Inputs'!H22)</f>
        <v/>
      </c>
      <c r="I18" s="129" t="str">
        <f>IF('Retrofit Inputs'!K22=0,"",'Retrofit Inputs'!K22)</f>
        <v/>
      </c>
      <c r="J18" s="130" t="str">
        <f ca="1">IF(OR(B18="",I18=""),"",IF(I18="None",0,INDEX(INDIRECT(CONCATENATE(B18,"SF")),1,MATCH(I18,Defaults!D$22:G$22,0))))</f>
        <v/>
      </c>
      <c r="K18" s="128" t="str">
        <f>IF(OR('Retrofit Inputs'!M22="",'Retrofit Inputs'!O22=""),"",IF(OR('Retrofit Inputs'!M22="LED Tube",'Retrofit Inputs'!M22="LED Kit"),CONCATENATE("LED"," ",'Retrofit Inputs'!O22),CONCATENATE('Retrofit Inputs'!M22, " ",'Retrofit Inputs'!O22)))</f>
        <v/>
      </c>
      <c r="L18" s="123" t="str">
        <f>IF(K18="","",VLOOKUP(K18,Measures!D$11:G$245,4,FALSE))</f>
        <v/>
      </c>
      <c r="M18" s="121" t="str">
        <f>IF('Retrofit Inputs'!Q22=0,"",'Retrofit Inputs'!Q22)</f>
        <v/>
      </c>
      <c r="N18" s="129" t="str">
        <f>IF('Retrofit Inputs'!T22=0,"",'Retrofit Inputs'!T22)</f>
        <v/>
      </c>
      <c r="O18" s="130" t="str">
        <f ca="1">IF(OR(B18="",N18=""),"",IF(N18="None",0,INDEX(INDIRECT(CONCATENATE(B18,"SF")),1,MATCH(N18,Defaults!D$22:G$22,0))))</f>
        <v/>
      </c>
      <c r="P18" s="131" t="str">
        <f t="shared" ca="1" si="0"/>
        <v/>
      </c>
      <c r="Q18" s="228" t="str">
        <f t="shared" ca="1" si="1"/>
        <v/>
      </c>
      <c r="R18" s="132" t="str">
        <f t="shared" ca="1" si="2"/>
        <v/>
      </c>
      <c r="S18" s="352" t="str">
        <f t="shared" ca="1" si="3"/>
        <v/>
      </c>
      <c r="T18" s="104"/>
      <c r="U18" s="364" t="s">
        <v>61</v>
      </c>
      <c r="V18" s="183" t="str">
        <f ca="1">IFERROR(TotalkWhSaved*Price,"")</f>
        <v/>
      </c>
      <c r="W18" s="184" t="str">
        <f ca="1">IFERROR(TotalkWhGenerated*Price,"")</f>
        <v/>
      </c>
      <c r="X18" s="359">
        <f ca="1">IFERROR(SUM(V18:W18),"")</f>
        <v>0</v>
      </c>
    </row>
    <row r="19" spans="1:24" s="20" customFormat="1" ht="15" customHeight="1">
      <c r="A19" s="104"/>
      <c r="B19" s="348" t="str">
        <f>IF('Retrofit Inputs'!B23=0,"",'Retrofit Inputs'!B23)</f>
        <v/>
      </c>
      <c r="C19" s="118" t="str">
        <f>IF(B19="","",VLOOKUP(B19,Defaults!B$22:C$28,2,FALSE))</f>
        <v/>
      </c>
      <c r="D19" s="125" t="str">
        <f>IFERROR(VLOOKUP(F19,Measures!$D$11:$F$245,3,FALSE),"")</f>
        <v/>
      </c>
      <c r="E19" s="127" t="str">
        <f ca="1">IF(OR('Project Info'!$C$16="",B19=""),"",IF(D19="Screw-in Lighting",INDEX(INDIRECT(CONCATENATE(B19,"SI_IE")),'Project Info'!C$16,1),IF(D19="Hard-Wired Lighting",INDEX(INDIRECT(CONCATENATE(B19,"HW_IE")),'Project Info'!C$16,1))))</f>
        <v/>
      </c>
      <c r="F19" s="128" t="str">
        <f>IF(OR('Retrofit Inputs'!D23="",'Retrofit Inputs'!F23=""),"",IF(OR('Retrofit Inputs'!D23="LED Tube",'Retrofit Inputs'!D23="LED Kit"),CONCATENATE("LED"," ",'Retrofit Inputs'!F23),CONCATENATE('Retrofit Inputs'!D23, " ",'Retrofit Inputs'!F23)))</f>
        <v/>
      </c>
      <c r="G19" s="120" t="str">
        <f>IF(F19="","",VLOOKUP(F19,Measures!D$11:G$245,4,FALSE))</f>
        <v/>
      </c>
      <c r="H19" s="129" t="str">
        <f>IF('Retrofit Inputs'!H23=0,"",'Retrofit Inputs'!H23)</f>
        <v/>
      </c>
      <c r="I19" s="129" t="str">
        <f>IF('Retrofit Inputs'!K23=0,"",'Retrofit Inputs'!K23)</f>
        <v/>
      </c>
      <c r="J19" s="130" t="str">
        <f ca="1">IF(OR(B19="",I19=""),"",IF(I19="None",0,INDEX(INDIRECT(CONCATENATE(B19,"SF")),1,MATCH(I19,Defaults!D$22:G$22,0))))</f>
        <v/>
      </c>
      <c r="K19" s="128" t="str">
        <f>IF(OR('Retrofit Inputs'!M23="",'Retrofit Inputs'!O23=""),"",IF(OR('Retrofit Inputs'!M23="LED Tube",'Retrofit Inputs'!M23="LED Kit"),CONCATENATE("LED"," ",'Retrofit Inputs'!O23),CONCATENATE('Retrofit Inputs'!M23, " ",'Retrofit Inputs'!O23)))</f>
        <v/>
      </c>
      <c r="L19" s="123" t="str">
        <f>IF(K19="","",VLOOKUP(K19,Measures!D$11:G$245,4,FALSE))</f>
        <v/>
      </c>
      <c r="M19" s="121" t="str">
        <f>IF('Retrofit Inputs'!Q23=0,"",'Retrofit Inputs'!Q23)</f>
        <v/>
      </c>
      <c r="N19" s="129" t="str">
        <f>IF('Retrofit Inputs'!T23=0,"",'Retrofit Inputs'!T23)</f>
        <v/>
      </c>
      <c r="O19" s="130" t="str">
        <f ca="1">IF(OR(B19="",N19=""),"",IF(N19="None",0,INDEX(INDIRECT(CONCATENATE(B19,"SF")),1,MATCH(N19,Defaults!D$22:G$22,0))))</f>
        <v/>
      </c>
      <c r="P19" s="131" t="str">
        <f t="shared" ca="1" si="0"/>
        <v/>
      </c>
      <c r="Q19" s="228" t="str">
        <f t="shared" ca="1" si="1"/>
        <v/>
      </c>
      <c r="R19" s="132" t="str">
        <f t="shared" ca="1" si="2"/>
        <v/>
      </c>
      <c r="S19" s="352" t="str">
        <f t="shared" ca="1" si="3"/>
        <v/>
      </c>
      <c r="T19" s="104"/>
      <c r="U19" s="364" t="s">
        <v>62</v>
      </c>
      <c r="V19" s="183" t="s">
        <v>126</v>
      </c>
      <c r="W19" s="184" t="str">
        <f ca="1">IFERROR(TotalkWhGenerated,"")</f>
        <v/>
      </c>
      <c r="X19" s="360" t="str">
        <f ca="1">IF(W19="","",W19)</f>
        <v/>
      </c>
    </row>
    <row r="20" spans="1:24" s="20" customFormat="1" ht="15" customHeight="1">
      <c r="A20" s="104"/>
      <c r="B20" s="348" t="str">
        <f>IF('Retrofit Inputs'!B24=0,"",'Retrofit Inputs'!B24)</f>
        <v/>
      </c>
      <c r="C20" s="118" t="str">
        <f>IF(B20="","",VLOOKUP(B20,Defaults!B$22:C$28,2,FALSE))</f>
        <v/>
      </c>
      <c r="D20" s="125" t="str">
        <f>IFERROR(VLOOKUP(F20,Measures!$D$11:$F$245,3,FALSE),"")</f>
        <v/>
      </c>
      <c r="E20" s="127" t="str">
        <f ca="1">IF(OR('Project Info'!$C$16="",B20=""),"",IF(D20="Screw-in Lighting",INDEX(INDIRECT(CONCATENATE(B20,"SI_IE")),'Project Info'!C$16,1),IF(D20="Hard-Wired Lighting",INDEX(INDIRECT(CONCATENATE(B20,"HW_IE")),'Project Info'!C$16,1))))</f>
        <v/>
      </c>
      <c r="F20" s="128" t="str">
        <f>IF(OR('Retrofit Inputs'!D24="",'Retrofit Inputs'!F24=""),"",IF(OR('Retrofit Inputs'!D24="LED Tube",'Retrofit Inputs'!D24="LED Kit"),CONCATENATE("LED"," ",'Retrofit Inputs'!F24),CONCATENATE('Retrofit Inputs'!D24, " ",'Retrofit Inputs'!F24)))</f>
        <v/>
      </c>
      <c r="G20" s="120" t="str">
        <f>IF(F20="","",VLOOKUP(F20,Measures!D$11:G$245,4,FALSE))</f>
        <v/>
      </c>
      <c r="H20" s="129" t="str">
        <f>IF('Retrofit Inputs'!H24=0,"",'Retrofit Inputs'!H24)</f>
        <v/>
      </c>
      <c r="I20" s="129" t="str">
        <f>IF('Retrofit Inputs'!K24=0,"",'Retrofit Inputs'!K24)</f>
        <v/>
      </c>
      <c r="J20" s="130" t="str">
        <f ca="1">IF(OR(B20="",I20=""),"",IF(I20="None",0,INDEX(INDIRECT(CONCATENATE(B20,"SF")),1,MATCH(I20,Defaults!D$22:G$22,0))))</f>
        <v/>
      </c>
      <c r="K20" s="128" t="str">
        <f>IF(OR('Retrofit Inputs'!M24="",'Retrofit Inputs'!O24=""),"",IF(OR('Retrofit Inputs'!M24="LED Tube",'Retrofit Inputs'!M24="LED Kit"),CONCATENATE("LED"," ",'Retrofit Inputs'!O24),CONCATENATE('Retrofit Inputs'!M24, " ",'Retrofit Inputs'!O24)))</f>
        <v/>
      </c>
      <c r="L20" s="123" t="str">
        <f>IF(K20="","",VLOOKUP(K20,Measures!D$11:G$245,4,FALSE))</f>
        <v/>
      </c>
      <c r="M20" s="121" t="str">
        <f>IF('Retrofit Inputs'!Q24=0,"",'Retrofit Inputs'!Q24)</f>
        <v/>
      </c>
      <c r="N20" s="129" t="str">
        <f>IF('Retrofit Inputs'!T24=0,"",'Retrofit Inputs'!T24)</f>
        <v/>
      </c>
      <c r="O20" s="130" t="str">
        <f ca="1">IF(OR(B20="",N20=""),"",IF(N20="None",0,INDEX(INDIRECT(CONCATENATE(B20,"SF")),1,MATCH(N20,Defaults!D$22:G$22,0))))</f>
        <v/>
      </c>
      <c r="P20" s="131" t="str">
        <f t="shared" ca="1" si="0"/>
        <v/>
      </c>
      <c r="Q20" s="228" t="str">
        <f t="shared" ca="1" si="1"/>
        <v/>
      </c>
      <c r="R20" s="132" t="str">
        <f t="shared" ca="1" si="2"/>
        <v/>
      </c>
      <c r="S20" s="352" t="str">
        <f t="shared" ca="1" si="3"/>
        <v/>
      </c>
      <c r="T20" s="104"/>
      <c r="U20" s="365" t="s">
        <v>63</v>
      </c>
      <c r="V20" s="366" t="str">
        <f ca="1">IFERROR(TotalkWhSaved,"")</f>
        <v/>
      </c>
      <c r="W20" s="366" t="s">
        <v>126</v>
      </c>
      <c r="X20" s="367" t="str">
        <f ca="1">IF(V20="","",V20)</f>
        <v/>
      </c>
    </row>
    <row r="21" spans="1:24" s="20" customFormat="1" ht="15" customHeight="1">
      <c r="A21" s="18"/>
      <c r="B21" s="348" t="str">
        <f>IF('Retrofit Inputs'!B25=0,"",'Retrofit Inputs'!B25)</f>
        <v/>
      </c>
      <c r="C21" s="118" t="str">
        <f>IF(B21="","",VLOOKUP(B21,Defaults!B$22:C$28,2,FALSE))</f>
        <v/>
      </c>
      <c r="D21" s="125" t="str">
        <f>IFERROR(VLOOKUP(F21,Measures!$D$11:$F$245,3,FALSE),"")</f>
        <v/>
      </c>
      <c r="E21" s="127" t="str">
        <f ca="1">IF(OR('Project Info'!$C$16="",B21=""),"",IF(D21="Screw-in Lighting",INDEX(INDIRECT(CONCATENATE(B21,"SI_IE")),'Project Info'!C$16,1),IF(D21="Hard-Wired Lighting",INDEX(INDIRECT(CONCATENATE(B21,"HW_IE")),'Project Info'!C$16,1))))</f>
        <v/>
      </c>
      <c r="F21" s="128" t="str">
        <f>IF(OR('Retrofit Inputs'!D25="",'Retrofit Inputs'!F25=""),"",IF(OR('Retrofit Inputs'!D25="LED Tube",'Retrofit Inputs'!D25="LED Kit"),CONCATENATE("LED"," ",'Retrofit Inputs'!F25),CONCATENATE('Retrofit Inputs'!D25, " ",'Retrofit Inputs'!F25)))</f>
        <v/>
      </c>
      <c r="G21" s="120" t="str">
        <f>IF(F21="","",VLOOKUP(F21,Measures!D$11:G$245,4,FALSE))</f>
        <v/>
      </c>
      <c r="H21" s="129" t="str">
        <f>IF('Retrofit Inputs'!H25=0,"",'Retrofit Inputs'!H25)</f>
        <v/>
      </c>
      <c r="I21" s="129" t="str">
        <f>IF('Retrofit Inputs'!K25=0,"",'Retrofit Inputs'!K25)</f>
        <v/>
      </c>
      <c r="J21" s="130" t="str">
        <f ca="1">IF(OR(B21="",I21=""),"",IF(I21="None",0,INDEX(INDIRECT(CONCATENATE(B21,"SF")),1,MATCH(I21,Defaults!D$22:G$22,0))))</f>
        <v/>
      </c>
      <c r="K21" s="128" t="str">
        <f>IF(OR('Retrofit Inputs'!M25="",'Retrofit Inputs'!O25=""),"",IF(OR('Retrofit Inputs'!M25="LED Tube",'Retrofit Inputs'!M25="LED Kit"),CONCATENATE("LED"," ",'Retrofit Inputs'!O25),CONCATENATE('Retrofit Inputs'!M25, " ",'Retrofit Inputs'!O25)))</f>
        <v/>
      </c>
      <c r="L21" s="123" t="str">
        <f>IF(K21="","",VLOOKUP(K21,Measures!D$11:G$245,4,FALSE))</f>
        <v/>
      </c>
      <c r="M21" s="121" t="str">
        <f>IF('Retrofit Inputs'!Q25=0,"",'Retrofit Inputs'!Q25)</f>
        <v/>
      </c>
      <c r="N21" s="129" t="str">
        <f>IF('Retrofit Inputs'!T25=0,"",'Retrofit Inputs'!T25)</f>
        <v/>
      </c>
      <c r="O21" s="130" t="str">
        <f ca="1">IF(OR(B21="",N21=""),"",IF(N21="None",0,INDEX(INDIRECT(CONCATENATE(B21,"SF")),1,MATCH(N21,Defaults!D$22:G$22,0))))</f>
        <v/>
      </c>
      <c r="P21" s="131" t="str">
        <f t="shared" ca="1" si="0"/>
        <v/>
      </c>
      <c r="Q21" s="228" t="str">
        <f t="shared" ca="1" si="1"/>
        <v/>
      </c>
      <c r="R21" s="132" t="str">
        <f t="shared" ca="1" si="2"/>
        <v/>
      </c>
      <c r="S21" s="352" t="str">
        <f t="shared" ca="1" si="3"/>
        <v/>
      </c>
      <c r="T21" s="104"/>
      <c r="U21" s="104"/>
      <c r="V21" s="104"/>
      <c r="W21" s="104"/>
      <c r="X21" s="104"/>
    </row>
    <row r="22" spans="1:24" s="20" customFormat="1" ht="15" customHeight="1">
      <c r="A22" s="109"/>
      <c r="B22" s="348" t="str">
        <f>IF('Retrofit Inputs'!B26=0,"",'Retrofit Inputs'!B26)</f>
        <v/>
      </c>
      <c r="C22" s="118" t="str">
        <f>IF(B22="","",VLOOKUP(B22,Defaults!B$22:C$28,2,FALSE))</f>
        <v/>
      </c>
      <c r="D22" s="125" t="str">
        <f>IFERROR(VLOOKUP(F22,Measures!$D$11:$F$245,3,FALSE),"")</f>
        <v/>
      </c>
      <c r="E22" s="127" t="str">
        <f ca="1">IF(OR('Project Info'!$C$16="",B22=""),"",IF(D22="Screw-in Lighting",INDEX(INDIRECT(CONCATENATE(B22,"SI_IE")),'Project Info'!C$16,1),IF(D22="Hard-Wired Lighting",INDEX(INDIRECT(CONCATENATE(B22,"HW_IE")),'Project Info'!C$16,1))))</f>
        <v/>
      </c>
      <c r="F22" s="133" t="str">
        <f>IF(OR('Retrofit Inputs'!D26="",'Retrofit Inputs'!F26=""),"",IF(OR('Retrofit Inputs'!D26="LED Tube",'Retrofit Inputs'!D26="LED Kit"),CONCATENATE("LED"," ",'Retrofit Inputs'!F26),CONCATENATE('Retrofit Inputs'!D26, " ",'Retrofit Inputs'!F26)))</f>
        <v/>
      </c>
      <c r="G22" s="120" t="str">
        <f>IF(F22="","",VLOOKUP(F22,Measures!D$11:G$245,4,FALSE))</f>
        <v/>
      </c>
      <c r="H22" s="134" t="str">
        <f>IF('Retrofit Inputs'!H26=0,"",'Retrofit Inputs'!H26)</f>
        <v/>
      </c>
      <c r="I22" s="134" t="str">
        <f>IF('Retrofit Inputs'!K26=0,"",'Retrofit Inputs'!K26)</f>
        <v/>
      </c>
      <c r="J22" s="135" t="str">
        <f ca="1">IF(OR(B22="",I22=""),"",IF(I22="None",0,INDEX(INDIRECT(CONCATENATE(B22,"SF")),1,MATCH(I22,Defaults!D$22:G$22,0))))</f>
        <v/>
      </c>
      <c r="K22" s="128" t="str">
        <f>IF(OR('Retrofit Inputs'!M26="",'Retrofit Inputs'!O26=""),"",IF(OR('Retrofit Inputs'!M26="LED Tube",'Retrofit Inputs'!M26="LED Kit"),CONCATENATE("LED"," ",'Retrofit Inputs'!O26),CONCATENATE('Retrofit Inputs'!M26, " ",'Retrofit Inputs'!O26)))</f>
        <v/>
      </c>
      <c r="L22" s="123" t="str">
        <f>IF(K22="","",VLOOKUP(K22,Measures!D$11:G$245,4,FALSE))</f>
        <v/>
      </c>
      <c r="M22" s="121" t="str">
        <f>IF('Retrofit Inputs'!Q26=0,"",'Retrofit Inputs'!Q26)</f>
        <v/>
      </c>
      <c r="N22" s="129" t="str">
        <f>IF('Retrofit Inputs'!T26=0,"",'Retrofit Inputs'!T26)</f>
        <v/>
      </c>
      <c r="O22" s="130" t="str">
        <f ca="1">IF(OR(B22="",N22=""),"",IF(N22="None",0,INDEX(INDIRECT(CONCATENATE(B22,"SF")),1,MATCH(N22,Defaults!D$22:G$22,0))))</f>
        <v/>
      </c>
      <c r="P22" s="131" t="str">
        <f t="shared" ca="1" si="0"/>
        <v/>
      </c>
      <c r="Q22" s="228" t="str">
        <f t="shared" ca="1" si="1"/>
        <v/>
      </c>
      <c r="R22" s="132" t="str">
        <f t="shared" ca="1" si="2"/>
        <v/>
      </c>
      <c r="S22" s="352" t="str">
        <f t="shared" ca="1" si="3"/>
        <v/>
      </c>
      <c r="T22" s="104"/>
      <c r="U22" s="15" t="s">
        <v>345</v>
      </c>
      <c r="V22" s="50"/>
      <c r="W22" s="104"/>
      <c r="X22" s="104"/>
    </row>
    <row r="23" spans="1:24" s="20" customFormat="1" ht="15" customHeight="1">
      <c r="A23" s="109"/>
      <c r="B23" s="348" t="str">
        <f>IF('Retrofit Inputs'!B27=0,"",'Retrofit Inputs'!B27)</f>
        <v/>
      </c>
      <c r="C23" s="118" t="str">
        <f>IF(B23="","",VLOOKUP(B23,Defaults!B$22:C$28,2,FALSE))</f>
        <v/>
      </c>
      <c r="D23" s="125" t="str">
        <f>IFERROR(VLOOKUP(F23,Measures!$D$11:$F$245,3,FALSE),"")</f>
        <v/>
      </c>
      <c r="E23" s="127" t="str">
        <f ca="1">IF(OR('Project Info'!$C$16="",B23=""),"",IF(D23="Screw-in Lighting",INDEX(INDIRECT(CONCATENATE(B23,"SI_IE")),'Project Info'!C$16,1),IF(D23="Hard-Wired Lighting",INDEX(INDIRECT(CONCATENATE(B23,"HW_IE")),'Project Info'!C$16,1))))</f>
        <v/>
      </c>
      <c r="F23" s="133" t="str">
        <f>IF(OR('Retrofit Inputs'!D27="",'Retrofit Inputs'!F27=""),"",IF(OR('Retrofit Inputs'!D27="LED Tube",'Retrofit Inputs'!D27="LED Kit"),CONCATENATE("LED"," ",'Retrofit Inputs'!F27),CONCATENATE('Retrofit Inputs'!D27, " ",'Retrofit Inputs'!F27)))</f>
        <v/>
      </c>
      <c r="G23" s="120" t="str">
        <f>IF(F23="","",VLOOKUP(F23,Measures!D$11:G$245,4,FALSE))</f>
        <v/>
      </c>
      <c r="H23" s="134" t="str">
        <f>IF('Retrofit Inputs'!H27=0,"",'Retrofit Inputs'!H27)</f>
        <v/>
      </c>
      <c r="I23" s="134" t="str">
        <f>IF('Retrofit Inputs'!K27=0,"",'Retrofit Inputs'!K27)</f>
        <v/>
      </c>
      <c r="J23" s="135" t="str">
        <f ca="1">IF(OR(B23="",I23=""),"",IF(I23="None",0,INDEX(INDIRECT(CONCATENATE(B23,"SF")),1,MATCH(I23,Defaults!D$22:G$22,0))))</f>
        <v/>
      </c>
      <c r="K23" s="128" t="str">
        <f>IF(OR('Retrofit Inputs'!M27="",'Retrofit Inputs'!O27=""),"",IF(OR('Retrofit Inputs'!M27="LED Tube",'Retrofit Inputs'!M27="LED Kit"),CONCATENATE("LED"," ",'Retrofit Inputs'!O27),CONCATENATE('Retrofit Inputs'!M27, " ",'Retrofit Inputs'!O27)))</f>
        <v/>
      </c>
      <c r="L23" s="123" t="str">
        <f>IF(K23="","",VLOOKUP(K23,Measures!D$11:G$245,4,FALSE))</f>
        <v/>
      </c>
      <c r="M23" s="121" t="str">
        <f>IF('Retrofit Inputs'!Q27=0,"",'Retrofit Inputs'!Q27)</f>
        <v/>
      </c>
      <c r="N23" s="129" t="str">
        <f>IF('Retrofit Inputs'!T27=0,"",'Retrofit Inputs'!T27)</f>
        <v/>
      </c>
      <c r="O23" s="130" t="str">
        <f ca="1">IF(OR(B23="",N23=""),"",IF(N23="None",0,INDEX(INDIRECT(CONCATENATE(B23,"SF")),1,MATCH(N23,Defaults!D$22:G$22,0))))</f>
        <v/>
      </c>
      <c r="P23" s="131" t="str">
        <f t="shared" ca="1" si="0"/>
        <v/>
      </c>
      <c r="Q23" s="228" t="str">
        <f t="shared" ca="1" si="1"/>
        <v/>
      </c>
      <c r="R23" s="132" t="str">
        <f t="shared" ca="1" si="2"/>
        <v/>
      </c>
      <c r="S23" s="352" t="str">
        <f t="shared" ca="1" si="3"/>
        <v/>
      </c>
      <c r="T23" s="104"/>
      <c r="U23" s="104" t="s">
        <v>344</v>
      </c>
      <c r="V23" s="104"/>
      <c r="W23" s="104"/>
      <c r="X23" s="104"/>
    </row>
    <row r="24" spans="1:24" s="20" customFormat="1" ht="15" customHeight="1">
      <c r="A24" s="109"/>
      <c r="B24" s="348" t="str">
        <f>IF('Retrofit Inputs'!B28=0,"",'Retrofit Inputs'!B28)</f>
        <v/>
      </c>
      <c r="C24" s="118" t="str">
        <f>IF(B24="","",VLOOKUP(B24,Defaults!B$22:C$28,2,FALSE))</f>
        <v/>
      </c>
      <c r="D24" s="125" t="str">
        <f>IFERROR(VLOOKUP(F24,Measures!$D$11:$F$245,3,FALSE),"")</f>
        <v/>
      </c>
      <c r="E24" s="127" t="str">
        <f ca="1">IF(OR('Project Info'!$C$16="",B24=""),"",IF(D24="Screw-in Lighting",INDEX(INDIRECT(CONCATENATE(B24,"SI_IE")),'Project Info'!C$16,1),IF(D24="Hard-Wired Lighting",INDEX(INDIRECT(CONCATENATE(B24,"HW_IE")),'Project Info'!C$16,1))))</f>
        <v/>
      </c>
      <c r="F24" s="117" t="str">
        <f>IF(OR('Retrofit Inputs'!D28="",'Retrofit Inputs'!F28=""),"",IF(OR('Retrofit Inputs'!D28="LED Tube",'Retrofit Inputs'!D28="LED Kit"),CONCATENATE("LED"," ",'Retrofit Inputs'!F28),CONCATENATE('Retrofit Inputs'!D28, " ",'Retrofit Inputs'!F28)))</f>
        <v/>
      </c>
      <c r="G24" s="120" t="str">
        <f>IF(F24="","",VLOOKUP(F24,Measures!D$11:G$245,4,FALSE))</f>
        <v/>
      </c>
      <c r="H24" s="121" t="str">
        <f>IF('Retrofit Inputs'!H28=0,"",'Retrofit Inputs'!H28)</f>
        <v/>
      </c>
      <c r="I24" s="121" t="str">
        <f>IF('Retrofit Inputs'!K28=0,"",'Retrofit Inputs'!K28)</f>
        <v/>
      </c>
      <c r="J24" s="122" t="str">
        <f ca="1">IF(OR(B24="",I24=""),"",IF(I24="None",0,INDEX(INDIRECT(CONCATENATE(B24,"SF")),1,MATCH(I24,Defaults!D$22:G$22,0))))</f>
        <v/>
      </c>
      <c r="K24" s="117" t="str">
        <f>IF(OR('Retrofit Inputs'!M28="",'Retrofit Inputs'!O28=""),"",IF(OR('Retrofit Inputs'!M28="LED Tube",'Retrofit Inputs'!M28="LED Kit"),CONCATENATE("LED"," ",'Retrofit Inputs'!O28),CONCATENATE('Retrofit Inputs'!M28, " ",'Retrofit Inputs'!O28)))</f>
        <v/>
      </c>
      <c r="L24" s="123" t="str">
        <f>IF(K24="","",VLOOKUP(K24,Measures!D$11:G$245,4,FALSE))</f>
        <v/>
      </c>
      <c r="M24" s="121" t="str">
        <f>IF('Retrofit Inputs'!Q28=0,"",'Retrofit Inputs'!Q28)</f>
        <v/>
      </c>
      <c r="N24" s="121" t="str">
        <f>IF('Retrofit Inputs'!T28=0,"",'Retrofit Inputs'!T28)</f>
        <v/>
      </c>
      <c r="O24" s="122" t="str">
        <f ca="1">IF(OR(B24="",N24=""),"",IF(N24="None",0,INDEX(INDIRECT(CONCATENATE(B24,"SF")),1,MATCH(N24,Defaults!D$22:G$22,0))))</f>
        <v/>
      </c>
      <c r="P24" s="136" t="str">
        <f t="shared" ca="1" si="0"/>
        <v/>
      </c>
      <c r="Q24" s="230" t="str">
        <f t="shared" ca="1" si="1"/>
        <v/>
      </c>
      <c r="R24" s="126" t="str">
        <f t="shared" ca="1" si="2"/>
        <v/>
      </c>
      <c r="S24" s="351" t="str">
        <f t="shared" ca="1" si="3"/>
        <v/>
      </c>
      <c r="T24" s="104"/>
      <c r="U24" s="41" t="s">
        <v>5</v>
      </c>
      <c r="V24" s="104"/>
      <c r="W24" s="104"/>
      <c r="X24" s="104"/>
    </row>
    <row r="25" spans="1:24" ht="15" customHeight="1">
      <c r="A25" s="15"/>
      <c r="B25" s="348" t="str">
        <f>IF('Retrofit Inputs'!B29=0,"",'Retrofit Inputs'!B29)</f>
        <v/>
      </c>
      <c r="C25" s="118" t="str">
        <f>IF(B25="","",VLOOKUP(B25,Defaults!B$22:C$28,2,FALSE))</f>
        <v/>
      </c>
      <c r="D25" s="125" t="str">
        <f>IFERROR(VLOOKUP(F25,Measures!$D$11:$F$245,3,FALSE),"")</f>
        <v/>
      </c>
      <c r="E25" s="127" t="str">
        <f ca="1">IF(OR('Project Info'!$C$16="",B25=""),"",IF(D25="Screw-in Lighting",INDEX(INDIRECT(CONCATENATE(B25,"SI_IE")),'Project Info'!C$16,1),IF(D25="Hard-Wired Lighting",INDEX(INDIRECT(CONCATENATE(B25,"HW_IE")),'Project Info'!C$16,1))))</f>
        <v/>
      </c>
      <c r="F25" s="128" t="str">
        <f>IF(OR('Retrofit Inputs'!D29="",'Retrofit Inputs'!F29=""),"",IF(OR('Retrofit Inputs'!D29="LED Tube",'Retrofit Inputs'!D29="LED Kit"),CONCATENATE("LED"," ",'Retrofit Inputs'!F29),CONCATENATE('Retrofit Inputs'!D29, " ",'Retrofit Inputs'!F29)))</f>
        <v/>
      </c>
      <c r="G25" s="120" t="str">
        <f>IF(F25="","",VLOOKUP(F25,Measures!D$11:G$245,4,FALSE))</f>
        <v/>
      </c>
      <c r="H25" s="129" t="str">
        <f>IF('Retrofit Inputs'!H29=0,"",'Retrofit Inputs'!H29)</f>
        <v/>
      </c>
      <c r="I25" s="129" t="str">
        <f>IF('Retrofit Inputs'!K29=0,"",'Retrofit Inputs'!K29)</f>
        <v/>
      </c>
      <c r="J25" s="130" t="str">
        <f ca="1">IF(OR(B25="",I25=""),"",IF(I25="None",0,INDEX(INDIRECT(CONCATENATE(B25,"SF")),1,MATCH(I25,Defaults!D$22:G$22,0))))</f>
        <v/>
      </c>
      <c r="K25" s="128" t="str">
        <f>IF(OR('Retrofit Inputs'!M29="",'Retrofit Inputs'!O29=""),"",IF(OR('Retrofit Inputs'!M29="LED Tube",'Retrofit Inputs'!M29="LED Kit"),CONCATENATE("LED"," ",'Retrofit Inputs'!O29),CONCATENATE('Retrofit Inputs'!M29, " ",'Retrofit Inputs'!O29)))</f>
        <v/>
      </c>
      <c r="L25" s="123" t="str">
        <f>IF(K25="","",VLOOKUP(K25,Measures!D$11:G$245,4,FALSE))</f>
        <v/>
      </c>
      <c r="M25" s="121" t="str">
        <f>IF('Retrofit Inputs'!Q29=0,"",'Retrofit Inputs'!Q29)</f>
        <v/>
      </c>
      <c r="N25" s="129" t="str">
        <f>IF('Retrofit Inputs'!T29=0,"",'Retrofit Inputs'!T29)</f>
        <v/>
      </c>
      <c r="O25" s="130" t="str">
        <f ca="1">IF(OR(B25="",N25=""),"",IF(N25="None",0,INDEX(INDIRECT(CONCATENATE(B25,"SF")),1,MATCH(N25,Defaults!D$22:G$22,0))))</f>
        <v/>
      </c>
      <c r="P25" s="131" t="str">
        <f t="shared" ca="1" si="0"/>
        <v/>
      </c>
      <c r="Q25" s="228" t="str">
        <f t="shared" ca="1" si="1"/>
        <v/>
      </c>
      <c r="R25" s="132" t="str">
        <f t="shared" ca="1" si="2"/>
        <v/>
      </c>
      <c r="S25" s="352" t="str">
        <f t="shared" ca="1" si="3"/>
        <v/>
      </c>
      <c r="U25" s="104"/>
      <c r="V25" s="104"/>
      <c r="W25" s="104"/>
      <c r="X25" s="104"/>
    </row>
    <row r="26" spans="1:24" ht="15" customHeight="1">
      <c r="A26" s="19"/>
      <c r="B26" s="348" t="str">
        <f>IF('Retrofit Inputs'!B30=0,"",'Retrofit Inputs'!B30)</f>
        <v/>
      </c>
      <c r="C26" s="118" t="str">
        <f>IF(B26="","",VLOOKUP(B26,Defaults!B$22:C$28,2,FALSE))</f>
        <v/>
      </c>
      <c r="D26" s="125" t="str">
        <f>IFERROR(VLOOKUP(F26,Measures!$D$11:$F$245,3,FALSE),"")</f>
        <v/>
      </c>
      <c r="E26" s="127" t="str">
        <f ca="1">IF(OR('Project Info'!$C$16="",B26=""),"",IF(D26="Screw-in Lighting",INDEX(INDIRECT(CONCATENATE(B26,"SI_IE")),'Project Info'!C$16,1),IF(D26="Hard-Wired Lighting",INDEX(INDIRECT(CONCATENATE(B26,"HW_IE")),'Project Info'!C$16,1))))</f>
        <v/>
      </c>
      <c r="F26" s="128" t="str">
        <f>IF(OR('Retrofit Inputs'!D30="",'Retrofit Inputs'!F30=""),"",IF(OR('Retrofit Inputs'!D30="LED Tube",'Retrofit Inputs'!D30="LED Kit"),CONCATENATE("LED"," ",'Retrofit Inputs'!F30),CONCATENATE('Retrofit Inputs'!D30, " ",'Retrofit Inputs'!F30)))</f>
        <v/>
      </c>
      <c r="G26" s="120" t="str">
        <f>IF(F26="","",VLOOKUP(F26,Measures!D$11:G$245,4,FALSE))</f>
        <v/>
      </c>
      <c r="H26" s="129" t="str">
        <f>IF('Retrofit Inputs'!H30=0,"",'Retrofit Inputs'!H30)</f>
        <v/>
      </c>
      <c r="I26" s="129" t="str">
        <f>IF('Retrofit Inputs'!K30=0,"",'Retrofit Inputs'!K30)</f>
        <v/>
      </c>
      <c r="J26" s="130" t="str">
        <f ca="1">IF(OR(B26="",I26=""),"",IF(I26="None",0,INDEX(INDIRECT(CONCATENATE(B26,"SF")),1,MATCH(I26,Defaults!D$22:G$22,0))))</f>
        <v/>
      </c>
      <c r="K26" s="24" t="str">
        <f>IF(OR('Retrofit Inputs'!M30="",'Retrofit Inputs'!O30=""),"",IF(OR('Retrofit Inputs'!M30="LED Tube",'Retrofit Inputs'!M30="LED Kit"),CONCATENATE("LED"," ",'Retrofit Inputs'!O30),CONCATENATE('Retrofit Inputs'!M30, " ",'Retrofit Inputs'!O30)))</f>
        <v/>
      </c>
      <c r="L26" s="123" t="str">
        <f>IF(K26="","",VLOOKUP(K26,Measures!D$11:G$245,4,FALSE))</f>
        <v/>
      </c>
      <c r="M26" s="121" t="str">
        <f>IF('Retrofit Inputs'!Q30=0,"",'Retrofit Inputs'!Q30)</f>
        <v/>
      </c>
      <c r="N26" s="25" t="str">
        <f>IF('Retrofit Inputs'!T30=0,"",'Retrofit Inputs'!T30)</f>
        <v/>
      </c>
      <c r="O26" s="26" t="str">
        <f ca="1">IF(OR(B26="",N26=""),"",IF(N26="None",0,INDEX(INDIRECT(CONCATENATE(B26,"SF")),1,MATCH(N26,Defaults!D$22:G$22,0))))</f>
        <v/>
      </c>
      <c r="P26" s="27" t="str">
        <f t="shared" ca="1" si="0"/>
        <v/>
      </c>
      <c r="Q26" s="229" t="str">
        <f t="shared" ca="1" si="1"/>
        <v/>
      </c>
      <c r="R26" s="81" t="str">
        <f t="shared" ca="1" si="2"/>
        <v/>
      </c>
      <c r="S26" s="353" t="str">
        <f t="shared" ca="1" si="3"/>
        <v/>
      </c>
      <c r="V26" s="104"/>
      <c r="W26" s="104"/>
      <c r="X26" s="104"/>
    </row>
    <row r="27" spans="1:24" ht="15" customHeight="1">
      <c r="A27" s="104"/>
      <c r="B27" s="348" t="str">
        <f>IF('Retrofit Inputs'!B31=0,"",'Retrofit Inputs'!B31)</f>
        <v/>
      </c>
      <c r="C27" s="118" t="str">
        <f>IF(B27="","",VLOOKUP(B27,Defaults!B$22:C$28,2,FALSE))</f>
        <v/>
      </c>
      <c r="D27" s="125" t="str">
        <f>IFERROR(VLOOKUP(F27,Measures!$D$11:$F$245,3,FALSE),"")</f>
        <v/>
      </c>
      <c r="E27" s="127" t="str">
        <f ca="1">IF(OR('Project Info'!$C$16="",B27=""),"",IF(D27="Screw-in Lighting",INDEX(INDIRECT(CONCATENATE(B27,"SI_IE")),'Project Info'!C$16,1),IF(D27="Hard-Wired Lighting",INDEX(INDIRECT(CONCATENATE(B27,"HW_IE")),'Project Info'!C$16,1))))</f>
        <v/>
      </c>
      <c r="F27" s="128" t="str">
        <f>IF(OR('Retrofit Inputs'!D31="",'Retrofit Inputs'!F31=""),"",IF(OR('Retrofit Inputs'!D31="LED Tube",'Retrofit Inputs'!D31="LED Kit"),CONCATENATE("LED"," ",'Retrofit Inputs'!F31),CONCATENATE('Retrofit Inputs'!D31, " ",'Retrofit Inputs'!F31)))</f>
        <v/>
      </c>
      <c r="G27" s="120" t="str">
        <f>IF(F27="","",VLOOKUP(F27,Measures!D$11:G$245,4,FALSE))</f>
        <v/>
      </c>
      <c r="H27" s="129" t="str">
        <f>IF('Retrofit Inputs'!H31=0,"",'Retrofit Inputs'!H31)</f>
        <v/>
      </c>
      <c r="I27" s="129" t="str">
        <f>IF('Retrofit Inputs'!K31=0,"",'Retrofit Inputs'!K31)</f>
        <v/>
      </c>
      <c r="J27" s="130" t="str">
        <f ca="1">IF(OR(B27="",I27=""),"",IF(I27="None",0,INDEX(INDIRECT(CONCATENATE(B27,"SF")),1,MATCH(I27,Defaults!D$22:G$22,0))))</f>
        <v/>
      </c>
      <c r="K27" s="128" t="str">
        <f>IF(OR('Retrofit Inputs'!M31="",'Retrofit Inputs'!O31=""),"",IF(OR('Retrofit Inputs'!M31="LED Tube",'Retrofit Inputs'!M31="LED Kit"),CONCATENATE("LED"," ",'Retrofit Inputs'!O31),CONCATENATE('Retrofit Inputs'!M31, " ",'Retrofit Inputs'!O31)))</f>
        <v/>
      </c>
      <c r="L27" s="123" t="str">
        <f>IF(K27="","",VLOOKUP(K27,Measures!D$11:G$245,4,FALSE))</f>
        <v/>
      </c>
      <c r="M27" s="121" t="str">
        <f>IF('Retrofit Inputs'!Q31=0,"",'Retrofit Inputs'!Q31)</f>
        <v/>
      </c>
      <c r="N27" s="129" t="str">
        <f>IF('Retrofit Inputs'!T31=0,"",'Retrofit Inputs'!T31)</f>
        <v/>
      </c>
      <c r="O27" s="130" t="str">
        <f ca="1">IF(OR(B27="",N27=""),"",IF(N27="None",0,INDEX(INDIRECT(CONCATENATE(B27,"SF")),1,MATCH(N27,Defaults!D$22:G$22,0))))</f>
        <v/>
      </c>
      <c r="P27" s="131" t="str">
        <f t="shared" ca="1" si="0"/>
        <v/>
      </c>
      <c r="Q27" s="228" t="str">
        <f t="shared" ca="1" si="1"/>
        <v/>
      </c>
      <c r="R27" s="132" t="str">
        <f t="shared" ca="1" si="2"/>
        <v/>
      </c>
      <c r="S27" s="352" t="str">
        <f t="shared" ca="1" si="3"/>
        <v/>
      </c>
    </row>
    <row r="28" spans="1:24" ht="15" customHeight="1">
      <c r="A28" s="104"/>
      <c r="B28" s="348" t="str">
        <f>IF('Retrofit Inputs'!B32=0,"",'Retrofit Inputs'!B32)</f>
        <v/>
      </c>
      <c r="C28" s="118" t="str">
        <f>IF(B28="","",VLOOKUP(B28,Defaults!B$22:C$28,2,FALSE))</f>
        <v/>
      </c>
      <c r="D28" s="125" t="str">
        <f>IFERROR(VLOOKUP(F28,Measures!$D$11:$F$245,3,FALSE),"")</f>
        <v/>
      </c>
      <c r="E28" s="127" t="str">
        <f ca="1">IF(OR('Project Info'!$C$16="",B28=""),"",IF(D28="Screw-in Lighting",INDEX(INDIRECT(CONCATENATE(B28,"SI_IE")),'Project Info'!C$16,1),IF(D28="Hard-Wired Lighting",INDEX(INDIRECT(CONCATENATE(B28,"HW_IE")),'Project Info'!C$16,1))))</f>
        <v/>
      </c>
      <c r="F28" s="128" t="str">
        <f>IF(OR('Retrofit Inputs'!D32="",'Retrofit Inputs'!F32=""),"",IF(OR('Retrofit Inputs'!D32="LED Tube",'Retrofit Inputs'!D32="LED Kit"),CONCATENATE("LED"," ",'Retrofit Inputs'!F32),CONCATENATE('Retrofit Inputs'!D32, " ",'Retrofit Inputs'!F32)))</f>
        <v/>
      </c>
      <c r="G28" s="120" t="str">
        <f>IF(F28="","",VLOOKUP(F28,Measures!D$11:G$245,4,FALSE))</f>
        <v/>
      </c>
      <c r="H28" s="129" t="str">
        <f>IF('Retrofit Inputs'!H32=0,"",'Retrofit Inputs'!H32)</f>
        <v/>
      </c>
      <c r="I28" s="129" t="str">
        <f>IF('Retrofit Inputs'!K32=0,"",'Retrofit Inputs'!K32)</f>
        <v/>
      </c>
      <c r="J28" s="130" t="str">
        <f ca="1">IF(OR(B28="",I28=""),"",IF(I28="None",0,INDEX(INDIRECT(CONCATENATE(B28,"SF")),1,MATCH(I28,Defaults!D$22:G$22,0))))</f>
        <v/>
      </c>
      <c r="K28" s="128" t="str">
        <f>IF(OR('Retrofit Inputs'!M32="",'Retrofit Inputs'!O32=""),"",IF(OR('Retrofit Inputs'!M32="LED Tube",'Retrofit Inputs'!M32="LED Kit"),CONCATENATE("LED"," ",'Retrofit Inputs'!O32),CONCATENATE('Retrofit Inputs'!M32, " ",'Retrofit Inputs'!O32)))</f>
        <v/>
      </c>
      <c r="L28" s="123" t="str">
        <f>IF(K28="","",VLOOKUP(K28,Measures!D$11:G$245,4,FALSE))</f>
        <v/>
      </c>
      <c r="M28" s="121" t="str">
        <f>IF('Retrofit Inputs'!Q32=0,"",'Retrofit Inputs'!Q32)</f>
        <v/>
      </c>
      <c r="N28" s="129" t="str">
        <f>IF('Retrofit Inputs'!T32=0,"",'Retrofit Inputs'!T32)</f>
        <v/>
      </c>
      <c r="O28" s="130" t="str">
        <f ca="1">IF(OR(B28="",N28=""),"",IF(N28="None",0,INDEX(INDIRECT(CONCATENATE(B28,"SF")),1,MATCH(N28,Defaults!D$22:G$22,0))))</f>
        <v/>
      </c>
      <c r="P28" s="131" t="str">
        <f t="shared" ca="1" si="0"/>
        <v/>
      </c>
      <c r="Q28" s="228" t="str">
        <f t="shared" ca="1" si="1"/>
        <v/>
      </c>
      <c r="R28" s="132" t="str">
        <f t="shared" ca="1" si="2"/>
        <v/>
      </c>
      <c r="S28" s="352" t="str">
        <f t="shared" ca="1" si="3"/>
        <v/>
      </c>
    </row>
    <row r="29" spans="1:24" ht="15" customHeight="1">
      <c r="A29" s="104"/>
      <c r="B29" s="348" t="str">
        <f>IF('Retrofit Inputs'!B33=0,"",'Retrofit Inputs'!B33)</f>
        <v/>
      </c>
      <c r="C29" s="118" t="str">
        <f>IF(B29="","",VLOOKUP(B29,Defaults!B$22:C$28,2,FALSE))</f>
        <v/>
      </c>
      <c r="D29" s="125" t="str">
        <f>IFERROR(VLOOKUP(F29,Measures!$D$11:$F$245,3,FALSE),"")</f>
        <v/>
      </c>
      <c r="E29" s="127" t="str">
        <f ca="1">IF(OR('Project Info'!$C$16="",B29=""),"",IF(D29="Screw-in Lighting",INDEX(INDIRECT(CONCATENATE(B29,"SI_IE")),'Project Info'!C$16,1),IF(D29="Hard-Wired Lighting",INDEX(INDIRECT(CONCATENATE(B29,"HW_IE")),'Project Info'!C$16,1))))</f>
        <v/>
      </c>
      <c r="F29" s="128" t="str">
        <f>IF(OR('Retrofit Inputs'!D33="",'Retrofit Inputs'!F33=""),"",IF(OR('Retrofit Inputs'!D33="LED Tube",'Retrofit Inputs'!D33="LED Kit"),CONCATENATE("LED"," ",'Retrofit Inputs'!F33),CONCATENATE('Retrofit Inputs'!D33, " ",'Retrofit Inputs'!F33)))</f>
        <v/>
      </c>
      <c r="G29" s="120" t="str">
        <f>IF(F29="","",VLOOKUP(F29,Measures!D$11:G$245,4,FALSE))</f>
        <v/>
      </c>
      <c r="H29" s="129" t="str">
        <f>IF('Retrofit Inputs'!H33=0,"",'Retrofit Inputs'!H33)</f>
        <v/>
      </c>
      <c r="I29" s="129" t="str">
        <f>IF('Retrofit Inputs'!K33=0,"",'Retrofit Inputs'!K33)</f>
        <v/>
      </c>
      <c r="J29" s="130" t="str">
        <f ca="1">IF(OR(B29="",I29=""),"",IF(I29="None",0,INDEX(INDIRECT(CONCATENATE(B29,"SF")),1,MATCH(I29,Defaults!D$22:G$22,0))))</f>
        <v/>
      </c>
      <c r="K29" s="128" t="str">
        <f>IF(OR('Retrofit Inputs'!M33="",'Retrofit Inputs'!O33=""),"",IF(OR('Retrofit Inputs'!M33="LED Tube",'Retrofit Inputs'!M33="LED Kit"),CONCATENATE("LED"," ",'Retrofit Inputs'!O33),CONCATENATE('Retrofit Inputs'!M33, " ",'Retrofit Inputs'!O33)))</f>
        <v/>
      </c>
      <c r="L29" s="123" t="str">
        <f>IF(K29="","",VLOOKUP(K29,Measures!D$11:G$245,4,FALSE))</f>
        <v/>
      </c>
      <c r="M29" s="121" t="str">
        <f>IF('Retrofit Inputs'!Q33=0,"",'Retrofit Inputs'!Q33)</f>
        <v/>
      </c>
      <c r="N29" s="129" t="str">
        <f>IF('Retrofit Inputs'!T33=0,"",'Retrofit Inputs'!T33)</f>
        <v/>
      </c>
      <c r="O29" s="130" t="str">
        <f ca="1">IF(OR(B29="",N29=""),"",IF(N29="None",0,INDEX(INDIRECT(CONCATENATE(B29,"SF")),1,MATCH(N29,Defaults!D$22:G$22,0))))</f>
        <v/>
      </c>
      <c r="P29" s="131" t="str">
        <f t="shared" ca="1" si="0"/>
        <v/>
      </c>
      <c r="Q29" s="228" t="str">
        <f t="shared" ca="1" si="1"/>
        <v/>
      </c>
      <c r="R29" s="132" t="str">
        <f t="shared" ca="1" si="2"/>
        <v/>
      </c>
      <c r="S29" s="352" t="str">
        <f t="shared" ca="1" si="3"/>
        <v/>
      </c>
    </row>
    <row r="30" spans="1:24" ht="15" customHeight="1">
      <c r="B30" s="348" t="str">
        <f>IF('Retrofit Inputs'!B34=0,"",'Retrofit Inputs'!B34)</f>
        <v/>
      </c>
      <c r="C30" s="118" t="str">
        <f>IF(B30="","",VLOOKUP(B30,Defaults!B$22:C$28,2,FALSE))</f>
        <v/>
      </c>
      <c r="D30" s="125" t="str">
        <f>IFERROR(VLOOKUP(F30,Measures!$D$11:$F$245,3,FALSE),"")</f>
        <v/>
      </c>
      <c r="E30" s="127" t="str">
        <f ca="1">IF(OR('Project Info'!$C$16="",B30=""),"",IF(D30="Screw-in Lighting",INDEX(INDIRECT(CONCATENATE(B30,"SI_IE")),'Project Info'!C$16,1),IF(D30="Hard-Wired Lighting",INDEX(INDIRECT(CONCATENATE(B30,"HW_IE")),'Project Info'!C$16,1))))</f>
        <v/>
      </c>
      <c r="F30" s="128" t="str">
        <f>IF(OR('Retrofit Inputs'!D34="",'Retrofit Inputs'!F34=""),"",IF(OR('Retrofit Inputs'!D34="LED Tube",'Retrofit Inputs'!D34="LED Kit"),CONCATENATE("LED"," ",'Retrofit Inputs'!F34),CONCATENATE('Retrofit Inputs'!D34, " ",'Retrofit Inputs'!F34)))</f>
        <v/>
      </c>
      <c r="G30" s="120" t="str">
        <f>IF(F30="","",VLOOKUP(F30,Measures!D$11:G$245,4,FALSE))</f>
        <v/>
      </c>
      <c r="H30" s="129" t="str">
        <f>IF('Retrofit Inputs'!H34=0,"",'Retrofit Inputs'!H34)</f>
        <v/>
      </c>
      <c r="I30" s="129" t="str">
        <f>IF('Retrofit Inputs'!K34=0,"",'Retrofit Inputs'!K34)</f>
        <v/>
      </c>
      <c r="J30" s="130" t="str">
        <f ca="1">IF(OR(B30="",I30=""),"",IF(I30="None",0,INDEX(INDIRECT(CONCATENATE(B30,"SF")),1,MATCH(I30,Defaults!D$22:G$22,0))))</f>
        <v/>
      </c>
      <c r="K30" s="128" t="str">
        <f>IF(OR('Retrofit Inputs'!M34="",'Retrofit Inputs'!O34=""),"",IF(OR('Retrofit Inputs'!M34="LED Tube",'Retrofit Inputs'!M34="LED Kit"),CONCATENATE("LED"," ",'Retrofit Inputs'!O34),CONCATENATE('Retrofit Inputs'!M34, " ",'Retrofit Inputs'!O34)))</f>
        <v/>
      </c>
      <c r="L30" s="123" t="str">
        <f>IF(K30="","",VLOOKUP(K30,Measures!D$11:G$245,4,FALSE))</f>
        <v/>
      </c>
      <c r="M30" s="121" t="str">
        <f>IF('Retrofit Inputs'!Q34=0,"",'Retrofit Inputs'!Q34)</f>
        <v/>
      </c>
      <c r="N30" s="129" t="str">
        <f>IF('Retrofit Inputs'!T34=0,"",'Retrofit Inputs'!T34)</f>
        <v/>
      </c>
      <c r="O30" s="130" t="str">
        <f ca="1">IF(OR(B30="",N30=""),"",IF(N30="None",0,INDEX(INDIRECT(CONCATENATE(B30,"SF")),1,MATCH(N30,Defaults!D$22:G$22,0))))</f>
        <v/>
      </c>
      <c r="P30" s="131" t="str">
        <f t="shared" ca="1" si="0"/>
        <v/>
      </c>
      <c r="Q30" s="228" t="str">
        <f t="shared" ca="1" si="1"/>
        <v/>
      </c>
      <c r="R30" s="132" t="str">
        <f t="shared" ca="1" si="2"/>
        <v/>
      </c>
      <c r="S30" s="352" t="str">
        <f t="shared" ca="1" si="3"/>
        <v/>
      </c>
    </row>
    <row r="31" spans="1:24" ht="15" customHeight="1">
      <c r="B31" s="348" t="str">
        <f>IF('Retrofit Inputs'!B35=0,"",'Retrofit Inputs'!B35)</f>
        <v/>
      </c>
      <c r="C31" s="118" t="str">
        <f>IF(B31="","",VLOOKUP(B31,Defaults!B$22:C$28,2,FALSE))</f>
        <v/>
      </c>
      <c r="D31" s="125" t="str">
        <f>IFERROR(VLOOKUP(F31,Measures!$D$11:$F$245,3,FALSE),"")</f>
        <v/>
      </c>
      <c r="E31" s="127" t="str">
        <f ca="1">IF(OR('Project Info'!$C$16="",B31=""),"",IF(D31="Screw-in Lighting",INDEX(INDIRECT(CONCATENATE(B31,"SI_IE")),'Project Info'!C$16,1),IF(D31="Hard-Wired Lighting",INDEX(INDIRECT(CONCATENATE(B31,"HW_IE")),'Project Info'!C$16,1))))</f>
        <v/>
      </c>
      <c r="F31" s="128" t="str">
        <f>IF(OR('Retrofit Inputs'!D35="",'Retrofit Inputs'!F35=""),"",IF(OR('Retrofit Inputs'!D35="LED Tube",'Retrofit Inputs'!D35="LED Kit"),CONCATENATE("LED"," ",'Retrofit Inputs'!F35),CONCATENATE('Retrofit Inputs'!D35, " ",'Retrofit Inputs'!F35)))</f>
        <v/>
      </c>
      <c r="G31" s="120" t="str">
        <f>IF(F31="","",VLOOKUP(F31,Measures!D$11:G$245,4,FALSE))</f>
        <v/>
      </c>
      <c r="H31" s="129" t="str">
        <f>IF('Retrofit Inputs'!H35=0,"",'Retrofit Inputs'!H35)</f>
        <v/>
      </c>
      <c r="I31" s="129" t="str">
        <f>IF('Retrofit Inputs'!K35=0,"",'Retrofit Inputs'!K35)</f>
        <v/>
      </c>
      <c r="J31" s="130" t="str">
        <f ca="1">IF(OR(B31="",I31=""),"",IF(I31="None",0,INDEX(INDIRECT(CONCATENATE(B31,"SF")),1,MATCH(I31,Defaults!D$22:G$22,0))))</f>
        <v/>
      </c>
      <c r="K31" s="128" t="str">
        <f>IF(OR('Retrofit Inputs'!M35="",'Retrofit Inputs'!O35=""),"",IF(OR('Retrofit Inputs'!M35="LED Tube",'Retrofit Inputs'!M35="LED Kit"),CONCATENATE("LED"," ",'Retrofit Inputs'!O35),CONCATENATE('Retrofit Inputs'!M35, " ",'Retrofit Inputs'!O35)))</f>
        <v/>
      </c>
      <c r="L31" s="123" t="str">
        <f>IF(K31="","",VLOOKUP(K31,Measures!D$11:G$245,4,FALSE))</f>
        <v/>
      </c>
      <c r="M31" s="121" t="str">
        <f>IF('Retrofit Inputs'!Q35=0,"",'Retrofit Inputs'!Q35)</f>
        <v/>
      </c>
      <c r="N31" s="129" t="str">
        <f>IF('Retrofit Inputs'!T35=0,"",'Retrofit Inputs'!T35)</f>
        <v/>
      </c>
      <c r="O31" s="130" t="str">
        <f ca="1">IF(OR(B31="",N31=""),"",IF(N31="None",0,INDEX(INDIRECT(CONCATENATE(B31,"SF")),1,MATCH(N31,Defaults!D$22:G$22,0))))</f>
        <v/>
      </c>
      <c r="P31" s="131" t="str">
        <f t="shared" ca="1" si="0"/>
        <v/>
      </c>
      <c r="Q31" s="228" t="str">
        <f t="shared" ca="1" si="1"/>
        <v/>
      </c>
      <c r="R31" s="132" t="str">
        <f t="shared" ca="1" si="2"/>
        <v/>
      </c>
      <c r="S31" s="352" t="str">
        <f t="shared" ca="1" si="3"/>
        <v/>
      </c>
    </row>
    <row r="32" spans="1:24" ht="15" customHeight="1">
      <c r="B32" s="348" t="str">
        <f>IF('Retrofit Inputs'!B36=0,"",'Retrofit Inputs'!B36)</f>
        <v/>
      </c>
      <c r="C32" s="118" t="str">
        <f>IF(B32="","",VLOOKUP(B32,Defaults!B$22:C$28,2,FALSE))</f>
        <v/>
      </c>
      <c r="D32" s="125" t="str">
        <f>IFERROR(VLOOKUP(F32,Measures!$D$11:$F$245,3,FALSE),"")</f>
        <v/>
      </c>
      <c r="E32" s="127" t="str">
        <f ca="1">IF(OR('Project Info'!$C$16="",B32=""),"",IF(D32="Screw-in Lighting",INDEX(INDIRECT(CONCATENATE(B32,"SI_IE")),'Project Info'!C$16,1),IF(D32="Hard-Wired Lighting",INDEX(INDIRECT(CONCATENATE(B32,"HW_IE")),'Project Info'!C$16,1))))</f>
        <v/>
      </c>
      <c r="F32" s="133" t="str">
        <f>IF(OR('Retrofit Inputs'!D36="",'Retrofit Inputs'!F36=""),"",IF(OR('Retrofit Inputs'!D36="LED Tube",'Retrofit Inputs'!D36="LED Kit"),CONCATENATE("LED"," ",'Retrofit Inputs'!F36),CONCATENATE('Retrofit Inputs'!D36, " ",'Retrofit Inputs'!F36)))</f>
        <v/>
      </c>
      <c r="G32" s="120" t="str">
        <f>IF(F32="","",VLOOKUP(F32,Measures!D$11:G$245,4,FALSE))</f>
        <v/>
      </c>
      <c r="H32" s="134" t="str">
        <f>IF('Retrofit Inputs'!H36=0,"",'Retrofit Inputs'!H36)</f>
        <v/>
      </c>
      <c r="I32" s="134" t="str">
        <f>IF('Retrofit Inputs'!K36=0,"",'Retrofit Inputs'!K36)</f>
        <v/>
      </c>
      <c r="J32" s="135" t="str">
        <f ca="1">IF(OR(B32="",I32=""),"",IF(I32="None",0,INDEX(INDIRECT(CONCATENATE(B32,"SF")),1,MATCH(I32,Defaults!D$22:G$22,0))))</f>
        <v/>
      </c>
      <c r="K32" s="128" t="str">
        <f>IF(OR('Retrofit Inputs'!M36="",'Retrofit Inputs'!O36=""),"",IF(OR('Retrofit Inputs'!M36="LED Tube",'Retrofit Inputs'!M36="LED Kit"),CONCATENATE("LED"," ",'Retrofit Inputs'!O36),CONCATENATE('Retrofit Inputs'!M36, " ",'Retrofit Inputs'!O36)))</f>
        <v/>
      </c>
      <c r="L32" s="123" t="str">
        <f>IF(K32="","",VLOOKUP(K32,Measures!D$11:G$245,4,FALSE))</f>
        <v/>
      </c>
      <c r="M32" s="121" t="str">
        <f>IF('Retrofit Inputs'!Q36=0,"",'Retrofit Inputs'!Q36)</f>
        <v/>
      </c>
      <c r="N32" s="129" t="str">
        <f>IF('Retrofit Inputs'!T36=0,"",'Retrofit Inputs'!T36)</f>
        <v/>
      </c>
      <c r="O32" s="130" t="str">
        <f ca="1">IF(OR(B32="",N32=""),"",IF(N32="None",0,INDEX(INDIRECT(CONCATENATE(B32,"SF")),1,MATCH(N32,Defaults!D$22:G$22,0))))</f>
        <v/>
      </c>
      <c r="P32" s="131" t="str">
        <f t="shared" ca="1" si="0"/>
        <v/>
      </c>
      <c r="Q32" s="228" t="str">
        <f t="shared" ca="1" si="1"/>
        <v/>
      </c>
      <c r="R32" s="132" t="str">
        <f t="shared" ca="1" si="2"/>
        <v/>
      </c>
      <c r="S32" s="352" t="str">
        <f t="shared" ca="1" si="3"/>
        <v/>
      </c>
    </row>
    <row r="33" spans="2:19" ht="15" customHeight="1">
      <c r="B33" s="349" t="str">
        <f>IF('Retrofit Inputs'!B37=0,"",'Retrofit Inputs'!B37)</f>
        <v/>
      </c>
      <c r="C33" s="118" t="str">
        <f>IF(B33="","",VLOOKUP(B33,Defaults!B$22:C$28,2,FALSE))</f>
        <v/>
      </c>
      <c r="D33" s="125" t="str">
        <f>IFERROR(VLOOKUP(F33,Measures!$D$11:$F$245,3,FALSE),"")</f>
        <v/>
      </c>
      <c r="E33" s="127" t="str">
        <f ca="1">IF(OR('Project Info'!$C$16="",B33=""),"",IF(D33="Screw-in Lighting",INDEX(INDIRECT(CONCATENATE(B33,"SI_IE")),'Project Info'!C$16,1),IF(D33="Hard-Wired Lighting",INDEX(INDIRECT(CONCATENATE(B33,"HW_IE")),'Project Info'!C$16,1))))</f>
        <v/>
      </c>
      <c r="F33" s="137" t="str">
        <f>IF(OR('Retrofit Inputs'!D37="",'Retrofit Inputs'!F37=""),"",IF(OR('Retrofit Inputs'!D37="LED Tube",'Retrofit Inputs'!D37="LED Kit"),CONCATENATE("LED"," ",'Retrofit Inputs'!F37),CONCATENATE('Retrofit Inputs'!D37, " ",'Retrofit Inputs'!F37)))</f>
        <v/>
      </c>
      <c r="G33" s="120" t="str">
        <f>IF(F33="","",VLOOKUP(F33,Measures!D$11:G$245,4,FALSE))</f>
        <v/>
      </c>
      <c r="H33" s="138" t="str">
        <f>IF('Retrofit Inputs'!H37=0,"",'Retrofit Inputs'!H37)</f>
        <v/>
      </c>
      <c r="I33" s="138" t="str">
        <f>IF('Retrofit Inputs'!K37=0,"",'Retrofit Inputs'!K37)</f>
        <v/>
      </c>
      <c r="J33" s="139" t="str">
        <f ca="1">IF(OR(B33="",I33=""),"",IF(I33="None",0,INDEX(INDIRECT(CONCATENATE(B33,"SF")),1,MATCH(I33,Defaults!D$22:G$22,0))))</f>
        <v/>
      </c>
      <c r="K33" s="140" t="str">
        <f>IF(OR('Retrofit Inputs'!M37="",'Retrofit Inputs'!O37=""),"",IF(OR('Retrofit Inputs'!M37="LED Tube",'Retrofit Inputs'!M37="LED Kit"),CONCATENATE("LED"," ",'Retrofit Inputs'!O37),CONCATENATE('Retrofit Inputs'!M37, " ",'Retrofit Inputs'!O37)))</f>
        <v/>
      </c>
      <c r="L33" s="123" t="str">
        <f>IF(K33="","",VLOOKUP(K33,Measures!D$11:G$245,4,FALSE))</f>
        <v/>
      </c>
      <c r="M33" s="141" t="str">
        <f>IF('Retrofit Inputs'!Q37=0,"",'Retrofit Inputs'!Q37)</f>
        <v/>
      </c>
      <c r="N33" s="142" t="str">
        <f>IF('Retrofit Inputs'!T37=0,"",'Retrofit Inputs'!T37)</f>
        <v/>
      </c>
      <c r="O33" s="143" t="str">
        <f ca="1">IF(OR(B33="",N33=""),"",IF(N33="None",0,INDEX(INDIRECT(CONCATENATE(B33,"SF")),1,MATCH(N33,Defaults!D$22:G$22,0))))</f>
        <v/>
      </c>
      <c r="P33" s="144" t="str">
        <f t="shared" ca="1" si="0"/>
        <v/>
      </c>
      <c r="Q33" s="231" t="str">
        <f t="shared" ca="1" si="1"/>
        <v/>
      </c>
      <c r="R33" s="145" t="str">
        <f t="shared" ca="1" si="2"/>
        <v/>
      </c>
      <c r="S33" s="354" t="str">
        <f t="shared" ca="1" si="3"/>
        <v/>
      </c>
    </row>
    <row r="34" spans="2:19" ht="15" customHeight="1">
      <c r="B34" s="350" t="str">
        <f>IF('Retrofit Inputs'!B38=0,"",'Retrofit Inputs'!B38)</f>
        <v/>
      </c>
      <c r="C34" s="118" t="str">
        <f>IF(B34="","",VLOOKUP(B34,Defaults!B$22:C$28,2,FALSE))</f>
        <v/>
      </c>
      <c r="D34" s="125" t="str">
        <f>IFERROR(VLOOKUP(F34,Measures!$D$11:$F$245,3,FALSE),"")</f>
        <v/>
      </c>
      <c r="E34" s="127" t="str">
        <f ca="1">IF(OR('Project Info'!$C$16="",B34=""),"",IF(D34="Screw-in Lighting",INDEX(INDIRECT(CONCATENATE(B34,"SI_IE")),'Project Info'!C$16,1),IF(D34="Hard-Wired Lighting",INDEX(INDIRECT(CONCATENATE(B34,"HW_IE")),'Project Info'!C$16,1))))</f>
        <v/>
      </c>
      <c r="F34" s="128" t="str">
        <f>IF(OR('Retrofit Inputs'!D38="",'Retrofit Inputs'!F38=""),"",IF(OR('Retrofit Inputs'!D38="LED Tube",'Retrofit Inputs'!D38="LED Kit"),CONCATENATE("LED"," ",'Retrofit Inputs'!F38),CONCATENATE('Retrofit Inputs'!D38, " ",'Retrofit Inputs'!F38)))</f>
        <v/>
      </c>
      <c r="G34" s="120" t="str">
        <f>IF(F34="","",VLOOKUP(F34,Measures!D$11:G$245,4,FALSE))</f>
        <v/>
      </c>
      <c r="H34" s="129" t="str">
        <f>IF('Retrofit Inputs'!H38=0,"",'Retrofit Inputs'!H38)</f>
        <v/>
      </c>
      <c r="I34" s="129" t="str">
        <f>IF('Retrofit Inputs'!K38=0,"",'Retrofit Inputs'!K38)</f>
        <v/>
      </c>
      <c r="J34" s="130" t="str">
        <f ca="1">IF(OR(B34="",I34=""),"",IF(I34="None",0,INDEX(INDIRECT(CONCATENATE(B34,"SF")),1,MATCH(I34,Defaults!D$22:G$22,0))))</f>
        <v/>
      </c>
      <c r="K34" s="128" t="str">
        <f>IF(OR('Retrofit Inputs'!M38="",'Retrofit Inputs'!O38=""),"",IF(OR('Retrofit Inputs'!M38="LED Tube",'Retrofit Inputs'!M38="LED Kit"),CONCATENATE("LED"," ",'Retrofit Inputs'!O38),CONCATENATE('Retrofit Inputs'!M38, " ",'Retrofit Inputs'!O38)))</f>
        <v/>
      </c>
      <c r="L34" s="123" t="str">
        <f>IF(K34="","",VLOOKUP(K34,Measures!D$11:G$245,4,FALSE))</f>
        <v/>
      </c>
      <c r="M34" s="129" t="str">
        <f>IF('Retrofit Inputs'!Q38=0,"",'Retrofit Inputs'!Q38)</f>
        <v/>
      </c>
      <c r="N34" s="129" t="str">
        <f>IF('Retrofit Inputs'!T38=0,"",'Retrofit Inputs'!T38)</f>
        <v/>
      </c>
      <c r="O34" s="130" t="str">
        <f ca="1">IF(OR(B34="",N34=""),"",IF(N34="None",0,INDEX(INDIRECT(CONCATENATE(B34,"SF")),1,MATCH(N34,Defaults!D$22:G$22,0))))</f>
        <v/>
      </c>
      <c r="P34" s="131" t="str">
        <f t="shared" ca="1" si="0"/>
        <v/>
      </c>
      <c r="Q34" s="228" t="str">
        <f t="shared" ca="1" si="1"/>
        <v/>
      </c>
      <c r="R34" s="132" t="str">
        <f t="shared" ca="1" si="2"/>
        <v/>
      </c>
      <c r="S34" s="352" t="str">
        <f t="shared" ca="1" si="3"/>
        <v/>
      </c>
    </row>
    <row r="35" spans="2:19" ht="15" customHeight="1">
      <c r="B35" s="348" t="str">
        <f>IF('Retrofit Inputs'!B39=0,"",'Retrofit Inputs'!B39)</f>
        <v/>
      </c>
      <c r="C35" s="118" t="str">
        <f>IF(B35="","",VLOOKUP(B35,Defaults!B$22:C$28,2,FALSE))</f>
        <v/>
      </c>
      <c r="D35" s="125" t="str">
        <f>IFERROR(VLOOKUP(F35,Measures!$D$11:$F$245,3,FALSE),"")</f>
        <v/>
      </c>
      <c r="E35" s="127" t="str">
        <f ca="1">IF(OR('Project Info'!$C$16="",B35=""),"",IF(D35="Screw-in Lighting",INDEX(INDIRECT(CONCATENATE(B35,"SI_IE")),'Project Info'!C$16,1),IF(D35="Hard-Wired Lighting",INDEX(INDIRECT(CONCATENATE(B35,"HW_IE")),'Project Info'!C$16,1))))</f>
        <v/>
      </c>
      <c r="F35" s="128" t="str">
        <f>IF(OR('Retrofit Inputs'!D39="",'Retrofit Inputs'!F39=""),"",IF(OR('Retrofit Inputs'!D39="LED Tube",'Retrofit Inputs'!D39="LED Kit"),CONCATENATE("LED"," ",'Retrofit Inputs'!F39),CONCATENATE('Retrofit Inputs'!D39, " ",'Retrofit Inputs'!F39)))</f>
        <v/>
      </c>
      <c r="G35" s="120" t="str">
        <f>IF(F35="","",VLOOKUP(F35,Measures!D$11:G$245,4,FALSE))</f>
        <v/>
      </c>
      <c r="H35" s="129" t="str">
        <f>IF('Retrofit Inputs'!H39=0,"",'Retrofit Inputs'!H39)</f>
        <v/>
      </c>
      <c r="I35" s="129" t="str">
        <f>IF('Retrofit Inputs'!K39=0,"",'Retrofit Inputs'!K39)</f>
        <v/>
      </c>
      <c r="J35" s="130" t="str">
        <f ca="1">IF(OR(B35="",I35=""),"",IF(I35="None",0,INDEX(INDIRECT(CONCATENATE(B35,"SF")),1,MATCH(I35,Defaults!D$22:G$22,0))))</f>
        <v/>
      </c>
      <c r="K35" s="128" t="str">
        <f>IF(OR('Retrofit Inputs'!M39="",'Retrofit Inputs'!O39=""),"",IF(OR('Retrofit Inputs'!M39="LED Tube",'Retrofit Inputs'!M39="LED Kit"),CONCATENATE("LED"," ",'Retrofit Inputs'!O39),CONCATENATE('Retrofit Inputs'!M39, " ",'Retrofit Inputs'!O39)))</f>
        <v/>
      </c>
      <c r="L35" s="123" t="str">
        <f>IF(K35="","",VLOOKUP(K35,Measures!D$11:G$245,4,FALSE))</f>
        <v/>
      </c>
      <c r="M35" s="121" t="str">
        <f>IF('Retrofit Inputs'!Q39=0,"",'Retrofit Inputs'!Q39)</f>
        <v/>
      </c>
      <c r="N35" s="129" t="str">
        <f>IF('Retrofit Inputs'!T39=0,"",'Retrofit Inputs'!T39)</f>
        <v/>
      </c>
      <c r="O35" s="130" t="str">
        <f ca="1">IF(OR(B35="",N35=""),"",IF(N35="None",0,INDEX(INDIRECT(CONCATENATE(B35,"SF")),1,MATCH(N35,Defaults!D$22:G$22,0))))</f>
        <v/>
      </c>
      <c r="P35" s="131" t="str">
        <f t="shared" ca="1" si="0"/>
        <v/>
      </c>
      <c r="Q35" s="228" t="str">
        <f t="shared" ca="1" si="1"/>
        <v/>
      </c>
      <c r="R35" s="132" t="str">
        <f t="shared" ca="1" si="2"/>
        <v/>
      </c>
      <c r="S35" s="352" t="str">
        <f t="shared" ca="1" si="3"/>
        <v/>
      </c>
    </row>
    <row r="36" spans="2:19" ht="15" customHeight="1">
      <c r="B36" s="348" t="str">
        <f>IF('Retrofit Inputs'!B40=0,"",'Retrofit Inputs'!B40)</f>
        <v/>
      </c>
      <c r="C36" s="118" t="str">
        <f>IF(B36="","",VLOOKUP(B36,Defaults!B$22:C$28,2,FALSE))</f>
        <v/>
      </c>
      <c r="D36" s="125" t="str">
        <f>IFERROR(VLOOKUP(F36,Measures!$D$11:$F$245,3,FALSE),"")</f>
        <v/>
      </c>
      <c r="E36" s="127" t="str">
        <f ca="1">IF(OR('Project Info'!$C$16="",B36=""),"",IF(D36="Screw-in Lighting",INDEX(INDIRECT(CONCATENATE(B36,"SI_IE")),'Project Info'!C$16,1),IF(D36="Hard-Wired Lighting",INDEX(INDIRECT(CONCATENATE(B36,"HW_IE")),'Project Info'!C$16,1))))</f>
        <v/>
      </c>
      <c r="F36" s="128" t="str">
        <f>IF(OR('Retrofit Inputs'!D40="",'Retrofit Inputs'!F40=""),"",IF(OR('Retrofit Inputs'!D40="LED Tube",'Retrofit Inputs'!D40="LED Kit"),CONCATENATE("LED"," ",'Retrofit Inputs'!F40),CONCATENATE('Retrofit Inputs'!D40, " ",'Retrofit Inputs'!F40)))</f>
        <v/>
      </c>
      <c r="G36" s="120" t="str">
        <f>IF(F36="","",VLOOKUP(F36,Measures!D$11:G$245,4,FALSE))</f>
        <v/>
      </c>
      <c r="H36" s="129" t="str">
        <f>IF('Retrofit Inputs'!H40=0,"",'Retrofit Inputs'!H40)</f>
        <v/>
      </c>
      <c r="I36" s="129" t="str">
        <f>IF('Retrofit Inputs'!K40=0,"",'Retrofit Inputs'!K40)</f>
        <v/>
      </c>
      <c r="J36" s="130" t="str">
        <f ca="1">IF(OR(B36="",I36=""),"",IF(I36="None",0,INDEX(INDIRECT(CONCATENATE(B36,"SF")),1,MATCH(I36,Defaults!D$22:G$22,0))))</f>
        <v/>
      </c>
      <c r="K36" s="24" t="str">
        <f>IF(OR('Retrofit Inputs'!M40="",'Retrofit Inputs'!O40=""),"",IF(OR('Retrofit Inputs'!M40="LED Tube",'Retrofit Inputs'!M40="LED Kit"),CONCATENATE("LED"," ",'Retrofit Inputs'!O40),CONCATENATE('Retrofit Inputs'!M40, " ",'Retrofit Inputs'!O40)))</f>
        <v/>
      </c>
      <c r="L36" s="123" t="str">
        <f>IF(K36="","",VLOOKUP(K36,Measures!D$11:G$245,4,FALSE))</f>
        <v/>
      </c>
      <c r="M36" s="121" t="str">
        <f>IF('Retrofit Inputs'!Q40=0,"",'Retrofit Inputs'!Q40)</f>
        <v/>
      </c>
      <c r="N36" s="25" t="str">
        <f>IF('Retrofit Inputs'!T40=0,"",'Retrofit Inputs'!T40)</f>
        <v/>
      </c>
      <c r="O36" s="26" t="str">
        <f ca="1">IF(OR(B36="",N36=""),"",IF(N36="None",0,INDEX(INDIRECT(CONCATENATE(B36,"SF")),1,MATCH(N36,Defaults!D$22:G$22,0))))</f>
        <v/>
      </c>
      <c r="P36" s="131" t="str">
        <f t="shared" ca="1" si="0"/>
        <v/>
      </c>
      <c r="Q36" s="229" t="str">
        <f t="shared" ca="1" si="1"/>
        <v/>
      </c>
      <c r="R36" s="81" t="str">
        <f t="shared" ca="1" si="2"/>
        <v/>
      </c>
      <c r="S36" s="353" t="str">
        <f t="shared" ca="1" si="3"/>
        <v/>
      </c>
    </row>
    <row r="37" spans="2:19" ht="15" customHeight="1">
      <c r="B37" s="348" t="str">
        <f>IF('Retrofit Inputs'!B41=0,"",'Retrofit Inputs'!B41)</f>
        <v/>
      </c>
      <c r="C37" s="118" t="str">
        <f>IF(B37="","",VLOOKUP(B37,Defaults!B$22:C$28,2,FALSE))</f>
        <v/>
      </c>
      <c r="D37" s="125" t="str">
        <f>IFERROR(VLOOKUP(F37,Measures!$D$11:$F$245,3,FALSE),"")</f>
        <v/>
      </c>
      <c r="E37" s="127" t="str">
        <f ca="1">IF(OR('Project Info'!$C$16="",B37=""),"",IF(D37="Screw-in Lighting",INDEX(INDIRECT(CONCATENATE(B37,"SI_IE")),'Project Info'!C$16,1),IF(D37="Hard-Wired Lighting",INDEX(INDIRECT(CONCATENATE(B37,"HW_IE")),'Project Info'!C$16,1))))</f>
        <v/>
      </c>
      <c r="F37" s="128" t="str">
        <f>IF(OR('Retrofit Inputs'!D41="",'Retrofit Inputs'!F41=""),"",IF(OR('Retrofit Inputs'!D41="LED Tube",'Retrofit Inputs'!D41="LED Kit"),CONCATENATE("LED"," ",'Retrofit Inputs'!F41),CONCATENATE('Retrofit Inputs'!D41, " ",'Retrofit Inputs'!F41)))</f>
        <v/>
      </c>
      <c r="G37" s="120" t="str">
        <f>IF(F37="","",VLOOKUP(F37,Measures!D$11:G$245,4,FALSE))</f>
        <v/>
      </c>
      <c r="H37" s="129" t="str">
        <f>IF('Retrofit Inputs'!H41=0,"",'Retrofit Inputs'!H41)</f>
        <v/>
      </c>
      <c r="I37" s="129" t="str">
        <f>IF('Retrofit Inputs'!K41=0,"",'Retrofit Inputs'!K41)</f>
        <v/>
      </c>
      <c r="J37" s="130" t="str">
        <f ca="1">IF(OR(B37="",I37=""),"",IF(I37="None",0,INDEX(INDIRECT(CONCATENATE(B37,"SF")),1,MATCH(I37,Defaults!D$22:G$22,0))))</f>
        <v/>
      </c>
      <c r="K37" s="128" t="str">
        <f>IF(OR('Retrofit Inputs'!M41="",'Retrofit Inputs'!O41=""),"",IF(OR('Retrofit Inputs'!M41="LED Tube",'Retrofit Inputs'!M41="LED Kit"),CONCATENATE("LED"," ",'Retrofit Inputs'!O41),CONCATENATE('Retrofit Inputs'!M41, " ",'Retrofit Inputs'!O41)))</f>
        <v/>
      </c>
      <c r="L37" s="123" t="str">
        <f>IF(K37="","",VLOOKUP(K37,Measures!D$11:G$245,4,FALSE))</f>
        <v/>
      </c>
      <c r="M37" s="121" t="str">
        <f>IF('Retrofit Inputs'!Q41=0,"",'Retrofit Inputs'!Q41)</f>
        <v/>
      </c>
      <c r="N37" s="129" t="str">
        <f>IF('Retrofit Inputs'!T41=0,"",'Retrofit Inputs'!T41)</f>
        <v/>
      </c>
      <c r="O37" s="130" t="str">
        <f ca="1">IF(OR(B37="",N37=""),"",IF(N37="None",0,INDEX(INDIRECT(CONCATENATE(B37,"SF")),1,MATCH(N37,Defaults!D$22:G$22,0))))</f>
        <v/>
      </c>
      <c r="P37" s="131" t="str">
        <f t="shared" ca="1" si="0"/>
        <v/>
      </c>
      <c r="Q37" s="228" t="str">
        <f t="shared" ca="1" si="1"/>
        <v/>
      </c>
      <c r="R37" s="132" t="str">
        <f t="shared" ca="1" si="2"/>
        <v/>
      </c>
      <c r="S37" s="352" t="str">
        <f t="shared" ca="1" si="3"/>
        <v/>
      </c>
    </row>
    <row r="38" spans="2:19" ht="15" customHeight="1">
      <c r="B38" s="348" t="str">
        <f>IF('Retrofit Inputs'!B42=0,"",'Retrofit Inputs'!B42)</f>
        <v/>
      </c>
      <c r="C38" s="118" t="str">
        <f>IF(B38="","",VLOOKUP(B38,Defaults!B$22:C$28,2,FALSE))</f>
        <v/>
      </c>
      <c r="D38" s="125" t="str">
        <f>IFERROR(VLOOKUP(F38,Measures!$D$11:$F$245,3,FALSE),"")</f>
        <v/>
      </c>
      <c r="E38" s="127" t="str">
        <f ca="1">IF(OR('Project Info'!$C$16="",B38=""),"",IF(D38="Screw-in Lighting",INDEX(INDIRECT(CONCATENATE(B38,"SI_IE")),'Project Info'!C$16,1),IF(D38="Hard-Wired Lighting",INDEX(INDIRECT(CONCATENATE(B38,"HW_IE")),'Project Info'!C$16,1))))</f>
        <v/>
      </c>
      <c r="F38" s="128" t="str">
        <f>IF(OR('Retrofit Inputs'!D42="",'Retrofit Inputs'!F42=""),"",IF(OR('Retrofit Inputs'!D42="LED Tube",'Retrofit Inputs'!D42="LED Kit"),CONCATENATE("LED"," ",'Retrofit Inputs'!F42),CONCATENATE('Retrofit Inputs'!D42, " ",'Retrofit Inputs'!F42)))</f>
        <v/>
      </c>
      <c r="G38" s="120" t="str">
        <f>IF(F38="","",VLOOKUP(F38,Measures!D$11:G$245,4,FALSE))</f>
        <v/>
      </c>
      <c r="H38" s="129" t="str">
        <f>IF('Retrofit Inputs'!H42=0,"",'Retrofit Inputs'!H42)</f>
        <v/>
      </c>
      <c r="I38" s="129" t="str">
        <f>IF('Retrofit Inputs'!K42=0,"",'Retrofit Inputs'!K42)</f>
        <v/>
      </c>
      <c r="J38" s="130" t="str">
        <f ca="1">IF(OR(B38="",I38=""),"",IF(I38="None",0,INDEX(INDIRECT(CONCATENATE(B38,"SF")),1,MATCH(I38,Defaults!D$22:G$22,0))))</f>
        <v/>
      </c>
      <c r="K38" s="128" t="str">
        <f>IF(OR('Retrofit Inputs'!M42="",'Retrofit Inputs'!O42=""),"",IF(OR('Retrofit Inputs'!M42="LED Tube",'Retrofit Inputs'!M42="LED Kit"),CONCATENATE("LED"," ",'Retrofit Inputs'!O42),CONCATENATE('Retrofit Inputs'!M42, " ",'Retrofit Inputs'!O42)))</f>
        <v/>
      </c>
      <c r="L38" s="123" t="str">
        <f>IF(K38="","",VLOOKUP(K38,Measures!D$11:G$245,4,FALSE))</f>
        <v/>
      </c>
      <c r="M38" s="121" t="str">
        <f>IF('Retrofit Inputs'!Q42=0,"",'Retrofit Inputs'!Q42)</f>
        <v/>
      </c>
      <c r="N38" s="129" t="str">
        <f>IF('Retrofit Inputs'!T42=0,"",'Retrofit Inputs'!T42)</f>
        <v/>
      </c>
      <c r="O38" s="130" t="str">
        <f ca="1">IF(OR(B38="",N38=""),"",IF(N38="None",0,INDEX(INDIRECT(CONCATENATE(B38,"SF")),1,MATCH(N38,Defaults!D$22:G$22,0))))</f>
        <v/>
      </c>
      <c r="P38" s="131" t="str">
        <f t="shared" ca="1" si="0"/>
        <v/>
      </c>
      <c r="Q38" s="228" t="str">
        <f t="shared" ca="1" si="1"/>
        <v/>
      </c>
      <c r="R38" s="132" t="str">
        <f t="shared" ca="1" si="2"/>
        <v/>
      </c>
      <c r="S38" s="352" t="str">
        <f t="shared" ca="1" si="3"/>
        <v/>
      </c>
    </row>
    <row r="39" spans="2:19" ht="15" customHeight="1">
      <c r="B39" s="348" t="str">
        <f>IF('Retrofit Inputs'!B43=0,"",'Retrofit Inputs'!B43)</f>
        <v/>
      </c>
      <c r="C39" s="118" t="str">
        <f>IF(B39="","",VLOOKUP(B39,Defaults!B$22:C$28,2,FALSE))</f>
        <v/>
      </c>
      <c r="D39" s="125" t="str">
        <f>IFERROR(VLOOKUP(F39,Measures!$D$11:$F$245,3,FALSE),"")</f>
        <v/>
      </c>
      <c r="E39" s="127" t="str">
        <f ca="1">IF(OR('Project Info'!$C$16="",B39=""),"",IF(D39="Screw-in Lighting",INDEX(INDIRECT(CONCATENATE(B39,"SI_IE")),'Project Info'!C$16,1),IF(D39="Hard-Wired Lighting",INDEX(INDIRECT(CONCATENATE(B39,"HW_IE")),'Project Info'!C$16,1))))</f>
        <v/>
      </c>
      <c r="F39" s="128" t="str">
        <f>IF(OR('Retrofit Inputs'!D43="",'Retrofit Inputs'!F43=""),"",IF(OR('Retrofit Inputs'!D43="LED Tube",'Retrofit Inputs'!D43="LED Kit"),CONCATENATE("LED"," ",'Retrofit Inputs'!F43),CONCATENATE('Retrofit Inputs'!D43, " ",'Retrofit Inputs'!F43)))</f>
        <v/>
      </c>
      <c r="G39" s="120" t="str">
        <f>IF(F39="","",VLOOKUP(F39,Measures!D$11:G$245,4,FALSE))</f>
        <v/>
      </c>
      <c r="H39" s="129" t="str">
        <f>IF('Retrofit Inputs'!H43=0,"",'Retrofit Inputs'!H43)</f>
        <v/>
      </c>
      <c r="I39" s="129" t="str">
        <f>IF('Retrofit Inputs'!K43=0,"",'Retrofit Inputs'!K43)</f>
        <v/>
      </c>
      <c r="J39" s="130" t="str">
        <f ca="1">IF(OR(B39="",I39=""),"",IF(I39="None",0,INDEX(INDIRECT(CONCATENATE(B39,"SF")),1,MATCH(I39,Defaults!D$22:G$22,0))))</f>
        <v/>
      </c>
      <c r="K39" s="128" t="str">
        <f>IF(OR('Retrofit Inputs'!M43="",'Retrofit Inputs'!O43=""),"",IF(OR('Retrofit Inputs'!M43="LED Tube",'Retrofit Inputs'!M43="LED Kit"),CONCATENATE("LED"," ",'Retrofit Inputs'!O43),CONCATENATE('Retrofit Inputs'!M43, " ",'Retrofit Inputs'!O43)))</f>
        <v/>
      </c>
      <c r="L39" s="123" t="str">
        <f>IF(K39="","",VLOOKUP(K39,Measures!D$11:G$245,4,FALSE))</f>
        <v/>
      </c>
      <c r="M39" s="121" t="str">
        <f>IF('Retrofit Inputs'!Q43=0,"",'Retrofit Inputs'!Q43)</f>
        <v/>
      </c>
      <c r="N39" s="129" t="str">
        <f>IF('Retrofit Inputs'!T43=0,"",'Retrofit Inputs'!T43)</f>
        <v/>
      </c>
      <c r="O39" s="130" t="str">
        <f ca="1">IF(OR(B39="",N39=""),"",IF(N39="None",0,INDEX(INDIRECT(CONCATENATE(B39,"SF")),1,MATCH(N39,Defaults!D$22:G$22,0))))</f>
        <v/>
      </c>
      <c r="P39" s="131" t="str">
        <f t="shared" ca="1" si="0"/>
        <v/>
      </c>
      <c r="Q39" s="228" t="str">
        <f t="shared" ca="1" si="1"/>
        <v/>
      </c>
      <c r="R39" s="132" t="str">
        <f t="shared" ca="1" si="2"/>
        <v/>
      </c>
      <c r="S39" s="352" t="str">
        <f t="shared" ca="1" si="3"/>
        <v/>
      </c>
    </row>
    <row r="40" spans="2:19" ht="15" customHeight="1">
      <c r="B40" s="348" t="str">
        <f>IF('Retrofit Inputs'!B44=0,"",'Retrofit Inputs'!B44)</f>
        <v/>
      </c>
      <c r="C40" s="118" t="str">
        <f>IF(B40="","",VLOOKUP(B40,Defaults!B$22:C$28,2,FALSE))</f>
        <v/>
      </c>
      <c r="D40" s="125" t="str">
        <f>IFERROR(VLOOKUP(F40,Measures!$D$11:$F$245,3,FALSE),"")</f>
        <v/>
      </c>
      <c r="E40" s="127" t="str">
        <f ca="1">IF(OR('Project Info'!$C$16="",B40=""),"",IF(D40="Screw-in Lighting",INDEX(INDIRECT(CONCATENATE(B40,"SI_IE")),'Project Info'!C$16,1),IF(D40="Hard-Wired Lighting",INDEX(INDIRECT(CONCATENATE(B40,"HW_IE")),'Project Info'!C$16,1))))</f>
        <v/>
      </c>
      <c r="F40" s="128" t="str">
        <f>IF(OR('Retrofit Inputs'!D44="",'Retrofit Inputs'!F44=""),"",IF(OR('Retrofit Inputs'!D44="LED Tube",'Retrofit Inputs'!D44="LED Kit"),CONCATENATE("LED"," ",'Retrofit Inputs'!F44),CONCATENATE('Retrofit Inputs'!D44, " ",'Retrofit Inputs'!F44)))</f>
        <v/>
      </c>
      <c r="G40" s="120" t="str">
        <f>IF(F40="","",VLOOKUP(F40,Measures!D$11:G$245,4,FALSE))</f>
        <v/>
      </c>
      <c r="H40" s="129" t="str">
        <f>IF('Retrofit Inputs'!H44=0,"",'Retrofit Inputs'!H44)</f>
        <v/>
      </c>
      <c r="I40" s="129" t="str">
        <f>IF('Retrofit Inputs'!K44=0,"",'Retrofit Inputs'!K44)</f>
        <v/>
      </c>
      <c r="J40" s="130" t="str">
        <f ca="1">IF(OR(B40="",I40=""),"",IF(I40="None",0,INDEX(INDIRECT(CONCATENATE(B40,"SF")),1,MATCH(I40,Defaults!D$22:G$22,0))))</f>
        <v/>
      </c>
      <c r="K40" s="128" t="str">
        <f>IF(OR('Retrofit Inputs'!M44="",'Retrofit Inputs'!O44=""),"",IF(OR('Retrofit Inputs'!M44="LED Tube",'Retrofit Inputs'!M44="LED Kit"),CONCATENATE("LED"," ",'Retrofit Inputs'!O44),CONCATENATE('Retrofit Inputs'!M44, " ",'Retrofit Inputs'!O44)))</f>
        <v/>
      </c>
      <c r="L40" s="123" t="str">
        <f>IF(K40="","",VLOOKUP(K40,Measures!D$11:G$245,4,FALSE))</f>
        <v/>
      </c>
      <c r="M40" s="121" t="str">
        <f>IF('Retrofit Inputs'!Q44=0,"",'Retrofit Inputs'!Q44)</f>
        <v/>
      </c>
      <c r="N40" s="129" t="str">
        <f>IF('Retrofit Inputs'!T44=0,"",'Retrofit Inputs'!T44)</f>
        <v/>
      </c>
      <c r="O40" s="130" t="str">
        <f ca="1">IF(OR(B40="",N40=""),"",IF(N40="None",0,INDEX(INDIRECT(CONCATENATE(B40,"SF")),1,MATCH(N40,Defaults!D$22:G$22,0))))</f>
        <v/>
      </c>
      <c r="P40" s="131" t="str">
        <f t="shared" ca="1" si="0"/>
        <v/>
      </c>
      <c r="Q40" s="228" t="str">
        <f t="shared" ca="1" si="1"/>
        <v/>
      </c>
      <c r="R40" s="132" t="str">
        <f t="shared" ca="1" si="2"/>
        <v/>
      </c>
      <c r="S40" s="352" t="str">
        <f t="shared" ca="1" si="3"/>
        <v/>
      </c>
    </row>
    <row r="41" spans="2:19" ht="15" customHeight="1">
      <c r="B41" s="348" t="str">
        <f>IF('Retrofit Inputs'!B45=0,"",'Retrofit Inputs'!B45)</f>
        <v/>
      </c>
      <c r="C41" s="118" t="str">
        <f>IF(B41="","",VLOOKUP(B41,Defaults!B$22:C$28,2,FALSE))</f>
        <v/>
      </c>
      <c r="D41" s="125" t="str">
        <f>IFERROR(VLOOKUP(F41,Measures!$D$11:$F$245,3,FALSE),"")</f>
        <v/>
      </c>
      <c r="E41" s="127" t="str">
        <f ca="1">IF(OR('Project Info'!$C$16="",B41=""),"",IF(D41="Screw-in Lighting",INDEX(INDIRECT(CONCATENATE(B41,"SI_IE")),'Project Info'!C$16,1),IF(D41="Hard-Wired Lighting",INDEX(INDIRECT(CONCATENATE(B41,"HW_IE")),'Project Info'!C$16,1))))</f>
        <v/>
      </c>
      <c r="F41" s="128" t="str">
        <f>IF(OR('Retrofit Inputs'!D45="",'Retrofit Inputs'!F45=""),"",IF(OR('Retrofit Inputs'!D45="LED Tube",'Retrofit Inputs'!D45="LED Kit"),CONCATENATE("LED"," ",'Retrofit Inputs'!F45),CONCATENATE('Retrofit Inputs'!D45, " ",'Retrofit Inputs'!F45)))</f>
        <v/>
      </c>
      <c r="G41" s="120" t="str">
        <f>IF(F41="","",VLOOKUP(F41,Measures!D$11:G$245,4,FALSE))</f>
        <v/>
      </c>
      <c r="H41" s="129" t="str">
        <f>IF('Retrofit Inputs'!H45=0,"",'Retrofit Inputs'!H45)</f>
        <v/>
      </c>
      <c r="I41" s="129" t="str">
        <f>IF('Retrofit Inputs'!K45=0,"",'Retrofit Inputs'!K45)</f>
        <v/>
      </c>
      <c r="J41" s="130" t="str">
        <f ca="1">IF(OR(B41="",I41=""),"",IF(I41="None",0,INDEX(INDIRECT(CONCATENATE(B41,"SF")),1,MATCH(I41,Defaults!D$22:G$22,0))))</f>
        <v/>
      </c>
      <c r="K41" s="128" t="str">
        <f>IF(OR('Retrofit Inputs'!M45="",'Retrofit Inputs'!O45=""),"",IF(OR('Retrofit Inputs'!M45="LED Tube",'Retrofit Inputs'!M45="LED Kit"),CONCATENATE("LED"," ",'Retrofit Inputs'!O45),CONCATENATE('Retrofit Inputs'!M45, " ",'Retrofit Inputs'!O45)))</f>
        <v/>
      </c>
      <c r="L41" s="123" t="str">
        <f>IF(K41="","",VLOOKUP(K41,Measures!D$11:G$245,4,FALSE))</f>
        <v/>
      </c>
      <c r="M41" s="121" t="str">
        <f>IF('Retrofit Inputs'!Q45=0,"",'Retrofit Inputs'!Q45)</f>
        <v/>
      </c>
      <c r="N41" s="129" t="str">
        <f>IF('Retrofit Inputs'!T45=0,"",'Retrofit Inputs'!T45)</f>
        <v/>
      </c>
      <c r="O41" s="130" t="str">
        <f ca="1">IF(OR(B41="",N41=""),"",IF(N41="None",0,INDEX(INDIRECT(CONCATENATE(B41,"SF")),1,MATCH(N41,Defaults!D$22:G$22,0))))</f>
        <v/>
      </c>
      <c r="P41" s="131" t="str">
        <f t="shared" ca="1" si="0"/>
        <v/>
      </c>
      <c r="Q41" s="228" t="str">
        <f t="shared" ca="1" si="1"/>
        <v/>
      </c>
      <c r="R41" s="132" t="str">
        <f t="shared" ca="1" si="2"/>
        <v/>
      </c>
      <c r="S41" s="352" t="str">
        <f t="shared" ca="1" si="3"/>
        <v/>
      </c>
    </row>
    <row r="42" spans="2:19" ht="15" customHeight="1">
      <c r="B42" s="348" t="str">
        <f>IF('Retrofit Inputs'!B46=0,"",'Retrofit Inputs'!B46)</f>
        <v/>
      </c>
      <c r="C42" s="118" t="str">
        <f>IF(B42="","",VLOOKUP(B42,Defaults!B$22:C$28,2,FALSE))</f>
        <v/>
      </c>
      <c r="D42" s="125" t="str">
        <f>IFERROR(VLOOKUP(F42,Measures!$D$11:$F$245,3,FALSE),"")</f>
        <v/>
      </c>
      <c r="E42" s="127" t="str">
        <f ca="1">IF(OR('Project Info'!$C$16="",B42=""),"",IF(D42="Screw-in Lighting",INDEX(INDIRECT(CONCATENATE(B42,"SI_IE")),'Project Info'!C$16,1),IF(D42="Hard-Wired Lighting",INDEX(INDIRECT(CONCATENATE(B42,"HW_IE")),'Project Info'!C$16,1))))</f>
        <v/>
      </c>
      <c r="F42" s="133" t="str">
        <f>IF(OR('Retrofit Inputs'!D46="",'Retrofit Inputs'!F46=""),"",IF(OR('Retrofit Inputs'!D46="LED Tube",'Retrofit Inputs'!D46="LED Kit"),CONCATENATE("LED"," ",'Retrofit Inputs'!F46),CONCATENATE('Retrofit Inputs'!D46, " ",'Retrofit Inputs'!F46)))</f>
        <v/>
      </c>
      <c r="G42" s="120" t="str">
        <f>IF(F42="","",VLOOKUP(F42,Measures!D$11:G$245,4,FALSE))</f>
        <v/>
      </c>
      <c r="H42" s="134" t="str">
        <f>IF('Retrofit Inputs'!H46=0,"",'Retrofit Inputs'!H46)</f>
        <v/>
      </c>
      <c r="I42" s="134" t="str">
        <f>IF('Retrofit Inputs'!K46=0,"",'Retrofit Inputs'!K46)</f>
        <v/>
      </c>
      <c r="J42" s="135" t="str">
        <f ca="1">IF(OR(B42="",I42=""),"",IF(I42="None",0,INDEX(INDIRECT(CONCATENATE(B42,"SF")),1,MATCH(I42,Defaults!D$22:G$22,0))))</f>
        <v/>
      </c>
      <c r="K42" s="128" t="str">
        <f>IF(OR('Retrofit Inputs'!M46="",'Retrofit Inputs'!O46=""),"",IF(OR('Retrofit Inputs'!M46="LED Tube",'Retrofit Inputs'!M46="LED Kit"),CONCATENATE("LED"," ",'Retrofit Inputs'!O46),CONCATENATE('Retrofit Inputs'!M46, " ",'Retrofit Inputs'!O46)))</f>
        <v/>
      </c>
      <c r="L42" s="123" t="str">
        <f>IF(K42="","",VLOOKUP(K42,Measures!D$11:G$245,4,FALSE))</f>
        <v/>
      </c>
      <c r="M42" s="121" t="str">
        <f>IF('Retrofit Inputs'!Q46=0,"",'Retrofit Inputs'!Q46)</f>
        <v/>
      </c>
      <c r="N42" s="129" t="str">
        <f>IF('Retrofit Inputs'!T46=0,"",'Retrofit Inputs'!T46)</f>
        <v/>
      </c>
      <c r="O42" s="130" t="str">
        <f ca="1">IF(OR(B42="",N42=""),"",IF(N42="None",0,INDEX(INDIRECT(CONCATENATE(B42,"SF")),1,MATCH(N42,Defaults!D$22:G$22,0))))</f>
        <v/>
      </c>
      <c r="P42" s="131" t="str">
        <f t="shared" ca="1" si="0"/>
        <v/>
      </c>
      <c r="Q42" s="228" t="str">
        <f t="shared" ca="1" si="1"/>
        <v/>
      </c>
      <c r="R42" s="132" t="str">
        <f t="shared" ca="1" si="2"/>
        <v/>
      </c>
      <c r="S42" s="352" t="str">
        <f t="shared" ca="1" si="3"/>
        <v/>
      </c>
    </row>
    <row r="43" spans="2:19" ht="15" customHeight="1">
      <c r="B43" s="348" t="str">
        <f>IF('Retrofit Inputs'!B47=0,"",'Retrofit Inputs'!B47)</f>
        <v/>
      </c>
      <c r="C43" s="118" t="str">
        <f>IF(B43="","",VLOOKUP(B43,Defaults!B$22:C$28,2,FALSE))</f>
        <v/>
      </c>
      <c r="D43" s="125" t="str">
        <f>IFERROR(VLOOKUP(F43,Measures!$D$11:$F$245,3,FALSE),"")</f>
        <v/>
      </c>
      <c r="E43" s="127" t="str">
        <f ca="1">IF(OR('Project Info'!$C$16="",B43=""),"",IF(D43="Screw-in Lighting",INDEX(INDIRECT(CONCATENATE(B43,"SI_IE")),'Project Info'!C$16,1),IF(D43="Hard-Wired Lighting",INDEX(INDIRECT(CONCATENATE(B43,"HW_IE")),'Project Info'!C$16,1))))</f>
        <v/>
      </c>
      <c r="F43" s="133" t="str">
        <f>IF(OR('Retrofit Inputs'!D47="",'Retrofit Inputs'!F47=""),"",IF(OR('Retrofit Inputs'!D47="LED Tube",'Retrofit Inputs'!D47="LED Kit"),CONCATENATE("LED"," ",'Retrofit Inputs'!F47),CONCATENATE('Retrofit Inputs'!D47, " ",'Retrofit Inputs'!F47)))</f>
        <v/>
      </c>
      <c r="G43" s="120" t="str">
        <f>IF(F43="","",VLOOKUP(F43,Measures!D$11:G$245,4,FALSE))</f>
        <v/>
      </c>
      <c r="H43" s="134" t="str">
        <f>IF('Retrofit Inputs'!H47=0,"",'Retrofit Inputs'!H47)</f>
        <v/>
      </c>
      <c r="I43" s="134" t="str">
        <f>IF('Retrofit Inputs'!K47=0,"",'Retrofit Inputs'!K47)</f>
        <v/>
      </c>
      <c r="J43" s="135" t="str">
        <f ca="1">IF(OR(B43="",I43=""),"",IF(I43="None",0,INDEX(INDIRECT(CONCATENATE(B43,"SF")),1,MATCH(I43,Defaults!D$22:G$22,0))))</f>
        <v/>
      </c>
      <c r="K43" s="128" t="str">
        <f>IF(OR('Retrofit Inputs'!M47="",'Retrofit Inputs'!O47=""),"",IF(OR('Retrofit Inputs'!M47="LED Tube",'Retrofit Inputs'!M47="LED Kit"),CONCATENATE("LED"," ",'Retrofit Inputs'!O47),CONCATENATE('Retrofit Inputs'!M47, " ",'Retrofit Inputs'!O47)))</f>
        <v/>
      </c>
      <c r="L43" s="123" t="str">
        <f>IF(K43="","",VLOOKUP(K43,Measures!D$11:G$245,4,FALSE))</f>
        <v/>
      </c>
      <c r="M43" s="121" t="str">
        <f>IF('Retrofit Inputs'!Q47=0,"",'Retrofit Inputs'!Q47)</f>
        <v/>
      </c>
      <c r="N43" s="129" t="str">
        <f>IF('Retrofit Inputs'!T47=0,"",'Retrofit Inputs'!T47)</f>
        <v/>
      </c>
      <c r="O43" s="130" t="str">
        <f ca="1">IF(OR(B43="",N43=""),"",IF(N43="None",0,INDEX(INDIRECT(CONCATENATE(B43,"SF")),1,MATCH(N43,Defaults!D$22:G$22,0))))</f>
        <v/>
      </c>
      <c r="P43" s="131" t="str">
        <f t="shared" ca="1" si="0"/>
        <v/>
      </c>
      <c r="Q43" s="228" t="str">
        <f t="shared" ca="1" si="1"/>
        <v/>
      </c>
      <c r="R43" s="132" t="str">
        <f t="shared" ca="1" si="2"/>
        <v/>
      </c>
      <c r="S43" s="352" t="str">
        <f t="shared" ca="1" si="3"/>
        <v/>
      </c>
    </row>
    <row r="44" spans="2:19" ht="15" customHeight="1">
      <c r="B44" s="348" t="str">
        <f>IF('Retrofit Inputs'!B48=0,"",'Retrofit Inputs'!B48)</f>
        <v/>
      </c>
      <c r="C44" s="118" t="str">
        <f>IF(B44="","",VLOOKUP(B44,Defaults!B$22:C$28,2,FALSE))</f>
        <v/>
      </c>
      <c r="D44" s="125" t="str">
        <f>IFERROR(VLOOKUP(F44,Measures!$D$11:$F$245,3,FALSE),"")</f>
        <v/>
      </c>
      <c r="E44" s="127" t="str">
        <f ca="1">IF(OR('Project Info'!$C$16="",B44=""),"",IF(D44="Screw-in Lighting",INDEX(INDIRECT(CONCATENATE(B44,"SI_IE")),'Project Info'!C$16,1),IF(D44="Hard-Wired Lighting",INDEX(INDIRECT(CONCATENATE(B44,"HW_IE")),'Project Info'!C$16,1))))</f>
        <v/>
      </c>
      <c r="F44" s="117" t="str">
        <f>IF(OR('Retrofit Inputs'!D48="",'Retrofit Inputs'!F48=""),"",IF(OR('Retrofit Inputs'!D48="LED Tube",'Retrofit Inputs'!D48="LED Kit"),CONCATENATE("LED"," ",'Retrofit Inputs'!F48),CONCATENATE('Retrofit Inputs'!D48, " ",'Retrofit Inputs'!F48)))</f>
        <v/>
      </c>
      <c r="G44" s="120" t="str">
        <f>IF(F44="","",VLOOKUP(F44,Measures!D$11:G$245,4,FALSE))</f>
        <v/>
      </c>
      <c r="H44" s="121" t="str">
        <f>IF('Retrofit Inputs'!H48=0,"",'Retrofit Inputs'!H48)</f>
        <v/>
      </c>
      <c r="I44" s="121" t="str">
        <f>IF('Retrofit Inputs'!K48=0,"",'Retrofit Inputs'!K48)</f>
        <v/>
      </c>
      <c r="J44" s="122" t="str">
        <f ca="1">IF(OR(B44="",I44=""),"",IF(I44="None",0,INDEX(INDIRECT(CONCATENATE(B44,"SF")),1,MATCH(I44,Defaults!D$22:G$22,0))))</f>
        <v/>
      </c>
      <c r="K44" s="117" t="str">
        <f>IF(OR('Retrofit Inputs'!M48="",'Retrofit Inputs'!O48=""),"",IF(OR('Retrofit Inputs'!M48="LED Tube",'Retrofit Inputs'!M48="LED Kit"),CONCATENATE("LED"," ",'Retrofit Inputs'!O48),CONCATENATE('Retrofit Inputs'!M48, " ",'Retrofit Inputs'!O48)))</f>
        <v/>
      </c>
      <c r="L44" s="123" t="str">
        <f>IF(K44="","",VLOOKUP(K44,Measures!D$11:G$245,4,FALSE))</f>
        <v/>
      </c>
      <c r="M44" s="121" t="str">
        <f>IF('Retrofit Inputs'!Q48=0,"",'Retrofit Inputs'!Q48)</f>
        <v/>
      </c>
      <c r="N44" s="121" t="str">
        <f>IF('Retrofit Inputs'!T48=0,"",'Retrofit Inputs'!T48)</f>
        <v/>
      </c>
      <c r="O44" s="122" t="str">
        <f ca="1">IF(OR(B44="",N44=""),"",IF(N44="None",0,INDEX(INDIRECT(CONCATENATE(B44,"SF")),1,MATCH(N44,Defaults!D$22:G$22,0))))</f>
        <v/>
      </c>
      <c r="P44" s="136" t="str">
        <f t="shared" ca="1" si="0"/>
        <v/>
      </c>
      <c r="Q44" s="230" t="str">
        <f t="shared" ca="1" si="1"/>
        <v/>
      </c>
      <c r="R44" s="126" t="str">
        <f t="shared" ca="1" si="2"/>
        <v/>
      </c>
      <c r="S44" s="351" t="str">
        <f t="shared" ca="1" si="3"/>
        <v/>
      </c>
    </row>
    <row r="45" spans="2:19" ht="15" customHeight="1">
      <c r="B45" s="348" t="str">
        <f>IF('Retrofit Inputs'!B49=0,"",'Retrofit Inputs'!B49)</f>
        <v/>
      </c>
      <c r="C45" s="118" t="str">
        <f>IF(B45="","",VLOOKUP(B45,Defaults!B$22:C$28,2,FALSE))</f>
        <v/>
      </c>
      <c r="D45" s="125" t="str">
        <f>IFERROR(VLOOKUP(F45,Measures!$D$11:$F$245,3,FALSE),"")</f>
        <v/>
      </c>
      <c r="E45" s="127" t="str">
        <f ca="1">IF(OR('Project Info'!$C$16="",B45=""),"",IF(D45="Screw-in Lighting",INDEX(INDIRECT(CONCATENATE(B45,"SI_IE")),'Project Info'!C$16,1),IF(D45="Hard-Wired Lighting",INDEX(INDIRECT(CONCATENATE(B45,"HW_IE")),'Project Info'!C$16,1))))</f>
        <v/>
      </c>
      <c r="F45" s="128" t="str">
        <f>IF(OR('Retrofit Inputs'!D49="",'Retrofit Inputs'!F49=""),"",IF(OR('Retrofit Inputs'!D49="LED Tube",'Retrofit Inputs'!D49="LED Kit"),CONCATENATE("LED"," ",'Retrofit Inputs'!F49),CONCATENATE('Retrofit Inputs'!D49, " ",'Retrofit Inputs'!F49)))</f>
        <v/>
      </c>
      <c r="G45" s="120" t="str">
        <f>IF(F45="","",VLOOKUP(F45,Measures!D$11:G$245,4,FALSE))</f>
        <v/>
      </c>
      <c r="H45" s="129" t="str">
        <f>IF('Retrofit Inputs'!H49=0,"",'Retrofit Inputs'!H49)</f>
        <v/>
      </c>
      <c r="I45" s="129" t="str">
        <f>IF('Retrofit Inputs'!K49=0,"",'Retrofit Inputs'!K49)</f>
        <v/>
      </c>
      <c r="J45" s="130" t="str">
        <f ca="1">IF(OR(B45="",I45=""),"",IF(I45="None",0,INDEX(INDIRECT(CONCATENATE(B45,"SF")),1,MATCH(I45,Defaults!D$22:G$22,0))))</f>
        <v/>
      </c>
      <c r="K45" s="128" t="str">
        <f>IF(OR('Retrofit Inputs'!M49="",'Retrofit Inputs'!O49=""),"",IF(OR('Retrofit Inputs'!M49="LED Tube",'Retrofit Inputs'!M49="LED Kit"),CONCATENATE("LED"," ",'Retrofit Inputs'!O49),CONCATENATE('Retrofit Inputs'!M49, " ",'Retrofit Inputs'!O49)))</f>
        <v/>
      </c>
      <c r="L45" s="123" t="str">
        <f>IF(K45="","",VLOOKUP(K45,Measures!D$11:G$245,4,FALSE))</f>
        <v/>
      </c>
      <c r="M45" s="121" t="str">
        <f>IF('Retrofit Inputs'!Q49=0,"",'Retrofit Inputs'!Q49)</f>
        <v/>
      </c>
      <c r="N45" s="129" t="str">
        <f>IF('Retrofit Inputs'!T49=0,"",'Retrofit Inputs'!T49)</f>
        <v/>
      </c>
      <c r="O45" s="130" t="str">
        <f ca="1">IF(OR(B45="",N45=""),"",IF(N45="None",0,INDEX(INDIRECT(CONCATENATE(B45,"SF")),1,MATCH(N45,Defaults!D$22:G$22,0))))</f>
        <v/>
      </c>
      <c r="P45" s="131" t="str">
        <f t="shared" ca="1" si="0"/>
        <v/>
      </c>
      <c r="Q45" s="228" t="str">
        <f t="shared" ca="1" si="1"/>
        <v/>
      </c>
      <c r="R45" s="132" t="str">
        <f t="shared" ca="1" si="2"/>
        <v/>
      </c>
      <c r="S45" s="352" t="str">
        <f t="shared" ca="1" si="3"/>
        <v/>
      </c>
    </row>
    <row r="46" spans="2:19" ht="15.5">
      <c r="B46" s="348" t="str">
        <f>IF('Retrofit Inputs'!B50=0,"",'Retrofit Inputs'!B50)</f>
        <v/>
      </c>
      <c r="C46" s="118" t="str">
        <f>IF(B46="","",VLOOKUP(B46,Defaults!B$22:C$28,2,FALSE))</f>
        <v/>
      </c>
      <c r="D46" s="125" t="str">
        <f>IFERROR(VLOOKUP(F46,Measures!$D$11:$F$245,3,FALSE),"")</f>
        <v/>
      </c>
      <c r="E46" s="127" t="str">
        <f ca="1">IF(OR('Project Info'!$C$16="",B46=""),"",IF(D46="Screw-in Lighting",INDEX(INDIRECT(CONCATENATE(B46,"SI_IE")),'Project Info'!C$16,1),IF(D46="Hard-Wired Lighting",INDEX(INDIRECT(CONCATENATE(B46,"HW_IE")),'Project Info'!C$16,1))))</f>
        <v/>
      </c>
      <c r="F46" s="128" t="str">
        <f>IF(OR('Retrofit Inputs'!D50="",'Retrofit Inputs'!F50=""),"",IF(OR('Retrofit Inputs'!D50="LED Tube",'Retrofit Inputs'!D50="LED Kit"),CONCATENATE("LED"," ",'Retrofit Inputs'!F50),CONCATENATE('Retrofit Inputs'!D50, " ",'Retrofit Inputs'!F50)))</f>
        <v/>
      </c>
      <c r="G46" s="120" t="str">
        <f>IF(F46="","",VLOOKUP(F46,Measures!D$11:G$245,4,FALSE))</f>
        <v/>
      </c>
      <c r="H46" s="129" t="str">
        <f>IF('Retrofit Inputs'!H50=0,"",'Retrofit Inputs'!H50)</f>
        <v/>
      </c>
      <c r="I46" s="129" t="str">
        <f>IF('Retrofit Inputs'!K50=0,"",'Retrofit Inputs'!K50)</f>
        <v/>
      </c>
      <c r="J46" s="130" t="str">
        <f ca="1">IF(OR(B46="",I46=""),"",IF(I46="None",0,INDEX(INDIRECT(CONCATENATE(B46,"SF")),1,MATCH(I46,Defaults!D$22:G$22,0))))</f>
        <v/>
      </c>
      <c r="K46" s="24" t="str">
        <f>IF(OR('Retrofit Inputs'!M50="",'Retrofit Inputs'!O50=""),"",IF(OR('Retrofit Inputs'!M50="LED Tube",'Retrofit Inputs'!M50="LED Kit"),CONCATENATE("LED"," ",'Retrofit Inputs'!O50),CONCATENATE('Retrofit Inputs'!M50, " ",'Retrofit Inputs'!O50)))</f>
        <v/>
      </c>
      <c r="L46" s="123" t="str">
        <f>IF(K46="","",VLOOKUP(K46,Measures!D$11:G$245,4,FALSE))</f>
        <v/>
      </c>
      <c r="M46" s="121" t="str">
        <f>IF('Retrofit Inputs'!Q50=0,"",'Retrofit Inputs'!Q50)</f>
        <v/>
      </c>
      <c r="N46" s="25" t="str">
        <f>IF('Retrofit Inputs'!T50=0,"",'Retrofit Inputs'!T50)</f>
        <v/>
      </c>
      <c r="O46" s="26" t="str">
        <f ca="1">IF(OR(B46="",N46=""),"",IF(N46="None",0,INDEX(INDIRECT(CONCATENATE(B46,"SF")),1,MATCH(N46,Defaults!D$22:G$22,0))))</f>
        <v/>
      </c>
      <c r="P46" s="27" t="str">
        <f t="shared" ca="1" si="0"/>
        <v/>
      </c>
      <c r="Q46" s="229" t="str">
        <f t="shared" ca="1" si="1"/>
        <v/>
      </c>
      <c r="R46" s="81" t="str">
        <f t="shared" ca="1" si="2"/>
        <v/>
      </c>
      <c r="S46" s="353" t="str">
        <f t="shared" ca="1" si="3"/>
        <v/>
      </c>
    </row>
    <row r="47" spans="2:19" ht="15.5">
      <c r="B47" s="348" t="str">
        <f>IF('Retrofit Inputs'!B51=0,"",'Retrofit Inputs'!B51)</f>
        <v/>
      </c>
      <c r="C47" s="118" t="str">
        <f>IF(B47="","",VLOOKUP(B47,Defaults!B$22:C$28,2,FALSE))</f>
        <v/>
      </c>
      <c r="D47" s="125" t="str">
        <f>IFERROR(VLOOKUP(F47,Measures!$D$11:$F$245,3,FALSE),"")</f>
        <v/>
      </c>
      <c r="E47" s="127" t="str">
        <f ca="1">IF(OR('Project Info'!$C$16="",B47=""),"",IF(D47="Screw-in Lighting",INDEX(INDIRECT(CONCATENATE(B47,"SI_IE")),'Project Info'!C$16,1),IF(D47="Hard-Wired Lighting",INDEX(INDIRECT(CONCATENATE(B47,"HW_IE")),'Project Info'!C$16,1))))</f>
        <v/>
      </c>
      <c r="F47" s="128" t="str">
        <f>IF(OR('Retrofit Inputs'!D51="",'Retrofit Inputs'!F51=""),"",IF(OR('Retrofit Inputs'!D51="LED Tube",'Retrofit Inputs'!D51="LED Kit"),CONCATENATE("LED"," ",'Retrofit Inputs'!F51),CONCATENATE('Retrofit Inputs'!D51, " ",'Retrofit Inputs'!F51)))</f>
        <v/>
      </c>
      <c r="G47" s="120" t="str">
        <f>IF(F47="","",VLOOKUP(F47,Measures!D$11:G$245,4,FALSE))</f>
        <v/>
      </c>
      <c r="H47" s="129" t="str">
        <f>IF('Retrofit Inputs'!H51=0,"",'Retrofit Inputs'!H51)</f>
        <v/>
      </c>
      <c r="I47" s="129" t="str">
        <f>IF('Retrofit Inputs'!K51=0,"",'Retrofit Inputs'!K51)</f>
        <v/>
      </c>
      <c r="J47" s="130" t="str">
        <f ca="1">IF(OR(B47="",I47=""),"",IF(I47="None",0,INDEX(INDIRECT(CONCATENATE(B47,"SF")),1,MATCH(I47,Defaults!D$22:G$22,0))))</f>
        <v/>
      </c>
      <c r="K47" s="128" t="str">
        <f>IF(OR('Retrofit Inputs'!M51="",'Retrofit Inputs'!O51=""),"",IF(OR('Retrofit Inputs'!M51="LED Tube",'Retrofit Inputs'!M51="LED Kit"),CONCATENATE("LED"," ",'Retrofit Inputs'!O51),CONCATENATE('Retrofit Inputs'!M51, " ",'Retrofit Inputs'!O51)))</f>
        <v/>
      </c>
      <c r="L47" s="123" t="str">
        <f>IF(K47="","",VLOOKUP(K47,Measures!D$11:G$245,4,FALSE))</f>
        <v/>
      </c>
      <c r="M47" s="121" t="str">
        <f>IF('Retrofit Inputs'!Q51=0,"",'Retrofit Inputs'!Q51)</f>
        <v/>
      </c>
      <c r="N47" s="129" t="str">
        <f>IF('Retrofit Inputs'!T51=0,"",'Retrofit Inputs'!T51)</f>
        <v/>
      </c>
      <c r="O47" s="130" t="str">
        <f ca="1">IF(OR(B47="",N47=""),"",IF(N47="None",0,INDEX(INDIRECT(CONCATENATE(B47,"SF")),1,MATCH(N47,Defaults!D$22:G$22,0))))</f>
        <v/>
      </c>
      <c r="P47" s="131" t="str">
        <f t="shared" ca="1" si="0"/>
        <v/>
      </c>
      <c r="Q47" s="228" t="str">
        <f t="shared" ca="1" si="1"/>
        <v/>
      </c>
      <c r="R47" s="132" t="str">
        <f t="shared" ca="1" si="2"/>
        <v/>
      </c>
      <c r="S47" s="352" t="str">
        <f t="shared" ca="1" si="3"/>
        <v/>
      </c>
    </row>
    <row r="48" spans="2:19" ht="15.5">
      <c r="B48" s="348" t="str">
        <f>IF('Retrofit Inputs'!B52=0,"",'Retrofit Inputs'!B52)</f>
        <v/>
      </c>
      <c r="C48" s="118" t="str">
        <f>IF(B48="","",VLOOKUP(B48,Defaults!B$22:C$28,2,FALSE))</f>
        <v/>
      </c>
      <c r="D48" s="125" t="str">
        <f>IFERROR(VLOOKUP(F48,Measures!$D$11:$F$245,3,FALSE),"")</f>
        <v/>
      </c>
      <c r="E48" s="127" t="str">
        <f ca="1">IF(OR('Project Info'!$C$16="",B48=""),"",IF(D48="Screw-in Lighting",INDEX(INDIRECT(CONCATENATE(B48,"SI_IE")),'Project Info'!C$16,1),IF(D48="Hard-Wired Lighting",INDEX(INDIRECT(CONCATENATE(B48,"HW_IE")),'Project Info'!C$16,1))))</f>
        <v/>
      </c>
      <c r="F48" s="128" t="str">
        <f>IF(OR('Retrofit Inputs'!D52="",'Retrofit Inputs'!F52=""),"",IF(OR('Retrofit Inputs'!D52="LED Tube",'Retrofit Inputs'!D52="LED Kit"),CONCATENATE("LED"," ",'Retrofit Inputs'!F52),CONCATENATE('Retrofit Inputs'!D52, " ",'Retrofit Inputs'!F52)))</f>
        <v/>
      </c>
      <c r="G48" s="120" t="str">
        <f>IF(F48="","",VLOOKUP(F48,Measures!D$11:G$245,4,FALSE))</f>
        <v/>
      </c>
      <c r="H48" s="129" t="str">
        <f>IF('Retrofit Inputs'!H52=0,"",'Retrofit Inputs'!H52)</f>
        <v/>
      </c>
      <c r="I48" s="129" t="str">
        <f>IF('Retrofit Inputs'!K52=0,"",'Retrofit Inputs'!K52)</f>
        <v/>
      </c>
      <c r="J48" s="130" t="str">
        <f ca="1">IF(OR(B48="",I48=""),"",IF(I48="None",0,INDEX(INDIRECT(CONCATENATE(B48,"SF")),1,MATCH(I48,Defaults!D$22:G$22,0))))</f>
        <v/>
      </c>
      <c r="K48" s="128" t="str">
        <f>IF(OR('Retrofit Inputs'!M52="",'Retrofit Inputs'!O52=""),"",IF(OR('Retrofit Inputs'!M52="LED Tube",'Retrofit Inputs'!M52="LED Kit"),CONCATENATE("LED"," ",'Retrofit Inputs'!O52),CONCATENATE('Retrofit Inputs'!M52, " ",'Retrofit Inputs'!O52)))</f>
        <v/>
      </c>
      <c r="L48" s="123" t="str">
        <f>IF(K48="","",VLOOKUP(K48,Measures!D$11:G$245,4,FALSE))</f>
        <v/>
      </c>
      <c r="M48" s="121" t="str">
        <f>IF('Retrofit Inputs'!Q52=0,"",'Retrofit Inputs'!Q52)</f>
        <v/>
      </c>
      <c r="N48" s="129" t="str">
        <f>IF('Retrofit Inputs'!T52=0,"",'Retrofit Inputs'!T52)</f>
        <v/>
      </c>
      <c r="O48" s="130" t="str">
        <f ca="1">IF(OR(B48="",N48=""),"",IF(N48="None",0,INDEX(INDIRECT(CONCATENATE(B48,"SF")),1,MATCH(N48,Defaults!D$22:G$22,0))))</f>
        <v/>
      </c>
      <c r="P48" s="131" t="str">
        <f t="shared" ca="1" si="0"/>
        <v/>
      </c>
      <c r="Q48" s="228" t="str">
        <f t="shared" ca="1" si="1"/>
        <v/>
      </c>
      <c r="R48" s="132" t="str">
        <f t="shared" ca="1" si="2"/>
        <v/>
      </c>
      <c r="S48" s="352" t="str">
        <f t="shared" ca="1" si="3"/>
        <v/>
      </c>
    </row>
    <row r="49" spans="2:19" ht="15.5">
      <c r="B49" s="348" t="str">
        <f>IF('Retrofit Inputs'!B53=0,"",'Retrofit Inputs'!B53)</f>
        <v/>
      </c>
      <c r="C49" s="118" t="str">
        <f>IF(B49="","",VLOOKUP(B49,Defaults!B$22:C$28,2,FALSE))</f>
        <v/>
      </c>
      <c r="D49" s="125" t="str">
        <f>IFERROR(VLOOKUP(F49,Measures!$D$11:$F$245,3,FALSE),"")</f>
        <v/>
      </c>
      <c r="E49" s="127" t="str">
        <f ca="1">IF(OR('Project Info'!$C$16="",B49=""),"",IF(D49="Screw-in Lighting",INDEX(INDIRECT(CONCATENATE(B49,"SI_IE")),'Project Info'!C$16,1),IF(D49="Hard-Wired Lighting",INDEX(INDIRECT(CONCATENATE(B49,"HW_IE")),'Project Info'!C$16,1))))</f>
        <v/>
      </c>
      <c r="F49" s="128" t="str">
        <f>IF(OR('Retrofit Inputs'!D53="",'Retrofit Inputs'!F53=""),"",IF(OR('Retrofit Inputs'!D53="LED Tube",'Retrofit Inputs'!D53="LED Kit"),CONCATENATE("LED"," ",'Retrofit Inputs'!F53),CONCATENATE('Retrofit Inputs'!D53, " ",'Retrofit Inputs'!F53)))</f>
        <v/>
      </c>
      <c r="G49" s="120" t="str">
        <f>IF(F49="","",VLOOKUP(F49,Measures!D$11:G$245,4,FALSE))</f>
        <v/>
      </c>
      <c r="H49" s="129" t="str">
        <f>IF('Retrofit Inputs'!H53=0,"",'Retrofit Inputs'!H53)</f>
        <v/>
      </c>
      <c r="I49" s="129" t="str">
        <f>IF('Retrofit Inputs'!K53=0,"",'Retrofit Inputs'!K53)</f>
        <v/>
      </c>
      <c r="J49" s="130" t="str">
        <f ca="1">IF(OR(B49="",I49=""),"",IF(I49="None",0,INDEX(INDIRECT(CONCATENATE(B49,"SF")),1,MATCH(I49,Defaults!D$22:G$22,0))))</f>
        <v/>
      </c>
      <c r="K49" s="128" t="str">
        <f>IF(OR('Retrofit Inputs'!M53="",'Retrofit Inputs'!O53=""),"",IF(OR('Retrofit Inputs'!M53="LED Tube",'Retrofit Inputs'!M53="LED Kit"),CONCATENATE("LED"," ",'Retrofit Inputs'!O53),CONCATENATE('Retrofit Inputs'!M53, " ",'Retrofit Inputs'!O53)))</f>
        <v/>
      </c>
      <c r="L49" s="123" t="str">
        <f>IF(K49="","",VLOOKUP(K49,Measures!D$11:G$245,4,FALSE))</f>
        <v/>
      </c>
      <c r="M49" s="121" t="str">
        <f>IF('Retrofit Inputs'!Q53=0,"",'Retrofit Inputs'!Q53)</f>
        <v/>
      </c>
      <c r="N49" s="129" t="str">
        <f>IF('Retrofit Inputs'!T53=0,"",'Retrofit Inputs'!T53)</f>
        <v/>
      </c>
      <c r="O49" s="130" t="str">
        <f ca="1">IF(OR(B49="",N49=""),"",IF(N49="None",0,INDEX(INDIRECT(CONCATENATE(B49,"SF")),1,MATCH(N49,Defaults!D$22:G$22,0))))</f>
        <v/>
      </c>
      <c r="P49" s="131" t="str">
        <f t="shared" ca="1" si="0"/>
        <v/>
      </c>
      <c r="Q49" s="228" t="str">
        <f t="shared" ca="1" si="1"/>
        <v/>
      </c>
      <c r="R49" s="132" t="str">
        <f t="shared" ca="1" si="2"/>
        <v/>
      </c>
      <c r="S49" s="352" t="str">
        <f t="shared" ca="1" si="3"/>
        <v/>
      </c>
    </row>
    <row r="50" spans="2:19" ht="15.5">
      <c r="B50" s="348" t="str">
        <f>IF('Retrofit Inputs'!B54=0,"",'Retrofit Inputs'!B54)</f>
        <v/>
      </c>
      <c r="C50" s="118" t="str">
        <f>IF(B50="","",VLOOKUP(B50,Defaults!B$22:C$28,2,FALSE))</f>
        <v/>
      </c>
      <c r="D50" s="125" t="str">
        <f>IFERROR(VLOOKUP(F50,Measures!$D$11:$F$245,3,FALSE),"")</f>
        <v/>
      </c>
      <c r="E50" s="127" t="str">
        <f ca="1">IF(OR('Project Info'!$C$16="",B50=""),"",IF(D50="Screw-in Lighting",INDEX(INDIRECT(CONCATENATE(B50,"SI_IE")),'Project Info'!C$16,1),IF(D50="Hard-Wired Lighting",INDEX(INDIRECT(CONCATENATE(B50,"HW_IE")),'Project Info'!C$16,1))))</f>
        <v/>
      </c>
      <c r="F50" s="128" t="str">
        <f>IF(OR('Retrofit Inputs'!D54="",'Retrofit Inputs'!F54=""),"",IF(OR('Retrofit Inputs'!D54="LED Tube",'Retrofit Inputs'!D54="LED Kit"),CONCATENATE("LED"," ",'Retrofit Inputs'!F54),CONCATENATE('Retrofit Inputs'!D54, " ",'Retrofit Inputs'!F54)))</f>
        <v/>
      </c>
      <c r="G50" s="120" t="str">
        <f>IF(F50="","",VLOOKUP(F50,Measures!D$11:G$245,4,FALSE))</f>
        <v/>
      </c>
      <c r="H50" s="129" t="str">
        <f>IF('Retrofit Inputs'!H54=0,"",'Retrofit Inputs'!H54)</f>
        <v/>
      </c>
      <c r="I50" s="129" t="str">
        <f>IF('Retrofit Inputs'!K54=0,"",'Retrofit Inputs'!K54)</f>
        <v/>
      </c>
      <c r="J50" s="130" t="str">
        <f ca="1">IF(OR(B50="",I50=""),"",IF(I50="None",0,INDEX(INDIRECT(CONCATENATE(B50,"SF")),1,MATCH(I50,Defaults!D$22:G$22,0))))</f>
        <v/>
      </c>
      <c r="K50" s="128" t="str">
        <f>IF(OR('Retrofit Inputs'!M54="",'Retrofit Inputs'!O54=""),"",IF(OR('Retrofit Inputs'!M54="LED Tube",'Retrofit Inputs'!M54="LED Kit"),CONCATENATE("LED"," ",'Retrofit Inputs'!O54),CONCATENATE('Retrofit Inputs'!M54, " ",'Retrofit Inputs'!O54)))</f>
        <v/>
      </c>
      <c r="L50" s="123" t="str">
        <f>IF(K50="","",VLOOKUP(K50,Measures!D$11:G$245,4,FALSE))</f>
        <v/>
      </c>
      <c r="M50" s="121" t="str">
        <f>IF('Retrofit Inputs'!Q54=0,"",'Retrofit Inputs'!Q54)</f>
        <v/>
      </c>
      <c r="N50" s="129" t="str">
        <f>IF('Retrofit Inputs'!T54=0,"",'Retrofit Inputs'!T54)</f>
        <v/>
      </c>
      <c r="O50" s="130" t="str">
        <f ca="1">IF(OR(B50="",N50=""),"",IF(N50="None",0,INDEX(INDIRECT(CONCATENATE(B50,"SF")),1,MATCH(N50,Defaults!D$22:G$22,0))))</f>
        <v/>
      </c>
      <c r="P50" s="131" t="str">
        <f t="shared" ca="1" si="0"/>
        <v/>
      </c>
      <c r="Q50" s="228" t="str">
        <f t="shared" ca="1" si="1"/>
        <v/>
      </c>
      <c r="R50" s="132" t="str">
        <f t="shared" ca="1" si="2"/>
        <v/>
      </c>
      <c r="S50" s="352" t="str">
        <f t="shared" ca="1" si="3"/>
        <v/>
      </c>
    </row>
    <row r="51" spans="2:19" ht="15.5">
      <c r="B51" s="348" t="str">
        <f>IF('Retrofit Inputs'!B55=0,"",'Retrofit Inputs'!B55)</f>
        <v/>
      </c>
      <c r="C51" s="118" t="str">
        <f>IF(B51="","",VLOOKUP(B51,Defaults!B$22:C$28,2,FALSE))</f>
        <v/>
      </c>
      <c r="D51" s="125" t="str">
        <f>IFERROR(VLOOKUP(F51,Measures!$D$11:$F$245,3,FALSE),"")</f>
        <v/>
      </c>
      <c r="E51" s="127" t="str">
        <f ca="1">IF(OR('Project Info'!$C$16="",B51=""),"",IF(D51="Screw-in Lighting",INDEX(INDIRECT(CONCATENATE(B51,"SI_IE")),'Project Info'!C$16,1),IF(D51="Hard-Wired Lighting",INDEX(INDIRECT(CONCATENATE(B51,"HW_IE")),'Project Info'!C$16,1))))</f>
        <v/>
      </c>
      <c r="F51" s="128" t="str">
        <f>IF(OR('Retrofit Inputs'!D55="",'Retrofit Inputs'!F55=""),"",IF(OR('Retrofit Inputs'!D55="LED Tube",'Retrofit Inputs'!D55="LED Kit"),CONCATENATE("LED"," ",'Retrofit Inputs'!F55),CONCATENATE('Retrofit Inputs'!D55, " ",'Retrofit Inputs'!F55)))</f>
        <v/>
      </c>
      <c r="G51" s="120" t="str">
        <f>IF(F51="","",VLOOKUP(F51,Measures!D$11:G$245,4,FALSE))</f>
        <v/>
      </c>
      <c r="H51" s="129" t="str">
        <f>IF('Retrofit Inputs'!H55=0,"",'Retrofit Inputs'!H55)</f>
        <v/>
      </c>
      <c r="I51" s="129" t="str">
        <f>IF('Retrofit Inputs'!K55=0,"",'Retrofit Inputs'!K55)</f>
        <v/>
      </c>
      <c r="J51" s="130" t="str">
        <f ca="1">IF(OR(B51="",I51=""),"",IF(I51="None",0,INDEX(INDIRECT(CONCATENATE(B51,"SF")),1,MATCH(I51,Defaults!D$22:G$22,0))))</f>
        <v/>
      </c>
      <c r="K51" s="128" t="str">
        <f>IF(OR('Retrofit Inputs'!M55="",'Retrofit Inputs'!O55=""),"",IF(OR('Retrofit Inputs'!M55="LED Tube",'Retrofit Inputs'!M55="LED Kit"),CONCATENATE("LED"," ",'Retrofit Inputs'!O55),CONCATENATE('Retrofit Inputs'!M55, " ",'Retrofit Inputs'!O55)))</f>
        <v/>
      </c>
      <c r="L51" s="123" t="str">
        <f>IF(K51="","",VLOOKUP(K51,Measures!D$11:G$245,4,FALSE))</f>
        <v/>
      </c>
      <c r="M51" s="121" t="str">
        <f>IF('Retrofit Inputs'!Q55=0,"",'Retrofit Inputs'!Q55)</f>
        <v/>
      </c>
      <c r="N51" s="129" t="str">
        <f>IF('Retrofit Inputs'!T55=0,"",'Retrofit Inputs'!T55)</f>
        <v/>
      </c>
      <c r="O51" s="130" t="str">
        <f ca="1">IF(OR(B51="",N51=""),"",IF(N51="None",0,INDEX(INDIRECT(CONCATENATE(B51,"SF")),1,MATCH(N51,Defaults!D$22:G$22,0))))</f>
        <v/>
      </c>
      <c r="P51" s="131" t="str">
        <f t="shared" ca="1" si="0"/>
        <v/>
      </c>
      <c r="Q51" s="228" t="str">
        <f t="shared" ca="1" si="1"/>
        <v/>
      </c>
      <c r="R51" s="132" t="str">
        <f t="shared" ca="1" si="2"/>
        <v/>
      </c>
      <c r="S51" s="352" t="str">
        <f t="shared" ca="1" si="3"/>
        <v/>
      </c>
    </row>
    <row r="52" spans="2:19" ht="15.5">
      <c r="B52" s="348" t="str">
        <f>IF('Retrofit Inputs'!B56=0,"",'Retrofit Inputs'!B56)</f>
        <v/>
      </c>
      <c r="C52" s="118" t="str">
        <f>IF(B52="","",VLOOKUP(B52,Defaults!B$22:C$28,2,FALSE))</f>
        <v/>
      </c>
      <c r="D52" s="125" t="str">
        <f>IFERROR(VLOOKUP(F52,Measures!$D$11:$F$245,3,FALSE),"")</f>
        <v/>
      </c>
      <c r="E52" s="127" t="str">
        <f ca="1">IF(OR('Project Info'!$C$16="",B52=""),"",IF(D52="Screw-in Lighting",INDEX(INDIRECT(CONCATENATE(B52,"SI_IE")),'Project Info'!C$16,1),IF(D52="Hard-Wired Lighting",INDEX(INDIRECT(CONCATENATE(B52,"HW_IE")),'Project Info'!C$16,1))))</f>
        <v/>
      </c>
      <c r="F52" s="133" t="str">
        <f>IF(OR('Retrofit Inputs'!D56="",'Retrofit Inputs'!F56=""),"",IF(OR('Retrofit Inputs'!D56="LED Tube",'Retrofit Inputs'!D56="LED Kit"),CONCATENATE("LED"," ",'Retrofit Inputs'!F56),CONCATENATE('Retrofit Inputs'!D56, " ",'Retrofit Inputs'!F56)))</f>
        <v/>
      </c>
      <c r="G52" s="120" t="str">
        <f>IF(F52="","",VLOOKUP(F52,Measures!D$11:G$245,4,FALSE))</f>
        <v/>
      </c>
      <c r="H52" s="134" t="str">
        <f>IF('Retrofit Inputs'!H56=0,"",'Retrofit Inputs'!H56)</f>
        <v/>
      </c>
      <c r="I52" s="134" t="str">
        <f>IF('Retrofit Inputs'!K56=0,"",'Retrofit Inputs'!K56)</f>
        <v/>
      </c>
      <c r="J52" s="135" t="str">
        <f ca="1">IF(OR(B52="",I52=""),"",IF(I52="None",0,INDEX(INDIRECT(CONCATENATE(B52,"SF")),1,MATCH(I52,Defaults!D$22:G$22,0))))</f>
        <v/>
      </c>
      <c r="K52" s="128" t="str">
        <f>IF(OR('Retrofit Inputs'!M56="",'Retrofit Inputs'!O56=""),"",IF(OR('Retrofit Inputs'!M56="LED Tube",'Retrofit Inputs'!M56="LED Kit"),CONCATENATE("LED"," ",'Retrofit Inputs'!O56),CONCATENATE('Retrofit Inputs'!M56, " ",'Retrofit Inputs'!O56)))</f>
        <v/>
      </c>
      <c r="L52" s="123" t="str">
        <f>IF(K52="","",VLOOKUP(K52,Measures!D$11:G$245,4,FALSE))</f>
        <v/>
      </c>
      <c r="M52" s="121" t="str">
        <f>IF('Retrofit Inputs'!Q56=0,"",'Retrofit Inputs'!Q56)</f>
        <v/>
      </c>
      <c r="N52" s="129" t="str">
        <f>IF('Retrofit Inputs'!T56=0,"",'Retrofit Inputs'!T56)</f>
        <v/>
      </c>
      <c r="O52" s="130" t="str">
        <f ca="1">IF(OR(B52="",N52=""),"",IF(N52="None",0,INDEX(INDIRECT(CONCATENATE(B52,"SF")),1,MATCH(N52,Defaults!D$22:G$22,0))))</f>
        <v/>
      </c>
      <c r="P52" s="131" t="str">
        <f t="shared" ca="1" si="0"/>
        <v/>
      </c>
      <c r="Q52" s="228" t="str">
        <f t="shared" ca="1" si="1"/>
        <v/>
      </c>
      <c r="R52" s="132" t="str">
        <f t="shared" ca="1" si="2"/>
        <v/>
      </c>
      <c r="S52" s="352" t="str">
        <f t="shared" ca="1" si="3"/>
        <v/>
      </c>
    </row>
    <row r="53" spans="2:19" ht="15.5">
      <c r="B53" s="349" t="str">
        <f>IF('Retrofit Inputs'!B57=0,"",'Retrofit Inputs'!B57)</f>
        <v/>
      </c>
      <c r="C53" s="118" t="str">
        <f>IF(B53="","",VLOOKUP(B53,Defaults!B$22:C$28,2,FALSE))</f>
        <v/>
      </c>
      <c r="D53" s="125" t="str">
        <f>IFERROR(VLOOKUP(F53,Measures!$D$11:$F$245,3,FALSE),"")</f>
        <v/>
      </c>
      <c r="E53" s="127" t="str">
        <f ca="1">IF(OR('Project Info'!$C$16="",B53=""),"",IF(D53="Screw-in Lighting",INDEX(INDIRECT(CONCATENATE(B53,"SI_IE")),'Project Info'!C$16,1),IF(D53="Hard-Wired Lighting",INDEX(INDIRECT(CONCATENATE(B53,"HW_IE")),'Project Info'!C$16,1))))</f>
        <v/>
      </c>
      <c r="F53" s="137" t="str">
        <f>IF(OR('Retrofit Inputs'!D57="",'Retrofit Inputs'!F57=""),"",IF(OR('Retrofit Inputs'!D57="LED Tube",'Retrofit Inputs'!D57="LED Kit"),CONCATENATE("LED"," ",'Retrofit Inputs'!F57),CONCATENATE('Retrofit Inputs'!D57, " ",'Retrofit Inputs'!F57)))</f>
        <v/>
      </c>
      <c r="G53" s="120" t="str">
        <f>IF(F53="","",VLOOKUP(F53,Measures!D$11:G$245,4,FALSE))</f>
        <v/>
      </c>
      <c r="H53" s="138" t="str">
        <f>IF('Retrofit Inputs'!H57=0,"",'Retrofit Inputs'!H57)</f>
        <v/>
      </c>
      <c r="I53" s="138" t="str">
        <f>IF('Retrofit Inputs'!K57=0,"",'Retrofit Inputs'!K57)</f>
        <v/>
      </c>
      <c r="J53" s="139" t="str">
        <f ca="1">IF(OR(B53="",I53=""),"",IF(I53="None",0,INDEX(INDIRECT(CONCATENATE(B53,"SF")),1,MATCH(I53,Defaults!D$22:G$22,0))))</f>
        <v/>
      </c>
      <c r="K53" s="140" t="str">
        <f>IF(OR('Retrofit Inputs'!M57="",'Retrofit Inputs'!O57=""),"",IF(OR('Retrofit Inputs'!M57="LED Tube",'Retrofit Inputs'!M57="LED Kit"),CONCATENATE("LED"," ",'Retrofit Inputs'!O57),CONCATENATE('Retrofit Inputs'!M57, " ",'Retrofit Inputs'!O57)))</f>
        <v/>
      </c>
      <c r="L53" s="123" t="str">
        <f>IF(K53="","",VLOOKUP(K53,Measures!D$11:G$245,4,FALSE))</f>
        <v/>
      </c>
      <c r="M53" s="141" t="str">
        <f>IF('Retrofit Inputs'!Q57=0,"",'Retrofit Inputs'!Q57)</f>
        <v/>
      </c>
      <c r="N53" s="142" t="str">
        <f>IF('Retrofit Inputs'!T57=0,"",'Retrofit Inputs'!T57)</f>
        <v/>
      </c>
      <c r="O53" s="143" t="str">
        <f ca="1">IF(OR(B53="",N53=""),"",IF(N53="None",0,INDEX(INDIRECT(CONCATENATE(B53,"SF")),1,MATCH(N53,Defaults!D$22:G$22,0))))</f>
        <v/>
      </c>
      <c r="P53" s="144" t="str">
        <f t="shared" ca="1" si="0"/>
        <v/>
      </c>
      <c r="Q53" s="231" t="str">
        <f t="shared" ca="1" si="1"/>
        <v/>
      </c>
      <c r="R53" s="145" t="str">
        <f t="shared" ca="1" si="2"/>
        <v/>
      </c>
      <c r="S53" s="354" t="str">
        <f t="shared" ca="1" si="3"/>
        <v/>
      </c>
    </row>
    <row r="54" spans="2:19" ht="15.5">
      <c r="B54" s="350" t="str">
        <f>IF('Retrofit Inputs'!B58=0,"",'Retrofit Inputs'!B58)</f>
        <v/>
      </c>
      <c r="C54" s="118" t="str">
        <f>IF(B54="","",VLOOKUP(B54,Defaults!B$22:C$28,2,FALSE))</f>
        <v/>
      </c>
      <c r="D54" s="125" t="str">
        <f>IFERROR(VLOOKUP(F54,Measures!$D$11:$F$245,3,FALSE),"")</f>
        <v/>
      </c>
      <c r="E54" s="127" t="str">
        <f ca="1">IF(OR('Project Info'!$C$16="",B54=""),"",IF(D54="Screw-in Lighting",INDEX(INDIRECT(CONCATENATE(B54,"SI_IE")),'Project Info'!C$16,1),IF(D54="Hard-Wired Lighting",INDEX(INDIRECT(CONCATENATE(B54,"HW_IE")),'Project Info'!C$16,1))))</f>
        <v/>
      </c>
      <c r="F54" s="128" t="str">
        <f>IF(OR('Retrofit Inputs'!D58="",'Retrofit Inputs'!F58=""),"",IF(OR('Retrofit Inputs'!D58="LED Tube",'Retrofit Inputs'!D58="LED Kit"),CONCATENATE("LED"," ",'Retrofit Inputs'!F58),CONCATENATE('Retrofit Inputs'!D58, " ",'Retrofit Inputs'!F58)))</f>
        <v/>
      </c>
      <c r="G54" s="120" t="str">
        <f>IF(F54="","",VLOOKUP(F54,Measures!D$11:G$245,4,FALSE))</f>
        <v/>
      </c>
      <c r="H54" s="129" t="str">
        <f>IF('Retrofit Inputs'!H58=0,"",'Retrofit Inputs'!H58)</f>
        <v/>
      </c>
      <c r="I54" s="129" t="str">
        <f>IF('Retrofit Inputs'!K58=0,"",'Retrofit Inputs'!K58)</f>
        <v/>
      </c>
      <c r="J54" s="130" t="str">
        <f ca="1">IF(OR(B54="",I54=""),"",IF(I54="None",0,INDEX(INDIRECT(CONCATENATE(B54,"SF")),1,MATCH(I54,Defaults!D$22:G$22,0))))</f>
        <v/>
      </c>
      <c r="K54" s="128" t="str">
        <f>IF(OR('Retrofit Inputs'!M58="",'Retrofit Inputs'!O58=""),"",IF(OR('Retrofit Inputs'!M58="LED Tube",'Retrofit Inputs'!M58="LED Kit"),CONCATENATE("LED"," ",'Retrofit Inputs'!O58),CONCATENATE('Retrofit Inputs'!M58, " ",'Retrofit Inputs'!O58)))</f>
        <v/>
      </c>
      <c r="L54" s="123" t="str">
        <f>IF(K54="","",VLOOKUP(K54,Measures!D$11:G$245,4,FALSE))</f>
        <v/>
      </c>
      <c r="M54" s="129" t="str">
        <f>IF('Retrofit Inputs'!Q58=0,"",'Retrofit Inputs'!Q58)</f>
        <v/>
      </c>
      <c r="N54" s="129" t="str">
        <f>IF('Retrofit Inputs'!T58=0,"",'Retrofit Inputs'!T58)</f>
        <v/>
      </c>
      <c r="O54" s="130" t="str">
        <f ca="1">IF(OR(B54="",N54=""),"",IF(N54="None",0,INDEX(INDIRECT(CONCATENATE(B54,"SF")),1,MATCH(N54,Defaults!D$22:G$22,0))))</f>
        <v/>
      </c>
      <c r="P54" s="131" t="str">
        <f t="shared" ca="1" si="0"/>
        <v/>
      </c>
      <c r="Q54" s="228" t="str">
        <f t="shared" ca="1" si="1"/>
        <v/>
      </c>
      <c r="R54" s="132" t="str">
        <f t="shared" ca="1" si="2"/>
        <v/>
      </c>
      <c r="S54" s="352" t="str">
        <f t="shared" ca="1" si="3"/>
        <v/>
      </c>
    </row>
    <row r="55" spans="2:19" ht="15.5">
      <c r="B55" s="348" t="str">
        <f>IF('Retrofit Inputs'!B59=0,"",'Retrofit Inputs'!B59)</f>
        <v/>
      </c>
      <c r="C55" s="118" t="str">
        <f>IF(B55="","",VLOOKUP(B55,Defaults!B$22:C$28,2,FALSE))</f>
        <v/>
      </c>
      <c r="D55" s="125" t="str">
        <f>IFERROR(VLOOKUP(F55,Measures!$D$11:$F$245,3,FALSE),"")</f>
        <v/>
      </c>
      <c r="E55" s="127" t="str">
        <f ca="1">IF(OR('Project Info'!$C$16="",B55=""),"",IF(D55="Screw-in Lighting",INDEX(INDIRECT(CONCATENATE(B55,"SI_IE")),'Project Info'!C$16,1),IF(D55="Hard-Wired Lighting",INDEX(INDIRECT(CONCATENATE(B55,"HW_IE")),'Project Info'!C$16,1))))</f>
        <v/>
      </c>
      <c r="F55" s="128" t="str">
        <f>IF(OR('Retrofit Inputs'!D59="",'Retrofit Inputs'!F59=""),"",IF(OR('Retrofit Inputs'!D59="LED Tube",'Retrofit Inputs'!D59="LED Kit"),CONCATENATE("LED"," ",'Retrofit Inputs'!F59),CONCATENATE('Retrofit Inputs'!D59, " ",'Retrofit Inputs'!F59)))</f>
        <v/>
      </c>
      <c r="G55" s="120" t="str">
        <f>IF(F55="","",VLOOKUP(F55,Measures!D$11:G$245,4,FALSE))</f>
        <v/>
      </c>
      <c r="H55" s="129" t="str">
        <f>IF('Retrofit Inputs'!H59=0,"",'Retrofit Inputs'!H59)</f>
        <v/>
      </c>
      <c r="I55" s="129" t="str">
        <f>IF('Retrofit Inputs'!K59=0,"",'Retrofit Inputs'!K59)</f>
        <v/>
      </c>
      <c r="J55" s="130" t="str">
        <f ca="1">IF(OR(B55="",I55=""),"",IF(I55="None",0,INDEX(INDIRECT(CONCATENATE(B55,"SF")),1,MATCH(I55,Defaults!D$22:G$22,0))))</f>
        <v/>
      </c>
      <c r="K55" s="128" t="str">
        <f>IF(OR('Retrofit Inputs'!M59="",'Retrofit Inputs'!O59=""),"",IF(OR('Retrofit Inputs'!M59="LED Tube",'Retrofit Inputs'!M59="LED Kit"),CONCATENATE("LED"," ",'Retrofit Inputs'!O59),CONCATENATE('Retrofit Inputs'!M59, " ",'Retrofit Inputs'!O59)))</f>
        <v/>
      </c>
      <c r="L55" s="123" t="str">
        <f>IF(K55="","",VLOOKUP(K55,Measures!D$11:G$245,4,FALSE))</f>
        <v/>
      </c>
      <c r="M55" s="121" t="str">
        <f>IF('Retrofit Inputs'!Q59=0,"",'Retrofit Inputs'!Q59)</f>
        <v/>
      </c>
      <c r="N55" s="129" t="str">
        <f>IF('Retrofit Inputs'!T59=0,"",'Retrofit Inputs'!T59)</f>
        <v/>
      </c>
      <c r="O55" s="130" t="str">
        <f ca="1">IF(OR(B55="",N55=""),"",IF(N55="None",0,INDEX(INDIRECT(CONCATENATE(B55,"SF")),1,MATCH(N55,Defaults!D$22:G$22,0))))</f>
        <v/>
      </c>
      <c r="P55" s="131" t="str">
        <f t="shared" ca="1" si="0"/>
        <v/>
      </c>
      <c r="Q55" s="228" t="str">
        <f t="shared" ca="1" si="1"/>
        <v/>
      </c>
      <c r="R55" s="132" t="str">
        <f t="shared" ca="1" si="2"/>
        <v/>
      </c>
      <c r="S55" s="352" t="str">
        <f t="shared" ca="1" si="3"/>
        <v/>
      </c>
    </row>
    <row r="56" spans="2:19" ht="15.5">
      <c r="B56" s="348" t="str">
        <f>IF('Retrofit Inputs'!B60=0,"",'Retrofit Inputs'!B60)</f>
        <v/>
      </c>
      <c r="C56" s="118" t="str">
        <f>IF(B56="","",VLOOKUP(B56,Defaults!B$22:C$28,2,FALSE))</f>
        <v/>
      </c>
      <c r="D56" s="125" t="str">
        <f>IFERROR(VLOOKUP(F56,Measures!$D$11:$F$245,3,FALSE),"")</f>
        <v/>
      </c>
      <c r="E56" s="127" t="str">
        <f ca="1">IF(OR('Project Info'!$C$16="",B56=""),"",IF(D56="Screw-in Lighting",INDEX(INDIRECT(CONCATENATE(B56,"SI_IE")),'Project Info'!C$16,1),IF(D56="Hard-Wired Lighting",INDEX(INDIRECT(CONCATENATE(B56,"HW_IE")),'Project Info'!C$16,1))))</f>
        <v/>
      </c>
      <c r="F56" s="128" t="str">
        <f>IF(OR('Retrofit Inputs'!D60="",'Retrofit Inputs'!F60=""),"",IF(OR('Retrofit Inputs'!D60="LED Tube",'Retrofit Inputs'!D60="LED Kit"),CONCATENATE("LED"," ",'Retrofit Inputs'!F60),CONCATENATE('Retrofit Inputs'!D60, " ",'Retrofit Inputs'!F60)))</f>
        <v/>
      </c>
      <c r="G56" s="120" t="str">
        <f>IF(F56="","",VLOOKUP(F56,Measures!D$11:G$245,4,FALSE))</f>
        <v/>
      </c>
      <c r="H56" s="129" t="str">
        <f>IF('Retrofit Inputs'!H60=0,"",'Retrofit Inputs'!H60)</f>
        <v/>
      </c>
      <c r="I56" s="129" t="str">
        <f>IF('Retrofit Inputs'!K60=0,"",'Retrofit Inputs'!K60)</f>
        <v/>
      </c>
      <c r="J56" s="130" t="str">
        <f ca="1">IF(OR(B56="",I56=""),"",IF(I56="None",0,INDEX(INDIRECT(CONCATENATE(B56,"SF")),1,MATCH(I56,Defaults!D$22:G$22,0))))</f>
        <v/>
      </c>
      <c r="K56" s="24" t="str">
        <f>IF(OR('Retrofit Inputs'!M60="",'Retrofit Inputs'!O60=""),"",IF(OR('Retrofit Inputs'!M60="LED Tube",'Retrofit Inputs'!M60="LED Kit"),CONCATENATE("LED"," ",'Retrofit Inputs'!O60),CONCATENATE('Retrofit Inputs'!M60, " ",'Retrofit Inputs'!O60)))</f>
        <v/>
      </c>
      <c r="L56" s="123" t="str">
        <f>IF(K56="","",VLOOKUP(K56,Measures!D$11:G$245,4,FALSE))</f>
        <v/>
      </c>
      <c r="M56" s="121" t="str">
        <f>IF('Retrofit Inputs'!Q60=0,"",'Retrofit Inputs'!Q60)</f>
        <v/>
      </c>
      <c r="N56" s="25" t="str">
        <f>IF('Retrofit Inputs'!T60=0,"",'Retrofit Inputs'!T60)</f>
        <v/>
      </c>
      <c r="O56" s="26" t="str">
        <f ca="1">IF(OR(B56="",N56=""),"",IF(N56="None",0,INDEX(INDIRECT(CONCATENATE(B56,"SF")),1,MATCH(N56,Defaults!D$22:G$22,0))))</f>
        <v/>
      </c>
      <c r="P56" s="131" t="str">
        <f t="shared" ca="1" si="0"/>
        <v/>
      </c>
      <c r="Q56" s="229" t="str">
        <f t="shared" ca="1" si="1"/>
        <v/>
      </c>
      <c r="R56" s="81" t="str">
        <f t="shared" ca="1" si="2"/>
        <v/>
      </c>
      <c r="S56" s="353" t="str">
        <f t="shared" ca="1" si="3"/>
        <v/>
      </c>
    </row>
    <row r="57" spans="2:19" ht="15.5">
      <c r="B57" s="348" t="str">
        <f>IF('Retrofit Inputs'!B61=0,"",'Retrofit Inputs'!B61)</f>
        <v/>
      </c>
      <c r="C57" s="118" t="str">
        <f>IF(B57="","",VLOOKUP(B57,Defaults!B$22:C$28,2,FALSE))</f>
        <v/>
      </c>
      <c r="D57" s="125" t="str">
        <f>IFERROR(VLOOKUP(F57,Measures!$D$11:$F$245,3,FALSE),"")</f>
        <v/>
      </c>
      <c r="E57" s="127" t="str">
        <f ca="1">IF(OR('Project Info'!$C$16="",B57=""),"",IF(D57="Screw-in Lighting",INDEX(INDIRECT(CONCATENATE(B57,"SI_IE")),'Project Info'!C$16,1),IF(D57="Hard-Wired Lighting",INDEX(INDIRECT(CONCATENATE(B57,"HW_IE")),'Project Info'!C$16,1))))</f>
        <v/>
      </c>
      <c r="F57" s="128" t="str">
        <f>IF(OR('Retrofit Inputs'!D61="",'Retrofit Inputs'!F61=""),"",IF(OR('Retrofit Inputs'!D61="LED Tube",'Retrofit Inputs'!D61="LED Kit"),CONCATENATE("LED"," ",'Retrofit Inputs'!F61),CONCATENATE('Retrofit Inputs'!D61, " ",'Retrofit Inputs'!F61)))</f>
        <v/>
      </c>
      <c r="G57" s="120" t="str">
        <f>IF(F57="","",VLOOKUP(F57,Measures!D$11:G$245,4,FALSE))</f>
        <v/>
      </c>
      <c r="H57" s="129" t="str">
        <f>IF('Retrofit Inputs'!H61=0,"",'Retrofit Inputs'!H61)</f>
        <v/>
      </c>
      <c r="I57" s="129" t="str">
        <f>IF('Retrofit Inputs'!K61=0,"",'Retrofit Inputs'!K61)</f>
        <v/>
      </c>
      <c r="J57" s="130" t="str">
        <f ca="1">IF(OR(B57="",I57=""),"",IF(I57="None",0,INDEX(INDIRECT(CONCATENATE(B57,"SF")),1,MATCH(I57,Defaults!D$22:G$22,0))))</f>
        <v/>
      </c>
      <c r="K57" s="128" t="str">
        <f>IF(OR('Retrofit Inputs'!M61="",'Retrofit Inputs'!O61=""),"",IF(OR('Retrofit Inputs'!M61="LED Tube",'Retrofit Inputs'!M61="LED Kit"),CONCATENATE("LED"," ",'Retrofit Inputs'!O61),CONCATENATE('Retrofit Inputs'!M61, " ",'Retrofit Inputs'!O61)))</f>
        <v/>
      </c>
      <c r="L57" s="123" t="str">
        <f>IF(K57="","",VLOOKUP(K57,Measures!D$11:G$245,4,FALSE))</f>
        <v/>
      </c>
      <c r="M57" s="121" t="str">
        <f>IF('Retrofit Inputs'!Q61=0,"",'Retrofit Inputs'!Q61)</f>
        <v/>
      </c>
      <c r="N57" s="129" t="str">
        <f>IF('Retrofit Inputs'!T61=0,"",'Retrofit Inputs'!T61)</f>
        <v/>
      </c>
      <c r="O57" s="130" t="str">
        <f ca="1">IF(OR(B57="",N57=""),"",IF(N57="None",0,INDEX(INDIRECT(CONCATENATE(B57,"SF")),1,MATCH(N57,Defaults!D$22:G$22,0))))</f>
        <v/>
      </c>
      <c r="P57" s="131" t="str">
        <f t="shared" ca="1" si="0"/>
        <v/>
      </c>
      <c r="Q57" s="228" t="str">
        <f t="shared" ca="1" si="1"/>
        <v/>
      </c>
      <c r="R57" s="132" t="str">
        <f t="shared" ca="1" si="2"/>
        <v/>
      </c>
      <c r="S57" s="352" t="str">
        <f t="shared" ca="1" si="3"/>
        <v/>
      </c>
    </row>
    <row r="58" spans="2:19" ht="15.5">
      <c r="B58" s="348" t="str">
        <f>IF('Retrofit Inputs'!B62=0,"",'Retrofit Inputs'!B62)</f>
        <v/>
      </c>
      <c r="C58" s="118" t="str">
        <f>IF(B58="","",VLOOKUP(B58,Defaults!B$22:C$28,2,FALSE))</f>
        <v/>
      </c>
      <c r="D58" s="125" t="str">
        <f>IFERROR(VLOOKUP(F58,Measures!$D$11:$F$245,3,FALSE),"")</f>
        <v/>
      </c>
      <c r="E58" s="127" t="str">
        <f ca="1">IF(OR('Project Info'!$C$16="",B58=""),"",IF(D58="Screw-in Lighting",INDEX(INDIRECT(CONCATENATE(B58,"SI_IE")),'Project Info'!C$16,1),IF(D58="Hard-Wired Lighting",INDEX(INDIRECT(CONCATENATE(B58,"HW_IE")),'Project Info'!C$16,1))))</f>
        <v/>
      </c>
      <c r="F58" s="128" t="str">
        <f>IF(OR('Retrofit Inputs'!D62="",'Retrofit Inputs'!F62=""),"",IF(OR('Retrofit Inputs'!D62="LED Tube",'Retrofit Inputs'!D62="LED Kit"),CONCATENATE("LED"," ",'Retrofit Inputs'!F62),CONCATENATE('Retrofit Inputs'!D62, " ",'Retrofit Inputs'!F62)))</f>
        <v/>
      </c>
      <c r="G58" s="120" t="str">
        <f>IF(F58="","",VLOOKUP(F58,Measures!D$11:G$245,4,FALSE))</f>
        <v/>
      </c>
      <c r="H58" s="129" t="str">
        <f>IF('Retrofit Inputs'!H62=0,"",'Retrofit Inputs'!H62)</f>
        <v/>
      </c>
      <c r="I58" s="129" t="str">
        <f>IF('Retrofit Inputs'!K62=0,"",'Retrofit Inputs'!K62)</f>
        <v/>
      </c>
      <c r="J58" s="130" t="str">
        <f ca="1">IF(OR(B58="",I58=""),"",IF(I58="None",0,INDEX(INDIRECT(CONCATENATE(B58,"SF")),1,MATCH(I58,Defaults!D$22:G$22,0))))</f>
        <v/>
      </c>
      <c r="K58" s="128" t="str">
        <f>IF(OR('Retrofit Inputs'!M62="",'Retrofit Inputs'!O62=""),"",IF(OR('Retrofit Inputs'!M62="LED Tube",'Retrofit Inputs'!M62="LED Kit"),CONCATENATE("LED"," ",'Retrofit Inputs'!O62),CONCATENATE('Retrofit Inputs'!M62, " ",'Retrofit Inputs'!O62)))</f>
        <v/>
      </c>
      <c r="L58" s="123" t="str">
        <f>IF(K58="","",VLOOKUP(K58,Measures!D$11:G$245,4,FALSE))</f>
        <v/>
      </c>
      <c r="M58" s="121" t="str">
        <f>IF('Retrofit Inputs'!Q62=0,"",'Retrofit Inputs'!Q62)</f>
        <v/>
      </c>
      <c r="N58" s="129" t="str">
        <f>IF('Retrofit Inputs'!T62=0,"",'Retrofit Inputs'!T62)</f>
        <v/>
      </c>
      <c r="O58" s="130" t="str">
        <f ca="1">IF(OR(B58="",N58=""),"",IF(N58="None",0,INDEX(INDIRECT(CONCATENATE(B58,"SF")),1,MATCH(N58,Defaults!D$22:G$22,0))))</f>
        <v/>
      </c>
      <c r="P58" s="131" t="str">
        <f t="shared" ca="1" si="0"/>
        <v/>
      </c>
      <c r="Q58" s="228" t="str">
        <f t="shared" ca="1" si="1"/>
        <v/>
      </c>
      <c r="R58" s="132" t="str">
        <f t="shared" ca="1" si="2"/>
        <v/>
      </c>
      <c r="S58" s="352" t="str">
        <f t="shared" ca="1" si="3"/>
        <v/>
      </c>
    </row>
    <row r="59" spans="2:19" ht="15.5">
      <c r="B59" s="348" t="str">
        <f>IF('Retrofit Inputs'!B63=0,"",'Retrofit Inputs'!B63)</f>
        <v/>
      </c>
      <c r="C59" s="118" t="str">
        <f>IF(B59="","",VLOOKUP(B59,Defaults!B$22:C$28,2,FALSE))</f>
        <v/>
      </c>
      <c r="D59" s="125" t="str">
        <f>IFERROR(VLOOKUP(F59,Measures!$D$11:$F$245,3,FALSE),"")</f>
        <v/>
      </c>
      <c r="E59" s="127" t="str">
        <f ca="1">IF(OR('Project Info'!$C$16="",B59=""),"",IF(D59="Screw-in Lighting",INDEX(INDIRECT(CONCATENATE(B59,"SI_IE")),'Project Info'!C$16,1),IF(D59="Hard-Wired Lighting",INDEX(INDIRECT(CONCATENATE(B59,"HW_IE")),'Project Info'!C$16,1))))</f>
        <v/>
      </c>
      <c r="F59" s="128" t="str">
        <f>IF(OR('Retrofit Inputs'!D63="",'Retrofit Inputs'!F63=""),"",IF(OR('Retrofit Inputs'!D63="LED Tube",'Retrofit Inputs'!D63="LED Kit"),CONCATENATE("LED"," ",'Retrofit Inputs'!F63),CONCATENATE('Retrofit Inputs'!D63, " ",'Retrofit Inputs'!F63)))</f>
        <v/>
      </c>
      <c r="G59" s="120" t="str">
        <f>IF(F59="","",VLOOKUP(F59,Measures!D$11:G$245,4,FALSE))</f>
        <v/>
      </c>
      <c r="H59" s="129" t="str">
        <f>IF('Retrofit Inputs'!H63=0,"",'Retrofit Inputs'!H63)</f>
        <v/>
      </c>
      <c r="I59" s="129" t="str">
        <f>IF('Retrofit Inputs'!K63=0,"",'Retrofit Inputs'!K63)</f>
        <v/>
      </c>
      <c r="J59" s="130" t="str">
        <f ca="1">IF(OR(B59="",I59=""),"",IF(I59="None",0,INDEX(INDIRECT(CONCATENATE(B59,"SF")),1,MATCH(I59,Defaults!D$22:G$22,0))))</f>
        <v/>
      </c>
      <c r="K59" s="128" t="str">
        <f>IF(OR('Retrofit Inputs'!M63="",'Retrofit Inputs'!O63=""),"",IF(OR('Retrofit Inputs'!M63="LED Tube",'Retrofit Inputs'!M63="LED Kit"),CONCATENATE("LED"," ",'Retrofit Inputs'!O63),CONCATENATE('Retrofit Inputs'!M63, " ",'Retrofit Inputs'!O63)))</f>
        <v/>
      </c>
      <c r="L59" s="123" t="str">
        <f>IF(K59="","",VLOOKUP(K59,Measures!D$11:G$245,4,FALSE))</f>
        <v/>
      </c>
      <c r="M59" s="121" t="str">
        <f>IF('Retrofit Inputs'!Q63=0,"",'Retrofit Inputs'!Q63)</f>
        <v/>
      </c>
      <c r="N59" s="129" t="str">
        <f>IF('Retrofit Inputs'!T63=0,"",'Retrofit Inputs'!T63)</f>
        <v/>
      </c>
      <c r="O59" s="130" t="str">
        <f ca="1">IF(OR(B59="",N59=""),"",IF(N59="None",0,INDEX(INDIRECT(CONCATENATE(B59,"SF")),1,MATCH(N59,Defaults!D$22:G$22,0))))</f>
        <v/>
      </c>
      <c r="P59" s="131" t="str">
        <f t="shared" ca="1" si="0"/>
        <v/>
      </c>
      <c r="Q59" s="228" t="str">
        <f t="shared" ca="1" si="1"/>
        <v/>
      </c>
      <c r="R59" s="132" t="str">
        <f t="shared" ca="1" si="2"/>
        <v/>
      </c>
      <c r="S59" s="352" t="str">
        <f t="shared" ca="1" si="3"/>
        <v/>
      </c>
    </row>
    <row r="60" spans="2:19" ht="15.5">
      <c r="B60" s="348" t="str">
        <f>IF('Retrofit Inputs'!B64=0,"",'Retrofit Inputs'!B64)</f>
        <v/>
      </c>
      <c r="C60" s="118" t="str">
        <f>IF(B60="","",VLOOKUP(B60,Defaults!B$22:C$28,2,FALSE))</f>
        <v/>
      </c>
      <c r="D60" s="125" t="str">
        <f>IFERROR(VLOOKUP(F60,Measures!$D$11:$F$245,3,FALSE),"")</f>
        <v/>
      </c>
      <c r="E60" s="127" t="str">
        <f ca="1">IF(OR('Project Info'!$C$16="",B60=""),"",IF(D60="Screw-in Lighting",INDEX(INDIRECT(CONCATENATE(B60,"SI_IE")),'Project Info'!C$16,1),IF(D60="Hard-Wired Lighting",INDEX(INDIRECT(CONCATENATE(B60,"HW_IE")),'Project Info'!C$16,1))))</f>
        <v/>
      </c>
      <c r="F60" s="128" t="str">
        <f>IF(OR('Retrofit Inputs'!D64="",'Retrofit Inputs'!F64=""),"",IF(OR('Retrofit Inputs'!D64="LED Tube",'Retrofit Inputs'!D64="LED Kit"),CONCATENATE("LED"," ",'Retrofit Inputs'!F64),CONCATENATE('Retrofit Inputs'!D64, " ",'Retrofit Inputs'!F64)))</f>
        <v/>
      </c>
      <c r="G60" s="120" t="str">
        <f>IF(F60="","",VLOOKUP(F60,Measures!D$11:G$245,4,FALSE))</f>
        <v/>
      </c>
      <c r="H60" s="129" t="str">
        <f>IF('Retrofit Inputs'!H64=0,"",'Retrofit Inputs'!H64)</f>
        <v/>
      </c>
      <c r="I60" s="129" t="str">
        <f>IF('Retrofit Inputs'!K64=0,"",'Retrofit Inputs'!K64)</f>
        <v/>
      </c>
      <c r="J60" s="130" t="str">
        <f ca="1">IF(OR(B60="",I60=""),"",IF(I60="None",0,INDEX(INDIRECT(CONCATENATE(B60,"SF")),1,MATCH(I60,Defaults!D$22:G$22,0))))</f>
        <v/>
      </c>
      <c r="K60" s="128" t="str">
        <f>IF(OR('Retrofit Inputs'!M64="",'Retrofit Inputs'!O64=""),"",IF(OR('Retrofit Inputs'!M64="LED Tube",'Retrofit Inputs'!M64="LED Kit"),CONCATENATE("LED"," ",'Retrofit Inputs'!O64),CONCATENATE('Retrofit Inputs'!M64, " ",'Retrofit Inputs'!O64)))</f>
        <v/>
      </c>
      <c r="L60" s="123" t="str">
        <f>IF(K60="","",VLOOKUP(K60,Measures!D$11:G$245,4,FALSE))</f>
        <v/>
      </c>
      <c r="M60" s="121" t="str">
        <f>IF('Retrofit Inputs'!Q64=0,"",'Retrofit Inputs'!Q64)</f>
        <v/>
      </c>
      <c r="N60" s="129" t="str">
        <f>IF('Retrofit Inputs'!T64=0,"",'Retrofit Inputs'!T64)</f>
        <v/>
      </c>
      <c r="O60" s="130" t="str">
        <f ca="1">IF(OR(B60="",N60=""),"",IF(N60="None",0,INDEX(INDIRECT(CONCATENATE(B60,"SF")),1,MATCH(N60,Defaults!D$22:G$22,0))))</f>
        <v/>
      </c>
      <c r="P60" s="131" t="str">
        <f t="shared" ca="1" si="0"/>
        <v/>
      </c>
      <c r="Q60" s="228" t="str">
        <f t="shared" ca="1" si="1"/>
        <v/>
      </c>
      <c r="R60" s="132" t="str">
        <f t="shared" ca="1" si="2"/>
        <v/>
      </c>
      <c r="S60" s="352" t="str">
        <f t="shared" ca="1" si="3"/>
        <v/>
      </c>
    </row>
    <row r="61" spans="2:19" ht="15.5">
      <c r="B61" s="348" t="str">
        <f>IF('Retrofit Inputs'!B65=0,"",'Retrofit Inputs'!B65)</f>
        <v/>
      </c>
      <c r="C61" s="118" t="str">
        <f>IF(B61="","",VLOOKUP(B61,Defaults!B$22:C$28,2,FALSE))</f>
        <v/>
      </c>
      <c r="D61" s="125" t="str">
        <f>IFERROR(VLOOKUP(F61,Measures!$D$11:$F$245,3,FALSE),"")</f>
        <v/>
      </c>
      <c r="E61" s="127" t="str">
        <f ca="1">IF(OR('Project Info'!$C$16="",B61=""),"",IF(D61="Screw-in Lighting",INDEX(INDIRECT(CONCATENATE(B61,"SI_IE")),'Project Info'!C$16,1),IF(D61="Hard-Wired Lighting",INDEX(INDIRECT(CONCATENATE(B61,"HW_IE")),'Project Info'!C$16,1))))</f>
        <v/>
      </c>
      <c r="F61" s="128" t="str">
        <f>IF(OR('Retrofit Inputs'!D65="",'Retrofit Inputs'!F65=""),"",IF(OR('Retrofit Inputs'!D65="LED Tube",'Retrofit Inputs'!D65="LED Kit"),CONCATENATE("LED"," ",'Retrofit Inputs'!F65),CONCATENATE('Retrofit Inputs'!D65, " ",'Retrofit Inputs'!F65)))</f>
        <v/>
      </c>
      <c r="G61" s="120" t="str">
        <f>IF(F61="","",VLOOKUP(F61,Measures!D$11:G$245,4,FALSE))</f>
        <v/>
      </c>
      <c r="H61" s="129" t="str">
        <f>IF('Retrofit Inputs'!H65=0,"",'Retrofit Inputs'!H65)</f>
        <v/>
      </c>
      <c r="I61" s="129" t="str">
        <f>IF('Retrofit Inputs'!K65=0,"",'Retrofit Inputs'!K65)</f>
        <v/>
      </c>
      <c r="J61" s="130" t="str">
        <f ca="1">IF(OR(B61="",I61=""),"",IF(I61="None",0,INDEX(INDIRECT(CONCATENATE(B61,"SF")),1,MATCH(I61,Defaults!D$22:G$22,0))))</f>
        <v/>
      </c>
      <c r="K61" s="128" t="str">
        <f>IF(OR('Retrofit Inputs'!M65="",'Retrofit Inputs'!O65=""),"",IF(OR('Retrofit Inputs'!M65="LED Tube",'Retrofit Inputs'!M65="LED Kit"),CONCATENATE("LED"," ",'Retrofit Inputs'!O65),CONCATENATE('Retrofit Inputs'!M65, " ",'Retrofit Inputs'!O65)))</f>
        <v/>
      </c>
      <c r="L61" s="123" t="str">
        <f>IF(K61="","",VLOOKUP(K61,Measures!D$11:G$245,4,FALSE))</f>
        <v/>
      </c>
      <c r="M61" s="121" t="str">
        <f>IF('Retrofit Inputs'!Q65=0,"",'Retrofit Inputs'!Q65)</f>
        <v/>
      </c>
      <c r="N61" s="129" t="str">
        <f>IF('Retrofit Inputs'!T65=0,"",'Retrofit Inputs'!T65)</f>
        <v/>
      </c>
      <c r="O61" s="130" t="str">
        <f ca="1">IF(OR(B61="",N61=""),"",IF(N61="None",0,INDEX(INDIRECT(CONCATENATE(B61,"SF")),1,MATCH(N61,Defaults!D$22:G$22,0))))</f>
        <v/>
      </c>
      <c r="P61" s="131" t="str">
        <f t="shared" ca="1" si="0"/>
        <v/>
      </c>
      <c r="Q61" s="228" t="str">
        <f t="shared" ca="1" si="1"/>
        <v/>
      </c>
      <c r="R61" s="132" t="str">
        <f t="shared" ca="1" si="2"/>
        <v/>
      </c>
      <c r="S61" s="352" t="str">
        <f t="shared" ca="1" si="3"/>
        <v/>
      </c>
    </row>
    <row r="62" spans="2:19" ht="15.5">
      <c r="B62" s="348" t="str">
        <f>IF('Retrofit Inputs'!B66=0,"",'Retrofit Inputs'!B66)</f>
        <v/>
      </c>
      <c r="C62" s="118" t="str">
        <f>IF(B62="","",VLOOKUP(B62,Defaults!B$22:C$28,2,FALSE))</f>
        <v/>
      </c>
      <c r="D62" s="125" t="str">
        <f>IFERROR(VLOOKUP(F62,Measures!$D$11:$F$245,3,FALSE),"")</f>
        <v/>
      </c>
      <c r="E62" s="127" t="str">
        <f ca="1">IF(OR('Project Info'!$C$16="",B62=""),"",IF(D62="Screw-in Lighting",INDEX(INDIRECT(CONCATENATE(B62,"SI_IE")),'Project Info'!C$16,1),IF(D62="Hard-Wired Lighting",INDEX(INDIRECT(CONCATENATE(B62,"HW_IE")),'Project Info'!C$16,1))))</f>
        <v/>
      </c>
      <c r="F62" s="133" t="str">
        <f>IF(OR('Retrofit Inputs'!D66="",'Retrofit Inputs'!F66=""),"",IF(OR('Retrofit Inputs'!D66="LED Tube",'Retrofit Inputs'!D66="LED Kit"),CONCATENATE("LED"," ",'Retrofit Inputs'!F66),CONCATENATE('Retrofit Inputs'!D66, " ",'Retrofit Inputs'!F66)))</f>
        <v/>
      </c>
      <c r="G62" s="120" t="str">
        <f>IF(F62="","",VLOOKUP(F62,Measures!D$11:G$245,4,FALSE))</f>
        <v/>
      </c>
      <c r="H62" s="134" t="str">
        <f>IF('Retrofit Inputs'!H66=0,"",'Retrofit Inputs'!H66)</f>
        <v/>
      </c>
      <c r="I62" s="134" t="str">
        <f>IF('Retrofit Inputs'!K66=0,"",'Retrofit Inputs'!K66)</f>
        <v/>
      </c>
      <c r="J62" s="135" t="str">
        <f ca="1">IF(OR(B62="",I62=""),"",IF(I62="None",0,INDEX(INDIRECT(CONCATENATE(B62,"SF")),1,MATCH(I62,Defaults!D$22:G$22,0))))</f>
        <v/>
      </c>
      <c r="K62" s="128" t="str">
        <f>IF(OR('Retrofit Inputs'!M66="",'Retrofit Inputs'!O66=""),"",IF(OR('Retrofit Inputs'!M66="LED Tube",'Retrofit Inputs'!M66="LED Kit"),CONCATENATE("LED"," ",'Retrofit Inputs'!O66),CONCATENATE('Retrofit Inputs'!M66, " ",'Retrofit Inputs'!O66)))</f>
        <v/>
      </c>
      <c r="L62" s="123" t="str">
        <f>IF(K62="","",VLOOKUP(K62,Measures!D$11:G$245,4,FALSE))</f>
        <v/>
      </c>
      <c r="M62" s="121" t="str">
        <f>IF('Retrofit Inputs'!Q66=0,"",'Retrofit Inputs'!Q66)</f>
        <v/>
      </c>
      <c r="N62" s="129" t="str">
        <f>IF('Retrofit Inputs'!T66=0,"",'Retrofit Inputs'!T66)</f>
        <v/>
      </c>
      <c r="O62" s="130" t="str">
        <f ca="1">IF(OR(B62="",N62=""),"",IF(N62="None",0,INDEX(INDIRECT(CONCATENATE(B62,"SF")),1,MATCH(N62,Defaults!D$22:G$22,0))))</f>
        <v/>
      </c>
      <c r="P62" s="131" t="str">
        <f t="shared" ca="1" si="0"/>
        <v/>
      </c>
      <c r="Q62" s="228" t="str">
        <f t="shared" ca="1" si="1"/>
        <v/>
      </c>
      <c r="R62" s="132" t="str">
        <f t="shared" ca="1" si="2"/>
        <v/>
      </c>
      <c r="S62" s="352" t="str">
        <f t="shared" ca="1" si="3"/>
        <v/>
      </c>
    </row>
    <row r="63" spans="2:19" ht="15.5">
      <c r="B63" s="348" t="str">
        <f>IF('Retrofit Inputs'!B67=0,"",'Retrofit Inputs'!B67)</f>
        <v/>
      </c>
      <c r="C63" s="118" t="str">
        <f>IF(B63="","",VLOOKUP(B63,Defaults!B$22:C$28,2,FALSE))</f>
        <v/>
      </c>
      <c r="D63" s="125" t="str">
        <f>IFERROR(VLOOKUP(F63,Measures!$D$11:$F$245,3,FALSE),"")</f>
        <v/>
      </c>
      <c r="E63" s="127" t="str">
        <f ca="1">IF(OR('Project Info'!$C$16="",B63=""),"",IF(D63="Screw-in Lighting",INDEX(INDIRECT(CONCATENATE(B63,"SI_IE")),'Project Info'!C$16,1),IF(D63="Hard-Wired Lighting",INDEX(INDIRECT(CONCATENATE(B63,"HW_IE")),'Project Info'!C$16,1))))</f>
        <v/>
      </c>
      <c r="F63" s="133" t="str">
        <f>IF(OR('Retrofit Inputs'!D67="",'Retrofit Inputs'!F67=""),"",IF(OR('Retrofit Inputs'!D67="LED Tube",'Retrofit Inputs'!D67="LED Kit"),CONCATENATE("LED"," ",'Retrofit Inputs'!F67),CONCATENATE('Retrofit Inputs'!D67, " ",'Retrofit Inputs'!F67)))</f>
        <v/>
      </c>
      <c r="G63" s="120" t="str">
        <f>IF(F63="","",VLOOKUP(F63,Measures!D$11:G$245,4,FALSE))</f>
        <v/>
      </c>
      <c r="H63" s="134" t="str">
        <f>IF('Retrofit Inputs'!H67=0,"",'Retrofit Inputs'!H67)</f>
        <v/>
      </c>
      <c r="I63" s="134" t="str">
        <f>IF('Retrofit Inputs'!K67=0,"",'Retrofit Inputs'!K67)</f>
        <v/>
      </c>
      <c r="J63" s="135" t="str">
        <f ca="1">IF(OR(B63="",I63=""),"",IF(I63="None",0,INDEX(INDIRECT(CONCATENATE(B63,"SF")),1,MATCH(I63,Defaults!D$22:G$22,0))))</f>
        <v/>
      </c>
      <c r="K63" s="128" t="str">
        <f>IF(OR('Retrofit Inputs'!M67="",'Retrofit Inputs'!O67=""),"",IF(OR('Retrofit Inputs'!M67="LED Tube",'Retrofit Inputs'!M67="LED Kit"),CONCATENATE("LED"," ",'Retrofit Inputs'!O67),CONCATENATE('Retrofit Inputs'!M67, " ",'Retrofit Inputs'!O67)))</f>
        <v/>
      </c>
      <c r="L63" s="123" t="str">
        <f>IF(K63="","",VLOOKUP(K63,Measures!D$11:G$245,4,FALSE))</f>
        <v/>
      </c>
      <c r="M63" s="121" t="str">
        <f>IF('Retrofit Inputs'!Q67=0,"",'Retrofit Inputs'!Q67)</f>
        <v/>
      </c>
      <c r="N63" s="129" t="str">
        <f>IF('Retrofit Inputs'!T67=0,"",'Retrofit Inputs'!T67)</f>
        <v/>
      </c>
      <c r="O63" s="130" t="str">
        <f ca="1">IF(OR(B63="",N63=""),"",IF(N63="None",0,INDEX(INDIRECT(CONCATENATE(B63,"SF")),1,MATCH(N63,Defaults!D$22:G$22,0))))</f>
        <v/>
      </c>
      <c r="P63" s="131" t="str">
        <f t="shared" ca="1" si="0"/>
        <v/>
      </c>
      <c r="Q63" s="228" t="str">
        <f t="shared" ca="1" si="1"/>
        <v/>
      </c>
      <c r="R63" s="132" t="str">
        <f t="shared" ca="1" si="2"/>
        <v/>
      </c>
      <c r="S63" s="352" t="str">
        <f t="shared" ca="1" si="3"/>
        <v/>
      </c>
    </row>
    <row r="64" spans="2:19" ht="15.5">
      <c r="B64" s="348" t="str">
        <f>IF('Retrofit Inputs'!B68=0,"",'Retrofit Inputs'!B68)</f>
        <v/>
      </c>
      <c r="C64" s="118" t="str">
        <f>IF(B64="","",VLOOKUP(B64,Defaults!B$22:C$28,2,FALSE))</f>
        <v/>
      </c>
      <c r="D64" s="125" t="str">
        <f>IFERROR(VLOOKUP(F64,Measures!$D$11:$F$245,3,FALSE),"")</f>
        <v/>
      </c>
      <c r="E64" s="127" t="str">
        <f ca="1">IF(OR('Project Info'!$C$16="",B64=""),"",IF(D64="Screw-in Lighting",INDEX(INDIRECT(CONCATENATE(B64,"SI_IE")),'Project Info'!C$16,1),IF(D64="Hard-Wired Lighting",INDEX(INDIRECT(CONCATENATE(B64,"HW_IE")),'Project Info'!C$16,1))))</f>
        <v/>
      </c>
      <c r="F64" s="117" t="str">
        <f>IF(OR('Retrofit Inputs'!D68="",'Retrofit Inputs'!F68=""),"",IF(OR('Retrofit Inputs'!D68="LED Tube",'Retrofit Inputs'!D68="LED Kit"),CONCATENATE("LED"," ",'Retrofit Inputs'!F68),CONCATENATE('Retrofit Inputs'!D68, " ",'Retrofit Inputs'!F68)))</f>
        <v/>
      </c>
      <c r="G64" s="120" t="str">
        <f>IF(F64="","",VLOOKUP(F64,Measures!D$11:G$245,4,FALSE))</f>
        <v/>
      </c>
      <c r="H64" s="121" t="str">
        <f>IF('Retrofit Inputs'!H68=0,"",'Retrofit Inputs'!H68)</f>
        <v/>
      </c>
      <c r="I64" s="121" t="str">
        <f>IF('Retrofit Inputs'!K68=0,"",'Retrofit Inputs'!K68)</f>
        <v/>
      </c>
      <c r="J64" s="122" t="str">
        <f ca="1">IF(OR(B64="",I64=""),"",IF(I64="None",0,INDEX(INDIRECT(CONCATENATE(B64,"SF")),1,MATCH(I64,Defaults!D$22:G$22,0))))</f>
        <v/>
      </c>
      <c r="K64" s="117" t="str">
        <f>IF(OR('Retrofit Inputs'!M68="",'Retrofit Inputs'!O68=""),"",IF(OR('Retrofit Inputs'!M68="LED Tube",'Retrofit Inputs'!M68="LED Kit"),CONCATENATE("LED"," ",'Retrofit Inputs'!O68),CONCATENATE('Retrofit Inputs'!M68, " ",'Retrofit Inputs'!O68)))</f>
        <v/>
      </c>
      <c r="L64" s="123" t="str">
        <f>IF(K64="","",VLOOKUP(K64,Measures!D$11:G$245,4,FALSE))</f>
        <v/>
      </c>
      <c r="M64" s="121" t="str">
        <f>IF('Retrofit Inputs'!Q68=0,"",'Retrofit Inputs'!Q68)</f>
        <v/>
      </c>
      <c r="N64" s="121" t="str">
        <f>IF('Retrofit Inputs'!T68=0,"",'Retrofit Inputs'!T68)</f>
        <v/>
      </c>
      <c r="O64" s="122" t="str">
        <f ca="1">IF(OR(B64="",N64=""),"",IF(N64="None",0,INDEX(INDIRECT(CONCATENATE(B64,"SF")),1,MATCH(N64,Defaults!D$22:G$22,0))))</f>
        <v/>
      </c>
      <c r="P64" s="136" t="str">
        <f t="shared" ca="1" si="0"/>
        <v/>
      </c>
      <c r="Q64" s="230" t="str">
        <f t="shared" ca="1" si="1"/>
        <v/>
      </c>
      <c r="R64" s="126" t="str">
        <f t="shared" ca="1" si="2"/>
        <v/>
      </c>
      <c r="S64" s="351" t="str">
        <f t="shared" ca="1" si="3"/>
        <v/>
      </c>
    </row>
    <row r="65" spans="2:19" ht="15.5">
      <c r="B65" s="348" t="str">
        <f>IF('Retrofit Inputs'!B69=0,"",'Retrofit Inputs'!B69)</f>
        <v/>
      </c>
      <c r="C65" s="118" t="str">
        <f>IF(B65="","",VLOOKUP(B65,Defaults!B$22:C$28,2,FALSE))</f>
        <v/>
      </c>
      <c r="D65" s="125" t="str">
        <f>IFERROR(VLOOKUP(F65,Measures!$D$11:$F$245,3,FALSE),"")</f>
        <v/>
      </c>
      <c r="E65" s="127" t="str">
        <f ca="1">IF(OR('Project Info'!$C$16="",B65=""),"",IF(D65="Screw-in Lighting",INDEX(INDIRECT(CONCATENATE(B65,"SI_IE")),'Project Info'!C$16,1),IF(D65="Hard-Wired Lighting",INDEX(INDIRECT(CONCATENATE(B65,"HW_IE")),'Project Info'!C$16,1))))</f>
        <v/>
      </c>
      <c r="F65" s="128" t="str">
        <f>IF(OR('Retrofit Inputs'!D69="",'Retrofit Inputs'!F69=""),"",IF(OR('Retrofit Inputs'!D69="LED Tube",'Retrofit Inputs'!D69="LED Kit"),CONCATENATE("LED"," ",'Retrofit Inputs'!F69),CONCATENATE('Retrofit Inputs'!D69, " ",'Retrofit Inputs'!F69)))</f>
        <v/>
      </c>
      <c r="G65" s="120" t="str">
        <f>IF(F65="","",VLOOKUP(F65,Measures!D$11:G$245,4,FALSE))</f>
        <v/>
      </c>
      <c r="H65" s="129" t="str">
        <f>IF('Retrofit Inputs'!H69=0,"",'Retrofit Inputs'!H69)</f>
        <v/>
      </c>
      <c r="I65" s="129" t="str">
        <f>IF('Retrofit Inputs'!K69=0,"",'Retrofit Inputs'!K69)</f>
        <v/>
      </c>
      <c r="J65" s="130" t="str">
        <f ca="1">IF(OR(B65="",I65=""),"",IF(I65="None",0,INDEX(INDIRECT(CONCATENATE(B65,"SF")),1,MATCH(I65,Defaults!D$22:G$22,0))))</f>
        <v/>
      </c>
      <c r="K65" s="128" t="str">
        <f>IF(OR('Retrofit Inputs'!M69="",'Retrofit Inputs'!O69=""),"",IF(OR('Retrofit Inputs'!M69="LED Tube",'Retrofit Inputs'!M69="LED Kit"),CONCATENATE("LED"," ",'Retrofit Inputs'!O69),CONCATENATE('Retrofit Inputs'!M69, " ",'Retrofit Inputs'!O69)))</f>
        <v/>
      </c>
      <c r="L65" s="123" t="str">
        <f>IF(K65="","",VLOOKUP(K65,Measures!D$11:G$245,4,FALSE))</f>
        <v/>
      </c>
      <c r="M65" s="121" t="str">
        <f>IF('Retrofit Inputs'!Q69=0,"",'Retrofit Inputs'!Q69)</f>
        <v/>
      </c>
      <c r="N65" s="129" t="str">
        <f>IF('Retrofit Inputs'!T69=0,"",'Retrofit Inputs'!T69)</f>
        <v/>
      </c>
      <c r="O65" s="130" t="str">
        <f ca="1">IF(OR(B65="",N65=""),"",IF(N65="None",0,INDEX(INDIRECT(CONCATENATE(B65,"SF")),1,MATCH(N65,Defaults!D$22:G$22,0))))</f>
        <v/>
      </c>
      <c r="P65" s="131" t="str">
        <f t="shared" ca="1" si="0"/>
        <v/>
      </c>
      <c r="Q65" s="228" t="str">
        <f t="shared" ca="1" si="1"/>
        <v/>
      </c>
      <c r="R65" s="132" t="str">
        <f t="shared" ca="1" si="2"/>
        <v/>
      </c>
      <c r="S65" s="352" t="str">
        <f t="shared" ca="1" si="3"/>
        <v/>
      </c>
    </row>
    <row r="66" spans="2:19" ht="15.5">
      <c r="B66" s="348" t="str">
        <f>IF('Retrofit Inputs'!B70=0,"",'Retrofit Inputs'!B70)</f>
        <v/>
      </c>
      <c r="C66" s="118" t="str">
        <f>IF(B66="","",VLOOKUP(B66,Defaults!B$22:C$28,2,FALSE))</f>
        <v/>
      </c>
      <c r="D66" s="125" t="str">
        <f>IFERROR(VLOOKUP(F66,Measures!$D$11:$F$245,3,FALSE),"")</f>
        <v/>
      </c>
      <c r="E66" s="127" t="str">
        <f ca="1">IF(OR('Project Info'!$C$16="",B66=""),"",IF(D66="Screw-in Lighting",INDEX(INDIRECT(CONCATENATE(B66,"SI_IE")),'Project Info'!C$16,1),IF(D66="Hard-Wired Lighting",INDEX(INDIRECT(CONCATENATE(B66,"HW_IE")),'Project Info'!C$16,1))))</f>
        <v/>
      </c>
      <c r="F66" s="128" t="str">
        <f>IF(OR('Retrofit Inputs'!D70="",'Retrofit Inputs'!F70=""),"",IF(OR('Retrofit Inputs'!D70="LED Tube",'Retrofit Inputs'!D70="LED Kit"),CONCATENATE("LED"," ",'Retrofit Inputs'!F70),CONCATENATE('Retrofit Inputs'!D70, " ",'Retrofit Inputs'!F70)))</f>
        <v/>
      </c>
      <c r="G66" s="120" t="str">
        <f>IF(F66="","",VLOOKUP(F66,Measures!D$11:G$245,4,FALSE))</f>
        <v/>
      </c>
      <c r="H66" s="129" t="str">
        <f>IF('Retrofit Inputs'!H70=0,"",'Retrofit Inputs'!H70)</f>
        <v/>
      </c>
      <c r="I66" s="129" t="str">
        <f>IF('Retrofit Inputs'!K70=0,"",'Retrofit Inputs'!K70)</f>
        <v/>
      </c>
      <c r="J66" s="130" t="str">
        <f ca="1">IF(OR(B66="",I66=""),"",IF(I66="None",0,INDEX(INDIRECT(CONCATENATE(B66,"SF")),1,MATCH(I66,Defaults!D$22:G$22,0))))</f>
        <v/>
      </c>
      <c r="K66" s="24" t="str">
        <f>IF(OR('Retrofit Inputs'!M70="",'Retrofit Inputs'!O70=""),"",IF(OR('Retrofit Inputs'!M70="LED Tube",'Retrofit Inputs'!M70="LED Kit"),CONCATENATE("LED"," ",'Retrofit Inputs'!O70),CONCATENATE('Retrofit Inputs'!M70, " ",'Retrofit Inputs'!O70)))</f>
        <v/>
      </c>
      <c r="L66" s="123" t="str">
        <f>IF(K66="","",VLOOKUP(K66,Measures!D$11:G$245,4,FALSE))</f>
        <v/>
      </c>
      <c r="M66" s="121" t="str">
        <f>IF('Retrofit Inputs'!Q70=0,"",'Retrofit Inputs'!Q70)</f>
        <v/>
      </c>
      <c r="N66" s="25" t="str">
        <f>IF('Retrofit Inputs'!T70=0,"",'Retrofit Inputs'!T70)</f>
        <v/>
      </c>
      <c r="O66" s="26" t="str">
        <f ca="1">IF(OR(B66="",N66=""),"",IF(N66="None",0,INDEX(INDIRECT(CONCATENATE(B66,"SF")),1,MATCH(N66,Defaults!D$22:G$22,0))))</f>
        <v/>
      </c>
      <c r="P66" s="27" t="str">
        <f t="shared" ca="1" si="0"/>
        <v/>
      </c>
      <c r="Q66" s="229" t="str">
        <f t="shared" ca="1" si="1"/>
        <v/>
      </c>
      <c r="R66" s="81" t="str">
        <f t="shared" ca="1" si="2"/>
        <v/>
      </c>
      <c r="S66" s="353" t="str">
        <f t="shared" ca="1" si="3"/>
        <v/>
      </c>
    </row>
    <row r="67" spans="2:19" ht="15.5">
      <c r="B67" s="348" t="str">
        <f>IF('Retrofit Inputs'!B71=0,"",'Retrofit Inputs'!B71)</f>
        <v/>
      </c>
      <c r="C67" s="118" t="str">
        <f>IF(B67="","",VLOOKUP(B67,Defaults!B$22:C$28,2,FALSE))</f>
        <v/>
      </c>
      <c r="D67" s="125" t="str">
        <f>IFERROR(VLOOKUP(F67,Measures!$D$11:$F$245,3,FALSE),"")</f>
        <v/>
      </c>
      <c r="E67" s="127" t="str">
        <f ca="1">IF(OR('Project Info'!$C$16="",B67=""),"",IF(D67="Screw-in Lighting",INDEX(INDIRECT(CONCATENATE(B67,"SI_IE")),'Project Info'!C$16,1),IF(D67="Hard-Wired Lighting",INDEX(INDIRECT(CONCATENATE(B67,"HW_IE")),'Project Info'!C$16,1))))</f>
        <v/>
      </c>
      <c r="F67" s="128" t="str">
        <f>IF(OR('Retrofit Inputs'!D71="",'Retrofit Inputs'!F71=""),"",IF(OR('Retrofit Inputs'!D71="LED Tube",'Retrofit Inputs'!D71="LED Kit"),CONCATENATE("LED"," ",'Retrofit Inputs'!F71),CONCATENATE('Retrofit Inputs'!D71, " ",'Retrofit Inputs'!F71)))</f>
        <v/>
      </c>
      <c r="G67" s="120" t="str">
        <f>IF(F67="","",VLOOKUP(F67,Measures!D$11:G$245,4,FALSE))</f>
        <v/>
      </c>
      <c r="H67" s="129" t="str">
        <f>IF('Retrofit Inputs'!H71=0,"",'Retrofit Inputs'!H71)</f>
        <v/>
      </c>
      <c r="I67" s="129" t="str">
        <f>IF('Retrofit Inputs'!K71=0,"",'Retrofit Inputs'!K71)</f>
        <v/>
      </c>
      <c r="J67" s="130" t="str">
        <f ca="1">IF(OR(B67="",I67=""),"",IF(I67="None",0,INDEX(INDIRECT(CONCATENATE(B67,"SF")),1,MATCH(I67,Defaults!D$22:G$22,0))))</f>
        <v/>
      </c>
      <c r="K67" s="128" t="str">
        <f>IF(OR('Retrofit Inputs'!M71="",'Retrofit Inputs'!O71=""),"",IF(OR('Retrofit Inputs'!M71="LED Tube",'Retrofit Inputs'!M71="LED Kit"),CONCATENATE("LED"," ",'Retrofit Inputs'!O71),CONCATENATE('Retrofit Inputs'!M71, " ",'Retrofit Inputs'!O71)))</f>
        <v/>
      </c>
      <c r="L67" s="123" t="str">
        <f>IF(K67="","",VLOOKUP(K67,Measures!D$11:G$245,4,FALSE))</f>
        <v/>
      </c>
      <c r="M67" s="121" t="str">
        <f>IF('Retrofit Inputs'!Q71=0,"",'Retrofit Inputs'!Q71)</f>
        <v/>
      </c>
      <c r="N67" s="129" t="str">
        <f>IF('Retrofit Inputs'!T71=0,"",'Retrofit Inputs'!T71)</f>
        <v/>
      </c>
      <c r="O67" s="130" t="str">
        <f ca="1">IF(OR(B67="",N67=""),"",IF(N67="None",0,INDEX(INDIRECT(CONCATENATE(B67,"SF")),1,MATCH(N67,Defaults!D$22:G$22,0))))</f>
        <v/>
      </c>
      <c r="P67" s="131" t="str">
        <f t="shared" ca="1" si="0"/>
        <v/>
      </c>
      <c r="Q67" s="228" t="str">
        <f t="shared" ca="1" si="1"/>
        <v/>
      </c>
      <c r="R67" s="132" t="str">
        <f t="shared" ca="1" si="2"/>
        <v/>
      </c>
      <c r="S67" s="352" t="str">
        <f t="shared" ca="1" si="3"/>
        <v/>
      </c>
    </row>
    <row r="68" spans="2:19" ht="15.5">
      <c r="B68" s="348" t="str">
        <f>IF('Retrofit Inputs'!B72=0,"",'Retrofit Inputs'!B72)</f>
        <v/>
      </c>
      <c r="C68" s="118" t="str">
        <f>IF(B68="","",VLOOKUP(B68,Defaults!B$22:C$28,2,FALSE))</f>
        <v/>
      </c>
      <c r="D68" s="125" t="str">
        <f>IFERROR(VLOOKUP(F68,Measures!$D$11:$F$245,3,FALSE),"")</f>
        <v/>
      </c>
      <c r="E68" s="127" t="str">
        <f ca="1">IF(OR('Project Info'!$C$16="",B68=""),"",IF(D68="Screw-in Lighting",INDEX(INDIRECT(CONCATENATE(B68,"SI_IE")),'Project Info'!C$16,1),IF(D68="Hard-Wired Lighting",INDEX(INDIRECT(CONCATENATE(B68,"HW_IE")),'Project Info'!C$16,1))))</f>
        <v/>
      </c>
      <c r="F68" s="128" t="str">
        <f>IF(OR('Retrofit Inputs'!D72="",'Retrofit Inputs'!F72=""),"",IF(OR('Retrofit Inputs'!D72="LED Tube",'Retrofit Inputs'!D72="LED Kit"),CONCATENATE("LED"," ",'Retrofit Inputs'!F72),CONCATENATE('Retrofit Inputs'!D72, " ",'Retrofit Inputs'!F72)))</f>
        <v/>
      </c>
      <c r="G68" s="120" t="str">
        <f>IF(F68="","",VLOOKUP(F68,Measures!D$11:G$245,4,FALSE))</f>
        <v/>
      </c>
      <c r="H68" s="129" t="str">
        <f>IF('Retrofit Inputs'!H72=0,"",'Retrofit Inputs'!H72)</f>
        <v/>
      </c>
      <c r="I68" s="129" t="str">
        <f>IF('Retrofit Inputs'!K72=0,"",'Retrofit Inputs'!K72)</f>
        <v/>
      </c>
      <c r="J68" s="130" t="str">
        <f ca="1">IF(OR(B68="",I68=""),"",IF(I68="None",0,INDEX(INDIRECT(CONCATENATE(B68,"SF")),1,MATCH(I68,Defaults!D$22:G$22,0))))</f>
        <v/>
      </c>
      <c r="K68" s="128" t="str">
        <f>IF(OR('Retrofit Inputs'!M72="",'Retrofit Inputs'!O72=""),"",IF(OR('Retrofit Inputs'!M72="LED Tube",'Retrofit Inputs'!M72="LED Kit"),CONCATENATE("LED"," ",'Retrofit Inputs'!O72),CONCATENATE('Retrofit Inputs'!M72, " ",'Retrofit Inputs'!O72)))</f>
        <v/>
      </c>
      <c r="L68" s="123" t="str">
        <f>IF(K68="","",VLOOKUP(K68,Measures!D$11:G$245,4,FALSE))</f>
        <v/>
      </c>
      <c r="M68" s="121" t="str">
        <f>IF('Retrofit Inputs'!Q72=0,"",'Retrofit Inputs'!Q72)</f>
        <v/>
      </c>
      <c r="N68" s="129" t="str">
        <f>IF('Retrofit Inputs'!T72=0,"",'Retrofit Inputs'!T72)</f>
        <v/>
      </c>
      <c r="O68" s="130" t="str">
        <f ca="1">IF(OR(B68="",N68=""),"",IF(N68="None",0,INDEX(INDIRECT(CONCATENATE(B68,"SF")),1,MATCH(N68,Defaults!D$22:G$22,0))))</f>
        <v/>
      </c>
      <c r="P68" s="131" t="str">
        <f t="shared" ca="1" si="0"/>
        <v/>
      </c>
      <c r="Q68" s="228" t="str">
        <f t="shared" ca="1" si="1"/>
        <v/>
      </c>
      <c r="R68" s="132" t="str">
        <f t="shared" ca="1" si="2"/>
        <v/>
      </c>
      <c r="S68" s="352" t="str">
        <f t="shared" ca="1" si="3"/>
        <v/>
      </c>
    </row>
    <row r="69" spans="2:19" ht="15.5">
      <c r="B69" s="348" t="str">
        <f>IF('Retrofit Inputs'!B73=0,"",'Retrofit Inputs'!B73)</f>
        <v/>
      </c>
      <c r="C69" s="118" t="str">
        <f>IF(B69="","",VLOOKUP(B69,Defaults!B$22:C$28,2,FALSE))</f>
        <v/>
      </c>
      <c r="D69" s="125" t="str">
        <f>IFERROR(VLOOKUP(F69,Measures!$D$11:$F$245,3,FALSE),"")</f>
        <v/>
      </c>
      <c r="E69" s="127" t="str">
        <f ca="1">IF(OR('Project Info'!$C$16="",B69=""),"",IF(D69="Screw-in Lighting",INDEX(INDIRECT(CONCATENATE(B69,"SI_IE")),'Project Info'!C$16,1),IF(D69="Hard-Wired Lighting",INDEX(INDIRECT(CONCATENATE(B69,"HW_IE")),'Project Info'!C$16,1))))</f>
        <v/>
      </c>
      <c r="F69" s="128" t="str">
        <f>IF(OR('Retrofit Inputs'!D73="",'Retrofit Inputs'!F73=""),"",IF(OR('Retrofit Inputs'!D73="LED Tube",'Retrofit Inputs'!D73="LED Kit"),CONCATENATE("LED"," ",'Retrofit Inputs'!F73),CONCATENATE('Retrofit Inputs'!D73, " ",'Retrofit Inputs'!F73)))</f>
        <v/>
      </c>
      <c r="G69" s="120" t="str">
        <f>IF(F69="","",VLOOKUP(F69,Measures!D$11:G$245,4,FALSE))</f>
        <v/>
      </c>
      <c r="H69" s="129" t="str">
        <f>IF('Retrofit Inputs'!H73=0,"",'Retrofit Inputs'!H73)</f>
        <v/>
      </c>
      <c r="I69" s="129" t="str">
        <f>IF('Retrofit Inputs'!K73=0,"",'Retrofit Inputs'!K73)</f>
        <v/>
      </c>
      <c r="J69" s="130" t="str">
        <f ca="1">IF(OR(B69="",I69=""),"",IF(I69="None",0,INDEX(INDIRECT(CONCATENATE(B69,"SF")),1,MATCH(I69,Defaults!D$22:G$22,0))))</f>
        <v/>
      </c>
      <c r="K69" s="128" t="str">
        <f>IF(OR('Retrofit Inputs'!M73="",'Retrofit Inputs'!O73=""),"",IF(OR('Retrofit Inputs'!M73="LED Tube",'Retrofit Inputs'!M73="LED Kit"),CONCATENATE("LED"," ",'Retrofit Inputs'!O73),CONCATENATE('Retrofit Inputs'!M73, " ",'Retrofit Inputs'!O73)))</f>
        <v/>
      </c>
      <c r="L69" s="123" t="str">
        <f>IF(K69="","",VLOOKUP(K69,Measures!D$11:G$245,4,FALSE))</f>
        <v/>
      </c>
      <c r="M69" s="121" t="str">
        <f>IF('Retrofit Inputs'!Q73=0,"",'Retrofit Inputs'!Q73)</f>
        <v/>
      </c>
      <c r="N69" s="129" t="str">
        <f>IF('Retrofit Inputs'!T73=0,"",'Retrofit Inputs'!T73)</f>
        <v/>
      </c>
      <c r="O69" s="130" t="str">
        <f ca="1">IF(OR(B69="",N69=""),"",IF(N69="None",0,INDEX(INDIRECT(CONCATENATE(B69,"SF")),1,MATCH(N69,Defaults!D$22:G$22,0))))</f>
        <v/>
      </c>
      <c r="P69" s="131" t="str">
        <f t="shared" ca="1" si="0"/>
        <v/>
      </c>
      <c r="Q69" s="228" t="str">
        <f t="shared" ca="1" si="1"/>
        <v/>
      </c>
      <c r="R69" s="132" t="str">
        <f t="shared" ca="1" si="2"/>
        <v/>
      </c>
      <c r="S69" s="352" t="str">
        <f t="shared" ca="1" si="3"/>
        <v/>
      </c>
    </row>
    <row r="70" spans="2:19" ht="15.5">
      <c r="B70" s="348" t="str">
        <f>IF('Retrofit Inputs'!B74=0,"",'Retrofit Inputs'!B74)</f>
        <v/>
      </c>
      <c r="C70" s="118" t="str">
        <f>IF(B70="","",VLOOKUP(B70,Defaults!B$22:C$28,2,FALSE))</f>
        <v/>
      </c>
      <c r="D70" s="125" t="str">
        <f>IFERROR(VLOOKUP(F70,Measures!$D$11:$F$245,3,FALSE),"")</f>
        <v/>
      </c>
      <c r="E70" s="127" t="str">
        <f ca="1">IF(OR('Project Info'!$C$16="",B70=""),"",IF(D70="Screw-in Lighting",INDEX(INDIRECT(CONCATENATE(B70,"SI_IE")),'Project Info'!C$16,1),IF(D70="Hard-Wired Lighting",INDEX(INDIRECT(CONCATENATE(B70,"HW_IE")),'Project Info'!C$16,1))))</f>
        <v/>
      </c>
      <c r="F70" s="128" t="str">
        <f>IF(OR('Retrofit Inputs'!D74="",'Retrofit Inputs'!F74=""),"",IF(OR('Retrofit Inputs'!D74="LED Tube",'Retrofit Inputs'!D74="LED Kit"),CONCATENATE("LED"," ",'Retrofit Inputs'!F74),CONCATENATE('Retrofit Inputs'!D74, " ",'Retrofit Inputs'!F74)))</f>
        <v/>
      </c>
      <c r="G70" s="120" t="str">
        <f>IF(F70="","",VLOOKUP(F70,Measures!D$11:G$245,4,FALSE))</f>
        <v/>
      </c>
      <c r="H70" s="129" t="str">
        <f>IF('Retrofit Inputs'!H74=0,"",'Retrofit Inputs'!H74)</f>
        <v/>
      </c>
      <c r="I70" s="129" t="str">
        <f>IF('Retrofit Inputs'!K74=0,"",'Retrofit Inputs'!K74)</f>
        <v/>
      </c>
      <c r="J70" s="130" t="str">
        <f ca="1">IF(OR(B70="",I70=""),"",IF(I70="None",0,INDEX(INDIRECT(CONCATENATE(B70,"SF")),1,MATCH(I70,Defaults!D$22:G$22,0))))</f>
        <v/>
      </c>
      <c r="K70" s="128" t="str">
        <f>IF(OR('Retrofit Inputs'!M74="",'Retrofit Inputs'!O74=""),"",IF(OR('Retrofit Inputs'!M74="LED Tube",'Retrofit Inputs'!M74="LED Kit"),CONCATENATE("LED"," ",'Retrofit Inputs'!O74),CONCATENATE('Retrofit Inputs'!M74, " ",'Retrofit Inputs'!O74)))</f>
        <v/>
      </c>
      <c r="L70" s="123" t="str">
        <f>IF(K70="","",VLOOKUP(K70,Measures!D$11:G$245,4,FALSE))</f>
        <v/>
      </c>
      <c r="M70" s="121" t="str">
        <f>IF('Retrofit Inputs'!Q74=0,"",'Retrofit Inputs'!Q74)</f>
        <v/>
      </c>
      <c r="N70" s="129" t="str">
        <f>IF('Retrofit Inputs'!T74=0,"",'Retrofit Inputs'!T74)</f>
        <v/>
      </c>
      <c r="O70" s="130" t="str">
        <f ca="1">IF(OR(B70="",N70=""),"",IF(N70="None",0,INDEX(INDIRECT(CONCATENATE(B70,"SF")),1,MATCH(N70,Defaults!D$22:G$22,0))))</f>
        <v/>
      </c>
      <c r="P70" s="131" t="str">
        <f t="shared" ca="1" si="0"/>
        <v/>
      </c>
      <c r="Q70" s="228" t="str">
        <f t="shared" ca="1" si="1"/>
        <v/>
      </c>
      <c r="R70" s="132" t="str">
        <f t="shared" ca="1" si="2"/>
        <v/>
      </c>
      <c r="S70" s="352" t="str">
        <f t="shared" ca="1" si="3"/>
        <v/>
      </c>
    </row>
    <row r="71" spans="2:19" ht="15.5">
      <c r="B71" s="348" t="str">
        <f>IF('Retrofit Inputs'!B75=0,"",'Retrofit Inputs'!B75)</f>
        <v/>
      </c>
      <c r="C71" s="118" t="str">
        <f>IF(B71="","",VLOOKUP(B71,Defaults!B$22:C$28,2,FALSE))</f>
        <v/>
      </c>
      <c r="D71" s="125" t="str">
        <f>IFERROR(VLOOKUP(F71,Measures!$D$11:$F$245,3,FALSE),"")</f>
        <v/>
      </c>
      <c r="E71" s="127" t="str">
        <f ca="1">IF(OR('Project Info'!$C$16="",B71=""),"",IF(D71="Screw-in Lighting",INDEX(INDIRECT(CONCATENATE(B71,"SI_IE")),'Project Info'!C$16,1),IF(D71="Hard-Wired Lighting",INDEX(INDIRECT(CONCATENATE(B71,"HW_IE")),'Project Info'!C$16,1))))</f>
        <v/>
      </c>
      <c r="F71" s="128" t="str">
        <f>IF(OR('Retrofit Inputs'!D75="",'Retrofit Inputs'!F75=""),"",IF(OR('Retrofit Inputs'!D75="LED Tube",'Retrofit Inputs'!D75="LED Kit"),CONCATENATE("LED"," ",'Retrofit Inputs'!F75),CONCATENATE('Retrofit Inputs'!D75, " ",'Retrofit Inputs'!F75)))</f>
        <v/>
      </c>
      <c r="G71" s="120" t="str">
        <f>IF(F71="","",VLOOKUP(F71,Measures!D$11:G$245,4,FALSE))</f>
        <v/>
      </c>
      <c r="H71" s="129" t="str">
        <f>IF('Retrofit Inputs'!H75=0,"",'Retrofit Inputs'!H75)</f>
        <v/>
      </c>
      <c r="I71" s="129" t="str">
        <f>IF('Retrofit Inputs'!K75=0,"",'Retrofit Inputs'!K75)</f>
        <v/>
      </c>
      <c r="J71" s="130" t="str">
        <f ca="1">IF(OR(B71="",I71=""),"",IF(I71="None",0,INDEX(INDIRECT(CONCATENATE(B71,"SF")),1,MATCH(I71,Defaults!D$22:G$22,0))))</f>
        <v/>
      </c>
      <c r="K71" s="128" t="str">
        <f>IF(OR('Retrofit Inputs'!M75="",'Retrofit Inputs'!O75=""),"",IF(OR('Retrofit Inputs'!M75="LED Tube",'Retrofit Inputs'!M75="LED Kit"),CONCATENATE("LED"," ",'Retrofit Inputs'!O75),CONCATENATE('Retrofit Inputs'!M75, " ",'Retrofit Inputs'!O75)))</f>
        <v/>
      </c>
      <c r="L71" s="123" t="str">
        <f>IF(K71="","",VLOOKUP(K71,Measures!D$11:G$245,4,FALSE))</f>
        <v/>
      </c>
      <c r="M71" s="121" t="str">
        <f>IF('Retrofit Inputs'!Q75=0,"",'Retrofit Inputs'!Q75)</f>
        <v/>
      </c>
      <c r="N71" s="129" t="str">
        <f>IF('Retrofit Inputs'!T75=0,"",'Retrofit Inputs'!T75)</f>
        <v/>
      </c>
      <c r="O71" s="130" t="str">
        <f ca="1">IF(OR(B71="",N71=""),"",IF(N71="None",0,INDEX(INDIRECT(CONCATENATE(B71,"SF")),1,MATCH(N71,Defaults!D$22:G$22,0))))</f>
        <v/>
      </c>
      <c r="P71" s="131" t="str">
        <f t="shared" ca="1" si="0"/>
        <v/>
      </c>
      <c r="Q71" s="228" t="str">
        <f t="shared" ca="1" si="1"/>
        <v/>
      </c>
      <c r="R71" s="132" t="str">
        <f t="shared" ca="1" si="2"/>
        <v/>
      </c>
      <c r="S71" s="352" t="str">
        <f t="shared" ca="1" si="3"/>
        <v/>
      </c>
    </row>
    <row r="72" spans="2:19" ht="15.5">
      <c r="B72" s="348" t="str">
        <f>IF('Retrofit Inputs'!B76=0,"",'Retrofit Inputs'!B76)</f>
        <v/>
      </c>
      <c r="C72" s="118" t="str">
        <f>IF(B72="","",VLOOKUP(B72,Defaults!B$22:C$28,2,FALSE))</f>
        <v/>
      </c>
      <c r="D72" s="125" t="str">
        <f>IFERROR(VLOOKUP(F72,Measures!$D$11:$F$245,3,FALSE),"")</f>
        <v/>
      </c>
      <c r="E72" s="127" t="str">
        <f ca="1">IF(OR('Project Info'!$C$16="",B72=""),"",IF(D72="Screw-in Lighting",INDEX(INDIRECT(CONCATENATE(B72,"SI_IE")),'Project Info'!C$16,1),IF(D72="Hard-Wired Lighting",INDEX(INDIRECT(CONCATENATE(B72,"HW_IE")),'Project Info'!C$16,1))))</f>
        <v/>
      </c>
      <c r="F72" s="133" t="str">
        <f>IF(OR('Retrofit Inputs'!D76="",'Retrofit Inputs'!F76=""),"",IF(OR('Retrofit Inputs'!D76="LED Tube",'Retrofit Inputs'!D76="LED Kit"),CONCATENATE("LED"," ",'Retrofit Inputs'!F76),CONCATENATE('Retrofit Inputs'!D76, " ",'Retrofit Inputs'!F76)))</f>
        <v/>
      </c>
      <c r="G72" s="120" t="str">
        <f>IF(F72="","",VLOOKUP(F72,Measures!D$11:G$245,4,FALSE))</f>
        <v/>
      </c>
      <c r="H72" s="134" t="str">
        <f>IF('Retrofit Inputs'!H76=0,"",'Retrofit Inputs'!H76)</f>
        <v/>
      </c>
      <c r="I72" s="134" t="str">
        <f>IF('Retrofit Inputs'!K76=0,"",'Retrofit Inputs'!K76)</f>
        <v/>
      </c>
      <c r="J72" s="135" t="str">
        <f ca="1">IF(OR(B72="",I72=""),"",IF(I72="None",0,INDEX(INDIRECT(CONCATENATE(B72,"SF")),1,MATCH(I72,Defaults!D$22:G$22,0))))</f>
        <v/>
      </c>
      <c r="K72" s="128" t="str">
        <f>IF(OR('Retrofit Inputs'!M76="",'Retrofit Inputs'!O76=""),"",IF(OR('Retrofit Inputs'!M76="LED Tube",'Retrofit Inputs'!M76="LED Kit"),CONCATENATE("LED"," ",'Retrofit Inputs'!O76),CONCATENATE('Retrofit Inputs'!M76, " ",'Retrofit Inputs'!O76)))</f>
        <v/>
      </c>
      <c r="L72" s="123" t="str">
        <f>IF(K72="","",VLOOKUP(K72,Measures!D$11:G$245,4,FALSE))</f>
        <v/>
      </c>
      <c r="M72" s="121" t="str">
        <f>IF('Retrofit Inputs'!Q76=0,"",'Retrofit Inputs'!Q76)</f>
        <v/>
      </c>
      <c r="N72" s="129" t="str">
        <f>IF('Retrofit Inputs'!T76=0,"",'Retrofit Inputs'!T76)</f>
        <v/>
      </c>
      <c r="O72" s="130" t="str">
        <f ca="1">IF(OR(B72="",N72=""),"",IF(N72="None",0,INDEX(INDIRECT(CONCATENATE(B72,"SF")),1,MATCH(N72,Defaults!D$22:G$22,0))))</f>
        <v/>
      </c>
      <c r="P72" s="131" t="str">
        <f t="shared" ca="1" si="0"/>
        <v/>
      </c>
      <c r="Q72" s="228" t="str">
        <f t="shared" ca="1" si="1"/>
        <v/>
      </c>
      <c r="R72" s="132" t="str">
        <f t="shared" ca="1" si="2"/>
        <v/>
      </c>
      <c r="S72" s="352" t="str">
        <f t="shared" ca="1" si="3"/>
        <v/>
      </c>
    </row>
    <row r="73" spans="2:19" ht="15.5">
      <c r="B73" s="349" t="str">
        <f>IF('Retrofit Inputs'!B77=0,"",'Retrofit Inputs'!B77)</f>
        <v/>
      </c>
      <c r="C73" s="118" t="str">
        <f>IF(B73="","",VLOOKUP(B73,Defaults!B$22:C$28,2,FALSE))</f>
        <v/>
      </c>
      <c r="D73" s="125" t="str">
        <f>IFERROR(VLOOKUP(F73,Measures!$D$11:$F$245,3,FALSE),"")</f>
        <v/>
      </c>
      <c r="E73" s="127" t="str">
        <f ca="1">IF(OR('Project Info'!$C$16="",B73=""),"",IF(D73="Screw-in Lighting",INDEX(INDIRECT(CONCATENATE(B73,"SI_IE")),'Project Info'!C$16,1),IF(D73="Hard-Wired Lighting",INDEX(INDIRECT(CONCATENATE(B73,"HW_IE")),'Project Info'!C$16,1))))</f>
        <v/>
      </c>
      <c r="F73" s="137" t="str">
        <f>IF(OR('Retrofit Inputs'!D77="",'Retrofit Inputs'!F77=""),"",IF(OR('Retrofit Inputs'!D77="LED Tube",'Retrofit Inputs'!D77="LED Kit"),CONCATENATE("LED"," ",'Retrofit Inputs'!F77),CONCATENATE('Retrofit Inputs'!D77, " ",'Retrofit Inputs'!F77)))</f>
        <v/>
      </c>
      <c r="G73" s="120" t="str">
        <f>IF(F73="","",VLOOKUP(F73,Measures!D$11:G$245,4,FALSE))</f>
        <v/>
      </c>
      <c r="H73" s="138" t="str">
        <f>IF('Retrofit Inputs'!H77=0,"",'Retrofit Inputs'!H77)</f>
        <v/>
      </c>
      <c r="I73" s="138" t="str">
        <f>IF('Retrofit Inputs'!K77=0,"",'Retrofit Inputs'!K77)</f>
        <v/>
      </c>
      <c r="J73" s="139" t="str">
        <f ca="1">IF(OR(B73="",I73=""),"",IF(I73="None",0,INDEX(INDIRECT(CONCATENATE(B73,"SF")),1,MATCH(I73,Defaults!D$22:G$22,0))))</f>
        <v/>
      </c>
      <c r="K73" s="140" t="str">
        <f>IF(OR('Retrofit Inputs'!M77="",'Retrofit Inputs'!O77=""),"",IF(OR('Retrofit Inputs'!M77="LED Tube",'Retrofit Inputs'!M77="LED Kit"),CONCATENATE("LED"," ",'Retrofit Inputs'!O77),CONCATENATE('Retrofit Inputs'!M77, " ",'Retrofit Inputs'!O77)))</f>
        <v/>
      </c>
      <c r="L73" s="123" t="str">
        <f>IF(K73="","",VLOOKUP(K73,Measures!D$11:G$245,4,FALSE))</f>
        <v/>
      </c>
      <c r="M73" s="141" t="str">
        <f>IF('Retrofit Inputs'!Q77=0,"",'Retrofit Inputs'!Q77)</f>
        <v/>
      </c>
      <c r="N73" s="142" t="str">
        <f>IF('Retrofit Inputs'!T77=0,"",'Retrofit Inputs'!T77)</f>
        <v/>
      </c>
      <c r="O73" s="143" t="str">
        <f ca="1">IF(OR(B73="",N73=""),"",IF(N73="None",0,INDEX(INDIRECT(CONCATENATE(B73,"SF")),1,MATCH(N73,Defaults!D$22:G$22,0))))</f>
        <v/>
      </c>
      <c r="P73" s="144" t="str">
        <f t="shared" ca="1" si="0"/>
        <v/>
      </c>
      <c r="Q73" s="231" t="str">
        <f t="shared" ca="1" si="1"/>
        <v/>
      </c>
      <c r="R73" s="145" t="str">
        <f t="shared" ca="1" si="2"/>
        <v/>
      </c>
      <c r="S73" s="354" t="str">
        <f t="shared" ca="1" si="3"/>
        <v/>
      </c>
    </row>
    <row r="74" spans="2:19" ht="15.5">
      <c r="B74" s="350" t="str">
        <f>IF('Retrofit Inputs'!B78=0,"",'Retrofit Inputs'!B78)</f>
        <v/>
      </c>
      <c r="C74" s="118" t="str">
        <f>IF(B74="","",VLOOKUP(B74,Defaults!B$22:C$28,2,FALSE))</f>
        <v/>
      </c>
      <c r="D74" s="125" t="str">
        <f>IFERROR(VLOOKUP(F74,Measures!$D$11:$F$245,3,FALSE),"")</f>
        <v/>
      </c>
      <c r="E74" s="127" t="str">
        <f ca="1">IF(OR('Project Info'!$C$16="",B74=""),"",IF(D74="Screw-in Lighting",INDEX(INDIRECT(CONCATENATE(B74,"SI_IE")),'Project Info'!C$16,1),IF(D74="Hard-Wired Lighting",INDEX(INDIRECT(CONCATENATE(B74,"HW_IE")),'Project Info'!C$16,1))))</f>
        <v/>
      </c>
      <c r="F74" s="128" t="str">
        <f>IF(OR('Retrofit Inputs'!D78="",'Retrofit Inputs'!F78=""),"",IF(OR('Retrofit Inputs'!D78="LED Tube",'Retrofit Inputs'!D78="LED Kit"),CONCATENATE("LED"," ",'Retrofit Inputs'!F78),CONCATENATE('Retrofit Inputs'!D78, " ",'Retrofit Inputs'!F78)))</f>
        <v/>
      </c>
      <c r="G74" s="120" t="str">
        <f>IF(F74="","",VLOOKUP(F74,Measures!D$11:G$245,4,FALSE))</f>
        <v/>
      </c>
      <c r="H74" s="129" t="str">
        <f>IF('Retrofit Inputs'!H78=0,"",'Retrofit Inputs'!H78)</f>
        <v/>
      </c>
      <c r="I74" s="129" t="str">
        <f>IF('Retrofit Inputs'!K78=0,"",'Retrofit Inputs'!K78)</f>
        <v/>
      </c>
      <c r="J74" s="130" t="str">
        <f ca="1">IF(OR(B74="",I74=""),"",IF(I74="None",0,INDEX(INDIRECT(CONCATENATE(B74,"SF")),1,MATCH(I74,Defaults!D$22:G$22,0))))</f>
        <v/>
      </c>
      <c r="K74" s="128" t="str">
        <f>IF(OR('Retrofit Inputs'!M78="",'Retrofit Inputs'!O78=""),"",IF(OR('Retrofit Inputs'!M78="LED Tube",'Retrofit Inputs'!M78="LED Kit"),CONCATENATE("LED"," ",'Retrofit Inputs'!O78),CONCATENATE('Retrofit Inputs'!M78, " ",'Retrofit Inputs'!O78)))</f>
        <v/>
      </c>
      <c r="L74" s="123" t="str">
        <f>IF(K74="","",VLOOKUP(K74,Measures!D$11:G$245,4,FALSE))</f>
        <v/>
      </c>
      <c r="M74" s="129" t="str">
        <f>IF('Retrofit Inputs'!Q78=0,"",'Retrofit Inputs'!Q78)</f>
        <v/>
      </c>
      <c r="N74" s="129" t="str">
        <f>IF('Retrofit Inputs'!T78=0,"",'Retrofit Inputs'!T78)</f>
        <v/>
      </c>
      <c r="O74" s="130" t="str">
        <f ca="1">IF(OR(B74="",N74=""),"",IF(N74="None",0,INDEX(INDIRECT(CONCATENATE(B74,"SF")),1,MATCH(N74,Defaults!D$22:G$22,0))))</f>
        <v/>
      </c>
      <c r="P74" s="131" t="str">
        <f t="shared" ca="1" si="0"/>
        <v/>
      </c>
      <c r="Q74" s="228" t="str">
        <f t="shared" ca="1" si="1"/>
        <v/>
      </c>
      <c r="R74" s="132" t="str">
        <f t="shared" ca="1" si="2"/>
        <v/>
      </c>
      <c r="S74" s="352" t="str">
        <f t="shared" ca="1" si="3"/>
        <v/>
      </c>
    </row>
    <row r="75" spans="2:19" ht="15.5">
      <c r="B75" s="348" t="str">
        <f>IF('Retrofit Inputs'!B79=0,"",'Retrofit Inputs'!B79)</f>
        <v/>
      </c>
      <c r="C75" s="118" t="str">
        <f>IF(B75="","",VLOOKUP(B75,Defaults!B$22:C$28,2,FALSE))</f>
        <v/>
      </c>
      <c r="D75" s="125" t="str">
        <f>IFERROR(VLOOKUP(F75,Measures!$D$11:$F$245,3,FALSE),"")</f>
        <v/>
      </c>
      <c r="E75" s="127" t="str">
        <f ca="1">IF(OR('Project Info'!$C$16="",B75=""),"",IF(D75="Screw-in Lighting",INDEX(INDIRECT(CONCATENATE(B75,"SI_IE")),'Project Info'!C$16,1),IF(D75="Hard-Wired Lighting",INDEX(INDIRECT(CONCATENATE(B75,"HW_IE")),'Project Info'!C$16,1))))</f>
        <v/>
      </c>
      <c r="F75" s="128" t="str">
        <f>IF(OR('Retrofit Inputs'!D79="",'Retrofit Inputs'!F79=""),"",IF(OR('Retrofit Inputs'!D79="LED Tube",'Retrofit Inputs'!D79="LED Kit"),CONCATENATE("LED"," ",'Retrofit Inputs'!F79),CONCATENATE('Retrofit Inputs'!D79, " ",'Retrofit Inputs'!F79)))</f>
        <v/>
      </c>
      <c r="G75" s="120" t="str">
        <f>IF(F75="","",VLOOKUP(F75,Measures!D$11:G$245,4,FALSE))</f>
        <v/>
      </c>
      <c r="H75" s="129" t="str">
        <f>IF('Retrofit Inputs'!H79=0,"",'Retrofit Inputs'!H79)</f>
        <v/>
      </c>
      <c r="I75" s="129" t="str">
        <f>IF('Retrofit Inputs'!K79=0,"",'Retrofit Inputs'!K79)</f>
        <v/>
      </c>
      <c r="J75" s="130" t="str">
        <f ca="1">IF(OR(B75="",I75=""),"",IF(I75="None",0,INDEX(INDIRECT(CONCATENATE(B75,"SF")),1,MATCH(I75,Defaults!D$22:G$22,0))))</f>
        <v/>
      </c>
      <c r="K75" s="128" t="str">
        <f>IF(OR('Retrofit Inputs'!M79="",'Retrofit Inputs'!O79=""),"",IF(OR('Retrofit Inputs'!M79="LED Tube",'Retrofit Inputs'!M79="LED Kit"),CONCATENATE("LED"," ",'Retrofit Inputs'!O79),CONCATENATE('Retrofit Inputs'!M79, " ",'Retrofit Inputs'!O79)))</f>
        <v/>
      </c>
      <c r="L75" s="123" t="str">
        <f>IF(K75="","",VLOOKUP(K75,Measures!D$11:G$245,4,FALSE))</f>
        <v/>
      </c>
      <c r="M75" s="121" t="str">
        <f>IF('Retrofit Inputs'!Q79=0,"",'Retrofit Inputs'!Q79)</f>
        <v/>
      </c>
      <c r="N75" s="129" t="str">
        <f>IF('Retrofit Inputs'!T79=0,"",'Retrofit Inputs'!T79)</f>
        <v/>
      </c>
      <c r="O75" s="130" t="str">
        <f ca="1">IF(OR(B75="",N75=""),"",IF(N75="None",0,INDEX(INDIRECT(CONCATENATE(B75,"SF")),1,MATCH(N75,Defaults!D$22:G$22,0))))</f>
        <v/>
      </c>
      <c r="P75" s="131" t="str">
        <f t="shared" ca="1" si="0"/>
        <v/>
      </c>
      <c r="Q75" s="228" t="str">
        <f t="shared" ca="1" si="1"/>
        <v/>
      </c>
      <c r="R75" s="132" t="str">
        <f t="shared" ca="1" si="2"/>
        <v/>
      </c>
      <c r="S75" s="352" t="str">
        <f t="shared" ca="1" si="3"/>
        <v/>
      </c>
    </row>
    <row r="76" spans="2:19" ht="15.5">
      <c r="B76" s="348" t="str">
        <f>IF('Retrofit Inputs'!B80=0,"",'Retrofit Inputs'!B80)</f>
        <v/>
      </c>
      <c r="C76" s="118" t="str">
        <f>IF(B76="","",VLOOKUP(B76,Defaults!B$22:C$28,2,FALSE))</f>
        <v/>
      </c>
      <c r="D76" s="125" t="str">
        <f>IFERROR(VLOOKUP(F76,Measures!$D$11:$F$245,3,FALSE),"")</f>
        <v/>
      </c>
      <c r="E76" s="127" t="str">
        <f ca="1">IF(OR('Project Info'!$C$16="",B76=""),"",IF(D76="Screw-in Lighting",INDEX(INDIRECT(CONCATENATE(B76,"SI_IE")),'Project Info'!C$16,1),IF(D76="Hard-Wired Lighting",INDEX(INDIRECT(CONCATENATE(B76,"HW_IE")),'Project Info'!C$16,1))))</f>
        <v/>
      </c>
      <c r="F76" s="128" t="str">
        <f>IF(OR('Retrofit Inputs'!D80="",'Retrofit Inputs'!F80=""),"",IF(OR('Retrofit Inputs'!D80="LED Tube",'Retrofit Inputs'!D80="LED Kit"),CONCATENATE("LED"," ",'Retrofit Inputs'!F80),CONCATENATE('Retrofit Inputs'!D80, " ",'Retrofit Inputs'!F80)))</f>
        <v/>
      </c>
      <c r="G76" s="120" t="str">
        <f>IF(F76="","",VLOOKUP(F76,Measures!D$11:G$245,4,FALSE))</f>
        <v/>
      </c>
      <c r="H76" s="129" t="str">
        <f>IF('Retrofit Inputs'!H80=0,"",'Retrofit Inputs'!H80)</f>
        <v/>
      </c>
      <c r="I76" s="129" t="str">
        <f>IF('Retrofit Inputs'!K80=0,"",'Retrofit Inputs'!K80)</f>
        <v/>
      </c>
      <c r="J76" s="130" t="str">
        <f ca="1">IF(OR(B76="",I76=""),"",IF(I76="None",0,INDEX(INDIRECT(CONCATENATE(B76,"SF")),1,MATCH(I76,Defaults!D$22:G$22,0))))</f>
        <v/>
      </c>
      <c r="K76" s="24" t="str">
        <f>IF(OR('Retrofit Inputs'!M80="",'Retrofit Inputs'!O80=""),"",IF(OR('Retrofit Inputs'!M80="LED Tube",'Retrofit Inputs'!M80="LED Kit"),CONCATENATE("LED"," ",'Retrofit Inputs'!O80),CONCATENATE('Retrofit Inputs'!M80, " ",'Retrofit Inputs'!O80)))</f>
        <v/>
      </c>
      <c r="L76" s="123" t="str">
        <f>IF(K76="","",VLOOKUP(K76,Measures!D$11:G$245,4,FALSE))</f>
        <v/>
      </c>
      <c r="M76" s="121" t="str">
        <f>IF('Retrofit Inputs'!Q80=0,"",'Retrofit Inputs'!Q80)</f>
        <v/>
      </c>
      <c r="N76" s="25" t="str">
        <f>IF('Retrofit Inputs'!T80=0,"",'Retrofit Inputs'!T80)</f>
        <v/>
      </c>
      <c r="O76" s="26" t="str">
        <f ca="1">IF(OR(B76="",N76=""),"",IF(N76="None",0,INDEX(INDIRECT(CONCATENATE(B76,"SF")),1,MATCH(N76,Defaults!D$22:G$22,0))))</f>
        <v/>
      </c>
      <c r="P76" s="131" t="str">
        <f t="shared" ca="1" si="0"/>
        <v/>
      </c>
      <c r="Q76" s="229" t="str">
        <f t="shared" ca="1" si="1"/>
        <v/>
      </c>
      <c r="R76" s="81" t="str">
        <f t="shared" ca="1" si="2"/>
        <v/>
      </c>
      <c r="S76" s="353" t="str">
        <f t="shared" ca="1" si="3"/>
        <v/>
      </c>
    </row>
    <row r="77" spans="2:19" ht="15.5">
      <c r="B77" s="348" t="str">
        <f>IF('Retrofit Inputs'!B81=0,"",'Retrofit Inputs'!B81)</f>
        <v/>
      </c>
      <c r="C77" s="118" t="str">
        <f>IF(B77="","",VLOOKUP(B77,Defaults!B$22:C$28,2,FALSE))</f>
        <v/>
      </c>
      <c r="D77" s="125" t="str">
        <f>IFERROR(VLOOKUP(F77,Measures!$D$11:$F$245,3,FALSE),"")</f>
        <v/>
      </c>
      <c r="E77" s="127" t="str">
        <f ca="1">IF(OR('Project Info'!$C$16="",B77=""),"",IF(D77="Screw-in Lighting",INDEX(INDIRECT(CONCATENATE(B77,"SI_IE")),'Project Info'!C$16,1),IF(D77="Hard-Wired Lighting",INDEX(INDIRECT(CONCATENATE(B77,"HW_IE")),'Project Info'!C$16,1))))</f>
        <v/>
      </c>
      <c r="F77" s="128" t="str">
        <f>IF(OR('Retrofit Inputs'!D81="",'Retrofit Inputs'!F81=""),"",IF(OR('Retrofit Inputs'!D81="LED Tube",'Retrofit Inputs'!D81="LED Kit"),CONCATENATE("LED"," ",'Retrofit Inputs'!F81),CONCATENATE('Retrofit Inputs'!D81, " ",'Retrofit Inputs'!F81)))</f>
        <v/>
      </c>
      <c r="G77" s="120" t="str">
        <f>IF(F77="","",VLOOKUP(F77,Measures!D$11:G$245,4,FALSE))</f>
        <v/>
      </c>
      <c r="H77" s="129" t="str">
        <f>IF('Retrofit Inputs'!H81=0,"",'Retrofit Inputs'!H81)</f>
        <v/>
      </c>
      <c r="I77" s="129" t="str">
        <f>IF('Retrofit Inputs'!K81=0,"",'Retrofit Inputs'!K81)</f>
        <v/>
      </c>
      <c r="J77" s="130" t="str">
        <f ca="1">IF(OR(B77="",I77=""),"",IF(I77="None",0,INDEX(INDIRECT(CONCATENATE(B77,"SF")),1,MATCH(I77,Defaults!D$22:G$22,0))))</f>
        <v/>
      </c>
      <c r="K77" s="128" t="str">
        <f>IF(OR('Retrofit Inputs'!M81="",'Retrofit Inputs'!O81=""),"",IF(OR('Retrofit Inputs'!M81="LED Tube",'Retrofit Inputs'!M81="LED Kit"),CONCATENATE("LED"," ",'Retrofit Inputs'!O81),CONCATENATE('Retrofit Inputs'!M81, " ",'Retrofit Inputs'!O81)))</f>
        <v/>
      </c>
      <c r="L77" s="123" t="str">
        <f>IF(K77="","",VLOOKUP(K77,Measures!D$11:G$245,4,FALSE))</f>
        <v/>
      </c>
      <c r="M77" s="121" t="str">
        <f>IF('Retrofit Inputs'!Q81=0,"",'Retrofit Inputs'!Q81)</f>
        <v/>
      </c>
      <c r="N77" s="129" t="str">
        <f>IF('Retrofit Inputs'!T81=0,"",'Retrofit Inputs'!T81)</f>
        <v/>
      </c>
      <c r="O77" s="130" t="str">
        <f ca="1">IF(OR(B77="",N77=""),"",IF(N77="None",0,INDEX(INDIRECT(CONCATENATE(B77,"SF")),1,MATCH(N77,Defaults!D$22:G$22,0))))</f>
        <v/>
      </c>
      <c r="P77" s="131" t="str">
        <f t="shared" ca="1" si="0"/>
        <v/>
      </c>
      <c r="Q77" s="228" t="str">
        <f t="shared" ca="1" si="1"/>
        <v/>
      </c>
      <c r="R77" s="132" t="str">
        <f t="shared" ca="1" si="2"/>
        <v/>
      </c>
      <c r="S77" s="352" t="str">
        <f t="shared" ca="1" si="3"/>
        <v/>
      </c>
    </row>
    <row r="78" spans="2:19" ht="15.5">
      <c r="B78" s="348" t="str">
        <f>IF('Retrofit Inputs'!B82=0,"",'Retrofit Inputs'!B82)</f>
        <v/>
      </c>
      <c r="C78" s="118" t="str">
        <f>IF(B78="","",VLOOKUP(B78,Defaults!B$22:C$28,2,FALSE))</f>
        <v/>
      </c>
      <c r="D78" s="125" t="str">
        <f>IFERROR(VLOOKUP(F78,Measures!$D$11:$F$245,3,FALSE),"")</f>
        <v/>
      </c>
      <c r="E78" s="127" t="str">
        <f ca="1">IF(OR('Project Info'!$C$16="",B78=""),"",IF(D78="Screw-in Lighting",INDEX(INDIRECT(CONCATENATE(B78,"SI_IE")),'Project Info'!C$16,1),IF(D78="Hard-Wired Lighting",INDEX(INDIRECT(CONCATENATE(B78,"HW_IE")),'Project Info'!C$16,1))))</f>
        <v/>
      </c>
      <c r="F78" s="128" t="str">
        <f>IF(OR('Retrofit Inputs'!D82="",'Retrofit Inputs'!F82=""),"",IF(OR('Retrofit Inputs'!D82="LED Tube",'Retrofit Inputs'!D82="LED Kit"),CONCATENATE("LED"," ",'Retrofit Inputs'!F82),CONCATENATE('Retrofit Inputs'!D82, " ",'Retrofit Inputs'!F82)))</f>
        <v/>
      </c>
      <c r="G78" s="120" t="str">
        <f>IF(F78="","",VLOOKUP(F78,Measures!D$11:G$245,4,FALSE))</f>
        <v/>
      </c>
      <c r="H78" s="129" t="str">
        <f>IF('Retrofit Inputs'!H82=0,"",'Retrofit Inputs'!H82)</f>
        <v/>
      </c>
      <c r="I78" s="129" t="str">
        <f>IF('Retrofit Inputs'!K82=0,"",'Retrofit Inputs'!K82)</f>
        <v/>
      </c>
      <c r="J78" s="130" t="str">
        <f ca="1">IF(OR(B78="",I78=""),"",IF(I78="None",0,INDEX(INDIRECT(CONCATENATE(B78,"SF")),1,MATCH(I78,Defaults!D$22:G$22,0))))</f>
        <v/>
      </c>
      <c r="K78" s="128" t="str">
        <f>IF(OR('Retrofit Inputs'!M82="",'Retrofit Inputs'!O82=""),"",IF(OR('Retrofit Inputs'!M82="LED Tube",'Retrofit Inputs'!M82="LED Kit"),CONCATENATE("LED"," ",'Retrofit Inputs'!O82),CONCATENATE('Retrofit Inputs'!M82, " ",'Retrofit Inputs'!O82)))</f>
        <v/>
      </c>
      <c r="L78" s="123" t="str">
        <f>IF(K78="","",VLOOKUP(K78,Measures!D$11:G$245,4,FALSE))</f>
        <v/>
      </c>
      <c r="M78" s="121" t="str">
        <f>IF('Retrofit Inputs'!Q82=0,"",'Retrofit Inputs'!Q82)</f>
        <v/>
      </c>
      <c r="N78" s="129" t="str">
        <f>IF('Retrofit Inputs'!T82=0,"",'Retrofit Inputs'!T82)</f>
        <v/>
      </c>
      <c r="O78" s="130" t="str">
        <f ca="1">IF(OR(B78="",N78=""),"",IF(N78="None",0,INDEX(INDIRECT(CONCATENATE(B78,"SF")),1,MATCH(N78,Defaults!D$22:G$22,0))))</f>
        <v/>
      </c>
      <c r="P78" s="131" t="str">
        <f t="shared" ref="P78:P141" ca="1" si="4">IFERROR((G78/1000)*H78*C78*E78*(1-J78),"")</f>
        <v/>
      </c>
      <c r="Q78" s="228" t="str">
        <f t="shared" ref="Q78:Q141" ca="1" si="5">IFERROR((L78/1000)*M78*C78*E78*(1-O78),"")</f>
        <v/>
      </c>
      <c r="R78" s="132" t="str">
        <f t="shared" ca="1" si="2"/>
        <v/>
      </c>
      <c r="S78" s="352" t="str">
        <f t="shared" ca="1" si="3"/>
        <v/>
      </c>
    </row>
    <row r="79" spans="2:19" ht="15.5">
      <c r="B79" s="348" t="str">
        <f>IF('Retrofit Inputs'!B83=0,"",'Retrofit Inputs'!B83)</f>
        <v/>
      </c>
      <c r="C79" s="118" t="str">
        <f>IF(B79="","",VLOOKUP(B79,Defaults!B$22:C$28,2,FALSE))</f>
        <v/>
      </c>
      <c r="D79" s="125" t="str">
        <f>IFERROR(VLOOKUP(F79,Measures!$D$11:$F$245,3,FALSE),"")</f>
        <v/>
      </c>
      <c r="E79" s="127" t="str">
        <f ca="1">IF(OR('Project Info'!$C$16="",B79=""),"",IF(D79="Screw-in Lighting",INDEX(INDIRECT(CONCATENATE(B79,"SI_IE")),'Project Info'!C$16,1),IF(D79="Hard-Wired Lighting",INDEX(INDIRECT(CONCATENATE(B79,"HW_IE")),'Project Info'!C$16,1))))</f>
        <v/>
      </c>
      <c r="F79" s="128" t="str">
        <f>IF(OR('Retrofit Inputs'!D83="",'Retrofit Inputs'!F83=""),"",IF(OR('Retrofit Inputs'!D83="LED Tube",'Retrofit Inputs'!D83="LED Kit"),CONCATENATE("LED"," ",'Retrofit Inputs'!F83),CONCATENATE('Retrofit Inputs'!D83, " ",'Retrofit Inputs'!F83)))</f>
        <v/>
      </c>
      <c r="G79" s="120" t="str">
        <f>IF(F79="","",VLOOKUP(F79,Measures!D$11:G$245,4,FALSE))</f>
        <v/>
      </c>
      <c r="H79" s="129" t="str">
        <f>IF('Retrofit Inputs'!H83=0,"",'Retrofit Inputs'!H83)</f>
        <v/>
      </c>
      <c r="I79" s="129" t="str">
        <f>IF('Retrofit Inputs'!K83=0,"",'Retrofit Inputs'!K83)</f>
        <v/>
      </c>
      <c r="J79" s="130" t="str">
        <f ca="1">IF(OR(B79="",I79=""),"",IF(I79="None",0,INDEX(INDIRECT(CONCATENATE(B79,"SF")),1,MATCH(I79,Defaults!D$22:G$22,0))))</f>
        <v/>
      </c>
      <c r="K79" s="128" t="str">
        <f>IF(OR('Retrofit Inputs'!M83="",'Retrofit Inputs'!O83=""),"",IF(OR('Retrofit Inputs'!M83="LED Tube",'Retrofit Inputs'!M83="LED Kit"),CONCATENATE("LED"," ",'Retrofit Inputs'!O83),CONCATENATE('Retrofit Inputs'!M83, " ",'Retrofit Inputs'!O83)))</f>
        <v/>
      </c>
      <c r="L79" s="123" t="str">
        <f>IF(K79="","",VLOOKUP(K79,Measures!D$11:G$245,4,FALSE))</f>
        <v/>
      </c>
      <c r="M79" s="121" t="str">
        <f>IF('Retrofit Inputs'!Q83=0,"",'Retrofit Inputs'!Q83)</f>
        <v/>
      </c>
      <c r="N79" s="129" t="str">
        <f>IF('Retrofit Inputs'!T83=0,"",'Retrofit Inputs'!T83)</f>
        <v/>
      </c>
      <c r="O79" s="130" t="str">
        <f ca="1">IF(OR(B79="",N79=""),"",IF(N79="None",0,INDEX(INDIRECT(CONCATENATE(B79,"SF")),1,MATCH(N79,Defaults!D$22:G$22,0))))</f>
        <v/>
      </c>
      <c r="P79" s="131" t="str">
        <f t="shared" ca="1" si="4"/>
        <v/>
      </c>
      <c r="Q79" s="228" t="str">
        <f t="shared" ca="1" si="5"/>
        <v/>
      </c>
      <c r="R79" s="132" t="str">
        <f t="shared" ref="R79:R142" ca="1" si="6">IFERROR(P79-Q79,"")</f>
        <v/>
      </c>
      <c r="S79" s="352" t="str">
        <f t="shared" ref="S79:S142" ca="1" si="7">IFERROR(R79*15,"")</f>
        <v/>
      </c>
    </row>
    <row r="80" spans="2:19" ht="15.5">
      <c r="B80" s="348" t="str">
        <f>IF('Retrofit Inputs'!B84=0,"",'Retrofit Inputs'!B84)</f>
        <v/>
      </c>
      <c r="C80" s="118" t="str">
        <f>IF(B80="","",VLOOKUP(B80,Defaults!B$22:C$28,2,FALSE))</f>
        <v/>
      </c>
      <c r="D80" s="125" t="str">
        <f>IFERROR(VLOOKUP(F80,Measures!$D$11:$F$245,3,FALSE),"")</f>
        <v/>
      </c>
      <c r="E80" s="127" t="str">
        <f ca="1">IF(OR('Project Info'!$C$16="",B80=""),"",IF(D80="Screw-in Lighting",INDEX(INDIRECT(CONCATENATE(B80,"SI_IE")),'Project Info'!C$16,1),IF(D80="Hard-Wired Lighting",INDEX(INDIRECT(CONCATENATE(B80,"HW_IE")),'Project Info'!C$16,1))))</f>
        <v/>
      </c>
      <c r="F80" s="128" t="str">
        <f>IF(OR('Retrofit Inputs'!D84="",'Retrofit Inputs'!F84=""),"",IF(OR('Retrofit Inputs'!D84="LED Tube",'Retrofit Inputs'!D84="LED Kit"),CONCATENATE("LED"," ",'Retrofit Inputs'!F84),CONCATENATE('Retrofit Inputs'!D84, " ",'Retrofit Inputs'!F84)))</f>
        <v/>
      </c>
      <c r="G80" s="120" t="str">
        <f>IF(F80="","",VLOOKUP(F80,Measures!D$11:G$245,4,FALSE))</f>
        <v/>
      </c>
      <c r="H80" s="129" t="str">
        <f>IF('Retrofit Inputs'!H84=0,"",'Retrofit Inputs'!H84)</f>
        <v/>
      </c>
      <c r="I80" s="129" t="str">
        <f>IF('Retrofit Inputs'!K84=0,"",'Retrofit Inputs'!K84)</f>
        <v/>
      </c>
      <c r="J80" s="130" t="str">
        <f ca="1">IF(OR(B80="",I80=""),"",IF(I80="None",0,INDEX(INDIRECT(CONCATENATE(B80,"SF")),1,MATCH(I80,Defaults!D$22:G$22,0))))</f>
        <v/>
      </c>
      <c r="K80" s="128" t="str">
        <f>IF(OR('Retrofit Inputs'!M84="",'Retrofit Inputs'!O84=""),"",IF(OR('Retrofit Inputs'!M84="LED Tube",'Retrofit Inputs'!M84="LED Kit"),CONCATENATE("LED"," ",'Retrofit Inputs'!O84),CONCATENATE('Retrofit Inputs'!M84, " ",'Retrofit Inputs'!O84)))</f>
        <v/>
      </c>
      <c r="L80" s="123" t="str">
        <f>IF(K80="","",VLOOKUP(K80,Measures!D$11:G$245,4,FALSE))</f>
        <v/>
      </c>
      <c r="M80" s="121" t="str">
        <f>IF('Retrofit Inputs'!Q84=0,"",'Retrofit Inputs'!Q84)</f>
        <v/>
      </c>
      <c r="N80" s="129" t="str">
        <f>IF('Retrofit Inputs'!T84=0,"",'Retrofit Inputs'!T84)</f>
        <v/>
      </c>
      <c r="O80" s="130" t="str">
        <f ca="1">IF(OR(B80="",N80=""),"",IF(N80="None",0,INDEX(INDIRECT(CONCATENATE(B80,"SF")),1,MATCH(N80,Defaults!D$22:G$22,0))))</f>
        <v/>
      </c>
      <c r="P80" s="131" t="str">
        <f t="shared" ca="1" si="4"/>
        <v/>
      </c>
      <c r="Q80" s="228" t="str">
        <f t="shared" ca="1" si="5"/>
        <v/>
      </c>
      <c r="R80" s="132" t="str">
        <f t="shared" ca="1" si="6"/>
        <v/>
      </c>
      <c r="S80" s="352" t="str">
        <f t="shared" ca="1" si="7"/>
        <v/>
      </c>
    </row>
    <row r="81" spans="2:19" ht="15.5">
      <c r="B81" s="348" t="str">
        <f>IF('Retrofit Inputs'!B85=0,"",'Retrofit Inputs'!B85)</f>
        <v/>
      </c>
      <c r="C81" s="118" t="str">
        <f>IF(B81="","",VLOOKUP(B81,Defaults!B$22:C$28,2,FALSE))</f>
        <v/>
      </c>
      <c r="D81" s="125" t="str">
        <f>IFERROR(VLOOKUP(F81,Measures!$D$11:$F$245,3,FALSE),"")</f>
        <v/>
      </c>
      <c r="E81" s="127" t="str">
        <f ca="1">IF(OR('Project Info'!$C$16="",B81=""),"",IF(D81="Screw-in Lighting",INDEX(INDIRECT(CONCATENATE(B81,"SI_IE")),'Project Info'!C$16,1),IF(D81="Hard-Wired Lighting",INDEX(INDIRECT(CONCATENATE(B81,"HW_IE")),'Project Info'!C$16,1))))</f>
        <v/>
      </c>
      <c r="F81" s="128" t="str">
        <f>IF(OR('Retrofit Inputs'!D85="",'Retrofit Inputs'!F85=""),"",IF(OR('Retrofit Inputs'!D85="LED Tube",'Retrofit Inputs'!D85="LED Kit"),CONCATENATE("LED"," ",'Retrofit Inputs'!F85),CONCATENATE('Retrofit Inputs'!D85, " ",'Retrofit Inputs'!F85)))</f>
        <v/>
      </c>
      <c r="G81" s="120" t="str">
        <f>IF(F81="","",VLOOKUP(F81,Measures!D$11:G$245,4,FALSE))</f>
        <v/>
      </c>
      <c r="H81" s="129" t="str">
        <f>IF('Retrofit Inputs'!H85=0,"",'Retrofit Inputs'!H85)</f>
        <v/>
      </c>
      <c r="I81" s="129" t="str">
        <f>IF('Retrofit Inputs'!K85=0,"",'Retrofit Inputs'!K85)</f>
        <v/>
      </c>
      <c r="J81" s="130" t="str">
        <f ca="1">IF(OR(B81="",I81=""),"",IF(I81="None",0,INDEX(INDIRECT(CONCATENATE(B81,"SF")),1,MATCH(I81,Defaults!D$22:G$22,0))))</f>
        <v/>
      </c>
      <c r="K81" s="128" t="str">
        <f>IF(OR('Retrofit Inputs'!M85="",'Retrofit Inputs'!O85=""),"",IF(OR('Retrofit Inputs'!M85="LED Tube",'Retrofit Inputs'!M85="LED Kit"),CONCATENATE("LED"," ",'Retrofit Inputs'!O85),CONCATENATE('Retrofit Inputs'!M85, " ",'Retrofit Inputs'!O85)))</f>
        <v/>
      </c>
      <c r="L81" s="123" t="str">
        <f>IF(K81="","",VLOOKUP(K81,Measures!D$11:G$245,4,FALSE))</f>
        <v/>
      </c>
      <c r="M81" s="121" t="str">
        <f>IF('Retrofit Inputs'!Q85=0,"",'Retrofit Inputs'!Q85)</f>
        <v/>
      </c>
      <c r="N81" s="129" t="str">
        <f>IF('Retrofit Inputs'!T85=0,"",'Retrofit Inputs'!T85)</f>
        <v/>
      </c>
      <c r="O81" s="130" t="str">
        <f ca="1">IF(OR(B81="",N81=""),"",IF(N81="None",0,INDEX(INDIRECT(CONCATENATE(B81,"SF")),1,MATCH(N81,Defaults!D$22:G$22,0))))</f>
        <v/>
      </c>
      <c r="P81" s="131" t="str">
        <f t="shared" ca="1" si="4"/>
        <v/>
      </c>
      <c r="Q81" s="228" t="str">
        <f t="shared" ca="1" si="5"/>
        <v/>
      </c>
      <c r="R81" s="132" t="str">
        <f t="shared" ca="1" si="6"/>
        <v/>
      </c>
      <c r="S81" s="352" t="str">
        <f t="shared" ca="1" si="7"/>
        <v/>
      </c>
    </row>
    <row r="82" spans="2:19" ht="15.5">
      <c r="B82" s="348" t="str">
        <f>IF('Retrofit Inputs'!B86=0,"",'Retrofit Inputs'!B86)</f>
        <v/>
      </c>
      <c r="C82" s="118" t="str">
        <f>IF(B82="","",VLOOKUP(B82,Defaults!B$22:C$28,2,FALSE))</f>
        <v/>
      </c>
      <c r="D82" s="125" t="str">
        <f>IFERROR(VLOOKUP(F82,Measures!$D$11:$F$245,3,FALSE),"")</f>
        <v/>
      </c>
      <c r="E82" s="127" t="str">
        <f ca="1">IF(OR('Project Info'!$C$16="",B82=""),"",IF(D82="Screw-in Lighting",INDEX(INDIRECT(CONCATENATE(B82,"SI_IE")),'Project Info'!C$16,1),IF(D82="Hard-Wired Lighting",INDEX(INDIRECT(CONCATENATE(B82,"HW_IE")),'Project Info'!C$16,1))))</f>
        <v/>
      </c>
      <c r="F82" s="133" t="str">
        <f>IF(OR('Retrofit Inputs'!D86="",'Retrofit Inputs'!F86=""),"",IF(OR('Retrofit Inputs'!D86="LED Tube",'Retrofit Inputs'!D86="LED Kit"),CONCATENATE("LED"," ",'Retrofit Inputs'!F86),CONCATENATE('Retrofit Inputs'!D86, " ",'Retrofit Inputs'!F86)))</f>
        <v/>
      </c>
      <c r="G82" s="120" t="str">
        <f>IF(F82="","",VLOOKUP(F82,Measures!D$11:G$245,4,FALSE))</f>
        <v/>
      </c>
      <c r="H82" s="134" t="str">
        <f>IF('Retrofit Inputs'!H86=0,"",'Retrofit Inputs'!H86)</f>
        <v/>
      </c>
      <c r="I82" s="134" t="str">
        <f>IF('Retrofit Inputs'!K86=0,"",'Retrofit Inputs'!K86)</f>
        <v/>
      </c>
      <c r="J82" s="135" t="str">
        <f ca="1">IF(OR(B82="",I82=""),"",IF(I82="None",0,INDEX(INDIRECT(CONCATENATE(B82,"SF")),1,MATCH(I82,Defaults!D$22:G$22,0))))</f>
        <v/>
      </c>
      <c r="K82" s="128" t="str">
        <f>IF(OR('Retrofit Inputs'!M86="",'Retrofit Inputs'!O86=""),"",IF(OR('Retrofit Inputs'!M86="LED Tube",'Retrofit Inputs'!M86="LED Kit"),CONCATENATE("LED"," ",'Retrofit Inputs'!O86),CONCATENATE('Retrofit Inputs'!M86, " ",'Retrofit Inputs'!O86)))</f>
        <v/>
      </c>
      <c r="L82" s="123" t="str">
        <f>IF(K82="","",VLOOKUP(K82,Measures!D$11:G$245,4,FALSE))</f>
        <v/>
      </c>
      <c r="M82" s="121" t="str">
        <f>IF('Retrofit Inputs'!Q86=0,"",'Retrofit Inputs'!Q86)</f>
        <v/>
      </c>
      <c r="N82" s="129" t="str">
        <f>IF('Retrofit Inputs'!T86=0,"",'Retrofit Inputs'!T86)</f>
        <v/>
      </c>
      <c r="O82" s="130" t="str">
        <f ca="1">IF(OR(B82="",N82=""),"",IF(N82="None",0,INDEX(INDIRECT(CONCATENATE(B82,"SF")),1,MATCH(N82,Defaults!D$22:G$22,0))))</f>
        <v/>
      </c>
      <c r="P82" s="131" t="str">
        <f t="shared" ca="1" si="4"/>
        <v/>
      </c>
      <c r="Q82" s="228" t="str">
        <f t="shared" ca="1" si="5"/>
        <v/>
      </c>
      <c r="R82" s="132" t="str">
        <f t="shared" ca="1" si="6"/>
        <v/>
      </c>
      <c r="S82" s="352" t="str">
        <f t="shared" ca="1" si="7"/>
        <v/>
      </c>
    </row>
    <row r="83" spans="2:19" ht="15.5">
      <c r="B83" s="348" t="str">
        <f>IF('Retrofit Inputs'!B87=0,"",'Retrofit Inputs'!B87)</f>
        <v/>
      </c>
      <c r="C83" s="118" t="str">
        <f>IF(B83="","",VLOOKUP(B83,Defaults!B$22:C$28,2,FALSE))</f>
        <v/>
      </c>
      <c r="D83" s="125" t="str">
        <f>IFERROR(VLOOKUP(F83,Measures!$D$11:$F$245,3,FALSE),"")</f>
        <v/>
      </c>
      <c r="E83" s="127" t="str">
        <f ca="1">IF(OR('Project Info'!$C$16="",B83=""),"",IF(D83="Screw-in Lighting",INDEX(INDIRECT(CONCATENATE(B83,"SI_IE")),'Project Info'!C$16,1),IF(D83="Hard-Wired Lighting",INDEX(INDIRECT(CONCATENATE(B83,"HW_IE")),'Project Info'!C$16,1))))</f>
        <v/>
      </c>
      <c r="F83" s="133" t="str">
        <f>IF(OR('Retrofit Inputs'!D87="",'Retrofit Inputs'!F87=""),"",IF(OR('Retrofit Inputs'!D87="LED Tube",'Retrofit Inputs'!D87="LED Kit"),CONCATENATE("LED"," ",'Retrofit Inputs'!F87),CONCATENATE('Retrofit Inputs'!D87, " ",'Retrofit Inputs'!F87)))</f>
        <v/>
      </c>
      <c r="G83" s="120" t="str">
        <f>IF(F83="","",VLOOKUP(F83,Measures!D$11:G$245,4,FALSE))</f>
        <v/>
      </c>
      <c r="H83" s="134" t="str">
        <f>IF('Retrofit Inputs'!H87=0,"",'Retrofit Inputs'!H87)</f>
        <v/>
      </c>
      <c r="I83" s="134" t="str">
        <f>IF('Retrofit Inputs'!K87=0,"",'Retrofit Inputs'!K87)</f>
        <v/>
      </c>
      <c r="J83" s="135" t="str">
        <f ca="1">IF(OR(B83="",I83=""),"",IF(I83="None",0,INDEX(INDIRECT(CONCATENATE(B83,"SF")),1,MATCH(I83,Defaults!D$22:G$22,0))))</f>
        <v/>
      </c>
      <c r="K83" s="128" t="str">
        <f>IF(OR('Retrofit Inputs'!M87="",'Retrofit Inputs'!O87=""),"",IF(OR('Retrofit Inputs'!M87="LED Tube",'Retrofit Inputs'!M87="LED Kit"),CONCATENATE("LED"," ",'Retrofit Inputs'!O87),CONCATENATE('Retrofit Inputs'!M87, " ",'Retrofit Inputs'!O87)))</f>
        <v/>
      </c>
      <c r="L83" s="123" t="str">
        <f>IF(K83="","",VLOOKUP(K83,Measures!D$11:G$245,4,FALSE))</f>
        <v/>
      </c>
      <c r="M83" s="121" t="str">
        <f>IF('Retrofit Inputs'!Q87=0,"",'Retrofit Inputs'!Q87)</f>
        <v/>
      </c>
      <c r="N83" s="129" t="str">
        <f>IF('Retrofit Inputs'!T87=0,"",'Retrofit Inputs'!T87)</f>
        <v/>
      </c>
      <c r="O83" s="130" t="str">
        <f ca="1">IF(OR(B83="",N83=""),"",IF(N83="None",0,INDEX(INDIRECT(CONCATENATE(B83,"SF")),1,MATCH(N83,Defaults!D$22:G$22,0))))</f>
        <v/>
      </c>
      <c r="P83" s="131" t="str">
        <f t="shared" ca="1" si="4"/>
        <v/>
      </c>
      <c r="Q83" s="228" t="str">
        <f t="shared" ca="1" si="5"/>
        <v/>
      </c>
      <c r="R83" s="132" t="str">
        <f t="shared" ca="1" si="6"/>
        <v/>
      </c>
      <c r="S83" s="352" t="str">
        <f t="shared" ca="1" si="7"/>
        <v/>
      </c>
    </row>
    <row r="84" spans="2:19" ht="15.5">
      <c r="B84" s="348" t="str">
        <f>IF('Retrofit Inputs'!B88=0,"",'Retrofit Inputs'!B88)</f>
        <v/>
      </c>
      <c r="C84" s="118" t="str">
        <f>IF(B84="","",VLOOKUP(B84,Defaults!B$22:C$28,2,FALSE))</f>
        <v/>
      </c>
      <c r="D84" s="125" t="str">
        <f>IFERROR(VLOOKUP(F84,Measures!$D$11:$F$245,3,FALSE),"")</f>
        <v/>
      </c>
      <c r="E84" s="127" t="str">
        <f ca="1">IF(OR('Project Info'!$C$16="",B84=""),"",IF(D84="Screw-in Lighting",INDEX(INDIRECT(CONCATENATE(B84,"SI_IE")),'Project Info'!C$16,1),IF(D84="Hard-Wired Lighting",INDEX(INDIRECT(CONCATENATE(B84,"HW_IE")),'Project Info'!C$16,1))))</f>
        <v/>
      </c>
      <c r="F84" s="117" t="str">
        <f>IF(OR('Retrofit Inputs'!D88="",'Retrofit Inputs'!F88=""),"",IF(OR('Retrofit Inputs'!D88="LED Tube",'Retrofit Inputs'!D88="LED Kit"),CONCATENATE("LED"," ",'Retrofit Inputs'!F88),CONCATENATE('Retrofit Inputs'!D88, " ",'Retrofit Inputs'!F88)))</f>
        <v/>
      </c>
      <c r="G84" s="120" t="str">
        <f>IF(F84="","",VLOOKUP(F84,Measures!D$11:G$245,4,FALSE))</f>
        <v/>
      </c>
      <c r="H84" s="121" t="str">
        <f>IF('Retrofit Inputs'!H88=0,"",'Retrofit Inputs'!H88)</f>
        <v/>
      </c>
      <c r="I84" s="121" t="str">
        <f>IF('Retrofit Inputs'!K88=0,"",'Retrofit Inputs'!K88)</f>
        <v/>
      </c>
      <c r="J84" s="122" t="str">
        <f ca="1">IF(OR(B84="",I84=""),"",IF(I84="None",0,INDEX(INDIRECT(CONCATENATE(B84,"SF")),1,MATCH(I84,Defaults!D$22:G$22,0))))</f>
        <v/>
      </c>
      <c r="K84" s="117" t="str">
        <f>IF(OR('Retrofit Inputs'!M88="",'Retrofit Inputs'!O88=""),"",IF(OR('Retrofit Inputs'!M88="LED Tube",'Retrofit Inputs'!M88="LED Kit"),CONCATENATE("LED"," ",'Retrofit Inputs'!O88),CONCATENATE('Retrofit Inputs'!M88, " ",'Retrofit Inputs'!O88)))</f>
        <v/>
      </c>
      <c r="L84" s="123" t="str">
        <f>IF(K84="","",VLOOKUP(K84,Measures!D$11:G$245,4,FALSE))</f>
        <v/>
      </c>
      <c r="M84" s="121" t="str">
        <f>IF('Retrofit Inputs'!Q88=0,"",'Retrofit Inputs'!Q88)</f>
        <v/>
      </c>
      <c r="N84" s="121" t="str">
        <f>IF('Retrofit Inputs'!T88=0,"",'Retrofit Inputs'!T88)</f>
        <v/>
      </c>
      <c r="O84" s="122" t="str">
        <f ca="1">IF(OR(B84="",N84=""),"",IF(N84="None",0,INDEX(INDIRECT(CONCATENATE(B84,"SF")),1,MATCH(N84,Defaults!D$22:G$22,0))))</f>
        <v/>
      </c>
      <c r="P84" s="136" t="str">
        <f t="shared" ca="1" si="4"/>
        <v/>
      </c>
      <c r="Q84" s="230" t="str">
        <f t="shared" ca="1" si="5"/>
        <v/>
      </c>
      <c r="R84" s="126" t="str">
        <f t="shared" ca="1" si="6"/>
        <v/>
      </c>
      <c r="S84" s="351" t="str">
        <f t="shared" ca="1" si="7"/>
        <v/>
      </c>
    </row>
    <row r="85" spans="2:19" ht="15.5">
      <c r="B85" s="348" t="str">
        <f>IF('Retrofit Inputs'!B89=0,"",'Retrofit Inputs'!B89)</f>
        <v/>
      </c>
      <c r="C85" s="118" t="str">
        <f>IF(B85="","",VLOOKUP(B85,Defaults!B$22:C$28,2,FALSE))</f>
        <v/>
      </c>
      <c r="D85" s="125" t="str">
        <f>IFERROR(VLOOKUP(F85,Measures!$D$11:$F$245,3,FALSE),"")</f>
        <v/>
      </c>
      <c r="E85" s="127" t="str">
        <f ca="1">IF(OR('Project Info'!$C$16="",B85=""),"",IF(D85="Screw-in Lighting",INDEX(INDIRECT(CONCATENATE(B85,"SI_IE")),'Project Info'!C$16,1),IF(D85="Hard-Wired Lighting",INDEX(INDIRECT(CONCATENATE(B85,"HW_IE")),'Project Info'!C$16,1))))</f>
        <v/>
      </c>
      <c r="F85" s="128" t="str">
        <f>IF(OR('Retrofit Inputs'!D89="",'Retrofit Inputs'!F89=""),"",IF(OR('Retrofit Inputs'!D89="LED Tube",'Retrofit Inputs'!D89="LED Kit"),CONCATENATE("LED"," ",'Retrofit Inputs'!F89),CONCATENATE('Retrofit Inputs'!D89, " ",'Retrofit Inputs'!F89)))</f>
        <v/>
      </c>
      <c r="G85" s="120" t="str">
        <f>IF(F85="","",VLOOKUP(F85,Measures!D$11:G$245,4,FALSE))</f>
        <v/>
      </c>
      <c r="H85" s="129" t="str">
        <f>IF('Retrofit Inputs'!H89=0,"",'Retrofit Inputs'!H89)</f>
        <v/>
      </c>
      <c r="I85" s="129" t="str">
        <f>IF('Retrofit Inputs'!K89=0,"",'Retrofit Inputs'!K89)</f>
        <v/>
      </c>
      <c r="J85" s="130" t="str">
        <f ca="1">IF(OR(B85="",I85=""),"",IF(I85="None",0,INDEX(INDIRECT(CONCATENATE(B85,"SF")),1,MATCH(I85,Defaults!D$22:G$22,0))))</f>
        <v/>
      </c>
      <c r="K85" s="128" t="str">
        <f>IF(OR('Retrofit Inputs'!M89="",'Retrofit Inputs'!O89=""),"",IF(OR('Retrofit Inputs'!M89="LED Tube",'Retrofit Inputs'!M89="LED Kit"),CONCATENATE("LED"," ",'Retrofit Inputs'!O89),CONCATENATE('Retrofit Inputs'!M89, " ",'Retrofit Inputs'!O89)))</f>
        <v/>
      </c>
      <c r="L85" s="123" t="str">
        <f>IF(K85="","",VLOOKUP(K85,Measures!D$11:G$245,4,FALSE))</f>
        <v/>
      </c>
      <c r="M85" s="121" t="str">
        <f>IF('Retrofit Inputs'!Q89=0,"",'Retrofit Inputs'!Q89)</f>
        <v/>
      </c>
      <c r="N85" s="129" t="str">
        <f>IF('Retrofit Inputs'!T89=0,"",'Retrofit Inputs'!T89)</f>
        <v/>
      </c>
      <c r="O85" s="130" t="str">
        <f ca="1">IF(OR(B85="",N85=""),"",IF(N85="None",0,INDEX(INDIRECT(CONCATENATE(B85,"SF")),1,MATCH(N85,Defaults!D$22:G$22,0))))</f>
        <v/>
      </c>
      <c r="P85" s="131" t="str">
        <f t="shared" ca="1" si="4"/>
        <v/>
      </c>
      <c r="Q85" s="228" t="str">
        <f t="shared" ca="1" si="5"/>
        <v/>
      </c>
      <c r="R85" s="132" t="str">
        <f t="shared" ca="1" si="6"/>
        <v/>
      </c>
      <c r="S85" s="352" t="str">
        <f t="shared" ca="1" si="7"/>
        <v/>
      </c>
    </row>
    <row r="86" spans="2:19" ht="15.5">
      <c r="B86" s="348" t="str">
        <f>IF('Retrofit Inputs'!B90=0,"",'Retrofit Inputs'!B90)</f>
        <v/>
      </c>
      <c r="C86" s="118" t="str">
        <f>IF(B86="","",VLOOKUP(B86,Defaults!B$22:C$28,2,FALSE))</f>
        <v/>
      </c>
      <c r="D86" s="125" t="str">
        <f>IFERROR(VLOOKUP(F86,Measures!$D$11:$F$245,3,FALSE),"")</f>
        <v/>
      </c>
      <c r="E86" s="127" t="str">
        <f ca="1">IF(OR('Project Info'!$C$16="",B86=""),"",IF(D86="Screw-in Lighting",INDEX(INDIRECT(CONCATENATE(B86,"SI_IE")),'Project Info'!C$16,1),IF(D86="Hard-Wired Lighting",INDEX(INDIRECT(CONCATENATE(B86,"HW_IE")),'Project Info'!C$16,1))))</f>
        <v/>
      </c>
      <c r="F86" s="128" t="str">
        <f>IF(OR('Retrofit Inputs'!D90="",'Retrofit Inputs'!F90=""),"",IF(OR('Retrofit Inputs'!D90="LED Tube",'Retrofit Inputs'!D90="LED Kit"),CONCATENATE("LED"," ",'Retrofit Inputs'!F90),CONCATENATE('Retrofit Inputs'!D90, " ",'Retrofit Inputs'!F90)))</f>
        <v/>
      </c>
      <c r="G86" s="120" t="str">
        <f>IF(F86="","",VLOOKUP(F86,Measures!D$11:G$245,4,FALSE))</f>
        <v/>
      </c>
      <c r="H86" s="129" t="str">
        <f>IF('Retrofit Inputs'!H90=0,"",'Retrofit Inputs'!H90)</f>
        <v/>
      </c>
      <c r="I86" s="129" t="str">
        <f>IF('Retrofit Inputs'!K90=0,"",'Retrofit Inputs'!K90)</f>
        <v/>
      </c>
      <c r="J86" s="130" t="str">
        <f ca="1">IF(OR(B86="",I86=""),"",IF(I86="None",0,INDEX(INDIRECT(CONCATENATE(B86,"SF")),1,MATCH(I86,Defaults!D$22:G$22,0))))</f>
        <v/>
      </c>
      <c r="K86" s="24" t="str">
        <f>IF(OR('Retrofit Inputs'!M90="",'Retrofit Inputs'!O90=""),"",IF(OR('Retrofit Inputs'!M90="LED Tube",'Retrofit Inputs'!M90="LED Kit"),CONCATENATE("LED"," ",'Retrofit Inputs'!O90),CONCATENATE('Retrofit Inputs'!M90, " ",'Retrofit Inputs'!O90)))</f>
        <v/>
      </c>
      <c r="L86" s="123" t="str">
        <f>IF(K86="","",VLOOKUP(K86,Measures!D$11:G$245,4,FALSE))</f>
        <v/>
      </c>
      <c r="M86" s="121" t="str">
        <f>IF('Retrofit Inputs'!Q90=0,"",'Retrofit Inputs'!Q90)</f>
        <v/>
      </c>
      <c r="N86" s="25" t="str">
        <f>IF('Retrofit Inputs'!T90=0,"",'Retrofit Inputs'!T90)</f>
        <v/>
      </c>
      <c r="O86" s="26" t="str">
        <f ca="1">IF(OR(B86="",N86=""),"",IF(N86="None",0,INDEX(INDIRECT(CONCATENATE(B86,"SF")),1,MATCH(N86,Defaults!D$22:G$22,0))))</f>
        <v/>
      </c>
      <c r="P86" s="27" t="str">
        <f t="shared" ca="1" si="4"/>
        <v/>
      </c>
      <c r="Q86" s="229" t="str">
        <f t="shared" ca="1" si="5"/>
        <v/>
      </c>
      <c r="R86" s="81" t="str">
        <f t="shared" ca="1" si="6"/>
        <v/>
      </c>
      <c r="S86" s="353" t="str">
        <f t="shared" ca="1" si="7"/>
        <v/>
      </c>
    </row>
    <row r="87" spans="2:19" ht="15.5">
      <c r="B87" s="348" t="str">
        <f>IF('Retrofit Inputs'!B91=0,"",'Retrofit Inputs'!B91)</f>
        <v/>
      </c>
      <c r="C87" s="118" t="str">
        <f>IF(B87="","",VLOOKUP(B87,Defaults!B$22:C$28,2,FALSE))</f>
        <v/>
      </c>
      <c r="D87" s="125" t="str">
        <f>IFERROR(VLOOKUP(F87,Measures!$D$11:$F$245,3,FALSE),"")</f>
        <v/>
      </c>
      <c r="E87" s="127" t="str">
        <f ca="1">IF(OR('Project Info'!$C$16="",B87=""),"",IF(D87="Screw-in Lighting",INDEX(INDIRECT(CONCATENATE(B87,"SI_IE")),'Project Info'!C$16,1),IF(D87="Hard-Wired Lighting",INDEX(INDIRECT(CONCATENATE(B87,"HW_IE")),'Project Info'!C$16,1))))</f>
        <v/>
      </c>
      <c r="F87" s="128" t="str">
        <f>IF(OR('Retrofit Inputs'!D91="",'Retrofit Inputs'!F91=""),"",IF(OR('Retrofit Inputs'!D91="LED Tube",'Retrofit Inputs'!D91="LED Kit"),CONCATENATE("LED"," ",'Retrofit Inputs'!F91),CONCATENATE('Retrofit Inputs'!D91, " ",'Retrofit Inputs'!F91)))</f>
        <v/>
      </c>
      <c r="G87" s="120" t="str">
        <f>IF(F87="","",VLOOKUP(F87,Measures!D$11:G$245,4,FALSE))</f>
        <v/>
      </c>
      <c r="H87" s="129" t="str">
        <f>IF('Retrofit Inputs'!H91=0,"",'Retrofit Inputs'!H91)</f>
        <v/>
      </c>
      <c r="I87" s="129" t="str">
        <f>IF('Retrofit Inputs'!K91=0,"",'Retrofit Inputs'!K91)</f>
        <v/>
      </c>
      <c r="J87" s="130" t="str">
        <f ca="1">IF(OR(B87="",I87=""),"",IF(I87="None",0,INDEX(INDIRECT(CONCATENATE(B87,"SF")),1,MATCH(I87,Defaults!D$22:G$22,0))))</f>
        <v/>
      </c>
      <c r="K87" s="128" t="str">
        <f>IF(OR('Retrofit Inputs'!M91="",'Retrofit Inputs'!O91=""),"",IF(OR('Retrofit Inputs'!M91="LED Tube",'Retrofit Inputs'!M91="LED Kit"),CONCATENATE("LED"," ",'Retrofit Inputs'!O91),CONCATENATE('Retrofit Inputs'!M91, " ",'Retrofit Inputs'!O91)))</f>
        <v/>
      </c>
      <c r="L87" s="123" t="str">
        <f>IF(K87="","",VLOOKUP(K87,Measures!D$11:G$245,4,FALSE))</f>
        <v/>
      </c>
      <c r="M87" s="121" t="str">
        <f>IF('Retrofit Inputs'!Q91=0,"",'Retrofit Inputs'!Q91)</f>
        <v/>
      </c>
      <c r="N87" s="129" t="str">
        <f>IF('Retrofit Inputs'!T91=0,"",'Retrofit Inputs'!T91)</f>
        <v/>
      </c>
      <c r="O87" s="130" t="str">
        <f ca="1">IF(OR(B87="",N87=""),"",IF(N87="None",0,INDEX(INDIRECT(CONCATENATE(B87,"SF")),1,MATCH(N87,Defaults!D$22:G$22,0))))</f>
        <v/>
      </c>
      <c r="P87" s="131" t="str">
        <f t="shared" ca="1" si="4"/>
        <v/>
      </c>
      <c r="Q87" s="228" t="str">
        <f t="shared" ca="1" si="5"/>
        <v/>
      </c>
      <c r="R87" s="132" t="str">
        <f t="shared" ca="1" si="6"/>
        <v/>
      </c>
      <c r="S87" s="352" t="str">
        <f t="shared" ca="1" si="7"/>
        <v/>
      </c>
    </row>
    <row r="88" spans="2:19" ht="15.5">
      <c r="B88" s="348" t="str">
        <f>IF('Retrofit Inputs'!B92=0,"",'Retrofit Inputs'!B92)</f>
        <v/>
      </c>
      <c r="C88" s="118" t="str">
        <f>IF(B88="","",VLOOKUP(B88,Defaults!B$22:C$28,2,FALSE))</f>
        <v/>
      </c>
      <c r="D88" s="125" t="str">
        <f>IFERROR(VLOOKUP(F88,Measures!$D$11:$F$245,3,FALSE),"")</f>
        <v/>
      </c>
      <c r="E88" s="127" t="str">
        <f ca="1">IF(OR('Project Info'!$C$16="",B88=""),"",IF(D88="Screw-in Lighting",INDEX(INDIRECT(CONCATENATE(B88,"SI_IE")),'Project Info'!C$16,1),IF(D88="Hard-Wired Lighting",INDEX(INDIRECT(CONCATENATE(B88,"HW_IE")),'Project Info'!C$16,1))))</f>
        <v/>
      </c>
      <c r="F88" s="128" t="str">
        <f>IF(OR('Retrofit Inputs'!D92="",'Retrofit Inputs'!F92=""),"",IF(OR('Retrofit Inputs'!D92="LED Tube",'Retrofit Inputs'!D92="LED Kit"),CONCATENATE("LED"," ",'Retrofit Inputs'!F92),CONCATENATE('Retrofit Inputs'!D92, " ",'Retrofit Inputs'!F92)))</f>
        <v/>
      </c>
      <c r="G88" s="120" t="str">
        <f>IF(F88="","",VLOOKUP(F88,Measures!D$11:G$245,4,FALSE))</f>
        <v/>
      </c>
      <c r="H88" s="129" t="str">
        <f>IF('Retrofit Inputs'!H92=0,"",'Retrofit Inputs'!H92)</f>
        <v/>
      </c>
      <c r="I88" s="129" t="str">
        <f>IF('Retrofit Inputs'!K92=0,"",'Retrofit Inputs'!K92)</f>
        <v/>
      </c>
      <c r="J88" s="130" t="str">
        <f ca="1">IF(OR(B88="",I88=""),"",IF(I88="None",0,INDEX(INDIRECT(CONCATENATE(B88,"SF")),1,MATCH(I88,Defaults!D$22:G$22,0))))</f>
        <v/>
      </c>
      <c r="K88" s="128" t="str">
        <f>IF(OR('Retrofit Inputs'!M92="",'Retrofit Inputs'!O92=""),"",IF(OR('Retrofit Inputs'!M92="LED Tube",'Retrofit Inputs'!M92="LED Kit"),CONCATENATE("LED"," ",'Retrofit Inputs'!O92),CONCATENATE('Retrofit Inputs'!M92, " ",'Retrofit Inputs'!O92)))</f>
        <v/>
      </c>
      <c r="L88" s="123" t="str">
        <f>IF(K88="","",VLOOKUP(K88,Measures!D$11:G$245,4,FALSE))</f>
        <v/>
      </c>
      <c r="M88" s="121" t="str">
        <f>IF('Retrofit Inputs'!Q92=0,"",'Retrofit Inputs'!Q92)</f>
        <v/>
      </c>
      <c r="N88" s="129" t="str">
        <f>IF('Retrofit Inputs'!T92=0,"",'Retrofit Inputs'!T92)</f>
        <v/>
      </c>
      <c r="O88" s="130" t="str">
        <f ca="1">IF(OR(B88="",N88=""),"",IF(N88="None",0,INDEX(INDIRECT(CONCATENATE(B88,"SF")),1,MATCH(N88,Defaults!D$22:G$22,0))))</f>
        <v/>
      </c>
      <c r="P88" s="131" t="str">
        <f t="shared" ca="1" si="4"/>
        <v/>
      </c>
      <c r="Q88" s="228" t="str">
        <f t="shared" ca="1" si="5"/>
        <v/>
      </c>
      <c r="R88" s="132" t="str">
        <f t="shared" ca="1" si="6"/>
        <v/>
      </c>
      <c r="S88" s="352" t="str">
        <f t="shared" ca="1" si="7"/>
        <v/>
      </c>
    </row>
    <row r="89" spans="2:19" ht="15.5">
      <c r="B89" s="348" t="str">
        <f>IF('Retrofit Inputs'!B93=0,"",'Retrofit Inputs'!B93)</f>
        <v/>
      </c>
      <c r="C89" s="118" t="str">
        <f>IF(B89="","",VLOOKUP(B89,Defaults!B$22:C$28,2,FALSE))</f>
        <v/>
      </c>
      <c r="D89" s="125" t="str">
        <f>IFERROR(VLOOKUP(F89,Measures!$D$11:$F$245,3,FALSE),"")</f>
        <v/>
      </c>
      <c r="E89" s="127" t="str">
        <f ca="1">IF(OR('Project Info'!$C$16="",B89=""),"",IF(D89="Screw-in Lighting",INDEX(INDIRECT(CONCATENATE(B89,"SI_IE")),'Project Info'!C$16,1),IF(D89="Hard-Wired Lighting",INDEX(INDIRECT(CONCATENATE(B89,"HW_IE")),'Project Info'!C$16,1))))</f>
        <v/>
      </c>
      <c r="F89" s="128" t="str">
        <f>IF(OR('Retrofit Inputs'!D93="",'Retrofit Inputs'!F93=""),"",IF(OR('Retrofit Inputs'!D93="LED Tube",'Retrofit Inputs'!D93="LED Kit"),CONCATENATE("LED"," ",'Retrofit Inputs'!F93),CONCATENATE('Retrofit Inputs'!D93, " ",'Retrofit Inputs'!F93)))</f>
        <v/>
      </c>
      <c r="G89" s="120" t="str">
        <f>IF(F89="","",VLOOKUP(F89,Measures!D$11:G$245,4,FALSE))</f>
        <v/>
      </c>
      <c r="H89" s="129" t="str">
        <f>IF('Retrofit Inputs'!H93=0,"",'Retrofit Inputs'!H93)</f>
        <v/>
      </c>
      <c r="I89" s="129" t="str">
        <f>IF('Retrofit Inputs'!K93=0,"",'Retrofit Inputs'!K93)</f>
        <v/>
      </c>
      <c r="J89" s="130" t="str">
        <f ca="1">IF(OR(B89="",I89=""),"",IF(I89="None",0,INDEX(INDIRECT(CONCATENATE(B89,"SF")),1,MATCH(I89,Defaults!D$22:G$22,0))))</f>
        <v/>
      </c>
      <c r="K89" s="128" t="str">
        <f>IF(OR('Retrofit Inputs'!M93="",'Retrofit Inputs'!O93=""),"",IF(OR('Retrofit Inputs'!M93="LED Tube",'Retrofit Inputs'!M93="LED Kit"),CONCATENATE("LED"," ",'Retrofit Inputs'!O93),CONCATENATE('Retrofit Inputs'!M93, " ",'Retrofit Inputs'!O93)))</f>
        <v/>
      </c>
      <c r="L89" s="123" t="str">
        <f>IF(K89="","",VLOOKUP(K89,Measures!D$11:G$245,4,FALSE))</f>
        <v/>
      </c>
      <c r="M89" s="121" t="str">
        <f>IF('Retrofit Inputs'!Q93=0,"",'Retrofit Inputs'!Q93)</f>
        <v/>
      </c>
      <c r="N89" s="129" t="str">
        <f>IF('Retrofit Inputs'!T93=0,"",'Retrofit Inputs'!T93)</f>
        <v/>
      </c>
      <c r="O89" s="130" t="str">
        <f ca="1">IF(OR(B89="",N89=""),"",IF(N89="None",0,INDEX(INDIRECT(CONCATENATE(B89,"SF")),1,MATCH(N89,Defaults!D$22:G$22,0))))</f>
        <v/>
      </c>
      <c r="P89" s="131" t="str">
        <f t="shared" ca="1" si="4"/>
        <v/>
      </c>
      <c r="Q89" s="228" t="str">
        <f t="shared" ca="1" si="5"/>
        <v/>
      </c>
      <c r="R89" s="132" t="str">
        <f t="shared" ca="1" si="6"/>
        <v/>
      </c>
      <c r="S89" s="352" t="str">
        <f t="shared" ca="1" si="7"/>
        <v/>
      </c>
    </row>
    <row r="90" spans="2:19" ht="15.5">
      <c r="B90" s="348" t="str">
        <f>IF('Retrofit Inputs'!B94=0,"",'Retrofit Inputs'!B94)</f>
        <v/>
      </c>
      <c r="C90" s="118" t="str">
        <f>IF(B90="","",VLOOKUP(B90,Defaults!B$22:C$28,2,FALSE))</f>
        <v/>
      </c>
      <c r="D90" s="125" t="str">
        <f>IFERROR(VLOOKUP(F90,Measures!$D$11:$F$245,3,FALSE),"")</f>
        <v/>
      </c>
      <c r="E90" s="127" t="str">
        <f ca="1">IF(OR('Project Info'!$C$16="",B90=""),"",IF(D90="Screw-in Lighting",INDEX(INDIRECT(CONCATENATE(B90,"SI_IE")),'Project Info'!C$16,1),IF(D90="Hard-Wired Lighting",INDEX(INDIRECT(CONCATENATE(B90,"HW_IE")),'Project Info'!C$16,1))))</f>
        <v/>
      </c>
      <c r="F90" s="128" t="str">
        <f>IF(OR('Retrofit Inputs'!D94="",'Retrofit Inputs'!F94=""),"",IF(OR('Retrofit Inputs'!D94="LED Tube",'Retrofit Inputs'!D94="LED Kit"),CONCATENATE("LED"," ",'Retrofit Inputs'!F94),CONCATENATE('Retrofit Inputs'!D94, " ",'Retrofit Inputs'!F94)))</f>
        <v/>
      </c>
      <c r="G90" s="120" t="str">
        <f>IF(F90="","",VLOOKUP(F90,Measures!D$11:G$245,4,FALSE))</f>
        <v/>
      </c>
      <c r="H90" s="129" t="str">
        <f>IF('Retrofit Inputs'!H94=0,"",'Retrofit Inputs'!H94)</f>
        <v/>
      </c>
      <c r="I90" s="129" t="str">
        <f>IF('Retrofit Inputs'!K94=0,"",'Retrofit Inputs'!K94)</f>
        <v/>
      </c>
      <c r="J90" s="130" t="str">
        <f ca="1">IF(OR(B90="",I90=""),"",IF(I90="None",0,INDEX(INDIRECT(CONCATENATE(B90,"SF")),1,MATCH(I90,Defaults!D$22:G$22,0))))</f>
        <v/>
      </c>
      <c r="K90" s="128" t="str">
        <f>IF(OR('Retrofit Inputs'!M94="",'Retrofit Inputs'!O94=""),"",IF(OR('Retrofit Inputs'!M94="LED Tube",'Retrofit Inputs'!M94="LED Kit"),CONCATENATE("LED"," ",'Retrofit Inputs'!O94),CONCATENATE('Retrofit Inputs'!M94, " ",'Retrofit Inputs'!O94)))</f>
        <v/>
      </c>
      <c r="L90" s="123" t="str">
        <f>IF(K90="","",VLOOKUP(K90,Measures!D$11:G$245,4,FALSE))</f>
        <v/>
      </c>
      <c r="M90" s="121" t="str">
        <f>IF('Retrofit Inputs'!Q94=0,"",'Retrofit Inputs'!Q94)</f>
        <v/>
      </c>
      <c r="N90" s="129" t="str">
        <f>IF('Retrofit Inputs'!T94=0,"",'Retrofit Inputs'!T94)</f>
        <v/>
      </c>
      <c r="O90" s="130" t="str">
        <f ca="1">IF(OR(B90="",N90=""),"",IF(N90="None",0,INDEX(INDIRECT(CONCATENATE(B90,"SF")),1,MATCH(N90,Defaults!D$22:G$22,0))))</f>
        <v/>
      </c>
      <c r="P90" s="131" t="str">
        <f t="shared" ca="1" si="4"/>
        <v/>
      </c>
      <c r="Q90" s="228" t="str">
        <f t="shared" ca="1" si="5"/>
        <v/>
      </c>
      <c r="R90" s="132" t="str">
        <f t="shared" ca="1" si="6"/>
        <v/>
      </c>
      <c r="S90" s="352" t="str">
        <f t="shared" ca="1" si="7"/>
        <v/>
      </c>
    </row>
    <row r="91" spans="2:19" ht="15.5">
      <c r="B91" s="348" t="str">
        <f>IF('Retrofit Inputs'!B95=0,"",'Retrofit Inputs'!B95)</f>
        <v/>
      </c>
      <c r="C91" s="118" t="str">
        <f>IF(B91="","",VLOOKUP(B91,Defaults!B$22:C$28,2,FALSE))</f>
        <v/>
      </c>
      <c r="D91" s="125" t="str">
        <f>IFERROR(VLOOKUP(F91,Measures!$D$11:$F$245,3,FALSE),"")</f>
        <v/>
      </c>
      <c r="E91" s="127" t="str">
        <f ca="1">IF(OR('Project Info'!$C$16="",B91=""),"",IF(D91="Screw-in Lighting",INDEX(INDIRECT(CONCATENATE(B91,"SI_IE")),'Project Info'!C$16,1),IF(D91="Hard-Wired Lighting",INDEX(INDIRECT(CONCATENATE(B91,"HW_IE")),'Project Info'!C$16,1))))</f>
        <v/>
      </c>
      <c r="F91" s="128" t="str">
        <f>IF(OR('Retrofit Inputs'!D95="",'Retrofit Inputs'!F95=""),"",IF(OR('Retrofit Inputs'!D95="LED Tube",'Retrofit Inputs'!D95="LED Kit"),CONCATENATE("LED"," ",'Retrofit Inputs'!F95),CONCATENATE('Retrofit Inputs'!D95, " ",'Retrofit Inputs'!F95)))</f>
        <v/>
      </c>
      <c r="G91" s="120" t="str">
        <f>IF(F91="","",VLOOKUP(F91,Measures!D$11:G$245,4,FALSE))</f>
        <v/>
      </c>
      <c r="H91" s="129" t="str">
        <f>IF('Retrofit Inputs'!H95=0,"",'Retrofit Inputs'!H95)</f>
        <v/>
      </c>
      <c r="I91" s="129" t="str">
        <f>IF('Retrofit Inputs'!K95=0,"",'Retrofit Inputs'!K95)</f>
        <v/>
      </c>
      <c r="J91" s="130" t="str">
        <f ca="1">IF(OR(B91="",I91=""),"",IF(I91="None",0,INDEX(INDIRECT(CONCATENATE(B91,"SF")),1,MATCH(I91,Defaults!D$22:G$22,0))))</f>
        <v/>
      </c>
      <c r="K91" s="128" t="str">
        <f>IF(OR('Retrofit Inputs'!M95="",'Retrofit Inputs'!O95=""),"",IF(OR('Retrofit Inputs'!M95="LED Tube",'Retrofit Inputs'!M95="LED Kit"),CONCATENATE("LED"," ",'Retrofit Inputs'!O95),CONCATENATE('Retrofit Inputs'!M95, " ",'Retrofit Inputs'!O95)))</f>
        <v/>
      </c>
      <c r="L91" s="123" t="str">
        <f>IF(K91="","",VLOOKUP(K91,Measures!D$11:G$245,4,FALSE))</f>
        <v/>
      </c>
      <c r="M91" s="121" t="str">
        <f>IF('Retrofit Inputs'!Q95=0,"",'Retrofit Inputs'!Q95)</f>
        <v/>
      </c>
      <c r="N91" s="129" t="str">
        <f>IF('Retrofit Inputs'!T95=0,"",'Retrofit Inputs'!T95)</f>
        <v/>
      </c>
      <c r="O91" s="130" t="str">
        <f ca="1">IF(OR(B91="",N91=""),"",IF(N91="None",0,INDEX(INDIRECT(CONCATENATE(B91,"SF")),1,MATCH(N91,Defaults!D$22:G$22,0))))</f>
        <v/>
      </c>
      <c r="P91" s="131" t="str">
        <f t="shared" ca="1" si="4"/>
        <v/>
      </c>
      <c r="Q91" s="228" t="str">
        <f t="shared" ca="1" si="5"/>
        <v/>
      </c>
      <c r="R91" s="132" t="str">
        <f t="shared" ca="1" si="6"/>
        <v/>
      </c>
      <c r="S91" s="352" t="str">
        <f t="shared" ca="1" si="7"/>
        <v/>
      </c>
    </row>
    <row r="92" spans="2:19" ht="15.5">
      <c r="B92" s="348" t="str">
        <f>IF('Retrofit Inputs'!B96=0,"",'Retrofit Inputs'!B96)</f>
        <v/>
      </c>
      <c r="C92" s="118" t="str">
        <f>IF(B92="","",VLOOKUP(B92,Defaults!B$22:C$28,2,FALSE))</f>
        <v/>
      </c>
      <c r="D92" s="125" t="str">
        <f>IFERROR(VLOOKUP(F92,Measures!$D$11:$F$245,3,FALSE),"")</f>
        <v/>
      </c>
      <c r="E92" s="127" t="str">
        <f ca="1">IF(OR('Project Info'!$C$16="",B92=""),"",IF(D92="Screw-in Lighting",INDEX(INDIRECT(CONCATENATE(B92,"SI_IE")),'Project Info'!C$16,1),IF(D92="Hard-Wired Lighting",INDEX(INDIRECT(CONCATENATE(B92,"HW_IE")),'Project Info'!C$16,1))))</f>
        <v/>
      </c>
      <c r="F92" s="133" t="str">
        <f>IF(OR('Retrofit Inputs'!D96="",'Retrofit Inputs'!F96=""),"",IF(OR('Retrofit Inputs'!D96="LED Tube",'Retrofit Inputs'!D96="LED Kit"),CONCATENATE("LED"," ",'Retrofit Inputs'!F96),CONCATENATE('Retrofit Inputs'!D96, " ",'Retrofit Inputs'!F96)))</f>
        <v/>
      </c>
      <c r="G92" s="120" t="str">
        <f>IF(F92="","",VLOOKUP(F92,Measures!D$11:G$245,4,FALSE))</f>
        <v/>
      </c>
      <c r="H92" s="134" t="str">
        <f>IF('Retrofit Inputs'!H96=0,"",'Retrofit Inputs'!H96)</f>
        <v/>
      </c>
      <c r="I92" s="134" t="str">
        <f>IF('Retrofit Inputs'!K96=0,"",'Retrofit Inputs'!K96)</f>
        <v/>
      </c>
      <c r="J92" s="135" t="str">
        <f ca="1">IF(OR(B92="",I92=""),"",IF(I92="None",0,INDEX(INDIRECT(CONCATENATE(B92,"SF")),1,MATCH(I92,Defaults!D$22:G$22,0))))</f>
        <v/>
      </c>
      <c r="K92" s="128" t="str">
        <f>IF(OR('Retrofit Inputs'!M96="",'Retrofit Inputs'!O96=""),"",IF(OR('Retrofit Inputs'!M96="LED Tube",'Retrofit Inputs'!M96="LED Kit"),CONCATENATE("LED"," ",'Retrofit Inputs'!O96),CONCATENATE('Retrofit Inputs'!M96, " ",'Retrofit Inputs'!O96)))</f>
        <v/>
      </c>
      <c r="L92" s="123" t="str">
        <f>IF(K92="","",VLOOKUP(K92,Measures!D$11:G$245,4,FALSE))</f>
        <v/>
      </c>
      <c r="M92" s="121" t="str">
        <f>IF('Retrofit Inputs'!Q96=0,"",'Retrofit Inputs'!Q96)</f>
        <v/>
      </c>
      <c r="N92" s="129" t="str">
        <f>IF('Retrofit Inputs'!T96=0,"",'Retrofit Inputs'!T96)</f>
        <v/>
      </c>
      <c r="O92" s="130" t="str">
        <f ca="1">IF(OR(B92="",N92=""),"",IF(N92="None",0,INDEX(INDIRECT(CONCATENATE(B92,"SF")),1,MATCH(N92,Defaults!D$22:G$22,0))))</f>
        <v/>
      </c>
      <c r="P92" s="131" t="str">
        <f t="shared" ca="1" si="4"/>
        <v/>
      </c>
      <c r="Q92" s="228" t="str">
        <f t="shared" ca="1" si="5"/>
        <v/>
      </c>
      <c r="R92" s="132" t="str">
        <f t="shared" ca="1" si="6"/>
        <v/>
      </c>
      <c r="S92" s="352" t="str">
        <f t="shared" ca="1" si="7"/>
        <v/>
      </c>
    </row>
    <row r="93" spans="2:19" ht="15.5">
      <c r="B93" s="349" t="str">
        <f>IF('Retrofit Inputs'!B97=0,"",'Retrofit Inputs'!B97)</f>
        <v/>
      </c>
      <c r="C93" s="118" t="str">
        <f>IF(B93="","",VLOOKUP(B93,Defaults!B$22:C$28,2,FALSE))</f>
        <v/>
      </c>
      <c r="D93" s="125" t="str">
        <f>IFERROR(VLOOKUP(F93,Measures!$D$11:$F$245,3,FALSE),"")</f>
        <v/>
      </c>
      <c r="E93" s="127" t="str">
        <f ca="1">IF(OR('Project Info'!$C$16="",B93=""),"",IF(D93="Screw-in Lighting",INDEX(INDIRECT(CONCATENATE(B93,"SI_IE")),'Project Info'!C$16,1),IF(D93="Hard-Wired Lighting",INDEX(INDIRECT(CONCATENATE(B93,"HW_IE")),'Project Info'!C$16,1))))</f>
        <v/>
      </c>
      <c r="F93" s="137" t="str">
        <f>IF(OR('Retrofit Inputs'!D97="",'Retrofit Inputs'!F97=""),"",IF(OR('Retrofit Inputs'!D97="LED Tube",'Retrofit Inputs'!D97="LED Kit"),CONCATENATE("LED"," ",'Retrofit Inputs'!F97),CONCATENATE('Retrofit Inputs'!D97, " ",'Retrofit Inputs'!F97)))</f>
        <v/>
      </c>
      <c r="G93" s="120" t="str">
        <f>IF(F93="","",VLOOKUP(F93,Measures!D$11:G$245,4,FALSE))</f>
        <v/>
      </c>
      <c r="H93" s="138" t="str">
        <f>IF('Retrofit Inputs'!H97=0,"",'Retrofit Inputs'!H97)</f>
        <v/>
      </c>
      <c r="I93" s="138" t="str">
        <f>IF('Retrofit Inputs'!K97=0,"",'Retrofit Inputs'!K97)</f>
        <v/>
      </c>
      <c r="J93" s="139" t="str">
        <f ca="1">IF(OR(B93="",I93=""),"",IF(I93="None",0,INDEX(INDIRECT(CONCATENATE(B93,"SF")),1,MATCH(I93,Defaults!D$22:G$22,0))))</f>
        <v/>
      </c>
      <c r="K93" s="140" t="str">
        <f>IF(OR('Retrofit Inputs'!M97="",'Retrofit Inputs'!O97=""),"",IF(OR('Retrofit Inputs'!M97="LED Tube",'Retrofit Inputs'!M97="LED Kit"),CONCATENATE("LED"," ",'Retrofit Inputs'!O97),CONCATENATE('Retrofit Inputs'!M97, " ",'Retrofit Inputs'!O97)))</f>
        <v/>
      </c>
      <c r="L93" s="123" t="str">
        <f>IF(K93="","",VLOOKUP(K93,Measures!D$11:G$245,4,FALSE))</f>
        <v/>
      </c>
      <c r="M93" s="141" t="str">
        <f>IF('Retrofit Inputs'!Q97=0,"",'Retrofit Inputs'!Q97)</f>
        <v/>
      </c>
      <c r="N93" s="142" t="str">
        <f>IF('Retrofit Inputs'!T97=0,"",'Retrofit Inputs'!T97)</f>
        <v/>
      </c>
      <c r="O93" s="143" t="str">
        <f ca="1">IF(OR(B93="",N93=""),"",IF(N93="None",0,INDEX(INDIRECT(CONCATENATE(B93,"SF")),1,MATCH(N93,Defaults!D$22:G$22,0))))</f>
        <v/>
      </c>
      <c r="P93" s="144" t="str">
        <f t="shared" ca="1" si="4"/>
        <v/>
      </c>
      <c r="Q93" s="231" t="str">
        <f t="shared" ca="1" si="5"/>
        <v/>
      </c>
      <c r="R93" s="145" t="str">
        <f t="shared" ca="1" si="6"/>
        <v/>
      </c>
      <c r="S93" s="354" t="str">
        <f t="shared" ca="1" si="7"/>
        <v/>
      </c>
    </row>
    <row r="94" spans="2:19" ht="15.5">
      <c r="B94" s="350" t="str">
        <f>IF('Retrofit Inputs'!B98=0,"",'Retrofit Inputs'!B98)</f>
        <v/>
      </c>
      <c r="C94" s="118" t="str">
        <f>IF(B94="","",VLOOKUP(B94,Defaults!B$22:C$28,2,FALSE))</f>
        <v/>
      </c>
      <c r="D94" s="125" t="str">
        <f>IFERROR(VLOOKUP(F94,Measures!$D$11:$F$245,3,FALSE),"")</f>
        <v/>
      </c>
      <c r="E94" s="127" t="str">
        <f ca="1">IF(OR('Project Info'!$C$16="",B94=""),"",IF(D94="Screw-in Lighting",INDEX(INDIRECT(CONCATENATE(B94,"SI_IE")),'Project Info'!C$16,1),IF(D94="Hard-Wired Lighting",INDEX(INDIRECT(CONCATENATE(B94,"HW_IE")),'Project Info'!C$16,1))))</f>
        <v/>
      </c>
      <c r="F94" s="128" t="str">
        <f>IF(OR('Retrofit Inputs'!D98="",'Retrofit Inputs'!F98=""),"",IF(OR('Retrofit Inputs'!D98="LED Tube",'Retrofit Inputs'!D98="LED Kit"),CONCATENATE("LED"," ",'Retrofit Inputs'!F98),CONCATENATE('Retrofit Inputs'!D98, " ",'Retrofit Inputs'!F98)))</f>
        <v/>
      </c>
      <c r="G94" s="120" t="str">
        <f>IF(F94="","",VLOOKUP(F94,Measures!D$11:G$245,4,FALSE))</f>
        <v/>
      </c>
      <c r="H94" s="129" t="str">
        <f>IF('Retrofit Inputs'!H98=0,"",'Retrofit Inputs'!H98)</f>
        <v/>
      </c>
      <c r="I94" s="129" t="str">
        <f>IF('Retrofit Inputs'!K98=0,"",'Retrofit Inputs'!K98)</f>
        <v/>
      </c>
      <c r="J94" s="130" t="str">
        <f ca="1">IF(OR(B94="",I94=""),"",IF(I94="None",0,INDEX(INDIRECT(CONCATENATE(B94,"SF")),1,MATCH(I94,Defaults!D$22:G$22,0))))</f>
        <v/>
      </c>
      <c r="K94" s="128" t="str">
        <f>IF(OR('Retrofit Inputs'!M98="",'Retrofit Inputs'!O98=""),"",IF(OR('Retrofit Inputs'!M98="LED Tube",'Retrofit Inputs'!M98="LED Kit"),CONCATENATE("LED"," ",'Retrofit Inputs'!O98),CONCATENATE('Retrofit Inputs'!M98, " ",'Retrofit Inputs'!O98)))</f>
        <v/>
      </c>
      <c r="L94" s="123" t="str">
        <f>IF(K94="","",VLOOKUP(K94,Measures!D$11:G$245,4,FALSE))</f>
        <v/>
      </c>
      <c r="M94" s="129" t="str">
        <f>IF('Retrofit Inputs'!Q98=0,"",'Retrofit Inputs'!Q98)</f>
        <v/>
      </c>
      <c r="N94" s="129" t="str">
        <f>IF('Retrofit Inputs'!T98=0,"",'Retrofit Inputs'!T98)</f>
        <v/>
      </c>
      <c r="O94" s="130" t="str">
        <f ca="1">IF(OR(B94="",N94=""),"",IF(N94="None",0,INDEX(INDIRECT(CONCATENATE(B94,"SF")),1,MATCH(N94,Defaults!D$22:G$22,0))))</f>
        <v/>
      </c>
      <c r="P94" s="131" t="str">
        <f t="shared" ca="1" si="4"/>
        <v/>
      </c>
      <c r="Q94" s="228" t="str">
        <f t="shared" ca="1" si="5"/>
        <v/>
      </c>
      <c r="R94" s="132" t="str">
        <f t="shared" ca="1" si="6"/>
        <v/>
      </c>
      <c r="S94" s="352" t="str">
        <f t="shared" ca="1" si="7"/>
        <v/>
      </c>
    </row>
    <row r="95" spans="2:19" ht="15.5">
      <c r="B95" s="348" t="str">
        <f>IF('Retrofit Inputs'!B99=0,"",'Retrofit Inputs'!B99)</f>
        <v/>
      </c>
      <c r="C95" s="118" t="str">
        <f>IF(B95="","",VLOOKUP(B95,Defaults!B$22:C$28,2,FALSE))</f>
        <v/>
      </c>
      <c r="D95" s="125" t="str">
        <f>IFERROR(VLOOKUP(F95,Measures!$D$11:$F$245,3,FALSE),"")</f>
        <v/>
      </c>
      <c r="E95" s="127" t="str">
        <f ca="1">IF(OR('Project Info'!$C$16="",B95=""),"",IF(D95="Screw-in Lighting",INDEX(INDIRECT(CONCATENATE(B95,"SI_IE")),'Project Info'!C$16,1),IF(D95="Hard-Wired Lighting",INDEX(INDIRECT(CONCATENATE(B95,"HW_IE")),'Project Info'!C$16,1))))</f>
        <v/>
      </c>
      <c r="F95" s="128" t="str">
        <f>IF(OR('Retrofit Inputs'!D99="",'Retrofit Inputs'!F99=""),"",IF(OR('Retrofit Inputs'!D99="LED Tube",'Retrofit Inputs'!D99="LED Kit"),CONCATENATE("LED"," ",'Retrofit Inputs'!F99),CONCATENATE('Retrofit Inputs'!D99, " ",'Retrofit Inputs'!F99)))</f>
        <v/>
      </c>
      <c r="G95" s="120" t="str">
        <f>IF(F95="","",VLOOKUP(F95,Measures!D$11:G$245,4,FALSE))</f>
        <v/>
      </c>
      <c r="H95" s="129" t="str">
        <f>IF('Retrofit Inputs'!H99=0,"",'Retrofit Inputs'!H99)</f>
        <v/>
      </c>
      <c r="I95" s="129" t="str">
        <f>IF('Retrofit Inputs'!K99=0,"",'Retrofit Inputs'!K99)</f>
        <v/>
      </c>
      <c r="J95" s="130" t="str">
        <f ca="1">IF(OR(B95="",I95=""),"",IF(I95="None",0,INDEX(INDIRECT(CONCATENATE(B95,"SF")),1,MATCH(I95,Defaults!D$22:G$22,0))))</f>
        <v/>
      </c>
      <c r="K95" s="128" t="str">
        <f>IF(OR('Retrofit Inputs'!M99="",'Retrofit Inputs'!O99=""),"",IF(OR('Retrofit Inputs'!M99="LED Tube",'Retrofit Inputs'!M99="LED Kit"),CONCATENATE("LED"," ",'Retrofit Inputs'!O99),CONCATENATE('Retrofit Inputs'!M99, " ",'Retrofit Inputs'!O99)))</f>
        <v/>
      </c>
      <c r="L95" s="123" t="str">
        <f>IF(K95="","",VLOOKUP(K95,Measures!D$11:G$245,4,FALSE))</f>
        <v/>
      </c>
      <c r="M95" s="121" t="str">
        <f>IF('Retrofit Inputs'!Q99=0,"",'Retrofit Inputs'!Q99)</f>
        <v/>
      </c>
      <c r="N95" s="129" t="str">
        <f>IF('Retrofit Inputs'!T99=0,"",'Retrofit Inputs'!T99)</f>
        <v/>
      </c>
      <c r="O95" s="130" t="str">
        <f ca="1">IF(OR(B95="",N95=""),"",IF(N95="None",0,INDEX(INDIRECT(CONCATENATE(B95,"SF")),1,MATCH(N95,Defaults!D$22:G$22,0))))</f>
        <v/>
      </c>
      <c r="P95" s="131" t="str">
        <f t="shared" ca="1" si="4"/>
        <v/>
      </c>
      <c r="Q95" s="228" t="str">
        <f t="shared" ca="1" si="5"/>
        <v/>
      </c>
      <c r="R95" s="132" t="str">
        <f t="shared" ca="1" si="6"/>
        <v/>
      </c>
      <c r="S95" s="352" t="str">
        <f t="shared" ca="1" si="7"/>
        <v/>
      </c>
    </row>
    <row r="96" spans="2:19" ht="15.5">
      <c r="B96" s="348" t="str">
        <f>IF('Retrofit Inputs'!B100=0,"",'Retrofit Inputs'!B100)</f>
        <v/>
      </c>
      <c r="C96" s="118" t="str">
        <f>IF(B96="","",VLOOKUP(B96,Defaults!B$22:C$28,2,FALSE))</f>
        <v/>
      </c>
      <c r="D96" s="125" t="str">
        <f>IFERROR(VLOOKUP(F96,Measures!$D$11:$F$245,3,FALSE),"")</f>
        <v/>
      </c>
      <c r="E96" s="127" t="str">
        <f ca="1">IF(OR('Project Info'!$C$16="",B96=""),"",IF(D96="Screw-in Lighting",INDEX(INDIRECT(CONCATENATE(B96,"SI_IE")),'Project Info'!C$16,1),IF(D96="Hard-Wired Lighting",INDEX(INDIRECT(CONCATENATE(B96,"HW_IE")),'Project Info'!C$16,1))))</f>
        <v/>
      </c>
      <c r="F96" s="128" t="str">
        <f>IF(OR('Retrofit Inputs'!D100="",'Retrofit Inputs'!F100=""),"",IF(OR('Retrofit Inputs'!D100="LED Tube",'Retrofit Inputs'!D100="LED Kit"),CONCATENATE("LED"," ",'Retrofit Inputs'!F100),CONCATENATE('Retrofit Inputs'!D100, " ",'Retrofit Inputs'!F100)))</f>
        <v/>
      </c>
      <c r="G96" s="120" t="str">
        <f>IF(F96="","",VLOOKUP(F96,Measures!D$11:G$245,4,FALSE))</f>
        <v/>
      </c>
      <c r="H96" s="129" t="str">
        <f>IF('Retrofit Inputs'!H100=0,"",'Retrofit Inputs'!H100)</f>
        <v/>
      </c>
      <c r="I96" s="129" t="str">
        <f>IF('Retrofit Inputs'!K100=0,"",'Retrofit Inputs'!K100)</f>
        <v/>
      </c>
      <c r="J96" s="130" t="str">
        <f ca="1">IF(OR(B96="",I96=""),"",IF(I96="None",0,INDEX(INDIRECT(CONCATENATE(B96,"SF")),1,MATCH(I96,Defaults!D$22:G$22,0))))</f>
        <v/>
      </c>
      <c r="K96" s="24" t="str">
        <f>IF(OR('Retrofit Inputs'!M100="",'Retrofit Inputs'!O100=""),"",IF(OR('Retrofit Inputs'!M100="LED Tube",'Retrofit Inputs'!M100="LED Kit"),CONCATENATE("LED"," ",'Retrofit Inputs'!O100),CONCATENATE('Retrofit Inputs'!M100, " ",'Retrofit Inputs'!O100)))</f>
        <v/>
      </c>
      <c r="L96" s="123" t="str">
        <f>IF(K96="","",VLOOKUP(K96,Measures!D$11:G$245,4,FALSE))</f>
        <v/>
      </c>
      <c r="M96" s="121" t="str">
        <f>IF('Retrofit Inputs'!Q100=0,"",'Retrofit Inputs'!Q100)</f>
        <v/>
      </c>
      <c r="N96" s="25" t="str">
        <f>IF('Retrofit Inputs'!T100=0,"",'Retrofit Inputs'!T100)</f>
        <v/>
      </c>
      <c r="O96" s="26" t="str">
        <f ca="1">IF(OR(B96="",N96=""),"",IF(N96="None",0,INDEX(INDIRECT(CONCATENATE(B96,"SF")),1,MATCH(N96,Defaults!D$22:G$22,0))))</f>
        <v/>
      </c>
      <c r="P96" s="131" t="str">
        <f t="shared" ca="1" si="4"/>
        <v/>
      </c>
      <c r="Q96" s="229" t="str">
        <f t="shared" ca="1" si="5"/>
        <v/>
      </c>
      <c r="R96" s="81" t="str">
        <f t="shared" ca="1" si="6"/>
        <v/>
      </c>
      <c r="S96" s="353" t="str">
        <f t="shared" ca="1" si="7"/>
        <v/>
      </c>
    </row>
    <row r="97" spans="2:19" ht="15.5">
      <c r="B97" s="348" t="str">
        <f>IF('Retrofit Inputs'!B101=0,"",'Retrofit Inputs'!B101)</f>
        <v/>
      </c>
      <c r="C97" s="118" t="str">
        <f>IF(B97="","",VLOOKUP(B97,Defaults!B$22:C$28,2,FALSE))</f>
        <v/>
      </c>
      <c r="D97" s="125" t="str">
        <f>IFERROR(VLOOKUP(F97,Measures!$D$11:$F$245,3,FALSE),"")</f>
        <v/>
      </c>
      <c r="E97" s="127" t="str">
        <f ca="1">IF(OR('Project Info'!$C$16="",B97=""),"",IF(D97="Screw-in Lighting",INDEX(INDIRECT(CONCATENATE(B97,"SI_IE")),'Project Info'!C$16,1),IF(D97="Hard-Wired Lighting",INDEX(INDIRECT(CONCATENATE(B97,"HW_IE")),'Project Info'!C$16,1))))</f>
        <v/>
      </c>
      <c r="F97" s="128" t="str">
        <f>IF(OR('Retrofit Inputs'!D101="",'Retrofit Inputs'!F101=""),"",IF(OR('Retrofit Inputs'!D101="LED Tube",'Retrofit Inputs'!D101="LED Kit"),CONCATENATE("LED"," ",'Retrofit Inputs'!F101),CONCATENATE('Retrofit Inputs'!D101, " ",'Retrofit Inputs'!F101)))</f>
        <v/>
      </c>
      <c r="G97" s="120" t="str">
        <f>IF(F97="","",VLOOKUP(F97,Measures!D$11:G$245,4,FALSE))</f>
        <v/>
      </c>
      <c r="H97" s="129" t="str">
        <f>IF('Retrofit Inputs'!H101=0,"",'Retrofit Inputs'!H101)</f>
        <v/>
      </c>
      <c r="I97" s="129" t="str">
        <f>IF('Retrofit Inputs'!K101=0,"",'Retrofit Inputs'!K101)</f>
        <v/>
      </c>
      <c r="J97" s="130" t="str">
        <f ca="1">IF(OR(B97="",I97=""),"",IF(I97="None",0,INDEX(INDIRECT(CONCATENATE(B97,"SF")),1,MATCH(I97,Defaults!D$22:G$22,0))))</f>
        <v/>
      </c>
      <c r="K97" s="128" t="str">
        <f>IF(OR('Retrofit Inputs'!M101="",'Retrofit Inputs'!O101=""),"",IF(OR('Retrofit Inputs'!M101="LED Tube",'Retrofit Inputs'!M101="LED Kit"),CONCATENATE("LED"," ",'Retrofit Inputs'!O101),CONCATENATE('Retrofit Inputs'!M101, " ",'Retrofit Inputs'!O101)))</f>
        <v/>
      </c>
      <c r="L97" s="123" t="str">
        <f>IF(K97="","",VLOOKUP(K97,Measures!D$11:G$245,4,FALSE))</f>
        <v/>
      </c>
      <c r="M97" s="121" t="str">
        <f>IF('Retrofit Inputs'!Q101=0,"",'Retrofit Inputs'!Q101)</f>
        <v/>
      </c>
      <c r="N97" s="129" t="str">
        <f>IF('Retrofit Inputs'!T101=0,"",'Retrofit Inputs'!T101)</f>
        <v/>
      </c>
      <c r="O97" s="130" t="str">
        <f ca="1">IF(OR(B97="",N97=""),"",IF(N97="None",0,INDEX(INDIRECT(CONCATENATE(B97,"SF")),1,MATCH(N97,Defaults!D$22:G$22,0))))</f>
        <v/>
      </c>
      <c r="P97" s="131" t="str">
        <f t="shared" ca="1" si="4"/>
        <v/>
      </c>
      <c r="Q97" s="228" t="str">
        <f t="shared" ca="1" si="5"/>
        <v/>
      </c>
      <c r="R97" s="132" t="str">
        <f t="shared" ca="1" si="6"/>
        <v/>
      </c>
      <c r="S97" s="352" t="str">
        <f t="shared" ca="1" si="7"/>
        <v/>
      </c>
    </row>
    <row r="98" spans="2:19" ht="15.5">
      <c r="B98" s="348" t="str">
        <f>IF('Retrofit Inputs'!B102=0,"",'Retrofit Inputs'!B102)</f>
        <v/>
      </c>
      <c r="C98" s="118" t="str">
        <f>IF(B98="","",VLOOKUP(B98,Defaults!B$22:C$28,2,FALSE))</f>
        <v/>
      </c>
      <c r="D98" s="125" t="str">
        <f>IFERROR(VLOOKUP(F98,Measures!$D$11:$F$245,3,FALSE),"")</f>
        <v/>
      </c>
      <c r="E98" s="127" t="str">
        <f ca="1">IF(OR('Project Info'!$C$16="",B98=""),"",IF(D98="Screw-in Lighting",INDEX(INDIRECT(CONCATENATE(B98,"SI_IE")),'Project Info'!C$16,1),IF(D98="Hard-Wired Lighting",INDEX(INDIRECT(CONCATENATE(B98,"HW_IE")),'Project Info'!C$16,1))))</f>
        <v/>
      </c>
      <c r="F98" s="128" t="str">
        <f>IF(OR('Retrofit Inputs'!D102="",'Retrofit Inputs'!F102=""),"",IF(OR('Retrofit Inputs'!D102="LED Tube",'Retrofit Inputs'!D102="LED Kit"),CONCATENATE("LED"," ",'Retrofit Inputs'!F102),CONCATENATE('Retrofit Inputs'!D102, " ",'Retrofit Inputs'!F102)))</f>
        <v/>
      </c>
      <c r="G98" s="120" t="str">
        <f>IF(F98="","",VLOOKUP(F98,Measures!D$11:G$245,4,FALSE))</f>
        <v/>
      </c>
      <c r="H98" s="129" t="str">
        <f>IF('Retrofit Inputs'!H102=0,"",'Retrofit Inputs'!H102)</f>
        <v/>
      </c>
      <c r="I98" s="129" t="str">
        <f>IF('Retrofit Inputs'!K102=0,"",'Retrofit Inputs'!K102)</f>
        <v/>
      </c>
      <c r="J98" s="130" t="str">
        <f ca="1">IF(OR(B98="",I98=""),"",IF(I98="None",0,INDEX(INDIRECT(CONCATENATE(B98,"SF")),1,MATCH(I98,Defaults!D$22:G$22,0))))</f>
        <v/>
      </c>
      <c r="K98" s="128" t="str">
        <f>IF(OR('Retrofit Inputs'!M102="",'Retrofit Inputs'!O102=""),"",IF(OR('Retrofit Inputs'!M102="LED Tube",'Retrofit Inputs'!M102="LED Kit"),CONCATENATE("LED"," ",'Retrofit Inputs'!O102),CONCATENATE('Retrofit Inputs'!M102, " ",'Retrofit Inputs'!O102)))</f>
        <v/>
      </c>
      <c r="L98" s="123" t="str">
        <f>IF(K98="","",VLOOKUP(K98,Measures!D$11:G$245,4,FALSE))</f>
        <v/>
      </c>
      <c r="M98" s="121" t="str">
        <f>IF('Retrofit Inputs'!Q102=0,"",'Retrofit Inputs'!Q102)</f>
        <v/>
      </c>
      <c r="N98" s="129" t="str">
        <f>IF('Retrofit Inputs'!T102=0,"",'Retrofit Inputs'!T102)</f>
        <v/>
      </c>
      <c r="O98" s="130" t="str">
        <f ca="1">IF(OR(B98="",N98=""),"",IF(N98="None",0,INDEX(INDIRECT(CONCATENATE(B98,"SF")),1,MATCH(N98,Defaults!D$22:G$22,0))))</f>
        <v/>
      </c>
      <c r="P98" s="131" t="str">
        <f t="shared" ca="1" si="4"/>
        <v/>
      </c>
      <c r="Q98" s="228" t="str">
        <f t="shared" ca="1" si="5"/>
        <v/>
      </c>
      <c r="R98" s="132" t="str">
        <f t="shared" ca="1" si="6"/>
        <v/>
      </c>
      <c r="S98" s="352" t="str">
        <f t="shared" ca="1" si="7"/>
        <v/>
      </c>
    </row>
    <row r="99" spans="2:19" ht="15.5">
      <c r="B99" s="348" t="str">
        <f>IF('Retrofit Inputs'!B103=0,"",'Retrofit Inputs'!B103)</f>
        <v/>
      </c>
      <c r="C99" s="118" t="str">
        <f>IF(B99="","",VLOOKUP(B99,Defaults!B$22:C$28,2,FALSE))</f>
        <v/>
      </c>
      <c r="D99" s="125" t="str">
        <f>IFERROR(VLOOKUP(F99,Measures!$D$11:$F$245,3,FALSE),"")</f>
        <v/>
      </c>
      <c r="E99" s="127" t="str">
        <f ca="1">IF(OR('Project Info'!$C$16="",B99=""),"",IF(D99="Screw-in Lighting",INDEX(INDIRECT(CONCATENATE(B99,"SI_IE")),'Project Info'!C$16,1),IF(D99="Hard-Wired Lighting",INDEX(INDIRECT(CONCATENATE(B99,"HW_IE")),'Project Info'!C$16,1))))</f>
        <v/>
      </c>
      <c r="F99" s="128" t="str">
        <f>IF(OR('Retrofit Inputs'!D103="",'Retrofit Inputs'!F103=""),"",IF(OR('Retrofit Inputs'!D103="LED Tube",'Retrofit Inputs'!D103="LED Kit"),CONCATENATE("LED"," ",'Retrofit Inputs'!F103),CONCATENATE('Retrofit Inputs'!D103, " ",'Retrofit Inputs'!F103)))</f>
        <v/>
      </c>
      <c r="G99" s="120" t="str">
        <f>IF(F99="","",VLOOKUP(F99,Measures!D$11:G$245,4,FALSE))</f>
        <v/>
      </c>
      <c r="H99" s="129" t="str">
        <f>IF('Retrofit Inputs'!H103=0,"",'Retrofit Inputs'!H103)</f>
        <v/>
      </c>
      <c r="I99" s="129" t="str">
        <f>IF('Retrofit Inputs'!K103=0,"",'Retrofit Inputs'!K103)</f>
        <v/>
      </c>
      <c r="J99" s="130" t="str">
        <f ca="1">IF(OR(B99="",I99=""),"",IF(I99="None",0,INDEX(INDIRECT(CONCATENATE(B99,"SF")),1,MATCH(I99,Defaults!D$22:G$22,0))))</f>
        <v/>
      </c>
      <c r="K99" s="128" t="str">
        <f>IF(OR('Retrofit Inputs'!M103="",'Retrofit Inputs'!O103=""),"",IF(OR('Retrofit Inputs'!M103="LED Tube",'Retrofit Inputs'!M103="LED Kit"),CONCATENATE("LED"," ",'Retrofit Inputs'!O103),CONCATENATE('Retrofit Inputs'!M103, " ",'Retrofit Inputs'!O103)))</f>
        <v/>
      </c>
      <c r="L99" s="123" t="str">
        <f>IF(K99="","",VLOOKUP(K99,Measures!D$11:G$245,4,FALSE))</f>
        <v/>
      </c>
      <c r="M99" s="121" t="str">
        <f>IF('Retrofit Inputs'!Q103=0,"",'Retrofit Inputs'!Q103)</f>
        <v/>
      </c>
      <c r="N99" s="129" t="str">
        <f>IF('Retrofit Inputs'!T103=0,"",'Retrofit Inputs'!T103)</f>
        <v/>
      </c>
      <c r="O99" s="130" t="str">
        <f ca="1">IF(OR(B99="",N99=""),"",IF(N99="None",0,INDEX(INDIRECT(CONCATENATE(B99,"SF")),1,MATCH(N99,Defaults!D$22:G$22,0))))</f>
        <v/>
      </c>
      <c r="P99" s="131" t="str">
        <f t="shared" ca="1" si="4"/>
        <v/>
      </c>
      <c r="Q99" s="228" t="str">
        <f t="shared" ca="1" si="5"/>
        <v/>
      </c>
      <c r="R99" s="132" t="str">
        <f t="shared" ca="1" si="6"/>
        <v/>
      </c>
      <c r="S99" s="352" t="str">
        <f t="shared" ca="1" si="7"/>
        <v/>
      </c>
    </row>
    <row r="100" spans="2:19" ht="15.5">
      <c r="B100" s="348" t="str">
        <f>IF('Retrofit Inputs'!B104=0,"",'Retrofit Inputs'!B104)</f>
        <v/>
      </c>
      <c r="C100" s="118" t="str">
        <f>IF(B100="","",VLOOKUP(B100,Defaults!B$22:C$28,2,FALSE))</f>
        <v/>
      </c>
      <c r="D100" s="125" t="str">
        <f>IFERROR(VLOOKUP(F100,Measures!$D$11:$F$245,3,FALSE),"")</f>
        <v/>
      </c>
      <c r="E100" s="127" t="str">
        <f ca="1">IF(OR('Project Info'!$C$16="",B100=""),"",IF(D100="Screw-in Lighting",INDEX(INDIRECT(CONCATENATE(B100,"SI_IE")),'Project Info'!C$16,1),IF(D100="Hard-Wired Lighting",INDEX(INDIRECT(CONCATENATE(B100,"HW_IE")),'Project Info'!C$16,1))))</f>
        <v/>
      </c>
      <c r="F100" s="128" t="str">
        <f>IF(OR('Retrofit Inputs'!D104="",'Retrofit Inputs'!F104=""),"",IF(OR('Retrofit Inputs'!D104="LED Tube",'Retrofit Inputs'!D104="LED Kit"),CONCATENATE("LED"," ",'Retrofit Inputs'!F104),CONCATENATE('Retrofit Inputs'!D104, " ",'Retrofit Inputs'!F104)))</f>
        <v/>
      </c>
      <c r="G100" s="120" t="str">
        <f>IF(F100="","",VLOOKUP(F100,Measures!D$11:G$245,4,FALSE))</f>
        <v/>
      </c>
      <c r="H100" s="129" t="str">
        <f>IF('Retrofit Inputs'!H104=0,"",'Retrofit Inputs'!H104)</f>
        <v/>
      </c>
      <c r="I100" s="129" t="str">
        <f>IF('Retrofit Inputs'!K104=0,"",'Retrofit Inputs'!K104)</f>
        <v/>
      </c>
      <c r="J100" s="130" t="str">
        <f ca="1">IF(OR(B100="",I100=""),"",IF(I100="None",0,INDEX(INDIRECT(CONCATENATE(B100,"SF")),1,MATCH(I100,Defaults!D$22:G$22,0))))</f>
        <v/>
      </c>
      <c r="K100" s="128" t="str">
        <f>IF(OR('Retrofit Inputs'!M104="",'Retrofit Inputs'!O104=""),"",IF(OR('Retrofit Inputs'!M104="LED Tube",'Retrofit Inputs'!M104="LED Kit"),CONCATENATE("LED"," ",'Retrofit Inputs'!O104),CONCATENATE('Retrofit Inputs'!M104, " ",'Retrofit Inputs'!O104)))</f>
        <v/>
      </c>
      <c r="L100" s="123" t="str">
        <f>IF(K100="","",VLOOKUP(K100,Measures!D$11:G$245,4,FALSE))</f>
        <v/>
      </c>
      <c r="M100" s="121" t="str">
        <f>IF('Retrofit Inputs'!Q104=0,"",'Retrofit Inputs'!Q104)</f>
        <v/>
      </c>
      <c r="N100" s="129" t="str">
        <f>IF('Retrofit Inputs'!T104=0,"",'Retrofit Inputs'!T104)</f>
        <v/>
      </c>
      <c r="O100" s="130" t="str">
        <f ca="1">IF(OR(B100="",N100=""),"",IF(N100="None",0,INDEX(INDIRECT(CONCATENATE(B100,"SF")),1,MATCH(N100,Defaults!D$22:G$22,0))))</f>
        <v/>
      </c>
      <c r="P100" s="131" t="str">
        <f t="shared" ca="1" si="4"/>
        <v/>
      </c>
      <c r="Q100" s="228" t="str">
        <f t="shared" ca="1" si="5"/>
        <v/>
      </c>
      <c r="R100" s="132" t="str">
        <f t="shared" ca="1" si="6"/>
        <v/>
      </c>
      <c r="S100" s="352" t="str">
        <f t="shared" ca="1" si="7"/>
        <v/>
      </c>
    </row>
    <row r="101" spans="2:19" ht="15.5">
      <c r="B101" s="348" t="str">
        <f>IF('Retrofit Inputs'!B105=0,"",'Retrofit Inputs'!B105)</f>
        <v/>
      </c>
      <c r="C101" s="118" t="str">
        <f>IF(B101="","",VLOOKUP(B101,Defaults!B$22:C$28,2,FALSE))</f>
        <v/>
      </c>
      <c r="D101" s="125" t="str">
        <f>IFERROR(VLOOKUP(F101,Measures!$D$11:$F$245,3,FALSE),"")</f>
        <v/>
      </c>
      <c r="E101" s="127" t="str">
        <f ca="1">IF(OR('Project Info'!$C$16="",B101=""),"",IF(D101="Screw-in Lighting",INDEX(INDIRECT(CONCATENATE(B101,"SI_IE")),'Project Info'!C$16,1),IF(D101="Hard-Wired Lighting",INDEX(INDIRECT(CONCATENATE(B101,"HW_IE")),'Project Info'!C$16,1))))</f>
        <v/>
      </c>
      <c r="F101" s="128" t="str">
        <f>IF(OR('Retrofit Inputs'!D105="",'Retrofit Inputs'!F105=""),"",IF(OR('Retrofit Inputs'!D105="LED Tube",'Retrofit Inputs'!D105="LED Kit"),CONCATENATE("LED"," ",'Retrofit Inputs'!F105),CONCATENATE('Retrofit Inputs'!D105, " ",'Retrofit Inputs'!F105)))</f>
        <v/>
      </c>
      <c r="G101" s="120" t="str">
        <f>IF(F101="","",VLOOKUP(F101,Measures!D$11:G$245,4,FALSE))</f>
        <v/>
      </c>
      <c r="H101" s="129" t="str">
        <f>IF('Retrofit Inputs'!H105=0,"",'Retrofit Inputs'!H105)</f>
        <v/>
      </c>
      <c r="I101" s="129" t="str">
        <f>IF('Retrofit Inputs'!K105=0,"",'Retrofit Inputs'!K105)</f>
        <v/>
      </c>
      <c r="J101" s="130" t="str">
        <f ca="1">IF(OR(B101="",I101=""),"",IF(I101="None",0,INDEX(INDIRECT(CONCATENATE(B101,"SF")),1,MATCH(I101,Defaults!D$22:G$22,0))))</f>
        <v/>
      </c>
      <c r="K101" s="128" t="str">
        <f>IF(OR('Retrofit Inputs'!M105="",'Retrofit Inputs'!O105=""),"",IF(OR('Retrofit Inputs'!M105="LED Tube",'Retrofit Inputs'!M105="LED Kit"),CONCATENATE("LED"," ",'Retrofit Inputs'!O105),CONCATENATE('Retrofit Inputs'!M105, " ",'Retrofit Inputs'!O105)))</f>
        <v/>
      </c>
      <c r="L101" s="123" t="str">
        <f>IF(K101="","",VLOOKUP(K101,Measures!D$11:G$245,4,FALSE))</f>
        <v/>
      </c>
      <c r="M101" s="121" t="str">
        <f>IF('Retrofit Inputs'!Q105=0,"",'Retrofit Inputs'!Q105)</f>
        <v/>
      </c>
      <c r="N101" s="129" t="str">
        <f>IF('Retrofit Inputs'!T105=0,"",'Retrofit Inputs'!T105)</f>
        <v/>
      </c>
      <c r="O101" s="130" t="str">
        <f ca="1">IF(OR(B101="",N101=""),"",IF(N101="None",0,INDEX(INDIRECT(CONCATENATE(B101,"SF")),1,MATCH(N101,Defaults!D$22:G$22,0))))</f>
        <v/>
      </c>
      <c r="P101" s="131" t="str">
        <f t="shared" ca="1" si="4"/>
        <v/>
      </c>
      <c r="Q101" s="228" t="str">
        <f t="shared" ca="1" si="5"/>
        <v/>
      </c>
      <c r="R101" s="132" t="str">
        <f t="shared" ca="1" si="6"/>
        <v/>
      </c>
      <c r="S101" s="352" t="str">
        <f t="shared" ca="1" si="7"/>
        <v/>
      </c>
    </row>
    <row r="102" spans="2:19" ht="15.5">
      <c r="B102" s="348" t="str">
        <f>IF('Retrofit Inputs'!B106=0,"",'Retrofit Inputs'!B106)</f>
        <v/>
      </c>
      <c r="C102" s="118" t="str">
        <f>IF(B102="","",VLOOKUP(B102,Defaults!B$22:C$28,2,FALSE))</f>
        <v/>
      </c>
      <c r="D102" s="125" t="str">
        <f>IFERROR(VLOOKUP(F102,Measures!$D$11:$F$245,3,FALSE),"")</f>
        <v/>
      </c>
      <c r="E102" s="127" t="str">
        <f ca="1">IF(OR('Project Info'!$C$16="",B102=""),"",IF(D102="Screw-in Lighting",INDEX(INDIRECT(CONCATENATE(B102,"SI_IE")),'Project Info'!C$16,1),IF(D102="Hard-Wired Lighting",INDEX(INDIRECT(CONCATENATE(B102,"HW_IE")),'Project Info'!C$16,1))))</f>
        <v/>
      </c>
      <c r="F102" s="133" t="str">
        <f>IF(OR('Retrofit Inputs'!D106="",'Retrofit Inputs'!F106=""),"",IF(OR('Retrofit Inputs'!D106="LED Tube",'Retrofit Inputs'!D106="LED Kit"),CONCATENATE("LED"," ",'Retrofit Inputs'!F106),CONCATENATE('Retrofit Inputs'!D106, " ",'Retrofit Inputs'!F106)))</f>
        <v/>
      </c>
      <c r="G102" s="120" t="str">
        <f>IF(F102="","",VLOOKUP(F102,Measures!D$11:G$245,4,FALSE))</f>
        <v/>
      </c>
      <c r="H102" s="134" t="str">
        <f>IF('Retrofit Inputs'!H106=0,"",'Retrofit Inputs'!H106)</f>
        <v/>
      </c>
      <c r="I102" s="134" t="str">
        <f>IF('Retrofit Inputs'!K106=0,"",'Retrofit Inputs'!K106)</f>
        <v/>
      </c>
      <c r="J102" s="135" t="str">
        <f ca="1">IF(OR(B102="",I102=""),"",IF(I102="None",0,INDEX(INDIRECT(CONCATENATE(B102,"SF")),1,MATCH(I102,Defaults!D$22:G$22,0))))</f>
        <v/>
      </c>
      <c r="K102" s="128" t="str">
        <f>IF(OR('Retrofit Inputs'!M106="",'Retrofit Inputs'!O106=""),"",IF(OR('Retrofit Inputs'!M106="LED Tube",'Retrofit Inputs'!M106="LED Kit"),CONCATENATE("LED"," ",'Retrofit Inputs'!O106),CONCATENATE('Retrofit Inputs'!M106, " ",'Retrofit Inputs'!O106)))</f>
        <v/>
      </c>
      <c r="L102" s="123" t="str">
        <f>IF(K102="","",VLOOKUP(K102,Measures!D$11:G$245,4,FALSE))</f>
        <v/>
      </c>
      <c r="M102" s="121" t="str">
        <f>IF('Retrofit Inputs'!Q106=0,"",'Retrofit Inputs'!Q106)</f>
        <v/>
      </c>
      <c r="N102" s="129" t="str">
        <f>IF('Retrofit Inputs'!T106=0,"",'Retrofit Inputs'!T106)</f>
        <v/>
      </c>
      <c r="O102" s="130" t="str">
        <f ca="1">IF(OR(B102="",N102=""),"",IF(N102="None",0,INDEX(INDIRECT(CONCATENATE(B102,"SF")),1,MATCH(N102,Defaults!D$22:G$22,0))))</f>
        <v/>
      </c>
      <c r="P102" s="131" t="str">
        <f t="shared" ca="1" si="4"/>
        <v/>
      </c>
      <c r="Q102" s="228" t="str">
        <f t="shared" ca="1" si="5"/>
        <v/>
      </c>
      <c r="R102" s="132" t="str">
        <f t="shared" ca="1" si="6"/>
        <v/>
      </c>
      <c r="S102" s="352" t="str">
        <f t="shared" ca="1" si="7"/>
        <v/>
      </c>
    </row>
    <row r="103" spans="2:19" ht="15.5">
      <c r="B103" s="348" t="str">
        <f>IF('Retrofit Inputs'!B107=0,"",'Retrofit Inputs'!B107)</f>
        <v/>
      </c>
      <c r="C103" s="118" t="str">
        <f>IF(B103="","",VLOOKUP(B103,Defaults!B$22:C$28,2,FALSE))</f>
        <v/>
      </c>
      <c r="D103" s="125" t="str">
        <f>IFERROR(VLOOKUP(F103,Measures!$D$11:$F$245,3,FALSE),"")</f>
        <v/>
      </c>
      <c r="E103" s="127" t="str">
        <f ca="1">IF(OR('Project Info'!$C$16="",B103=""),"",IF(D103="Screw-in Lighting",INDEX(INDIRECT(CONCATENATE(B103,"SI_IE")),'Project Info'!C$16,1),IF(D103="Hard-Wired Lighting",INDEX(INDIRECT(CONCATENATE(B103,"HW_IE")),'Project Info'!C$16,1))))</f>
        <v/>
      </c>
      <c r="F103" s="133" t="str">
        <f>IF(OR('Retrofit Inputs'!D107="",'Retrofit Inputs'!F107=""),"",IF(OR('Retrofit Inputs'!D107="LED Tube",'Retrofit Inputs'!D107="LED Kit"),CONCATENATE("LED"," ",'Retrofit Inputs'!F107),CONCATENATE('Retrofit Inputs'!D107, " ",'Retrofit Inputs'!F107)))</f>
        <v/>
      </c>
      <c r="G103" s="120" t="str">
        <f>IF(F103="","",VLOOKUP(F103,Measures!D$11:G$245,4,FALSE))</f>
        <v/>
      </c>
      <c r="H103" s="134" t="str">
        <f>IF('Retrofit Inputs'!H107=0,"",'Retrofit Inputs'!H107)</f>
        <v/>
      </c>
      <c r="I103" s="134" t="str">
        <f>IF('Retrofit Inputs'!K107=0,"",'Retrofit Inputs'!K107)</f>
        <v/>
      </c>
      <c r="J103" s="135" t="str">
        <f ca="1">IF(OR(B103="",I103=""),"",IF(I103="None",0,INDEX(INDIRECT(CONCATENATE(B103,"SF")),1,MATCH(I103,Defaults!D$22:G$22,0))))</f>
        <v/>
      </c>
      <c r="K103" s="128" t="str">
        <f>IF(OR('Retrofit Inputs'!M107="",'Retrofit Inputs'!O107=""),"",IF(OR('Retrofit Inputs'!M107="LED Tube",'Retrofit Inputs'!M107="LED Kit"),CONCATENATE("LED"," ",'Retrofit Inputs'!O107),CONCATENATE('Retrofit Inputs'!M107, " ",'Retrofit Inputs'!O107)))</f>
        <v/>
      </c>
      <c r="L103" s="123" t="str">
        <f>IF(K103="","",VLOOKUP(K103,Measures!D$11:G$245,4,FALSE))</f>
        <v/>
      </c>
      <c r="M103" s="121" t="str">
        <f>IF('Retrofit Inputs'!Q107=0,"",'Retrofit Inputs'!Q107)</f>
        <v/>
      </c>
      <c r="N103" s="129" t="str">
        <f>IF('Retrofit Inputs'!T107=0,"",'Retrofit Inputs'!T107)</f>
        <v/>
      </c>
      <c r="O103" s="130" t="str">
        <f ca="1">IF(OR(B103="",N103=""),"",IF(N103="None",0,INDEX(INDIRECT(CONCATENATE(B103,"SF")),1,MATCH(N103,Defaults!D$22:G$22,0))))</f>
        <v/>
      </c>
      <c r="P103" s="131" t="str">
        <f t="shared" ca="1" si="4"/>
        <v/>
      </c>
      <c r="Q103" s="228" t="str">
        <f t="shared" ca="1" si="5"/>
        <v/>
      </c>
      <c r="R103" s="132" t="str">
        <f t="shared" ca="1" si="6"/>
        <v/>
      </c>
      <c r="S103" s="352" t="str">
        <f t="shared" ca="1" si="7"/>
        <v/>
      </c>
    </row>
    <row r="104" spans="2:19" ht="15.5">
      <c r="B104" s="348" t="str">
        <f>IF('Retrofit Inputs'!B108=0,"",'Retrofit Inputs'!B108)</f>
        <v/>
      </c>
      <c r="C104" s="118" t="str">
        <f>IF(B104="","",VLOOKUP(B104,Defaults!B$22:C$28,2,FALSE))</f>
        <v/>
      </c>
      <c r="D104" s="125" t="str">
        <f>IFERROR(VLOOKUP(F104,Measures!$D$11:$F$245,3,FALSE),"")</f>
        <v/>
      </c>
      <c r="E104" s="127" t="str">
        <f ca="1">IF(OR('Project Info'!$C$16="",B104=""),"",IF(D104="Screw-in Lighting",INDEX(INDIRECT(CONCATENATE(B104,"SI_IE")),'Project Info'!C$16,1),IF(D104="Hard-Wired Lighting",INDEX(INDIRECT(CONCATENATE(B104,"HW_IE")),'Project Info'!C$16,1))))</f>
        <v/>
      </c>
      <c r="F104" s="117" t="str">
        <f>IF(OR('Retrofit Inputs'!D108="",'Retrofit Inputs'!F108=""),"",IF(OR('Retrofit Inputs'!D108="LED Tube",'Retrofit Inputs'!D108="LED Kit"),CONCATENATE("LED"," ",'Retrofit Inputs'!F108),CONCATENATE('Retrofit Inputs'!D108, " ",'Retrofit Inputs'!F108)))</f>
        <v/>
      </c>
      <c r="G104" s="120" t="str">
        <f>IF(F104="","",VLOOKUP(F104,Measures!D$11:G$245,4,FALSE))</f>
        <v/>
      </c>
      <c r="H104" s="121" t="str">
        <f>IF('Retrofit Inputs'!H108=0,"",'Retrofit Inputs'!H108)</f>
        <v/>
      </c>
      <c r="I104" s="121" t="str">
        <f>IF('Retrofit Inputs'!K108=0,"",'Retrofit Inputs'!K108)</f>
        <v/>
      </c>
      <c r="J104" s="122" t="str">
        <f ca="1">IF(OR(B104="",I104=""),"",IF(I104="None",0,INDEX(INDIRECT(CONCATENATE(B104,"SF")),1,MATCH(I104,Defaults!D$22:G$22,0))))</f>
        <v/>
      </c>
      <c r="K104" s="117" t="str">
        <f>IF(OR('Retrofit Inputs'!M108="",'Retrofit Inputs'!O108=""),"",IF(OR('Retrofit Inputs'!M108="LED Tube",'Retrofit Inputs'!M108="LED Kit"),CONCATENATE("LED"," ",'Retrofit Inputs'!O108),CONCATENATE('Retrofit Inputs'!M108, " ",'Retrofit Inputs'!O108)))</f>
        <v/>
      </c>
      <c r="L104" s="123" t="str">
        <f>IF(K104="","",VLOOKUP(K104,Measures!D$11:G$245,4,FALSE))</f>
        <v/>
      </c>
      <c r="M104" s="121" t="str">
        <f>IF('Retrofit Inputs'!Q108=0,"",'Retrofit Inputs'!Q108)</f>
        <v/>
      </c>
      <c r="N104" s="121" t="str">
        <f>IF('Retrofit Inputs'!T108=0,"",'Retrofit Inputs'!T108)</f>
        <v/>
      </c>
      <c r="O104" s="122" t="str">
        <f ca="1">IF(OR(B104="",N104=""),"",IF(N104="None",0,INDEX(INDIRECT(CONCATENATE(B104,"SF")),1,MATCH(N104,Defaults!D$22:G$22,0))))</f>
        <v/>
      </c>
      <c r="P104" s="136" t="str">
        <f t="shared" ca="1" si="4"/>
        <v/>
      </c>
      <c r="Q104" s="230" t="str">
        <f t="shared" ca="1" si="5"/>
        <v/>
      </c>
      <c r="R104" s="126" t="str">
        <f t="shared" ca="1" si="6"/>
        <v/>
      </c>
      <c r="S104" s="351" t="str">
        <f t="shared" ca="1" si="7"/>
        <v/>
      </c>
    </row>
    <row r="105" spans="2:19" ht="15.5">
      <c r="B105" s="348" t="str">
        <f>IF('Retrofit Inputs'!B109=0,"",'Retrofit Inputs'!B109)</f>
        <v/>
      </c>
      <c r="C105" s="118" t="str">
        <f>IF(B105="","",VLOOKUP(B105,Defaults!B$22:C$28,2,FALSE))</f>
        <v/>
      </c>
      <c r="D105" s="125" t="str">
        <f>IFERROR(VLOOKUP(F105,Measures!$D$11:$F$245,3,FALSE),"")</f>
        <v/>
      </c>
      <c r="E105" s="127" t="str">
        <f ca="1">IF(OR('Project Info'!$C$16="",B105=""),"",IF(D105="Screw-in Lighting",INDEX(INDIRECT(CONCATENATE(B105,"SI_IE")),'Project Info'!C$16,1),IF(D105="Hard-Wired Lighting",INDEX(INDIRECT(CONCATENATE(B105,"HW_IE")),'Project Info'!C$16,1))))</f>
        <v/>
      </c>
      <c r="F105" s="128" t="str">
        <f>IF(OR('Retrofit Inputs'!D109="",'Retrofit Inputs'!F109=""),"",IF(OR('Retrofit Inputs'!D109="LED Tube",'Retrofit Inputs'!D109="LED Kit"),CONCATENATE("LED"," ",'Retrofit Inputs'!F109),CONCATENATE('Retrofit Inputs'!D109, " ",'Retrofit Inputs'!F109)))</f>
        <v/>
      </c>
      <c r="G105" s="120" t="str">
        <f>IF(F105="","",VLOOKUP(F105,Measures!D$11:G$245,4,FALSE))</f>
        <v/>
      </c>
      <c r="H105" s="129" t="str">
        <f>IF('Retrofit Inputs'!H109=0,"",'Retrofit Inputs'!H109)</f>
        <v/>
      </c>
      <c r="I105" s="129" t="str">
        <f>IF('Retrofit Inputs'!K109=0,"",'Retrofit Inputs'!K109)</f>
        <v/>
      </c>
      <c r="J105" s="130" t="str">
        <f ca="1">IF(OR(B105="",I105=""),"",IF(I105="None",0,INDEX(INDIRECT(CONCATENATE(B105,"SF")),1,MATCH(I105,Defaults!D$22:G$22,0))))</f>
        <v/>
      </c>
      <c r="K105" s="128" t="str">
        <f>IF(OR('Retrofit Inputs'!M109="",'Retrofit Inputs'!O109=""),"",IF(OR('Retrofit Inputs'!M109="LED Tube",'Retrofit Inputs'!M109="LED Kit"),CONCATENATE("LED"," ",'Retrofit Inputs'!O109),CONCATENATE('Retrofit Inputs'!M109, " ",'Retrofit Inputs'!O109)))</f>
        <v/>
      </c>
      <c r="L105" s="123" t="str">
        <f>IF(K105="","",VLOOKUP(K105,Measures!D$11:G$245,4,FALSE))</f>
        <v/>
      </c>
      <c r="M105" s="121" t="str">
        <f>IF('Retrofit Inputs'!Q109=0,"",'Retrofit Inputs'!Q109)</f>
        <v/>
      </c>
      <c r="N105" s="129" t="str">
        <f>IF('Retrofit Inputs'!T109=0,"",'Retrofit Inputs'!T109)</f>
        <v/>
      </c>
      <c r="O105" s="130" t="str">
        <f ca="1">IF(OR(B105="",N105=""),"",IF(N105="None",0,INDEX(INDIRECT(CONCATENATE(B105,"SF")),1,MATCH(N105,Defaults!D$22:G$22,0))))</f>
        <v/>
      </c>
      <c r="P105" s="131" t="str">
        <f t="shared" ca="1" si="4"/>
        <v/>
      </c>
      <c r="Q105" s="228" t="str">
        <f t="shared" ca="1" si="5"/>
        <v/>
      </c>
      <c r="R105" s="132" t="str">
        <f t="shared" ca="1" si="6"/>
        <v/>
      </c>
      <c r="S105" s="352" t="str">
        <f t="shared" ca="1" si="7"/>
        <v/>
      </c>
    </row>
    <row r="106" spans="2:19" ht="15.5">
      <c r="B106" s="348" t="str">
        <f>IF('Retrofit Inputs'!B110=0,"",'Retrofit Inputs'!B110)</f>
        <v/>
      </c>
      <c r="C106" s="118" t="str">
        <f>IF(B106="","",VLOOKUP(B106,Defaults!B$22:C$28,2,FALSE))</f>
        <v/>
      </c>
      <c r="D106" s="125" t="str">
        <f>IFERROR(VLOOKUP(F106,Measures!$D$11:$F$245,3,FALSE),"")</f>
        <v/>
      </c>
      <c r="E106" s="127" t="str">
        <f ca="1">IF(OR('Project Info'!$C$16="",B106=""),"",IF(D106="Screw-in Lighting",INDEX(INDIRECT(CONCATENATE(B106,"SI_IE")),'Project Info'!C$16,1),IF(D106="Hard-Wired Lighting",INDEX(INDIRECT(CONCATENATE(B106,"HW_IE")),'Project Info'!C$16,1))))</f>
        <v/>
      </c>
      <c r="F106" s="128" t="str">
        <f>IF(OR('Retrofit Inputs'!D110="",'Retrofit Inputs'!F110=""),"",IF(OR('Retrofit Inputs'!D110="LED Tube",'Retrofit Inputs'!D110="LED Kit"),CONCATENATE("LED"," ",'Retrofit Inputs'!F110),CONCATENATE('Retrofit Inputs'!D110, " ",'Retrofit Inputs'!F110)))</f>
        <v/>
      </c>
      <c r="G106" s="120" t="str">
        <f>IF(F106="","",VLOOKUP(F106,Measures!D$11:G$245,4,FALSE))</f>
        <v/>
      </c>
      <c r="H106" s="129" t="str">
        <f>IF('Retrofit Inputs'!H110=0,"",'Retrofit Inputs'!H110)</f>
        <v/>
      </c>
      <c r="I106" s="129" t="str">
        <f>IF('Retrofit Inputs'!K110=0,"",'Retrofit Inputs'!K110)</f>
        <v/>
      </c>
      <c r="J106" s="130" t="str">
        <f ca="1">IF(OR(B106="",I106=""),"",IF(I106="None",0,INDEX(INDIRECT(CONCATENATE(B106,"SF")),1,MATCH(I106,Defaults!D$22:G$22,0))))</f>
        <v/>
      </c>
      <c r="K106" s="24" t="str">
        <f>IF(OR('Retrofit Inputs'!M110="",'Retrofit Inputs'!O110=""),"",IF(OR('Retrofit Inputs'!M110="LED Tube",'Retrofit Inputs'!M110="LED Kit"),CONCATENATE("LED"," ",'Retrofit Inputs'!O110),CONCATENATE('Retrofit Inputs'!M110, " ",'Retrofit Inputs'!O110)))</f>
        <v/>
      </c>
      <c r="L106" s="123" t="str">
        <f>IF(K106="","",VLOOKUP(K106,Measures!D$11:G$245,4,FALSE))</f>
        <v/>
      </c>
      <c r="M106" s="121" t="str">
        <f>IF('Retrofit Inputs'!Q110=0,"",'Retrofit Inputs'!Q110)</f>
        <v/>
      </c>
      <c r="N106" s="25" t="str">
        <f>IF('Retrofit Inputs'!T110=0,"",'Retrofit Inputs'!T110)</f>
        <v/>
      </c>
      <c r="O106" s="26" t="str">
        <f ca="1">IF(OR(B106="",N106=""),"",IF(N106="None",0,INDEX(INDIRECT(CONCATENATE(B106,"SF")),1,MATCH(N106,Defaults!D$22:G$22,0))))</f>
        <v/>
      </c>
      <c r="P106" s="27" t="str">
        <f t="shared" ca="1" si="4"/>
        <v/>
      </c>
      <c r="Q106" s="229" t="str">
        <f t="shared" ca="1" si="5"/>
        <v/>
      </c>
      <c r="R106" s="81" t="str">
        <f t="shared" ca="1" si="6"/>
        <v/>
      </c>
      <c r="S106" s="353" t="str">
        <f t="shared" ca="1" si="7"/>
        <v/>
      </c>
    </row>
    <row r="107" spans="2:19" ht="15.5">
      <c r="B107" s="348" t="str">
        <f>IF('Retrofit Inputs'!B111=0,"",'Retrofit Inputs'!B111)</f>
        <v/>
      </c>
      <c r="C107" s="118" t="str">
        <f>IF(B107="","",VLOOKUP(B107,Defaults!B$22:C$28,2,FALSE))</f>
        <v/>
      </c>
      <c r="D107" s="125" t="str">
        <f>IFERROR(VLOOKUP(F107,Measures!$D$11:$F$245,3,FALSE),"")</f>
        <v/>
      </c>
      <c r="E107" s="127" t="str">
        <f ca="1">IF(OR('Project Info'!$C$16="",B107=""),"",IF(D107="Screw-in Lighting",INDEX(INDIRECT(CONCATENATE(B107,"SI_IE")),'Project Info'!C$16,1),IF(D107="Hard-Wired Lighting",INDEX(INDIRECT(CONCATENATE(B107,"HW_IE")),'Project Info'!C$16,1))))</f>
        <v/>
      </c>
      <c r="F107" s="128" t="str">
        <f>IF(OR('Retrofit Inputs'!D111="",'Retrofit Inputs'!F111=""),"",IF(OR('Retrofit Inputs'!D111="LED Tube",'Retrofit Inputs'!D111="LED Kit"),CONCATENATE("LED"," ",'Retrofit Inputs'!F111),CONCATENATE('Retrofit Inputs'!D111, " ",'Retrofit Inputs'!F111)))</f>
        <v/>
      </c>
      <c r="G107" s="120" t="str">
        <f>IF(F107="","",VLOOKUP(F107,Measures!D$11:G$245,4,FALSE))</f>
        <v/>
      </c>
      <c r="H107" s="129" t="str">
        <f>IF('Retrofit Inputs'!H111=0,"",'Retrofit Inputs'!H111)</f>
        <v/>
      </c>
      <c r="I107" s="129" t="str">
        <f>IF('Retrofit Inputs'!K111=0,"",'Retrofit Inputs'!K111)</f>
        <v/>
      </c>
      <c r="J107" s="130" t="str">
        <f ca="1">IF(OR(B107="",I107=""),"",IF(I107="None",0,INDEX(INDIRECT(CONCATENATE(B107,"SF")),1,MATCH(I107,Defaults!D$22:G$22,0))))</f>
        <v/>
      </c>
      <c r="K107" s="128" t="str">
        <f>IF(OR('Retrofit Inputs'!M111="",'Retrofit Inputs'!O111=""),"",IF(OR('Retrofit Inputs'!M111="LED Tube",'Retrofit Inputs'!M111="LED Kit"),CONCATENATE("LED"," ",'Retrofit Inputs'!O111),CONCATENATE('Retrofit Inputs'!M111, " ",'Retrofit Inputs'!O111)))</f>
        <v/>
      </c>
      <c r="L107" s="123" t="str">
        <f>IF(K107="","",VLOOKUP(K107,Measures!D$11:G$245,4,FALSE))</f>
        <v/>
      </c>
      <c r="M107" s="121" t="str">
        <f>IF('Retrofit Inputs'!Q111=0,"",'Retrofit Inputs'!Q111)</f>
        <v/>
      </c>
      <c r="N107" s="129" t="str">
        <f>IF('Retrofit Inputs'!T111=0,"",'Retrofit Inputs'!T111)</f>
        <v/>
      </c>
      <c r="O107" s="130" t="str">
        <f ca="1">IF(OR(B107="",N107=""),"",IF(N107="None",0,INDEX(INDIRECT(CONCATENATE(B107,"SF")),1,MATCH(N107,Defaults!D$22:G$22,0))))</f>
        <v/>
      </c>
      <c r="P107" s="131" t="str">
        <f t="shared" ca="1" si="4"/>
        <v/>
      </c>
      <c r="Q107" s="228" t="str">
        <f t="shared" ca="1" si="5"/>
        <v/>
      </c>
      <c r="R107" s="132" t="str">
        <f t="shared" ca="1" si="6"/>
        <v/>
      </c>
      <c r="S107" s="352" t="str">
        <f t="shared" ca="1" si="7"/>
        <v/>
      </c>
    </row>
    <row r="108" spans="2:19" ht="15.5">
      <c r="B108" s="348" t="str">
        <f>IF('Retrofit Inputs'!B112=0,"",'Retrofit Inputs'!B112)</f>
        <v/>
      </c>
      <c r="C108" s="118" t="str">
        <f>IF(B108="","",VLOOKUP(B108,Defaults!B$22:C$28,2,FALSE))</f>
        <v/>
      </c>
      <c r="D108" s="125" t="str">
        <f>IFERROR(VLOOKUP(F108,Measures!$D$11:$F$245,3,FALSE),"")</f>
        <v/>
      </c>
      <c r="E108" s="127" t="str">
        <f ca="1">IF(OR('Project Info'!$C$16="",B108=""),"",IF(D108="Screw-in Lighting",INDEX(INDIRECT(CONCATENATE(B108,"SI_IE")),'Project Info'!C$16,1),IF(D108="Hard-Wired Lighting",INDEX(INDIRECT(CONCATENATE(B108,"HW_IE")),'Project Info'!C$16,1))))</f>
        <v/>
      </c>
      <c r="F108" s="128" t="str">
        <f>IF(OR('Retrofit Inputs'!D112="",'Retrofit Inputs'!F112=""),"",IF(OR('Retrofit Inputs'!D112="LED Tube",'Retrofit Inputs'!D112="LED Kit"),CONCATENATE("LED"," ",'Retrofit Inputs'!F112),CONCATENATE('Retrofit Inputs'!D112, " ",'Retrofit Inputs'!F112)))</f>
        <v/>
      </c>
      <c r="G108" s="120" t="str">
        <f>IF(F108="","",VLOOKUP(F108,Measures!D$11:G$245,4,FALSE))</f>
        <v/>
      </c>
      <c r="H108" s="129" t="str">
        <f>IF('Retrofit Inputs'!H112=0,"",'Retrofit Inputs'!H112)</f>
        <v/>
      </c>
      <c r="I108" s="129" t="str">
        <f>IF('Retrofit Inputs'!K112=0,"",'Retrofit Inputs'!K112)</f>
        <v/>
      </c>
      <c r="J108" s="130" t="str">
        <f ca="1">IF(OR(B108="",I108=""),"",IF(I108="None",0,INDEX(INDIRECT(CONCATENATE(B108,"SF")),1,MATCH(I108,Defaults!D$22:G$22,0))))</f>
        <v/>
      </c>
      <c r="K108" s="128" t="str">
        <f>IF(OR('Retrofit Inputs'!M112="",'Retrofit Inputs'!O112=""),"",IF(OR('Retrofit Inputs'!M112="LED Tube",'Retrofit Inputs'!M112="LED Kit"),CONCATENATE("LED"," ",'Retrofit Inputs'!O112),CONCATENATE('Retrofit Inputs'!M112, " ",'Retrofit Inputs'!O112)))</f>
        <v/>
      </c>
      <c r="L108" s="123" t="str">
        <f>IF(K108="","",VLOOKUP(K108,Measures!D$11:G$245,4,FALSE))</f>
        <v/>
      </c>
      <c r="M108" s="121" t="str">
        <f>IF('Retrofit Inputs'!Q112=0,"",'Retrofit Inputs'!Q112)</f>
        <v/>
      </c>
      <c r="N108" s="129" t="str">
        <f>IF('Retrofit Inputs'!T112=0,"",'Retrofit Inputs'!T112)</f>
        <v/>
      </c>
      <c r="O108" s="130" t="str">
        <f ca="1">IF(OR(B108="",N108=""),"",IF(N108="None",0,INDEX(INDIRECT(CONCATENATE(B108,"SF")),1,MATCH(N108,Defaults!D$22:G$22,0))))</f>
        <v/>
      </c>
      <c r="P108" s="131" t="str">
        <f t="shared" ca="1" si="4"/>
        <v/>
      </c>
      <c r="Q108" s="228" t="str">
        <f t="shared" ca="1" si="5"/>
        <v/>
      </c>
      <c r="R108" s="132" t="str">
        <f t="shared" ca="1" si="6"/>
        <v/>
      </c>
      <c r="S108" s="352" t="str">
        <f t="shared" ca="1" si="7"/>
        <v/>
      </c>
    </row>
    <row r="109" spans="2:19" ht="15.5">
      <c r="B109" s="348" t="str">
        <f>IF('Retrofit Inputs'!B113=0,"",'Retrofit Inputs'!B113)</f>
        <v/>
      </c>
      <c r="C109" s="118" t="str">
        <f>IF(B109="","",VLOOKUP(B109,Defaults!B$22:C$28,2,FALSE))</f>
        <v/>
      </c>
      <c r="D109" s="125" t="str">
        <f>IFERROR(VLOOKUP(F109,Measures!$D$11:$F$245,3,FALSE),"")</f>
        <v/>
      </c>
      <c r="E109" s="127" t="str">
        <f ca="1">IF(OR('Project Info'!$C$16="",B109=""),"",IF(D109="Screw-in Lighting",INDEX(INDIRECT(CONCATENATE(B109,"SI_IE")),'Project Info'!C$16,1),IF(D109="Hard-Wired Lighting",INDEX(INDIRECT(CONCATENATE(B109,"HW_IE")),'Project Info'!C$16,1))))</f>
        <v/>
      </c>
      <c r="F109" s="128" t="str">
        <f>IF(OR('Retrofit Inputs'!D113="",'Retrofit Inputs'!F113=""),"",IF(OR('Retrofit Inputs'!D113="LED Tube",'Retrofit Inputs'!D113="LED Kit"),CONCATENATE("LED"," ",'Retrofit Inputs'!F113),CONCATENATE('Retrofit Inputs'!D113, " ",'Retrofit Inputs'!F113)))</f>
        <v/>
      </c>
      <c r="G109" s="120" t="str">
        <f>IF(F109="","",VLOOKUP(F109,Measures!D$11:G$245,4,FALSE))</f>
        <v/>
      </c>
      <c r="H109" s="129" t="str">
        <f>IF('Retrofit Inputs'!H113=0,"",'Retrofit Inputs'!H113)</f>
        <v/>
      </c>
      <c r="I109" s="129" t="str">
        <f>IF('Retrofit Inputs'!K113=0,"",'Retrofit Inputs'!K113)</f>
        <v/>
      </c>
      <c r="J109" s="130" t="str">
        <f ca="1">IF(OR(B109="",I109=""),"",IF(I109="None",0,INDEX(INDIRECT(CONCATENATE(B109,"SF")),1,MATCH(I109,Defaults!D$22:G$22,0))))</f>
        <v/>
      </c>
      <c r="K109" s="128" t="str">
        <f>IF(OR('Retrofit Inputs'!M113="",'Retrofit Inputs'!O113=""),"",IF(OR('Retrofit Inputs'!M113="LED Tube",'Retrofit Inputs'!M113="LED Kit"),CONCATENATE("LED"," ",'Retrofit Inputs'!O113),CONCATENATE('Retrofit Inputs'!M113, " ",'Retrofit Inputs'!O113)))</f>
        <v/>
      </c>
      <c r="L109" s="123" t="str">
        <f>IF(K109="","",VLOOKUP(K109,Measures!D$11:G$245,4,FALSE))</f>
        <v/>
      </c>
      <c r="M109" s="121" t="str">
        <f>IF('Retrofit Inputs'!Q113=0,"",'Retrofit Inputs'!Q113)</f>
        <v/>
      </c>
      <c r="N109" s="129" t="str">
        <f>IF('Retrofit Inputs'!T113=0,"",'Retrofit Inputs'!T113)</f>
        <v/>
      </c>
      <c r="O109" s="130" t="str">
        <f ca="1">IF(OR(B109="",N109=""),"",IF(N109="None",0,INDEX(INDIRECT(CONCATENATE(B109,"SF")),1,MATCH(N109,Defaults!D$22:G$22,0))))</f>
        <v/>
      </c>
      <c r="P109" s="131" t="str">
        <f t="shared" ca="1" si="4"/>
        <v/>
      </c>
      <c r="Q109" s="228" t="str">
        <f t="shared" ca="1" si="5"/>
        <v/>
      </c>
      <c r="R109" s="132" t="str">
        <f t="shared" ca="1" si="6"/>
        <v/>
      </c>
      <c r="S109" s="352" t="str">
        <f t="shared" ca="1" si="7"/>
        <v/>
      </c>
    </row>
    <row r="110" spans="2:19" ht="15.5">
      <c r="B110" s="348" t="str">
        <f>IF('Retrofit Inputs'!B114=0,"",'Retrofit Inputs'!B114)</f>
        <v/>
      </c>
      <c r="C110" s="118" t="str">
        <f>IF(B110="","",VLOOKUP(B110,Defaults!B$22:C$28,2,FALSE))</f>
        <v/>
      </c>
      <c r="D110" s="125" t="str">
        <f>IFERROR(VLOOKUP(F110,Measures!$D$11:$F$245,3,FALSE),"")</f>
        <v/>
      </c>
      <c r="E110" s="127" t="str">
        <f ca="1">IF(OR('Project Info'!$C$16="",B110=""),"",IF(D110="Screw-in Lighting",INDEX(INDIRECT(CONCATENATE(B110,"SI_IE")),'Project Info'!C$16,1),IF(D110="Hard-Wired Lighting",INDEX(INDIRECT(CONCATENATE(B110,"HW_IE")),'Project Info'!C$16,1))))</f>
        <v/>
      </c>
      <c r="F110" s="128" t="str">
        <f>IF(OR('Retrofit Inputs'!D114="",'Retrofit Inputs'!F114=""),"",IF(OR('Retrofit Inputs'!D114="LED Tube",'Retrofit Inputs'!D114="LED Kit"),CONCATENATE("LED"," ",'Retrofit Inputs'!F114),CONCATENATE('Retrofit Inputs'!D114, " ",'Retrofit Inputs'!F114)))</f>
        <v/>
      </c>
      <c r="G110" s="120" t="str">
        <f>IF(F110="","",VLOOKUP(F110,Measures!D$11:G$245,4,FALSE))</f>
        <v/>
      </c>
      <c r="H110" s="129" t="str">
        <f>IF('Retrofit Inputs'!H114=0,"",'Retrofit Inputs'!H114)</f>
        <v/>
      </c>
      <c r="I110" s="129" t="str">
        <f>IF('Retrofit Inputs'!K114=0,"",'Retrofit Inputs'!K114)</f>
        <v/>
      </c>
      <c r="J110" s="130" t="str">
        <f ca="1">IF(OR(B110="",I110=""),"",IF(I110="None",0,INDEX(INDIRECT(CONCATENATE(B110,"SF")),1,MATCH(I110,Defaults!D$22:G$22,0))))</f>
        <v/>
      </c>
      <c r="K110" s="128" t="str">
        <f>IF(OR('Retrofit Inputs'!M114="",'Retrofit Inputs'!O114=""),"",IF(OR('Retrofit Inputs'!M114="LED Tube",'Retrofit Inputs'!M114="LED Kit"),CONCATENATE("LED"," ",'Retrofit Inputs'!O114),CONCATENATE('Retrofit Inputs'!M114, " ",'Retrofit Inputs'!O114)))</f>
        <v/>
      </c>
      <c r="L110" s="123" t="str">
        <f>IF(K110="","",VLOOKUP(K110,Measures!D$11:G$245,4,FALSE))</f>
        <v/>
      </c>
      <c r="M110" s="121" t="str">
        <f>IF('Retrofit Inputs'!Q114=0,"",'Retrofit Inputs'!Q114)</f>
        <v/>
      </c>
      <c r="N110" s="129" t="str">
        <f>IF('Retrofit Inputs'!T114=0,"",'Retrofit Inputs'!T114)</f>
        <v/>
      </c>
      <c r="O110" s="130" t="str">
        <f ca="1">IF(OR(B110="",N110=""),"",IF(N110="None",0,INDEX(INDIRECT(CONCATENATE(B110,"SF")),1,MATCH(N110,Defaults!D$22:G$22,0))))</f>
        <v/>
      </c>
      <c r="P110" s="131" t="str">
        <f t="shared" ca="1" si="4"/>
        <v/>
      </c>
      <c r="Q110" s="228" t="str">
        <f t="shared" ca="1" si="5"/>
        <v/>
      </c>
      <c r="R110" s="132" t="str">
        <f t="shared" ca="1" si="6"/>
        <v/>
      </c>
      <c r="S110" s="352" t="str">
        <f t="shared" ca="1" si="7"/>
        <v/>
      </c>
    </row>
    <row r="111" spans="2:19" ht="15.5">
      <c r="B111" s="348" t="str">
        <f>IF('Retrofit Inputs'!B115=0,"",'Retrofit Inputs'!B115)</f>
        <v/>
      </c>
      <c r="C111" s="118" t="str">
        <f>IF(B111="","",VLOOKUP(B111,Defaults!B$22:C$28,2,FALSE))</f>
        <v/>
      </c>
      <c r="D111" s="125" t="str">
        <f>IFERROR(VLOOKUP(F111,Measures!$D$11:$F$245,3,FALSE),"")</f>
        <v/>
      </c>
      <c r="E111" s="127" t="str">
        <f ca="1">IF(OR('Project Info'!$C$16="",B111=""),"",IF(D111="Screw-in Lighting",INDEX(INDIRECT(CONCATENATE(B111,"SI_IE")),'Project Info'!C$16,1),IF(D111="Hard-Wired Lighting",INDEX(INDIRECT(CONCATENATE(B111,"HW_IE")),'Project Info'!C$16,1))))</f>
        <v/>
      </c>
      <c r="F111" s="128" t="str">
        <f>IF(OR('Retrofit Inputs'!D115="",'Retrofit Inputs'!F115=""),"",IF(OR('Retrofit Inputs'!D115="LED Tube",'Retrofit Inputs'!D115="LED Kit"),CONCATENATE("LED"," ",'Retrofit Inputs'!F115),CONCATENATE('Retrofit Inputs'!D115, " ",'Retrofit Inputs'!F115)))</f>
        <v/>
      </c>
      <c r="G111" s="120" t="str">
        <f>IF(F111="","",VLOOKUP(F111,Measures!D$11:G$245,4,FALSE))</f>
        <v/>
      </c>
      <c r="H111" s="129" t="str">
        <f>IF('Retrofit Inputs'!H115=0,"",'Retrofit Inputs'!H115)</f>
        <v/>
      </c>
      <c r="I111" s="129" t="str">
        <f>IF('Retrofit Inputs'!K115=0,"",'Retrofit Inputs'!K115)</f>
        <v/>
      </c>
      <c r="J111" s="130" t="str">
        <f ca="1">IF(OR(B111="",I111=""),"",IF(I111="None",0,INDEX(INDIRECT(CONCATENATE(B111,"SF")),1,MATCH(I111,Defaults!D$22:G$22,0))))</f>
        <v/>
      </c>
      <c r="K111" s="128" t="str">
        <f>IF(OR('Retrofit Inputs'!M115="",'Retrofit Inputs'!O115=""),"",IF(OR('Retrofit Inputs'!M115="LED Tube",'Retrofit Inputs'!M115="LED Kit"),CONCATENATE("LED"," ",'Retrofit Inputs'!O115),CONCATENATE('Retrofit Inputs'!M115, " ",'Retrofit Inputs'!O115)))</f>
        <v/>
      </c>
      <c r="L111" s="123" t="str">
        <f>IF(K111="","",VLOOKUP(K111,Measures!D$11:G$245,4,FALSE))</f>
        <v/>
      </c>
      <c r="M111" s="121" t="str">
        <f>IF('Retrofit Inputs'!Q115=0,"",'Retrofit Inputs'!Q115)</f>
        <v/>
      </c>
      <c r="N111" s="129" t="str">
        <f>IF('Retrofit Inputs'!T115=0,"",'Retrofit Inputs'!T115)</f>
        <v/>
      </c>
      <c r="O111" s="130" t="str">
        <f ca="1">IF(OR(B111="",N111=""),"",IF(N111="None",0,INDEX(INDIRECT(CONCATENATE(B111,"SF")),1,MATCH(N111,Defaults!D$22:G$22,0))))</f>
        <v/>
      </c>
      <c r="P111" s="131" t="str">
        <f t="shared" ca="1" si="4"/>
        <v/>
      </c>
      <c r="Q111" s="228" t="str">
        <f t="shared" ca="1" si="5"/>
        <v/>
      </c>
      <c r="R111" s="132" t="str">
        <f t="shared" ca="1" si="6"/>
        <v/>
      </c>
      <c r="S111" s="352" t="str">
        <f t="shared" ca="1" si="7"/>
        <v/>
      </c>
    </row>
    <row r="112" spans="2:19" ht="15.5">
      <c r="B112" s="348" t="str">
        <f>IF('Retrofit Inputs'!B116=0,"",'Retrofit Inputs'!B116)</f>
        <v/>
      </c>
      <c r="C112" s="118" t="str">
        <f>IF(B112="","",VLOOKUP(B112,Defaults!B$22:C$28,2,FALSE))</f>
        <v/>
      </c>
      <c r="D112" s="125" t="str">
        <f>IFERROR(VLOOKUP(F112,Measures!$D$11:$F$245,3,FALSE),"")</f>
        <v/>
      </c>
      <c r="E112" s="127" t="str">
        <f ca="1">IF(OR('Project Info'!$C$16="",B112=""),"",IF(D112="Screw-in Lighting",INDEX(INDIRECT(CONCATENATE(B112,"SI_IE")),'Project Info'!C$16,1),IF(D112="Hard-Wired Lighting",INDEX(INDIRECT(CONCATENATE(B112,"HW_IE")),'Project Info'!C$16,1))))</f>
        <v/>
      </c>
      <c r="F112" s="133" t="str">
        <f>IF(OR('Retrofit Inputs'!D116="",'Retrofit Inputs'!F116=""),"",IF(OR('Retrofit Inputs'!D116="LED Tube",'Retrofit Inputs'!D116="LED Kit"),CONCATENATE("LED"," ",'Retrofit Inputs'!F116),CONCATENATE('Retrofit Inputs'!D116, " ",'Retrofit Inputs'!F116)))</f>
        <v/>
      </c>
      <c r="G112" s="120" t="str">
        <f>IF(F112="","",VLOOKUP(F112,Measures!D$11:G$245,4,FALSE))</f>
        <v/>
      </c>
      <c r="H112" s="134" t="str">
        <f>IF('Retrofit Inputs'!H116=0,"",'Retrofit Inputs'!H116)</f>
        <v/>
      </c>
      <c r="I112" s="134" t="str">
        <f>IF('Retrofit Inputs'!K116=0,"",'Retrofit Inputs'!K116)</f>
        <v/>
      </c>
      <c r="J112" s="135" t="str">
        <f ca="1">IF(OR(B112="",I112=""),"",IF(I112="None",0,INDEX(INDIRECT(CONCATENATE(B112,"SF")),1,MATCH(I112,Defaults!D$22:G$22,0))))</f>
        <v/>
      </c>
      <c r="K112" s="128" t="str">
        <f>IF(OR('Retrofit Inputs'!M116="",'Retrofit Inputs'!O116=""),"",IF(OR('Retrofit Inputs'!M116="LED Tube",'Retrofit Inputs'!M116="LED Kit"),CONCATENATE("LED"," ",'Retrofit Inputs'!O116),CONCATENATE('Retrofit Inputs'!M116, " ",'Retrofit Inputs'!O116)))</f>
        <v/>
      </c>
      <c r="L112" s="123" t="str">
        <f>IF(K112="","",VLOOKUP(K112,Measures!D$11:G$245,4,FALSE))</f>
        <v/>
      </c>
      <c r="M112" s="121" t="str">
        <f>IF('Retrofit Inputs'!Q116=0,"",'Retrofit Inputs'!Q116)</f>
        <v/>
      </c>
      <c r="N112" s="129" t="str">
        <f>IF('Retrofit Inputs'!T116=0,"",'Retrofit Inputs'!T116)</f>
        <v/>
      </c>
      <c r="O112" s="130" t="str">
        <f ca="1">IF(OR(B112="",N112=""),"",IF(N112="None",0,INDEX(INDIRECT(CONCATENATE(B112,"SF")),1,MATCH(N112,Defaults!D$22:G$22,0))))</f>
        <v/>
      </c>
      <c r="P112" s="131" t="str">
        <f t="shared" ca="1" si="4"/>
        <v/>
      </c>
      <c r="Q112" s="228" t="str">
        <f t="shared" ca="1" si="5"/>
        <v/>
      </c>
      <c r="R112" s="132" t="str">
        <f t="shared" ca="1" si="6"/>
        <v/>
      </c>
      <c r="S112" s="352" t="str">
        <f t="shared" ca="1" si="7"/>
        <v/>
      </c>
    </row>
    <row r="113" spans="1:24" s="20" customFormat="1" ht="15" customHeight="1">
      <c r="B113" s="348" t="str">
        <f>IF('Retrofit Inputs'!B117=0,"",'Retrofit Inputs'!B117)</f>
        <v/>
      </c>
      <c r="C113" s="118" t="str">
        <f>IF(B113="","",VLOOKUP(B113,Defaults!B$22:C$28,2,FALSE))</f>
        <v/>
      </c>
      <c r="D113" s="125" t="str">
        <f>IFERROR(VLOOKUP(F113,Measures!$D$11:$F$245,3,FALSE),"")</f>
        <v/>
      </c>
      <c r="E113" s="127" t="str">
        <f ca="1">IF(OR('Project Info'!$C$16="",B113=""),"",IF(D113="Screw-in Lighting",INDEX(INDIRECT(CONCATENATE(B113,"SI_IE")),'Project Info'!C$16,1),IF(D113="Hard-Wired Lighting",INDEX(INDIRECT(CONCATENATE(B113,"HW_IE")),'Project Info'!C$16,1))))</f>
        <v/>
      </c>
      <c r="F113" s="128" t="str">
        <f>IF(OR('Retrofit Inputs'!D117="",'Retrofit Inputs'!F117=""),"",IF(OR('Retrofit Inputs'!D117="LED Tube",'Retrofit Inputs'!D117="LED Kit"),CONCATENATE("LED"," ",'Retrofit Inputs'!F117),CONCATENATE('Retrofit Inputs'!D117, " ",'Retrofit Inputs'!F117)))</f>
        <v/>
      </c>
      <c r="G113" s="120" t="str">
        <f>IF(F113="","",VLOOKUP(F113,Measures!D$11:G$245,4,FALSE))</f>
        <v/>
      </c>
      <c r="H113" s="129" t="str">
        <f>IF('Retrofit Inputs'!H117=0,"",'Retrofit Inputs'!H117)</f>
        <v/>
      </c>
      <c r="I113" s="129" t="str">
        <f>IF('Retrofit Inputs'!K117=0,"",'Retrofit Inputs'!K117)</f>
        <v/>
      </c>
      <c r="J113" s="130" t="str">
        <f ca="1">IF(OR(B113="",I113=""),"",IF(I113="None",0,INDEX(INDIRECT(CONCATENATE(B113,"SF")),1,MATCH(I113,Defaults!D$22:G$22,0))))</f>
        <v/>
      </c>
      <c r="K113" s="128" t="str">
        <f>IF(OR('Retrofit Inputs'!M117="",'Retrofit Inputs'!O117=""),"",IF(OR('Retrofit Inputs'!M117="LED Tube",'Retrofit Inputs'!M117="LED Kit"),CONCATENATE("LED"," ",'Retrofit Inputs'!O117),CONCATENATE('Retrofit Inputs'!M117, " ",'Retrofit Inputs'!O117)))</f>
        <v/>
      </c>
      <c r="L113" s="123" t="str">
        <f>IF(K113="","",VLOOKUP(K113,Measures!D$11:G$245,4,FALSE))</f>
        <v/>
      </c>
      <c r="M113" s="121" t="str">
        <f>IF('Retrofit Inputs'!Q117=0,"",'Retrofit Inputs'!Q117)</f>
        <v/>
      </c>
      <c r="N113" s="129" t="str">
        <f>IF('Retrofit Inputs'!T117=0,"",'Retrofit Inputs'!T117)</f>
        <v/>
      </c>
      <c r="O113" s="130" t="str">
        <f ca="1">IF(OR(B113="",N113=""),"",IF(N113="None",0,INDEX(INDIRECT(CONCATENATE(B113,"SF")),1,MATCH(N113,Defaults!D$22:G$22,0))))</f>
        <v/>
      </c>
      <c r="P113" s="131" t="str">
        <f t="shared" ca="1" si="4"/>
        <v/>
      </c>
      <c r="Q113" s="228" t="str">
        <f t="shared" ca="1" si="5"/>
        <v/>
      </c>
      <c r="R113" s="132" t="str">
        <f t="shared" ca="1" si="6"/>
        <v/>
      </c>
      <c r="S113" s="352" t="str">
        <f t="shared" ca="1" si="7"/>
        <v/>
      </c>
      <c r="T113" s="104"/>
      <c r="U113" s="13"/>
      <c r="V113" s="13"/>
      <c r="W113" s="13"/>
      <c r="X113" s="13"/>
    </row>
    <row r="114" spans="1:24" s="20" customFormat="1" ht="15" customHeight="1">
      <c r="A114" s="104"/>
      <c r="B114" s="348" t="str">
        <f>IF('Retrofit Inputs'!B118=0,"",'Retrofit Inputs'!B118)</f>
        <v/>
      </c>
      <c r="C114" s="118" t="str">
        <f>IF(B114="","",VLOOKUP(B114,Defaults!B$22:C$28,2,FALSE))</f>
        <v/>
      </c>
      <c r="D114" s="125" t="str">
        <f>IFERROR(VLOOKUP(F114,Measures!$D$11:$F$245,3,FALSE),"")</f>
        <v/>
      </c>
      <c r="E114" s="127" t="str">
        <f ca="1">IF(OR('Project Info'!$C$16="",B114=""),"",IF(D114="Screw-in Lighting",INDEX(INDIRECT(CONCATENATE(B114,"SI_IE")),'Project Info'!C$16,1),IF(D114="Hard-Wired Lighting",INDEX(INDIRECT(CONCATENATE(B114,"HW_IE")),'Project Info'!C$16,1))))</f>
        <v/>
      </c>
      <c r="F114" s="128" t="str">
        <f>IF(OR('Retrofit Inputs'!D118="",'Retrofit Inputs'!F118=""),"",IF(OR('Retrofit Inputs'!D118="LED Tube",'Retrofit Inputs'!D118="LED Kit"),CONCATENATE("LED"," ",'Retrofit Inputs'!F118),CONCATENATE('Retrofit Inputs'!D118, " ",'Retrofit Inputs'!F118)))</f>
        <v/>
      </c>
      <c r="G114" s="120" t="str">
        <f>IF(F114="","",VLOOKUP(F114,Measures!D$11:G$245,4,FALSE))</f>
        <v/>
      </c>
      <c r="H114" s="129" t="str">
        <f>IF('Retrofit Inputs'!H118=0,"",'Retrofit Inputs'!H118)</f>
        <v/>
      </c>
      <c r="I114" s="129" t="str">
        <f>IF('Retrofit Inputs'!K118=0,"",'Retrofit Inputs'!K118)</f>
        <v/>
      </c>
      <c r="J114" s="130" t="str">
        <f ca="1">IF(OR(B114="",I114=""),"",IF(I114="None",0,INDEX(INDIRECT(CONCATENATE(B114,"SF")),1,MATCH(I114,Defaults!D$22:G$22,0))))</f>
        <v/>
      </c>
      <c r="K114" s="24" t="str">
        <f>IF(OR('Retrofit Inputs'!M118="",'Retrofit Inputs'!O118=""),"",IF(OR('Retrofit Inputs'!M118="LED Tube",'Retrofit Inputs'!M118="LED Kit"),CONCATENATE("LED"," ",'Retrofit Inputs'!O118),CONCATENATE('Retrofit Inputs'!M118, " ",'Retrofit Inputs'!O118)))</f>
        <v/>
      </c>
      <c r="L114" s="123" t="str">
        <f>IF(K114="","",VLOOKUP(K114,Measures!D$11:G$245,4,FALSE))</f>
        <v/>
      </c>
      <c r="M114" s="121" t="str">
        <f>IF('Retrofit Inputs'!Q118=0,"",'Retrofit Inputs'!Q118)</f>
        <v/>
      </c>
      <c r="N114" s="25" t="str">
        <f>IF('Retrofit Inputs'!T118=0,"",'Retrofit Inputs'!T118)</f>
        <v/>
      </c>
      <c r="O114" s="26" t="str">
        <f ca="1">IF(OR(B114="",N114=""),"",IF(N114="None",0,INDEX(INDIRECT(CONCATENATE(B114,"SF")),1,MATCH(N114,Defaults!D$22:G$22,0))))</f>
        <v/>
      </c>
      <c r="P114" s="131" t="str">
        <f t="shared" ca="1" si="4"/>
        <v/>
      </c>
      <c r="Q114" s="229" t="str">
        <f t="shared" ca="1" si="5"/>
        <v/>
      </c>
      <c r="R114" s="81" t="str">
        <f t="shared" ca="1" si="6"/>
        <v/>
      </c>
      <c r="S114" s="353" t="str">
        <f t="shared" ca="1" si="7"/>
        <v/>
      </c>
      <c r="T114" s="15"/>
      <c r="U114" s="104"/>
      <c r="V114" s="13"/>
      <c r="W114" s="13"/>
      <c r="X114" s="13"/>
    </row>
    <row r="115" spans="1:24" s="20" customFormat="1" ht="15" customHeight="1">
      <c r="A115" s="104"/>
      <c r="B115" s="348" t="str">
        <f>IF('Retrofit Inputs'!B119=0,"",'Retrofit Inputs'!B119)</f>
        <v/>
      </c>
      <c r="C115" s="118" t="str">
        <f>IF(B115="","",VLOOKUP(B115,Defaults!B$22:C$28,2,FALSE))</f>
        <v/>
      </c>
      <c r="D115" s="125" t="str">
        <f>IFERROR(VLOOKUP(F115,Measures!$D$11:$F$245,3,FALSE),"")</f>
        <v/>
      </c>
      <c r="E115" s="127" t="str">
        <f ca="1">IF(OR('Project Info'!$C$16="",B115=""),"",IF(D115="Screw-in Lighting",INDEX(INDIRECT(CONCATENATE(B115,"SI_IE")),'Project Info'!C$16,1),IF(D115="Hard-Wired Lighting",INDEX(INDIRECT(CONCATENATE(B115,"HW_IE")),'Project Info'!C$16,1))))</f>
        <v/>
      </c>
      <c r="F115" s="128" t="str">
        <f>IF(OR('Retrofit Inputs'!D119="",'Retrofit Inputs'!F119=""),"",IF(OR('Retrofit Inputs'!D119="LED Tube",'Retrofit Inputs'!D119="LED Kit"),CONCATENATE("LED"," ",'Retrofit Inputs'!F119),CONCATENATE('Retrofit Inputs'!D119, " ",'Retrofit Inputs'!F119)))</f>
        <v/>
      </c>
      <c r="G115" s="120" t="str">
        <f>IF(F115="","",VLOOKUP(F115,Measures!D$11:G$245,4,FALSE))</f>
        <v/>
      </c>
      <c r="H115" s="129" t="str">
        <f>IF('Retrofit Inputs'!H119=0,"",'Retrofit Inputs'!H119)</f>
        <v/>
      </c>
      <c r="I115" s="129" t="str">
        <f>IF('Retrofit Inputs'!K119=0,"",'Retrofit Inputs'!K119)</f>
        <v/>
      </c>
      <c r="J115" s="130" t="str">
        <f ca="1">IF(OR(B115="",I115=""),"",IF(I115="None",0,INDEX(INDIRECT(CONCATENATE(B115,"SF")),1,MATCH(I115,Defaults!D$22:G$22,0))))</f>
        <v/>
      </c>
      <c r="K115" s="128" t="str">
        <f>IF(OR('Retrofit Inputs'!M119="",'Retrofit Inputs'!O119=""),"",IF(OR('Retrofit Inputs'!M119="LED Tube",'Retrofit Inputs'!M119="LED Kit"),CONCATENATE("LED"," ",'Retrofit Inputs'!O119),CONCATENATE('Retrofit Inputs'!M119, " ",'Retrofit Inputs'!O119)))</f>
        <v/>
      </c>
      <c r="L115" s="123" t="str">
        <f>IF(K115="","",VLOOKUP(K115,Measures!D$11:G$245,4,FALSE))</f>
        <v/>
      </c>
      <c r="M115" s="121" t="str">
        <f>IF('Retrofit Inputs'!Q119=0,"",'Retrofit Inputs'!Q119)</f>
        <v/>
      </c>
      <c r="N115" s="129" t="str">
        <f>IF('Retrofit Inputs'!T119=0,"",'Retrofit Inputs'!T119)</f>
        <v/>
      </c>
      <c r="O115" s="130" t="str">
        <f ca="1">IF(OR(B115="",N115=""),"",IF(N115="None",0,INDEX(INDIRECT(CONCATENATE(B115,"SF")),1,MATCH(N115,Defaults!D$22:G$22,0))))</f>
        <v/>
      </c>
      <c r="P115" s="131" t="str">
        <f t="shared" ca="1" si="4"/>
        <v/>
      </c>
      <c r="Q115" s="228" t="str">
        <f t="shared" ca="1" si="5"/>
        <v/>
      </c>
      <c r="R115" s="132" t="str">
        <f t="shared" ca="1" si="6"/>
        <v/>
      </c>
      <c r="S115" s="352" t="str">
        <f t="shared" ca="1" si="7"/>
        <v/>
      </c>
      <c r="T115" s="104"/>
      <c r="U115" s="16"/>
    </row>
    <row r="116" spans="1:24" s="20" customFormat="1" ht="15" customHeight="1">
      <c r="A116" s="104"/>
      <c r="B116" s="348" t="str">
        <f>IF('Retrofit Inputs'!B120=0,"",'Retrofit Inputs'!B120)</f>
        <v/>
      </c>
      <c r="C116" s="118" t="str">
        <f>IF(B116="","",VLOOKUP(B116,Defaults!B$22:C$28,2,FALSE))</f>
        <v/>
      </c>
      <c r="D116" s="125" t="str">
        <f>IFERROR(VLOOKUP(F116,Measures!$D$11:$F$245,3,FALSE),"")</f>
        <v/>
      </c>
      <c r="E116" s="127" t="str">
        <f ca="1">IF(OR('Project Info'!$C$16="",B116=""),"",IF(D116="Screw-in Lighting",INDEX(INDIRECT(CONCATENATE(B116,"SI_IE")),'Project Info'!C$16,1),IF(D116="Hard-Wired Lighting",INDEX(INDIRECT(CONCATENATE(B116,"HW_IE")),'Project Info'!C$16,1))))</f>
        <v/>
      </c>
      <c r="F116" s="128" t="str">
        <f>IF(OR('Retrofit Inputs'!D120="",'Retrofit Inputs'!F120=""),"",IF(OR('Retrofit Inputs'!D120="LED Tube",'Retrofit Inputs'!D120="LED Kit"),CONCATENATE("LED"," ",'Retrofit Inputs'!F120),CONCATENATE('Retrofit Inputs'!D120, " ",'Retrofit Inputs'!F120)))</f>
        <v/>
      </c>
      <c r="G116" s="120" t="str">
        <f>IF(F116="","",VLOOKUP(F116,Measures!D$11:G$245,4,FALSE))</f>
        <v/>
      </c>
      <c r="H116" s="129" t="str">
        <f>IF('Retrofit Inputs'!H120=0,"",'Retrofit Inputs'!H120)</f>
        <v/>
      </c>
      <c r="I116" s="129" t="str">
        <f>IF('Retrofit Inputs'!K120=0,"",'Retrofit Inputs'!K120)</f>
        <v/>
      </c>
      <c r="J116" s="130" t="str">
        <f ca="1">IF(OR(B116="",I116=""),"",IF(I116="None",0,INDEX(INDIRECT(CONCATENATE(B116,"SF")),1,MATCH(I116,Defaults!D$22:G$22,0))))</f>
        <v/>
      </c>
      <c r="K116" s="128" t="str">
        <f>IF(OR('Retrofit Inputs'!M120="",'Retrofit Inputs'!O120=""),"",IF(OR('Retrofit Inputs'!M120="LED Tube",'Retrofit Inputs'!M120="LED Kit"),CONCATENATE("LED"," ",'Retrofit Inputs'!O120),CONCATENATE('Retrofit Inputs'!M120, " ",'Retrofit Inputs'!O120)))</f>
        <v/>
      </c>
      <c r="L116" s="123" t="str">
        <f>IF(K116="","",VLOOKUP(K116,Measures!D$11:G$245,4,FALSE))</f>
        <v/>
      </c>
      <c r="M116" s="121" t="str">
        <f>IF('Retrofit Inputs'!Q120=0,"",'Retrofit Inputs'!Q120)</f>
        <v/>
      </c>
      <c r="N116" s="129" t="str">
        <f>IF('Retrofit Inputs'!T120=0,"",'Retrofit Inputs'!T120)</f>
        <v/>
      </c>
      <c r="O116" s="130" t="str">
        <f ca="1">IF(OR(B116="",N116=""),"",IF(N116="None",0,INDEX(INDIRECT(CONCATENATE(B116,"SF")),1,MATCH(N116,Defaults!D$22:G$22,0))))</f>
        <v/>
      </c>
      <c r="P116" s="131" t="str">
        <f t="shared" ca="1" si="4"/>
        <v/>
      </c>
      <c r="Q116" s="228" t="str">
        <f t="shared" ca="1" si="5"/>
        <v/>
      </c>
      <c r="R116" s="132" t="str">
        <f t="shared" ca="1" si="6"/>
        <v/>
      </c>
      <c r="S116" s="352" t="str">
        <f t="shared" ca="1" si="7"/>
        <v/>
      </c>
      <c r="T116" s="104"/>
      <c r="U116" s="104"/>
    </row>
    <row r="117" spans="1:24" s="20" customFormat="1" ht="15" customHeight="1">
      <c r="A117" s="104"/>
      <c r="B117" s="348" t="str">
        <f>IF('Retrofit Inputs'!B121=0,"",'Retrofit Inputs'!B121)</f>
        <v/>
      </c>
      <c r="C117" s="118" t="str">
        <f>IF(B117="","",VLOOKUP(B117,Defaults!B$22:C$28,2,FALSE))</f>
        <v/>
      </c>
      <c r="D117" s="125" t="str">
        <f>IFERROR(VLOOKUP(F117,Measures!$D$11:$F$245,3,FALSE),"")</f>
        <v/>
      </c>
      <c r="E117" s="127" t="str">
        <f ca="1">IF(OR('Project Info'!$C$16="",B117=""),"",IF(D117="Screw-in Lighting",INDEX(INDIRECT(CONCATENATE(B117,"SI_IE")),'Project Info'!C$16,1),IF(D117="Hard-Wired Lighting",INDEX(INDIRECT(CONCATENATE(B117,"HW_IE")),'Project Info'!C$16,1))))</f>
        <v/>
      </c>
      <c r="F117" s="128" t="str">
        <f>IF(OR('Retrofit Inputs'!D121="",'Retrofit Inputs'!F121=""),"",IF(OR('Retrofit Inputs'!D121="LED Tube",'Retrofit Inputs'!D121="LED Kit"),CONCATENATE("LED"," ",'Retrofit Inputs'!F121),CONCATENATE('Retrofit Inputs'!D121, " ",'Retrofit Inputs'!F121)))</f>
        <v/>
      </c>
      <c r="G117" s="120" t="str">
        <f>IF(F117="","",VLOOKUP(F117,Measures!D$11:G$245,4,FALSE))</f>
        <v/>
      </c>
      <c r="H117" s="129" t="str">
        <f>IF('Retrofit Inputs'!H121=0,"",'Retrofit Inputs'!H121)</f>
        <v/>
      </c>
      <c r="I117" s="129" t="str">
        <f>IF('Retrofit Inputs'!K121=0,"",'Retrofit Inputs'!K121)</f>
        <v/>
      </c>
      <c r="J117" s="130" t="str">
        <f ca="1">IF(OR(B117="",I117=""),"",IF(I117="None",0,INDEX(INDIRECT(CONCATENATE(B117,"SF")),1,MATCH(I117,Defaults!D$22:G$22,0))))</f>
        <v/>
      </c>
      <c r="K117" s="128" t="str">
        <f>IF(OR('Retrofit Inputs'!M121="",'Retrofit Inputs'!O121=""),"",IF(OR('Retrofit Inputs'!M121="LED Tube",'Retrofit Inputs'!M121="LED Kit"),CONCATENATE("LED"," ",'Retrofit Inputs'!O121),CONCATENATE('Retrofit Inputs'!M121, " ",'Retrofit Inputs'!O121)))</f>
        <v/>
      </c>
      <c r="L117" s="123" t="str">
        <f>IF(K117="","",VLOOKUP(K117,Measures!D$11:G$245,4,FALSE))</f>
        <v/>
      </c>
      <c r="M117" s="121" t="str">
        <f>IF('Retrofit Inputs'!Q121=0,"",'Retrofit Inputs'!Q121)</f>
        <v/>
      </c>
      <c r="N117" s="129" t="str">
        <f>IF('Retrofit Inputs'!T121=0,"",'Retrofit Inputs'!T121)</f>
        <v/>
      </c>
      <c r="O117" s="130" t="str">
        <f ca="1">IF(OR(B117="",N117=""),"",IF(N117="None",0,INDEX(INDIRECT(CONCATENATE(B117,"SF")),1,MATCH(N117,Defaults!D$22:G$22,0))))</f>
        <v/>
      </c>
      <c r="P117" s="131" t="str">
        <f t="shared" ca="1" si="4"/>
        <v/>
      </c>
      <c r="Q117" s="228" t="str">
        <f t="shared" ca="1" si="5"/>
        <v/>
      </c>
      <c r="R117" s="132" t="str">
        <f t="shared" ca="1" si="6"/>
        <v/>
      </c>
      <c r="S117" s="352" t="str">
        <f t="shared" ca="1" si="7"/>
        <v/>
      </c>
      <c r="T117" s="104"/>
      <c r="U117" s="104"/>
    </row>
    <row r="118" spans="1:24" s="20" customFormat="1" ht="15" customHeight="1">
      <c r="A118" s="104"/>
      <c r="B118" s="348" t="str">
        <f>IF('Retrofit Inputs'!B122=0,"",'Retrofit Inputs'!B122)</f>
        <v/>
      </c>
      <c r="C118" s="118" t="str">
        <f>IF(B118="","",VLOOKUP(B118,Defaults!B$22:C$28,2,FALSE))</f>
        <v/>
      </c>
      <c r="D118" s="125" t="str">
        <f>IFERROR(VLOOKUP(F118,Measures!$D$11:$F$245,3,FALSE),"")</f>
        <v/>
      </c>
      <c r="E118" s="127" t="str">
        <f ca="1">IF(OR('Project Info'!$C$16="",B118=""),"",IF(D118="Screw-in Lighting",INDEX(INDIRECT(CONCATENATE(B118,"SI_IE")),'Project Info'!C$16,1),IF(D118="Hard-Wired Lighting",INDEX(INDIRECT(CONCATENATE(B118,"HW_IE")),'Project Info'!C$16,1))))</f>
        <v/>
      </c>
      <c r="F118" s="128" t="str">
        <f>IF(OR('Retrofit Inputs'!D122="",'Retrofit Inputs'!F122=""),"",IF(OR('Retrofit Inputs'!D122="LED Tube",'Retrofit Inputs'!D122="LED Kit"),CONCATENATE("LED"," ",'Retrofit Inputs'!F122),CONCATENATE('Retrofit Inputs'!D122, " ",'Retrofit Inputs'!F122)))</f>
        <v/>
      </c>
      <c r="G118" s="120" t="str">
        <f>IF(F118="","",VLOOKUP(F118,Measures!D$11:G$245,4,FALSE))</f>
        <v/>
      </c>
      <c r="H118" s="129" t="str">
        <f>IF('Retrofit Inputs'!H122=0,"",'Retrofit Inputs'!H122)</f>
        <v/>
      </c>
      <c r="I118" s="129" t="str">
        <f>IF('Retrofit Inputs'!K122=0,"",'Retrofit Inputs'!K122)</f>
        <v/>
      </c>
      <c r="J118" s="130" t="str">
        <f ca="1">IF(OR(B118="",I118=""),"",IF(I118="None",0,INDEX(INDIRECT(CONCATENATE(B118,"SF")),1,MATCH(I118,Defaults!D$22:G$22,0))))</f>
        <v/>
      </c>
      <c r="K118" s="128" t="str">
        <f>IF(OR('Retrofit Inputs'!M122="",'Retrofit Inputs'!O122=""),"",IF(OR('Retrofit Inputs'!M122="LED Tube",'Retrofit Inputs'!M122="LED Kit"),CONCATENATE("LED"," ",'Retrofit Inputs'!O122),CONCATENATE('Retrofit Inputs'!M122, " ",'Retrofit Inputs'!O122)))</f>
        <v/>
      </c>
      <c r="L118" s="123" t="str">
        <f>IF(K118="","",VLOOKUP(K118,Measures!D$11:G$245,4,FALSE))</f>
        <v/>
      </c>
      <c r="M118" s="121" t="str">
        <f>IF('Retrofit Inputs'!Q122=0,"",'Retrofit Inputs'!Q122)</f>
        <v/>
      </c>
      <c r="N118" s="129" t="str">
        <f>IF('Retrofit Inputs'!T122=0,"",'Retrofit Inputs'!T122)</f>
        <v/>
      </c>
      <c r="O118" s="130" t="str">
        <f ca="1">IF(OR(B118="",N118=""),"",IF(N118="None",0,INDEX(INDIRECT(CONCATENATE(B118,"SF")),1,MATCH(N118,Defaults!D$22:G$22,0))))</f>
        <v/>
      </c>
      <c r="P118" s="131" t="str">
        <f t="shared" ca="1" si="4"/>
        <v/>
      </c>
      <c r="Q118" s="228" t="str">
        <f t="shared" ca="1" si="5"/>
        <v/>
      </c>
      <c r="R118" s="132" t="str">
        <f t="shared" ca="1" si="6"/>
        <v/>
      </c>
      <c r="S118" s="352" t="str">
        <f t="shared" ca="1" si="7"/>
        <v/>
      </c>
      <c r="T118" s="104"/>
      <c r="U118" s="104"/>
    </row>
    <row r="119" spans="1:24" s="20" customFormat="1" ht="15" customHeight="1">
      <c r="A119" s="18"/>
      <c r="B119" s="348" t="str">
        <f>IF('Retrofit Inputs'!B123=0,"",'Retrofit Inputs'!B123)</f>
        <v/>
      </c>
      <c r="C119" s="118" t="str">
        <f>IF(B119="","",VLOOKUP(B119,Defaults!B$22:C$28,2,FALSE))</f>
        <v/>
      </c>
      <c r="D119" s="125" t="str">
        <f>IFERROR(VLOOKUP(F119,Measures!$D$11:$F$245,3,FALSE),"")</f>
        <v/>
      </c>
      <c r="E119" s="127" t="str">
        <f ca="1">IF(OR('Project Info'!$C$16="",B119=""),"",IF(D119="Screw-in Lighting",INDEX(INDIRECT(CONCATENATE(B119,"SI_IE")),'Project Info'!C$16,1),IF(D119="Hard-Wired Lighting",INDEX(INDIRECT(CONCATENATE(B119,"HW_IE")),'Project Info'!C$16,1))))</f>
        <v/>
      </c>
      <c r="F119" s="128" t="str">
        <f>IF(OR('Retrofit Inputs'!D123="",'Retrofit Inputs'!F123=""),"",IF(OR('Retrofit Inputs'!D123="LED Tube",'Retrofit Inputs'!D123="LED Kit"),CONCATENATE("LED"," ",'Retrofit Inputs'!F123),CONCATENATE('Retrofit Inputs'!D123, " ",'Retrofit Inputs'!F123)))</f>
        <v/>
      </c>
      <c r="G119" s="120" t="str">
        <f>IF(F119="","",VLOOKUP(F119,Measures!D$11:G$245,4,FALSE))</f>
        <v/>
      </c>
      <c r="H119" s="129" t="str">
        <f>IF('Retrofit Inputs'!H123=0,"",'Retrofit Inputs'!H123)</f>
        <v/>
      </c>
      <c r="I119" s="129" t="str">
        <f>IF('Retrofit Inputs'!K123=0,"",'Retrofit Inputs'!K123)</f>
        <v/>
      </c>
      <c r="J119" s="130" t="str">
        <f ca="1">IF(OR(B119="",I119=""),"",IF(I119="None",0,INDEX(INDIRECT(CONCATENATE(B119,"SF")),1,MATCH(I119,Defaults!D$22:G$22,0))))</f>
        <v/>
      </c>
      <c r="K119" s="128" t="str">
        <f>IF(OR('Retrofit Inputs'!M123="",'Retrofit Inputs'!O123=""),"",IF(OR('Retrofit Inputs'!M123="LED Tube",'Retrofit Inputs'!M123="LED Kit"),CONCATENATE("LED"," ",'Retrofit Inputs'!O123),CONCATENATE('Retrofit Inputs'!M123, " ",'Retrofit Inputs'!O123)))</f>
        <v/>
      </c>
      <c r="L119" s="123" t="str">
        <f>IF(K119="","",VLOOKUP(K119,Measures!D$11:G$245,4,FALSE))</f>
        <v/>
      </c>
      <c r="M119" s="121" t="str">
        <f>IF('Retrofit Inputs'!Q123=0,"",'Retrofit Inputs'!Q123)</f>
        <v/>
      </c>
      <c r="N119" s="129" t="str">
        <f>IF('Retrofit Inputs'!T123=0,"",'Retrofit Inputs'!T123)</f>
        <v/>
      </c>
      <c r="O119" s="130" t="str">
        <f ca="1">IF(OR(B119="",N119=""),"",IF(N119="None",0,INDEX(INDIRECT(CONCATENATE(B119,"SF")),1,MATCH(N119,Defaults!D$22:G$22,0))))</f>
        <v/>
      </c>
      <c r="P119" s="131" t="str">
        <f t="shared" ca="1" si="4"/>
        <v/>
      </c>
      <c r="Q119" s="228" t="str">
        <f t="shared" ca="1" si="5"/>
        <v/>
      </c>
      <c r="R119" s="132" t="str">
        <f t="shared" ca="1" si="6"/>
        <v/>
      </c>
      <c r="S119" s="352" t="str">
        <f t="shared" ca="1" si="7"/>
        <v/>
      </c>
      <c r="T119" s="104"/>
      <c r="U119" s="104"/>
    </row>
    <row r="120" spans="1:24" s="20" customFormat="1" ht="15" customHeight="1">
      <c r="A120" s="109"/>
      <c r="B120" s="348" t="str">
        <f>IF('Retrofit Inputs'!B124=0,"",'Retrofit Inputs'!B124)</f>
        <v/>
      </c>
      <c r="C120" s="118" t="str">
        <f>IF(B120="","",VLOOKUP(B120,Defaults!B$22:C$28,2,FALSE))</f>
        <v/>
      </c>
      <c r="D120" s="125" t="str">
        <f>IFERROR(VLOOKUP(F120,Measures!$D$11:$F$245,3,FALSE),"")</f>
        <v/>
      </c>
      <c r="E120" s="127" t="str">
        <f ca="1">IF(OR('Project Info'!$C$16="",B120=""),"",IF(D120="Screw-in Lighting",INDEX(INDIRECT(CONCATENATE(B120,"SI_IE")),'Project Info'!C$16,1),IF(D120="Hard-Wired Lighting",INDEX(INDIRECT(CONCATENATE(B120,"HW_IE")),'Project Info'!C$16,1))))</f>
        <v/>
      </c>
      <c r="F120" s="133" t="str">
        <f>IF(OR('Retrofit Inputs'!D124="",'Retrofit Inputs'!F124=""),"",IF(OR('Retrofit Inputs'!D124="LED Tube",'Retrofit Inputs'!D124="LED Kit"),CONCATENATE("LED"," ",'Retrofit Inputs'!F124),CONCATENATE('Retrofit Inputs'!D124, " ",'Retrofit Inputs'!F124)))</f>
        <v/>
      </c>
      <c r="G120" s="120" t="str">
        <f>IF(F120="","",VLOOKUP(F120,Measures!D$11:G$245,4,FALSE))</f>
        <v/>
      </c>
      <c r="H120" s="134" t="str">
        <f>IF('Retrofit Inputs'!H124=0,"",'Retrofit Inputs'!H124)</f>
        <v/>
      </c>
      <c r="I120" s="134" t="str">
        <f>IF('Retrofit Inputs'!K124=0,"",'Retrofit Inputs'!K124)</f>
        <v/>
      </c>
      <c r="J120" s="135" t="str">
        <f ca="1">IF(OR(B120="",I120=""),"",IF(I120="None",0,INDEX(INDIRECT(CONCATENATE(B120,"SF")),1,MATCH(I120,Defaults!D$22:G$22,0))))</f>
        <v/>
      </c>
      <c r="K120" s="128" t="str">
        <f>IF(OR('Retrofit Inputs'!M124="",'Retrofit Inputs'!O124=""),"",IF(OR('Retrofit Inputs'!M124="LED Tube",'Retrofit Inputs'!M124="LED Kit"),CONCATENATE("LED"," ",'Retrofit Inputs'!O124),CONCATENATE('Retrofit Inputs'!M124, " ",'Retrofit Inputs'!O124)))</f>
        <v/>
      </c>
      <c r="L120" s="123" t="str">
        <f>IF(K120="","",VLOOKUP(K120,Measures!D$11:G$245,4,FALSE))</f>
        <v/>
      </c>
      <c r="M120" s="121" t="str">
        <f>IF('Retrofit Inputs'!Q124=0,"",'Retrofit Inputs'!Q124)</f>
        <v/>
      </c>
      <c r="N120" s="129" t="str">
        <f>IF('Retrofit Inputs'!T124=0,"",'Retrofit Inputs'!T124)</f>
        <v/>
      </c>
      <c r="O120" s="130" t="str">
        <f ca="1">IF(OR(B120="",N120=""),"",IF(N120="None",0,INDEX(INDIRECT(CONCATENATE(B120,"SF")),1,MATCH(N120,Defaults!D$22:G$22,0))))</f>
        <v/>
      </c>
      <c r="P120" s="131" t="str">
        <f t="shared" ca="1" si="4"/>
        <v/>
      </c>
      <c r="Q120" s="228" t="str">
        <f t="shared" ca="1" si="5"/>
        <v/>
      </c>
      <c r="R120" s="132" t="str">
        <f t="shared" ca="1" si="6"/>
        <v/>
      </c>
      <c r="S120" s="352" t="str">
        <f t="shared" ca="1" si="7"/>
        <v/>
      </c>
      <c r="T120" s="104"/>
      <c r="U120" s="104"/>
    </row>
    <row r="121" spans="1:24" s="20" customFormat="1" ht="15" customHeight="1">
      <c r="A121" s="109"/>
      <c r="B121" s="348" t="str">
        <f>IF('Retrofit Inputs'!B125=0,"",'Retrofit Inputs'!B125)</f>
        <v/>
      </c>
      <c r="C121" s="118" t="str">
        <f>IF(B121="","",VLOOKUP(B121,Defaults!B$22:C$28,2,FALSE))</f>
        <v/>
      </c>
      <c r="D121" s="125" t="str">
        <f>IFERROR(VLOOKUP(F121,Measures!$D$11:$F$245,3,FALSE),"")</f>
        <v/>
      </c>
      <c r="E121" s="127" t="str">
        <f ca="1">IF(OR('Project Info'!$C$16="",B121=""),"",IF(D121="Screw-in Lighting",INDEX(INDIRECT(CONCATENATE(B121,"SI_IE")),'Project Info'!C$16,1),IF(D121="Hard-Wired Lighting",INDEX(INDIRECT(CONCATENATE(B121,"HW_IE")),'Project Info'!C$16,1))))</f>
        <v/>
      </c>
      <c r="F121" s="133" t="str">
        <f>IF(OR('Retrofit Inputs'!D125="",'Retrofit Inputs'!F125=""),"",IF(OR('Retrofit Inputs'!D125="LED Tube",'Retrofit Inputs'!D125="LED Kit"),CONCATENATE("LED"," ",'Retrofit Inputs'!F125),CONCATENATE('Retrofit Inputs'!D125, " ",'Retrofit Inputs'!F125)))</f>
        <v/>
      </c>
      <c r="G121" s="120" t="str">
        <f>IF(F121="","",VLOOKUP(F121,Measures!D$11:G$245,4,FALSE))</f>
        <v/>
      </c>
      <c r="H121" s="134" t="str">
        <f>IF('Retrofit Inputs'!H125=0,"",'Retrofit Inputs'!H125)</f>
        <v/>
      </c>
      <c r="I121" s="134" t="str">
        <f>IF('Retrofit Inputs'!K125=0,"",'Retrofit Inputs'!K125)</f>
        <v/>
      </c>
      <c r="J121" s="135" t="str">
        <f ca="1">IF(OR(B121="",I121=""),"",IF(I121="None",0,INDEX(INDIRECT(CONCATENATE(B121,"SF")),1,MATCH(I121,Defaults!D$22:G$22,0))))</f>
        <v/>
      </c>
      <c r="K121" s="128" t="str">
        <f>IF(OR('Retrofit Inputs'!M125="",'Retrofit Inputs'!O125=""),"",IF(OR('Retrofit Inputs'!M125="LED Tube",'Retrofit Inputs'!M125="LED Kit"),CONCATENATE("LED"," ",'Retrofit Inputs'!O125),CONCATENATE('Retrofit Inputs'!M125, " ",'Retrofit Inputs'!O125)))</f>
        <v/>
      </c>
      <c r="L121" s="123" t="str">
        <f>IF(K121="","",VLOOKUP(K121,Measures!D$11:G$245,4,FALSE))</f>
        <v/>
      </c>
      <c r="M121" s="121" t="str">
        <f>IF('Retrofit Inputs'!Q125=0,"",'Retrofit Inputs'!Q125)</f>
        <v/>
      </c>
      <c r="N121" s="129" t="str">
        <f>IF('Retrofit Inputs'!T125=0,"",'Retrofit Inputs'!T125)</f>
        <v/>
      </c>
      <c r="O121" s="130" t="str">
        <f ca="1">IF(OR(B121="",N121=""),"",IF(N121="None",0,INDEX(INDIRECT(CONCATENATE(B121,"SF")),1,MATCH(N121,Defaults!D$22:G$22,0))))</f>
        <v/>
      </c>
      <c r="P121" s="131" t="str">
        <f t="shared" ca="1" si="4"/>
        <v/>
      </c>
      <c r="Q121" s="228" t="str">
        <f t="shared" ca="1" si="5"/>
        <v/>
      </c>
      <c r="R121" s="132" t="str">
        <f t="shared" ca="1" si="6"/>
        <v/>
      </c>
      <c r="S121" s="352" t="str">
        <f t="shared" ca="1" si="7"/>
        <v/>
      </c>
      <c r="T121" s="104"/>
      <c r="U121" s="104"/>
    </row>
    <row r="122" spans="1:24" s="20" customFormat="1" ht="15" customHeight="1">
      <c r="A122" s="109"/>
      <c r="B122" s="348" t="str">
        <f>IF('Retrofit Inputs'!B126=0,"",'Retrofit Inputs'!B126)</f>
        <v/>
      </c>
      <c r="C122" s="118" t="str">
        <f>IF(B122="","",VLOOKUP(B122,Defaults!B$22:C$28,2,FALSE))</f>
        <v/>
      </c>
      <c r="D122" s="125" t="str">
        <f>IFERROR(VLOOKUP(F122,Measures!$D$11:$F$245,3,FALSE),"")</f>
        <v/>
      </c>
      <c r="E122" s="127" t="str">
        <f ca="1">IF(OR('Project Info'!$C$16="",B122=""),"",IF(D122="Screw-in Lighting",INDEX(INDIRECT(CONCATENATE(B122,"SI_IE")),'Project Info'!C$16,1),IF(D122="Hard-Wired Lighting",INDEX(INDIRECT(CONCATENATE(B122,"HW_IE")),'Project Info'!C$16,1))))</f>
        <v/>
      </c>
      <c r="F122" s="117" t="str">
        <f>IF(OR('Retrofit Inputs'!D126="",'Retrofit Inputs'!F126=""),"",IF(OR('Retrofit Inputs'!D126="LED Tube",'Retrofit Inputs'!D126="LED Kit"),CONCATENATE("LED"," ",'Retrofit Inputs'!F126),CONCATENATE('Retrofit Inputs'!D126, " ",'Retrofit Inputs'!F126)))</f>
        <v/>
      </c>
      <c r="G122" s="120" t="str">
        <f>IF(F122="","",VLOOKUP(F122,Measures!D$11:G$245,4,FALSE))</f>
        <v/>
      </c>
      <c r="H122" s="121" t="str">
        <f>IF('Retrofit Inputs'!H126=0,"",'Retrofit Inputs'!H126)</f>
        <v/>
      </c>
      <c r="I122" s="121" t="str">
        <f>IF('Retrofit Inputs'!K126=0,"",'Retrofit Inputs'!K126)</f>
        <v/>
      </c>
      <c r="J122" s="122" t="str">
        <f ca="1">IF(OR(B122="",I122=""),"",IF(I122="None",0,INDEX(INDIRECT(CONCATENATE(B122,"SF")),1,MATCH(I122,Defaults!D$22:G$22,0))))</f>
        <v/>
      </c>
      <c r="K122" s="117" t="str">
        <f>IF(OR('Retrofit Inputs'!M126="",'Retrofit Inputs'!O126=""),"",IF(OR('Retrofit Inputs'!M126="LED Tube",'Retrofit Inputs'!M126="LED Kit"),CONCATENATE("LED"," ",'Retrofit Inputs'!O126),CONCATENATE('Retrofit Inputs'!M126, " ",'Retrofit Inputs'!O126)))</f>
        <v/>
      </c>
      <c r="L122" s="123" t="str">
        <f>IF(K122="","",VLOOKUP(K122,Measures!D$11:G$245,4,FALSE))</f>
        <v/>
      </c>
      <c r="M122" s="121" t="str">
        <f>IF('Retrofit Inputs'!Q126=0,"",'Retrofit Inputs'!Q126)</f>
        <v/>
      </c>
      <c r="N122" s="121" t="str">
        <f>IF('Retrofit Inputs'!T126=0,"",'Retrofit Inputs'!T126)</f>
        <v/>
      </c>
      <c r="O122" s="122" t="str">
        <f ca="1">IF(OR(B122="",N122=""),"",IF(N122="None",0,INDEX(INDIRECT(CONCATENATE(B122,"SF")),1,MATCH(N122,Defaults!D$22:G$22,0))))</f>
        <v/>
      </c>
      <c r="P122" s="136" t="str">
        <f t="shared" ca="1" si="4"/>
        <v/>
      </c>
      <c r="Q122" s="230" t="str">
        <f t="shared" ca="1" si="5"/>
        <v/>
      </c>
      <c r="R122" s="126" t="str">
        <f t="shared" ca="1" si="6"/>
        <v/>
      </c>
      <c r="S122" s="351" t="str">
        <f t="shared" ca="1" si="7"/>
        <v/>
      </c>
      <c r="T122" s="104"/>
      <c r="U122" s="104"/>
    </row>
    <row r="123" spans="1:24" ht="15" customHeight="1">
      <c r="A123" s="15"/>
      <c r="B123" s="348" t="str">
        <f>IF('Retrofit Inputs'!B127=0,"",'Retrofit Inputs'!B127)</f>
        <v/>
      </c>
      <c r="C123" s="118" t="str">
        <f>IF(B123="","",VLOOKUP(B123,Defaults!B$22:C$28,2,FALSE))</f>
        <v/>
      </c>
      <c r="D123" s="125" t="str">
        <f>IFERROR(VLOOKUP(F123,Measures!$D$11:$F$245,3,FALSE),"")</f>
        <v/>
      </c>
      <c r="E123" s="127" t="str">
        <f ca="1">IF(OR('Project Info'!$C$16="",B123=""),"",IF(D123="Screw-in Lighting",INDEX(INDIRECT(CONCATENATE(B123,"SI_IE")),'Project Info'!C$16,1),IF(D123="Hard-Wired Lighting",INDEX(INDIRECT(CONCATENATE(B123,"HW_IE")),'Project Info'!C$16,1))))</f>
        <v/>
      </c>
      <c r="F123" s="128" t="str">
        <f>IF(OR('Retrofit Inputs'!D127="",'Retrofit Inputs'!F127=""),"",IF(OR('Retrofit Inputs'!D127="LED Tube",'Retrofit Inputs'!D127="LED Kit"),CONCATENATE("LED"," ",'Retrofit Inputs'!F127),CONCATENATE('Retrofit Inputs'!D127, " ",'Retrofit Inputs'!F127)))</f>
        <v/>
      </c>
      <c r="G123" s="120" t="str">
        <f>IF(F123="","",VLOOKUP(F123,Measures!D$11:G$245,4,FALSE))</f>
        <v/>
      </c>
      <c r="H123" s="129" t="str">
        <f>IF('Retrofit Inputs'!H127=0,"",'Retrofit Inputs'!H127)</f>
        <v/>
      </c>
      <c r="I123" s="129" t="str">
        <f>IF('Retrofit Inputs'!K127=0,"",'Retrofit Inputs'!K127)</f>
        <v/>
      </c>
      <c r="J123" s="130" t="str">
        <f ca="1">IF(OR(B123="",I123=""),"",IF(I123="None",0,INDEX(INDIRECT(CONCATENATE(B123,"SF")),1,MATCH(I123,Defaults!D$22:G$22,0))))</f>
        <v/>
      </c>
      <c r="K123" s="128" t="str">
        <f>IF(OR('Retrofit Inputs'!M127="",'Retrofit Inputs'!O127=""),"",IF(OR('Retrofit Inputs'!M127="LED Tube",'Retrofit Inputs'!M127="LED Kit"),CONCATENATE("LED"," ",'Retrofit Inputs'!O127),CONCATENATE('Retrofit Inputs'!M127, " ",'Retrofit Inputs'!O127)))</f>
        <v/>
      </c>
      <c r="L123" s="123" t="str">
        <f>IF(K123="","",VLOOKUP(K123,Measures!D$11:G$245,4,FALSE))</f>
        <v/>
      </c>
      <c r="M123" s="121" t="str">
        <f>IF('Retrofit Inputs'!Q127=0,"",'Retrofit Inputs'!Q127)</f>
        <v/>
      </c>
      <c r="N123" s="129" t="str">
        <f>IF('Retrofit Inputs'!T127=0,"",'Retrofit Inputs'!T127)</f>
        <v/>
      </c>
      <c r="O123" s="130" t="str">
        <f ca="1">IF(OR(B123="",N123=""),"",IF(N123="None",0,INDEX(INDIRECT(CONCATENATE(B123,"SF")),1,MATCH(N123,Defaults!D$22:G$22,0))))</f>
        <v/>
      </c>
      <c r="P123" s="131" t="str">
        <f t="shared" ca="1" si="4"/>
        <v/>
      </c>
      <c r="Q123" s="228" t="str">
        <f t="shared" ca="1" si="5"/>
        <v/>
      </c>
      <c r="R123" s="132" t="str">
        <f t="shared" ca="1" si="6"/>
        <v/>
      </c>
      <c r="S123" s="352" t="str">
        <f t="shared" ca="1" si="7"/>
        <v/>
      </c>
      <c r="U123" s="104"/>
      <c r="V123" s="20"/>
      <c r="W123" s="20"/>
      <c r="X123" s="20"/>
    </row>
    <row r="124" spans="1:24" ht="15" customHeight="1">
      <c r="A124" s="19"/>
      <c r="B124" s="348" t="str">
        <f>IF('Retrofit Inputs'!B128=0,"",'Retrofit Inputs'!B128)</f>
        <v/>
      </c>
      <c r="C124" s="118" t="str">
        <f>IF(B124="","",VLOOKUP(B124,Defaults!B$22:C$28,2,FALSE))</f>
        <v/>
      </c>
      <c r="D124" s="125" t="str">
        <f>IFERROR(VLOOKUP(F124,Measures!$D$11:$F$245,3,FALSE),"")</f>
        <v/>
      </c>
      <c r="E124" s="127" t="str">
        <f ca="1">IF(OR('Project Info'!$C$16="",B124=""),"",IF(D124="Screw-in Lighting",INDEX(INDIRECT(CONCATENATE(B124,"SI_IE")),'Project Info'!C$16,1),IF(D124="Hard-Wired Lighting",INDEX(INDIRECT(CONCATENATE(B124,"HW_IE")),'Project Info'!C$16,1))))</f>
        <v/>
      </c>
      <c r="F124" s="128" t="str">
        <f>IF(OR('Retrofit Inputs'!D128="",'Retrofit Inputs'!F128=""),"",IF(OR('Retrofit Inputs'!D128="LED Tube",'Retrofit Inputs'!D128="LED Kit"),CONCATENATE("LED"," ",'Retrofit Inputs'!F128),CONCATENATE('Retrofit Inputs'!D128, " ",'Retrofit Inputs'!F128)))</f>
        <v/>
      </c>
      <c r="G124" s="120" t="str">
        <f>IF(F124="","",VLOOKUP(F124,Measures!D$11:G$245,4,FALSE))</f>
        <v/>
      </c>
      <c r="H124" s="129" t="str">
        <f>IF('Retrofit Inputs'!H128=0,"",'Retrofit Inputs'!H128)</f>
        <v/>
      </c>
      <c r="I124" s="129" t="str">
        <f>IF('Retrofit Inputs'!K128=0,"",'Retrofit Inputs'!K128)</f>
        <v/>
      </c>
      <c r="J124" s="130" t="str">
        <f ca="1">IF(OR(B124="",I124=""),"",IF(I124="None",0,INDEX(INDIRECT(CONCATENATE(B124,"SF")),1,MATCH(I124,Defaults!D$22:G$22,0))))</f>
        <v/>
      </c>
      <c r="K124" s="24" t="str">
        <f>IF(OR('Retrofit Inputs'!M128="",'Retrofit Inputs'!O128=""),"",IF(OR('Retrofit Inputs'!M128="LED Tube",'Retrofit Inputs'!M128="LED Kit"),CONCATENATE("LED"," ",'Retrofit Inputs'!O128),CONCATENATE('Retrofit Inputs'!M128, " ",'Retrofit Inputs'!O128)))</f>
        <v/>
      </c>
      <c r="L124" s="123" t="str">
        <f>IF(K124="","",VLOOKUP(K124,Measures!D$11:G$245,4,FALSE))</f>
        <v/>
      </c>
      <c r="M124" s="121" t="str">
        <f>IF('Retrofit Inputs'!Q128=0,"",'Retrofit Inputs'!Q128)</f>
        <v/>
      </c>
      <c r="N124" s="25" t="str">
        <f>IF('Retrofit Inputs'!T128=0,"",'Retrofit Inputs'!T128)</f>
        <v/>
      </c>
      <c r="O124" s="26" t="str">
        <f ca="1">IF(OR(B124="",N124=""),"",IF(N124="None",0,INDEX(INDIRECT(CONCATENATE(B124,"SF")),1,MATCH(N124,Defaults!D$22:G$22,0))))</f>
        <v/>
      </c>
      <c r="P124" s="27" t="str">
        <f t="shared" ca="1" si="4"/>
        <v/>
      </c>
      <c r="Q124" s="229" t="str">
        <f t="shared" ca="1" si="5"/>
        <v/>
      </c>
      <c r="R124" s="81" t="str">
        <f t="shared" ca="1" si="6"/>
        <v/>
      </c>
      <c r="S124" s="353" t="str">
        <f t="shared" ca="1" si="7"/>
        <v/>
      </c>
      <c r="V124" s="20"/>
      <c r="W124" s="20"/>
      <c r="X124" s="20"/>
    </row>
    <row r="125" spans="1:24" ht="15" customHeight="1">
      <c r="A125" s="104"/>
      <c r="B125" s="348" t="str">
        <f>IF('Retrofit Inputs'!B129=0,"",'Retrofit Inputs'!B129)</f>
        <v/>
      </c>
      <c r="C125" s="118" t="str">
        <f>IF(B125="","",VLOOKUP(B125,Defaults!B$22:C$28,2,FALSE))</f>
        <v/>
      </c>
      <c r="D125" s="125" t="str">
        <f>IFERROR(VLOOKUP(F125,Measures!$D$11:$F$245,3,FALSE),"")</f>
        <v/>
      </c>
      <c r="E125" s="127" t="str">
        <f ca="1">IF(OR('Project Info'!$C$16="",B125=""),"",IF(D125="Screw-in Lighting",INDEX(INDIRECT(CONCATENATE(B125,"SI_IE")),'Project Info'!C$16,1),IF(D125="Hard-Wired Lighting",INDEX(INDIRECT(CONCATENATE(B125,"HW_IE")),'Project Info'!C$16,1))))</f>
        <v/>
      </c>
      <c r="F125" s="128" t="str">
        <f>IF(OR('Retrofit Inputs'!D129="",'Retrofit Inputs'!F129=""),"",IF(OR('Retrofit Inputs'!D129="LED Tube",'Retrofit Inputs'!D129="LED Kit"),CONCATENATE("LED"," ",'Retrofit Inputs'!F129),CONCATENATE('Retrofit Inputs'!D129, " ",'Retrofit Inputs'!F129)))</f>
        <v/>
      </c>
      <c r="G125" s="120" t="str">
        <f>IF(F125="","",VLOOKUP(F125,Measures!D$11:G$245,4,FALSE))</f>
        <v/>
      </c>
      <c r="H125" s="129" t="str">
        <f>IF('Retrofit Inputs'!H129=0,"",'Retrofit Inputs'!H129)</f>
        <v/>
      </c>
      <c r="I125" s="129" t="str">
        <f>IF('Retrofit Inputs'!K129=0,"",'Retrofit Inputs'!K129)</f>
        <v/>
      </c>
      <c r="J125" s="130" t="str">
        <f ca="1">IF(OR(B125="",I125=""),"",IF(I125="None",0,INDEX(INDIRECT(CONCATENATE(B125,"SF")),1,MATCH(I125,Defaults!D$22:G$22,0))))</f>
        <v/>
      </c>
      <c r="K125" s="128" t="str">
        <f>IF(OR('Retrofit Inputs'!M129="",'Retrofit Inputs'!O129=""),"",IF(OR('Retrofit Inputs'!M129="LED Tube",'Retrofit Inputs'!M129="LED Kit"),CONCATENATE("LED"," ",'Retrofit Inputs'!O129),CONCATENATE('Retrofit Inputs'!M129, " ",'Retrofit Inputs'!O129)))</f>
        <v/>
      </c>
      <c r="L125" s="123" t="str">
        <f>IF(K125="","",VLOOKUP(K125,Measures!D$11:G$245,4,FALSE))</f>
        <v/>
      </c>
      <c r="M125" s="121" t="str">
        <f>IF('Retrofit Inputs'!Q129=0,"",'Retrofit Inputs'!Q129)</f>
        <v/>
      </c>
      <c r="N125" s="129" t="str">
        <f>IF('Retrofit Inputs'!T129=0,"",'Retrofit Inputs'!T129)</f>
        <v/>
      </c>
      <c r="O125" s="130" t="str">
        <f ca="1">IF(OR(B125="",N125=""),"",IF(N125="None",0,INDEX(INDIRECT(CONCATENATE(B125,"SF")),1,MATCH(N125,Defaults!D$22:G$22,0))))</f>
        <v/>
      </c>
      <c r="P125" s="131" t="str">
        <f t="shared" ca="1" si="4"/>
        <v/>
      </c>
      <c r="Q125" s="228" t="str">
        <f t="shared" ca="1" si="5"/>
        <v/>
      </c>
      <c r="R125" s="132" t="str">
        <f t="shared" ca="1" si="6"/>
        <v/>
      </c>
      <c r="S125" s="352" t="str">
        <f t="shared" ca="1" si="7"/>
        <v/>
      </c>
    </row>
    <row r="126" spans="1:24" ht="15" customHeight="1">
      <c r="A126" s="104"/>
      <c r="B126" s="348" t="str">
        <f>IF('Retrofit Inputs'!B130=0,"",'Retrofit Inputs'!B130)</f>
        <v/>
      </c>
      <c r="C126" s="118" t="str">
        <f>IF(B126="","",VLOOKUP(B126,Defaults!B$22:C$28,2,FALSE))</f>
        <v/>
      </c>
      <c r="D126" s="125" t="str">
        <f>IFERROR(VLOOKUP(F126,Measures!$D$11:$F$245,3,FALSE),"")</f>
        <v/>
      </c>
      <c r="E126" s="127" t="str">
        <f ca="1">IF(OR('Project Info'!$C$16="",B126=""),"",IF(D126="Screw-in Lighting",INDEX(INDIRECT(CONCATENATE(B126,"SI_IE")),'Project Info'!C$16,1),IF(D126="Hard-Wired Lighting",INDEX(INDIRECT(CONCATENATE(B126,"HW_IE")),'Project Info'!C$16,1))))</f>
        <v/>
      </c>
      <c r="F126" s="128" t="str">
        <f>IF(OR('Retrofit Inputs'!D130="",'Retrofit Inputs'!F130=""),"",IF(OR('Retrofit Inputs'!D130="LED Tube",'Retrofit Inputs'!D130="LED Kit"),CONCATENATE("LED"," ",'Retrofit Inputs'!F130),CONCATENATE('Retrofit Inputs'!D130, " ",'Retrofit Inputs'!F130)))</f>
        <v/>
      </c>
      <c r="G126" s="120" t="str">
        <f>IF(F126="","",VLOOKUP(F126,Measures!D$11:G$245,4,FALSE))</f>
        <v/>
      </c>
      <c r="H126" s="129" t="str">
        <f>IF('Retrofit Inputs'!H130=0,"",'Retrofit Inputs'!H130)</f>
        <v/>
      </c>
      <c r="I126" s="129" t="str">
        <f>IF('Retrofit Inputs'!K130=0,"",'Retrofit Inputs'!K130)</f>
        <v/>
      </c>
      <c r="J126" s="130" t="str">
        <f ca="1">IF(OR(B126="",I126=""),"",IF(I126="None",0,INDEX(INDIRECT(CONCATENATE(B126,"SF")),1,MATCH(I126,Defaults!D$22:G$22,0))))</f>
        <v/>
      </c>
      <c r="K126" s="128" t="str">
        <f>IF(OR('Retrofit Inputs'!M130="",'Retrofit Inputs'!O130=""),"",IF(OR('Retrofit Inputs'!M130="LED Tube",'Retrofit Inputs'!M130="LED Kit"),CONCATENATE("LED"," ",'Retrofit Inputs'!O130),CONCATENATE('Retrofit Inputs'!M130, " ",'Retrofit Inputs'!O130)))</f>
        <v/>
      </c>
      <c r="L126" s="123" t="str">
        <f>IF(K126="","",VLOOKUP(K126,Measures!D$11:G$245,4,FALSE))</f>
        <v/>
      </c>
      <c r="M126" s="121" t="str">
        <f>IF('Retrofit Inputs'!Q130=0,"",'Retrofit Inputs'!Q130)</f>
        <v/>
      </c>
      <c r="N126" s="129" t="str">
        <f>IF('Retrofit Inputs'!T130=0,"",'Retrofit Inputs'!T130)</f>
        <v/>
      </c>
      <c r="O126" s="130" t="str">
        <f ca="1">IF(OR(B126="",N126=""),"",IF(N126="None",0,INDEX(INDIRECT(CONCATENATE(B126,"SF")),1,MATCH(N126,Defaults!D$22:G$22,0))))</f>
        <v/>
      </c>
      <c r="P126" s="131" t="str">
        <f t="shared" ca="1" si="4"/>
        <v/>
      </c>
      <c r="Q126" s="228" t="str">
        <f t="shared" ca="1" si="5"/>
        <v/>
      </c>
      <c r="R126" s="132" t="str">
        <f t="shared" ca="1" si="6"/>
        <v/>
      </c>
      <c r="S126" s="352" t="str">
        <f t="shared" ca="1" si="7"/>
        <v/>
      </c>
    </row>
    <row r="127" spans="1:24" ht="15" customHeight="1">
      <c r="A127" s="104"/>
      <c r="B127" s="348" t="str">
        <f>IF('Retrofit Inputs'!B131=0,"",'Retrofit Inputs'!B131)</f>
        <v/>
      </c>
      <c r="C127" s="118" t="str">
        <f>IF(B127="","",VLOOKUP(B127,Defaults!B$22:C$28,2,FALSE))</f>
        <v/>
      </c>
      <c r="D127" s="125" t="str">
        <f>IFERROR(VLOOKUP(F127,Measures!$D$11:$F$245,3,FALSE),"")</f>
        <v/>
      </c>
      <c r="E127" s="127" t="str">
        <f ca="1">IF(OR('Project Info'!$C$16="",B127=""),"",IF(D127="Screw-in Lighting",INDEX(INDIRECT(CONCATENATE(B127,"SI_IE")),'Project Info'!C$16,1),IF(D127="Hard-Wired Lighting",INDEX(INDIRECT(CONCATENATE(B127,"HW_IE")),'Project Info'!C$16,1))))</f>
        <v/>
      </c>
      <c r="F127" s="128" t="str">
        <f>IF(OR('Retrofit Inputs'!D131="",'Retrofit Inputs'!F131=""),"",IF(OR('Retrofit Inputs'!D131="LED Tube",'Retrofit Inputs'!D131="LED Kit"),CONCATENATE("LED"," ",'Retrofit Inputs'!F131),CONCATENATE('Retrofit Inputs'!D131, " ",'Retrofit Inputs'!F131)))</f>
        <v/>
      </c>
      <c r="G127" s="120" t="str">
        <f>IF(F127="","",VLOOKUP(F127,Measures!D$11:G$245,4,FALSE))</f>
        <v/>
      </c>
      <c r="H127" s="129" t="str">
        <f>IF('Retrofit Inputs'!H131=0,"",'Retrofit Inputs'!H131)</f>
        <v/>
      </c>
      <c r="I127" s="129" t="str">
        <f>IF('Retrofit Inputs'!K131=0,"",'Retrofit Inputs'!K131)</f>
        <v/>
      </c>
      <c r="J127" s="130" t="str">
        <f ca="1">IF(OR(B127="",I127=""),"",IF(I127="None",0,INDEX(INDIRECT(CONCATENATE(B127,"SF")),1,MATCH(I127,Defaults!D$22:G$22,0))))</f>
        <v/>
      </c>
      <c r="K127" s="128" t="str">
        <f>IF(OR('Retrofit Inputs'!M131="",'Retrofit Inputs'!O131=""),"",IF(OR('Retrofit Inputs'!M131="LED Tube",'Retrofit Inputs'!M131="LED Kit"),CONCATENATE("LED"," ",'Retrofit Inputs'!O131),CONCATENATE('Retrofit Inputs'!M131, " ",'Retrofit Inputs'!O131)))</f>
        <v/>
      </c>
      <c r="L127" s="123" t="str">
        <f>IF(K127="","",VLOOKUP(K127,Measures!D$11:G$245,4,FALSE))</f>
        <v/>
      </c>
      <c r="M127" s="121" t="str">
        <f>IF('Retrofit Inputs'!Q131=0,"",'Retrofit Inputs'!Q131)</f>
        <v/>
      </c>
      <c r="N127" s="129" t="str">
        <f>IF('Retrofit Inputs'!T131=0,"",'Retrofit Inputs'!T131)</f>
        <v/>
      </c>
      <c r="O127" s="130" t="str">
        <f ca="1">IF(OR(B127="",N127=""),"",IF(N127="None",0,INDEX(INDIRECT(CONCATENATE(B127,"SF")),1,MATCH(N127,Defaults!D$22:G$22,0))))</f>
        <v/>
      </c>
      <c r="P127" s="131" t="str">
        <f t="shared" ca="1" si="4"/>
        <v/>
      </c>
      <c r="Q127" s="228" t="str">
        <f t="shared" ca="1" si="5"/>
        <v/>
      </c>
      <c r="R127" s="132" t="str">
        <f t="shared" ca="1" si="6"/>
        <v/>
      </c>
      <c r="S127" s="352" t="str">
        <f t="shared" ca="1" si="7"/>
        <v/>
      </c>
    </row>
    <row r="128" spans="1:24" ht="15" customHeight="1">
      <c r="B128" s="348" t="str">
        <f>IF('Retrofit Inputs'!B132=0,"",'Retrofit Inputs'!B132)</f>
        <v/>
      </c>
      <c r="C128" s="118" t="str">
        <f>IF(B128="","",VLOOKUP(B128,Defaults!B$22:C$28,2,FALSE))</f>
        <v/>
      </c>
      <c r="D128" s="125" t="str">
        <f>IFERROR(VLOOKUP(F128,Measures!$D$11:$F$245,3,FALSE),"")</f>
        <v/>
      </c>
      <c r="E128" s="127" t="str">
        <f ca="1">IF(OR('Project Info'!$C$16="",B128=""),"",IF(D128="Screw-in Lighting",INDEX(INDIRECT(CONCATENATE(B128,"SI_IE")),'Project Info'!C$16,1),IF(D128="Hard-Wired Lighting",INDEX(INDIRECT(CONCATENATE(B128,"HW_IE")),'Project Info'!C$16,1))))</f>
        <v/>
      </c>
      <c r="F128" s="128" t="str">
        <f>IF(OR('Retrofit Inputs'!D132="",'Retrofit Inputs'!F132=""),"",IF(OR('Retrofit Inputs'!D132="LED Tube",'Retrofit Inputs'!D132="LED Kit"),CONCATENATE("LED"," ",'Retrofit Inputs'!F132),CONCATENATE('Retrofit Inputs'!D132, " ",'Retrofit Inputs'!F132)))</f>
        <v/>
      </c>
      <c r="G128" s="120" t="str">
        <f>IF(F128="","",VLOOKUP(F128,Measures!D$11:G$245,4,FALSE))</f>
        <v/>
      </c>
      <c r="H128" s="129" t="str">
        <f>IF('Retrofit Inputs'!H132=0,"",'Retrofit Inputs'!H132)</f>
        <v/>
      </c>
      <c r="I128" s="129" t="str">
        <f>IF('Retrofit Inputs'!K132=0,"",'Retrofit Inputs'!K132)</f>
        <v/>
      </c>
      <c r="J128" s="130" t="str">
        <f ca="1">IF(OR(B128="",I128=""),"",IF(I128="None",0,INDEX(INDIRECT(CONCATENATE(B128,"SF")),1,MATCH(I128,Defaults!D$22:G$22,0))))</f>
        <v/>
      </c>
      <c r="K128" s="128" t="str">
        <f>IF(OR('Retrofit Inputs'!M132="",'Retrofit Inputs'!O132=""),"",IF(OR('Retrofit Inputs'!M132="LED Tube",'Retrofit Inputs'!M132="LED Kit"),CONCATENATE("LED"," ",'Retrofit Inputs'!O132),CONCATENATE('Retrofit Inputs'!M132, " ",'Retrofit Inputs'!O132)))</f>
        <v/>
      </c>
      <c r="L128" s="123" t="str">
        <f>IF(K128="","",VLOOKUP(K128,Measures!D$11:G$245,4,FALSE))</f>
        <v/>
      </c>
      <c r="M128" s="121" t="str">
        <f>IF('Retrofit Inputs'!Q132=0,"",'Retrofit Inputs'!Q132)</f>
        <v/>
      </c>
      <c r="N128" s="129" t="str">
        <f>IF('Retrofit Inputs'!T132=0,"",'Retrofit Inputs'!T132)</f>
        <v/>
      </c>
      <c r="O128" s="130" t="str">
        <f ca="1">IF(OR(B128="",N128=""),"",IF(N128="None",0,INDEX(INDIRECT(CONCATENATE(B128,"SF")),1,MATCH(N128,Defaults!D$22:G$22,0))))</f>
        <v/>
      </c>
      <c r="P128" s="131" t="str">
        <f t="shared" ca="1" si="4"/>
        <v/>
      </c>
      <c r="Q128" s="228" t="str">
        <f t="shared" ca="1" si="5"/>
        <v/>
      </c>
      <c r="R128" s="132" t="str">
        <f t="shared" ca="1" si="6"/>
        <v/>
      </c>
      <c r="S128" s="352" t="str">
        <f t="shared" ca="1" si="7"/>
        <v/>
      </c>
    </row>
    <row r="129" spans="2:19" ht="15" customHeight="1">
      <c r="B129" s="348" t="str">
        <f>IF('Retrofit Inputs'!B133=0,"",'Retrofit Inputs'!B133)</f>
        <v/>
      </c>
      <c r="C129" s="118" t="str">
        <f>IF(B129="","",VLOOKUP(B129,Defaults!B$22:C$28,2,FALSE))</f>
        <v/>
      </c>
      <c r="D129" s="125" t="str">
        <f>IFERROR(VLOOKUP(F129,Measures!$D$11:$F$245,3,FALSE),"")</f>
        <v/>
      </c>
      <c r="E129" s="127" t="str">
        <f ca="1">IF(OR('Project Info'!$C$16="",B129=""),"",IF(D129="Screw-in Lighting",INDEX(INDIRECT(CONCATENATE(B129,"SI_IE")),'Project Info'!C$16,1),IF(D129="Hard-Wired Lighting",INDEX(INDIRECT(CONCATENATE(B129,"HW_IE")),'Project Info'!C$16,1))))</f>
        <v/>
      </c>
      <c r="F129" s="128" t="str">
        <f>IF(OR('Retrofit Inputs'!D133="",'Retrofit Inputs'!F133=""),"",IF(OR('Retrofit Inputs'!D133="LED Tube",'Retrofit Inputs'!D133="LED Kit"),CONCATENATE("LED"," ",'Retrofit Inputs'!F133),CONCATENATE('Retrofit Inputs'!D133, " ",'Retrofit Inputs'!F133)))</f>
        <v/>
      </c>
      <c r="G129" s="120" t="str">
        <f>IF(F129="","",VLOOKUP(F129,Measures!D$11:G$245,4,FALSE))</f>
        <v/>
      </c>
      <c r="H129" s="129" t="str">
        <f>IF('Retrofit Inputs'!H133=0,"",'Retrofit Inputs'!H133)</f>
        <v/>
      </c>
      <c r="I129" s="129" t="str">
        <f>IF('Retrofit Inputs'!K133=0,"",'Retrofit Inputs'!K133)</f>
        <v/>
      </c>
      <c r="J129" s="130" t="str">
        <f ca="1">IF(OR(B129="",I129=""),"",IF(I129="None",0,INDEX(INDIRECT(CONCATENATE(B129,"SF")),1,MATCH(I129,Defaults!D$22:G$22,0))))</f>
        <v/>
      </c>
      <c r="K129" s="128" t="str">
        <f>IF(OR('Retrofit Inputs'!M133="",'Retrofit Inputs'!O133=""),"",IF(OR('Retrofit Inputs'!M133="LED Tube",'Retrofit Inputs'!M133="LED Kit"),CONCATENATE("LED"," ",'Retrofit Inputs'!O133),CONCATENATE('Retrofit Inputs'!M133, " ",'Retrofit Inputs'!O133)))</f>
        <v/>
      </c>
      <c r="L129" s="123" t="str">
        <f>IF(K129="","",VLOOKUP(K129,Measures!D$11:G$245,4,FALSE))</f>
        <v/>
      </c>
      <c r="M129" s="121" t="str">
        <f>IF('Retrofit Inputs'!Q133=0,"",'Retrofit Inputs'!Q133)</f>
        <v/>
      </c>
      <c r="N129" s="129" t="str">
        <f>IF('Retrofit Inputs'!T133=0,"",'Retrofit Inputs'!T133)</f>
        <v/>
      </c>
      <c r="O129" s="130" t="str">
        <f ca="1">IF(OR(B129="",N129=""),"",IF(N129="None",0,INDEX(INDIRECT(CONCATENATE(B129,"SF")),1,MATCH(N129,Defaults!D$22:G$22,0))))</f>
        <v/>
      </c>
      <c r="P129" s="131" t="str">
        <f t="shared" ca="1" si="4"/>
        <v/>
      </c>
      <c r="Q129" s="228" t="str">
        <f t="shared" ca="1" si="5"/>
        <v/>
      </c>
      <c r="R129" s="132" t="str">
        <f t="shared" ca="1" si="6"/>
        <v/>
      </c>
      <c r="S129" s="352" t="str">
        <f t="shared" ca="1" si="7"/>
        <v/>
      </c>
    </row>
    <row r="130" spans="2:19" ht="15" customHeight="1">
      <c r="B130" s="348" t="str">
        <f>IF('Retrofit Inputs'!B134=0,"",'Retrofit Inputs'!B134)</f>
        <v/>
      </c>
      <c r="C130" s="118" t="str">
        <f>IF(B130="","",VLOOKUP(B130,Defaults!B$22:C$28,2,FALSE))</f>
        <v/>
      </c>
      <c r="D130" s="125" t="str">
        <f>IFERROR(VLOOKUP(F130,Measures!$D$11:$F$245,3,FALSE),"")</f>
        <v/>
      </c>
      <c r="E130" s="127" t="str">
        <f ca="1">IF(OR('Project Info'!$C$16="",B130=""),"",IF(D130="Screw-in Lighting",INDEX(INDIRECT(CONCATENATE(B130,"SI_IE")),'Project Info'!C$16,1),IF(D130="Hard-Wired Lighting",INDEX(INDIRECT(CONCATENATE(B130,"HW_IE")),'Project Info'!C$16,1))))</f>
        <v/>
      </c>
      <c r="F130" s="133" t="str">
        <f>IF(OR('Retrofit Inputs'!D134="",'Retrofit Inputs'!F134=""),"",IF(OR('Retrofit Inputs'!D134="LED Tube",'Retrofit Inputs'!D134="LED Kit"),CONCATENATE("LED"," ",'Retrofit Inputs'!F134),CONCATENATE('Retrofit Inputs'!D134, " ",'Retrofit Inputs'!F134)))</f>
        <v/>
      </c>
      <c r="G130" s="120" t="str">
        <f>IF(F130="","",VLOOKUP(F130,Measures!D$11:G$245,4,FALSE))</f>
        <v/>
      </c>
      <c r="H130" s="134" t="str">
        <f>IF('Retrofit Inputs'!H134=0,"",'Retrofit Inputs'!H134)</f>
        <v/>
      </c>
      <c r="I130" s="134" t="str">
        <f>IF('Retrofit Inputs'!K134=0,"",'Retrofit Inputs'!K134)</f>
        <v/>
      </c>
      <c r="J130" s="135" t="str">
        <f ca="1">IF(OR(B130="",I130=""),"",IF(I130="None",0,INDEX(INDIRECT(CONCATENATE(B130,"SF")),1,MATCH(I130,Defaults!D$22:G$22,0))))</f>
        <v/>
      </c>
      <c r="K130" s="128" t="str">
        <f>IF(OR('Retrofit Inputs'!M134="",'Retrofit Inputs'!O134=""),"",IF(OR('Retrofit Inputs'!M134="LED Tube",'Retrofit Inputs'!M134="LED Kit"),CONCATENATE("LED"," ",'Retrofit Inputs'!O134),CONCATENATE('Retrofit Inputs'!M134, " ",'Retrofit Inputs'!O134)))</f>
        <v/>
      </c>
      <c r="L130" s="123" t="str">
        <f>IF(K130="","",VLOOKUP(K130,Measures!D$11:G$245,4,FALSE))</f>
        <v/>
      </c>
      <c r="M130" s="121" t="str">
        <f>IF('Retrofit Inputs'!Q134=0,"",'Retrofit Inputs'!Q134)</f>
        <v/>
      </c>
      <c r="N130" s="129" t="str">
        <f>IF('Retrofit Inputs'!T134=0,"",'Retrofit Inputs'!T134)</f>
        <v/>
      </c>
      <c r="O130" s="130" t="str">
        <f ca="1">IF(OR(B130="",N130=""),"",IF(N130="None",0,INDEX(INDIRECT(CONCATENATE(B130,"SF")),1,MATCH(N130,Defaults!D$22:G$22,0))))</f>
        <v/>
      </c>
      <c r="P130" s="131" t="str">
        <f t="shared" ca="1" si="4"/>
        <v/>
      </c>
      <c r="Q130" s="228" t="str">
        <f t="shared" ca="1" si="5"/>
        <v/>
      </c>
      <c r="R130" s="132" t="str">
        <f t="shared" ca="1" si="6"/>
        <v/>
      </c>
      <c r="S130" s="352" t="str">
        <f t="shared" ca="1" si="7"/>
        <v/>
      </c>
    </row>
    <row r="131" spans="2:19" ht="15" customHeight="1">
      <c r="B131" s="349" t="str">
        <f>IF('Retrofit Inputs'!B135=0,"",'Retrofit Inputs'!B135)</f>
        <v/>
      </c>
      <c r="C131" s="118" t="str">
        <f>IF(B131="","",VLOOKUP(B131,Defaults!B$22:C$28,2,FALSE))</f>
        <v/>
      </c>
      <c r="D131" s="125" t="str">
        <f>IFERROR(VLOOKUP(F131,Measures!$D$11:$F$245,3,FALSE),"")</f>
        <v/>
      </c>
      <c r="E131" s="127" t="str">
        <f ca="1">IF(OR('Project Info'!$C$16="",B131=""),"",IF(D131="Screw-in Lighting",INDEX(INDIRECT(CONCATENATE(B131,"SI_IE")),'Project Info'!C$16,1),IF(D131="Hard-Wired Lighting",INDEX(INDIRECT(CONCATENATE(B131,"HW_IE")),'Project Info'!C$16,1))))</f>
        <v/>
      </c>
      <c r="F131" s="137" t="str">
        <f>IF(OR('Retrofit Inputs'!D135="",'Retrofit Inputs'!F135=""),"",IF(OR('Retrofit Inputs'!D135="LED Tube",'Retrofit Inputs'!D135="LED Kit"),CONCATENATE("LED"," ",'Retrofit Inputs'!F135),CONCATENATE('Retrofit Inputs'!D135, " ",'Retrofit Inputs'!F135)))</f>
        <v/>
      </c>
      <c r="G131" s="120" t="str">
        <f>IF(F131="","",VLOOKUP(F131,Measures!D$11:G$245,4,FALSE))</f>
        <v/>
      </c>
      <c r="H131" s="138" t="str">
        <f>IF('Retrofit Inputs'!H135=0,"",'Retrofit Inputs'!H135)</f>
        <v/>
      </c>
      <c r="I131" s="138" t="str">
        <f>IF('Retrofit Inputs'!K135=0,"",'Retrofit Inputs'!K135)</f>
        <v/>
      </c>
      <c r="J131" s="139" t="str">
        <f ca="1">IF(OR(B131="",I131=""),"",IF(I131="None",0,INDEX(INDIRECT(CONCATENATE(B131,"SF")),1,MATCH(I131,Defaults!D$22:G$22,0))))</f>
        <v/>
      </c>
      <c r="K131" s="140" t="str">
        <f>IF(OR('Retrofit Inputs'!M135="",'Retrofit Inputs'!O135=""),"",IF(OR('Retrofit Inputs'!M135="LED Tube",'Retrofit Inputs'!M135="LED Kit"),CONCATENATE("LED"," ",'Retrofit Inputs'!O135),CONCATENATE('Retrofit Inputs'!M135, " ",'Retrofit Inputs'!O135)))</f>
        <v/>
      </c>
      <c r="L131" s="123" t="str">
        <f>IF(K131="","",VLOOKUP(K131,Measures!D$11:G$245,4,FALSE))</f>
        <v/>
      </c>
      <c r="M131" s="141" t="str">
        <f>IF('Retrofit Inputs'!Q135=0,"",'Retrofit Inputs'!Q135)</f>
        <v/>
      </c>
      <c r="N131" s="142" t="str">
        <f>IF('Retrofit Inputs'!T135=0,"",'Retrofit Inputs'!T135)</f>
        <v/>
      </c>
      <c r="O131" s="143" t="str">
        <f ca="1">IF(OR(B131="",N131=""),"",IF(N131="None",0,INDEX(INDIRECT(CONCATENATE(B131,"SF")),1,MATCH(N131,Defaults!D$22:G$22,0))))</f>
        <v/>
      </c>
      <c r="P131" s="144" t="str">
        <f t="shared" ca="1" si="4"/>
        <v/>
      </c>
      <c r="Q131" s="231" t="str">
        <f t="shared" ca="1" si="5"/>
        <v/>
      </c>
      <c r="R131" s="145" t="str">
        <f t="shared" ca="1" si="6"/>
        <v/>
      </c>
      <c r="S131" s="354" t="str">
        <f t="shared" ca="1" si="7"/>
        <v/>
      </c>
    </row>
    <row r="132" spans="2:19" ht="15" customHeight="1">
      <c r="B132" s="350" t="str">
        <f>IF('Retrofit Inputs'!B136=0,"",'Retrofit Inputs'!B136)</f>
        <v/>
      </c>
      <c r="C132" s="118" t="str">
        <f>IF(B132="","",VLOOKUP(B132,Defaults!B$22:C$28,2,FALSE))</f>
        <v/>
      </c>
      <c r="D132" s="125" t="str">
        <f>IFERROR(VLOOKUP(F132,Measures!$D$11:$F$245,3,FALSE),"")</f>
        <v/>
      </c>
      <c r="E132" s="127" t="str">
        <f ca="1">IF(OR('Project Info'!$C$16="",B132=""),"",IF(D132="Screw-in Lighting",INDEX(INDIRECT(CONCATENATE(B132,"SI_IE")),'Project Info'!C$16,1),IF(D132="Hard-Wired Lighting",INDEX(INDIRECT(CONCATENATE(B132,"HW_IE")),'Project Info'!C$16,1))))</f>
        <v/>
      </c>
      <c r="F132" s="128" t="str">
        <f>IF(OR('Retrofit Inputs'!D136="",'Retrofit Inputs'!F136=""),"",IF(OR('Retrofit Inputs'!D136="LED Tube",'Retrofit Inputs'!D136="LED Kit"),CONCATENATE("LED"," ",'Retrofit Inputs'!F136),CONCATENATE('Retrofit Inputs'!D136, " ",'Retrofit Inputs'!F136)))</f>
        <v/>
      </c>
      <c r="G132" s="120" t="str">
        <f>IF(F132="","",VLOOKUP(F132,Measures!D$11:G$245,4,FALSE))</f>
        <v/>
      </c>
      <c r="H132" s="129" t="str">
        <f>IF('Retrofit Inputs'!H136=0,"",'Retrofit Inputs'!H136)</f>
        <v/>
      </c>
      <c r="I132" s="129" t="str">
        <f>IF('Retrofit Inputs'!K136=0,"",'Retrofit Inputs'!K136)</f>
        <v/>
      </c>
      <c r="J132" s="130" t="str">
        <f ca="1">IF(OR(B132="",I132=""),"",IF(I132="None",0,INDEX(INDIRECT(CONCATENATE(B132,"SF")),1,MATCH(I132,Defaults!D$22:G$22,0))))</f>
        <v/>
      </c>
      <c r="K132" s="128" t="str">
        <f>IF(OR('Retrofit Inputs'!M136="",'Retrofit Inputs'!O136=""),"",IF(OR('Retrofit Inputs'!M136="LED Tube",'Retrofit Inputs'!M136="LED Kit"),CONCATENATE("LED"," ",'Retrofit Inputs'!O136),CONCATENATE('Retrofit Inputs'!M136, " ",'Retrofit Inputs'!O136)))</f>
        <v/>
      </c>
      <c r="L132" s="123" t="str">
        <f>IF(K132="","",VLOOKUP(K132,Measures!D$11:G$245,4,FALSE))</f>
        <v/>
      </c>
      <c r="M132" s="129" t="str">
        <f>IF('Retrofit Inputs'!Q136=0,"",'Retrofit Inputs'!Q136)</f>
        <v/>
      </c>
      <c r="N132" s="129" t="str">
        <f>IF('Retrofit Inputs'!T136=0,"",'Retrofit Inputs'!T136)</f>
        <v/>
      </c>
      <c r="O132" s="130" t="str">
        <f ca="1">IF(OR(B132="",N132=""),"",IF(N132="None",0,INDEX(INDIRECT(CONCATENATE(B132,"SF")),1,MATCH(N132,Defaults!D$22:G$22,0))))</f>
        <v/>
      </c>
      <c r="P132" s="131" t="str">
        <f t="shared" ca="1" si="4"/>
        <v/>
      </c>
      <c r="Q132" s="228" t="str">
        <f t="shared" ca="1" si="5"/>
        <v/>
      </c>
      <c r="R132" s="132" t="str">
        <f t="shared" ca="1" si="6"/>
        <v/>
      </c>
      <c r="S132" s="352" t="str">
        <f t="shared" ca="1" si="7"/>
        <v/>
      </c>
    </row>
    <row r="133" spans="2:19" ht="15" customHeight="1">
      <c r="B133" s="348" t="str">
        <f>IF('Retrofit Inputs'!B137=0,"",'Retrofit Inputs'!B137)</f>
        <v/>
      </c>
      <c r="C133" s="118" t="str">
        <f>IF(B133="","",VLOOKUP(B133,Defaults!B$22:C$28,2,FALSE))</f>
        <v/>
      </c>
      <c r="D133" s="125" t="str">
        <f>IFERROR(VLOOKUP(F133,Measures!$D$11:$F$245,3,FALSE),"")</f>
        <v/>
      </c>
      <c r="E133" s="127" t="str">
        <f ca="1">IF(OR('Project Info'!$C$16="",B133=""),"",IF(D133="Screw-in Lighting",INDEX(INDIRECT(CONCATENATE(B133,"SI_IE")),'Project Info'!C$16,1),IF(D133="Hard-Wired Lighting",INDEX(INDIRECT(CONCATENATE(B133,"HW_IE")),'Project Info'!C$16,1))))</f>
        <v/>
      </c>
      <c r="F133" s="128" t="str">
        <f>IF(OR('Retrofit Inputs'!D137="",'Retrofit Inputs'!F137=""),"",IF(OR('Retrofit Inputs'!D137="LED Tube",'Retrofit Inputs'!D137="LED Kit"),CONCATENATE("LED"," ",'Retrofit Inputs'!F137),CONCATENATE('Retrofit Inputs'!D137, " ",'Retrofit Inputs'!F137)))</f>
        <v/>
      </c>
      <c r="G133" s="120" t="str">
        <f>IF(F133="","",VLOOKUP(F133,Measures!D$11:G$245,4,FALSE))</f>
        <v/>
      </c>
      <c r="H133" s="129" t="str">
        <f>IF('Retrofit Inputs'!H137=0,"",'Retrofit Inputs'!H137)</f>
        <v/>
      </c>
      <c r="I133" s="129" t="str">
        <f>IF('Retrofit Inputs'!K137=0,"",'Retrofit Inputs'!K137)</f>
        <v/>
      </c>
      <c r="J133" s="130" t="str">
        <f ca="1">IF(OR(B133="",I133=""),"",IF(I133="None",0,INDEX(INDIRECT(CONCATENATE(B133,"SF")),1,MATCH(I133,Defaults!D$22:G$22,0))))</f>
        <v/>
      </c>
      <c r="K133" s="128" t="str">
        <f>IF(OR('Retrofit Inputs'!M137="",'Retrofit Inputs'!O137=""),"",IF(OR('Retrofit Inputs'!M137="LED Tube",'Retrofit Inputs'!M137="LED Kit"),CONCATENATE("LED"," ",'Retrofit Inputs'!O137),CONCATENATE('Retrofit Inputs'!M137, " ",'Retrofit Inputs'!O137)))</f>
        <v/>
      </c>
      <c r="L133" s="123" t="str">
        <f>IF(K133="","",VLOOKUP(K133,Measures!D$11:G$245,4,FALSE))</f>
        <v/>
      </c>
      <c r="M133" s="121" t="str">
        <f>IF('Retrofit Inputs'!Q137=0,"",'Retrofit Inputs'!Q137)</f>
        <v/>
      </c>
      <c r="N133" s="129" t="str">
        <f>IF('Retrofit Inputs'!T137=0,"",'Retrofit Inputs'!T137)</f>
        <v/>
      </c>
      <c r="O133" s="130" t="str">
        <f ca="1">IF(OR(B133="",N133=""),"",IF(N133="None",0,INDEX(INDIRECT(CONCATENATE(B133,"SF")),1,MATCH(N133,Defaults!D$22:G$22,0))))</f>
        <v/>
      </c>
      <c r="P133" s="131" t="str">
        <f t="shared" ca="1" si="4"/>
        <v/>
      </c>
      <c r="Q133" s="228" t="str">
        <f t="shared" ca="1" si="5"/>
        <v/>
      </c>
      <c r="R133" s="132" t="str">
        <f t="shared" ca="1" si="6"/>
        <v/>
      </c>
      <c r="S133" s="352" t="str">
        <f t="shared" ca="1" si="7"/>
        <v/>
      </c>
    </row>
    <row r="134" spans="2:19" ht="15" customHeight="1">
      <c r="B134" s="348" t="str">
        <f>IF('Retrofit Inputs'!B138=0,"",'Retrofit Inputs'!B138)</f>
        <v/>
      </c>
      <c r="C134" s="118" t="str">
        <f>IF(B134="","",VLOOKUP(B134,Defaults!B$22:C$28,2,FALSE))</f>
        <v/>
      </c>
      <c r="D134" s="125" t="str">
        <f>IFERROR(VLOOKUP(F134,Measures!$D$11:$F$245,3,FALSE),"")</f>
        <v/>
      </c>
      <c r="E134" s="127" t="str">
        <f ca="1">IF(OR('Project Info'!$C$16="",B134=""),"",IF(D134="Screw-in Lighting",INDEX(INDIRECT(CONCATENATE(B134,"SI_IE")),'Project Info'!C$16,1),IF(D134="Hard-Wired Lighting",INDEX(INDIRECT(CONCATENATE(B134,"HW_IE")),'Project Info'!C$16,1))))</f>
        <v/>
      </c>
      <c r="F134" s="128" t="str">
        <f>IF(OR('Retrofit Inputs'!D138="",'Retrofit Inputs'!F138=""),"",IF(OR('Retrofit Inputs'!D138="LED Tube",'Retrofit Inputs'!D138="LED Kit"),CONCATENATE("LED"," ",'Retrofit Inputs'!F138),CONCATENATE('Retrofit Inputs'!D138, " ",'Retrofit Inputs'!F138)))</f>
        <v/>
      </c>
      <c r="G134" s="120" t="str">
        <f>IF(F134="","",VLOOKUP(F134,Measures!D$11:G$245,4,FALSE))</f>
        <v/>
      </c>
      <c r="H134" s="129" t="str">
        <f>IF('Retrofit Inputs'!H138=0,"",'Retrofit Inputs'!H138)</f>
        <v/>
      </c>
      <c r="I134" s="129" t="str">
        <f>IF('Retrofit Inputs'!K138=0,"",'Retrofit Inputs'!K138)</f>
        <v/>
      </c>
      <c r="J134" s="130" t="str">
        <f ca="1">IF(OR(B134="",I134=""),"",IF(I134="None",0,INDEX(INDIRECT(CONCATENATE(B134,"SF")),1,MATCH(I134,Defaults!D$22:G$22,0))))</f>
        <v/>
      </c>
      <c r="K134" s="24" t="str">
        <f>IF(OR('Retrofit Inputs'!M138="",'Retrofit Inputs'!O138=""),"",IF(OR('Retrofit Inputs'!M138="LED Tube",'Retrofit Inputs'!M138="LED Kit"),CONCATENATE("LED"," ",'Retrofit Inputs'!O138),CONCATENATE('Retrofit Inputs'!M138, " ",'Retrofit Inputs'!O138)))</f>
        <v/>
      </c>
      <c r="L134" s="123" t="str">
        <f>IF(K134="","",VLOOKUP(K134,Measures!D$11:G$245,4,FALSE))</f>
        <v/>
      </c>
      <c r="M134" s="121" t="str">
        <f>IF('Retrofit Inputs'!Q138=0,"",'Retrofit Inputs'!Q138)</f>
        <v/>
      </c>
      <c r="N134" s="25" t="str">
        <f>IF('Retrofit Inputs'!T138=0,"",'Retrofit Inputs'!T138)</f>
        <v/>
      </c>
      <c r="O134" s="26" t="str">
        <f ca="1">IF(OR(B134="",N134=""),"",IF(N134="None",0,INDEX(INDIRECT(CONCATENATE(B134,"SF")),1,MATCH(N134,Defaults!D$22:G$22,0))))</f>
        <v/>
      </c>
      <c r="P134" s="131" t="str">
        <f t="shared" ca="1" si="4"/>
        <v/>
      </c>
      <c r="Q134" s="229" t="str">
        <f t="shared" ca="1" si="5"/>
        <v/>
      </c>
      <c r="R134" s="81" t="str">
        <f t="shared" ca="1" si="6"/>
        <v/>
      </c>
      <c r="S134" s="353" t="str">
        <f t="shared" ca="1" si="7"/>
        <v/>
      </c>
    </row>
    <row r="135" spans="2:19" ht="15" customHeight="1">
      <c r="B135" s="348" t="str">
        <f>IF('Retrofit Inputs'!B139=0,"",'Retrofit Inputs'!B139)</f>
        <v/>
      </c>
      <c r="C135" s="118" t="str">
        <f>IF(B135="","",VLOOKUP(B135,Defaults!B$22:C$28,2,FALSE))</f>
        <v/>
      </c>
      <c r="D135" s="125" t="str">
        <f>IFERROR(VLOOKUP(F135,Measures!$D$11:$F$245,3,FALSE),"")</f>
        <v/>
      </c>
      <c r="E135" s="127" t="str">
        <f ca="1">IF(OR('Project Info'!$C$16="",B135=""),"",IF(D135="Screw-in Lighting",INDEX(INDIRECT(CONCATENATE(B135,"SI_IE")),'Project Info'!C$16,1),IF(D135="Hard-Wired Lighting",INDEX(INDIRECT(CONCATENATE(B135,"HW_IE")),'Project Info'!C$16,1))))</f>
        <v/>
      </c>
      <c r="F135" s="128" t="str">
        <f>IF(OR('Retrofit Inputs'!D139="",'Retrofit Inputs'!F139=""),"",IF(OR('Retrofit Inputs'!D139="LED Tube",'Retrofit Inputs'!D139="LED Kit"),CONCATENATE("LED"," ",'Retrofit Inputs'!F139),CONCATENATE('Retrofit Inputs'!D139, " ",'Retrofit Inputs'!F139)))</f>
        <v/>
      </c>
      <c r="G135" s="120" t="str">
        <f>IF(F135="","",VLOOKUP(F135,Measures!D$11:G$245,4,FALSE))</f>
        <v/>
      </c>
      <c r="H135" s="129" t="str">
        <f>IF('Retrofit Inputs'!H139=0,"",'Retrofit Inputs'!H139)</f>
        <v/>
      </c>
      <c r="I135" s="129" t="str">
        <f>IF('Retrofit Inputs'!K139=0,"",'Retrofit Inputs'!K139)</f>
        <v/>
      </c>
      <c r="J135" s="130" t="str">
        <f ca="1">IF(OR(B135="",I135=""),"",IF(I135="None",0,INDEX(INDIRECT(CONCATENATE(B135,"SF")),1,MATCH(I135,Defaults!D$22:G$22,0))))</f>
        <v/>
      </c>
      <c r="K135" s="128" t="str">
        <f>IF(OR('Retrofit Inputs'!M139="",'Retrofit Inputs'!O139=""),"",IF(OR('Retrofit Inputs'!M139="LED Tube",'Retrofit Inputs'!M139="LED Kit"),CONCATENATE("LED"," ",'Retrofit Inputs'!O139),CONCATENATE('Retrofit Inputs'!M139, " ",'Retrofit Inputs'!O139)))</f>
        <v/>
      </c>
      <c r="L135" s="123" t="str">
        <f>IF(K135="","",VLOOKUP(K135,Measures!D$11:G$245,4,FALSE))</f>
        <v/>
      </c>
      <c r="M135" s="121" t="str">
        <f>IF('Retrofit Inputs'!Q139=0,"",'Retrofit Inputs'!Q139)</f>
        <v/>
      </c>
      <c r="N135" s="129" t="str">
        <f>IF('Retrofit Inputs'!T139=0,"",'Retrofit Inputs'!T139)</f>
        <v/>
      </c>
      <c r="O135" s="130" t="str">
        <f ca="1">IF(OR(B135="",N135=""),"",IF(N135="None",0,INDEX(INDIRECT(CONCATENATE(B135,"SF")),1,MATCH(N135,Defaults!D$22:G$22,0))))</f>
        <v/>
      </c>
      <c r="P135" s="131" t="str">
        <f t="shared" ca="1" si="4"/>
        <v/>
      </c>
      <c r="Q135" s="228" t="str">
        <f t="shared" ca="1" si="5"/>
        <v/>
      </c>
      <c r="R135" s="132" t="str">
        <f t="shared" ca="1" si="6"/>
        <v/>
      </c>
      <c r="S135" s="352" t="str">
        <f t="shared" ca="1" si="7"/>
        <v/>
      </c>
    </row>
    <row r="136" spans="2:19" ht="15" customHeight="1">
      <c r="B136" s="348" t="str">
        <f>IF('Retrofit Inputs'!B140=0,"",'Retrofit Inputs'!B140)</f>
        <v/>
      </c>
      <c r="C136" s="118" t="str">
        <f>IF(B136="","",VLOOKUP(B136,Defaults!B$22:C$28,2,FALSE))</f>
        <v/>
      </c>
      <c r="D136" s="125" t="str">
        <f>IFERROR(VLOOKUP(F136,Measures!$D$11:$F$245,3,FALSE),"")</f>
        <v/>
      </c>
      <c r="E136" s="127" t="str">
        <f ca="1">IF(OR('Project Info'!$C$16="",B136=""),"",IF(D136="Screw-in Lighting",INDEX(INDIRECT(CONCATENATE(B136,"SI_IE")),'Project Info'!C$16,1),IF(D136="Hard-Wired Lighting",INDEX(INDIRECT(CONCATENATE(B136,"HW_IE")),'Project Info'!C$16,1))))</f>
        <v/>
      </c>
      <c r="F136" s="128" t="str">
        <f>IF(OR('Retrofit Inputs'!D140="",'Retrofit Inputs'!F140=""),"",IF(OR('Retrofit Inputs'!D140="LED Tube",'Retrofit Inputs'!D140="LED Kit"),CONCATENATE("LED"," ",'Retrofit Inputs'!F140),CONCATENATE('Retrofit Inputs'!D140, " ",'Retrofit Inputs'!F140)))</f>
        <v/>
      </c>
      <c r="G136" s="120" t="str">
        <f>IF(F136="","",VLOOKUP(F136,Measures!D$11:G$245,4,FALSE))</f>
        <v/>
      </c>
      <c r="H136" s="129" t="str">
        <f>IF('Retrofit Inputs'!H140=0,"",'Retrofit Inputs'!H140)</f>
        <v/>
      </c>
      <c r="I136" s="129" t="str">
        <f>IF('Retrofit Inputs'!K140=0,"",'Retrofit Inputs'!K140)</f>
        <v/>
      </c>
      <c r="J136" s="130" t="str">
        <f ca="1">IF(OR(B136="",I136=""),"",IF(I136="None",0,INDEX(INDIRECT(CONCATENATE(B136,"SF")),1,MATCH(I136,Defaults!D$22:G$22,0))))</f>
        <v/>
      </c>
      <c r="K136" s="128" t="str">
        <f>IF(OR('Retrofit Inputs'!M140="",'Retrofit Inputs'!O140=""),"",IF(OR('Retrofit Inputs'!M140="LED Tube",'Retrofit Inputs'!M140="LED Kit"),CONCATENATE("LED"," ",'Retrofit Inputs'!O140),CONCATENATE('Retrofit Inputs'!M140, " ",'Retrofit Inputs'!O140)))</f>
        <v/>
      </c>
      <c r="L136" s="123" t="str">
        <f>IF(K136="","",VLOOKUP(K136,Measures!D$11:G$245,4,FALSE))</f>
        <v/>
      </c>
      <c r="M136" s="121" t="str">
        <f>IF('Retrofit Inputs'!Q140=0,"",'Retrofit Inputs'!Q140)</f>
        <v/>
      </c>
      <c r="N136" s="129" t="str">
        <f>IF('Retrofit Inputs'!T140=0,"",'Retrofit Inputs'!T140)</f>
        <v/>
      </c>
      <c r="O136" s="130" t="str">
        <f ca="1">IF(OR(B136="",N136=""),"",IF(N136="None",0,INDEX(INDIRECT(CONCATENATE(B136,"SF")),1,MATCH(N136,Defaults!D$22:G$22,0))))</f>
        <v/>
      </c>
      <c r="P136" s="131" t="str">
        <f t="shared" ca="1" si="4"/>
        <v/>
      </c>
      <c r="Q136" s="228" t="str">
        <f t="shared" ca="1" si="5"/>
        <v/>
      </c>
      <c r="R136" s="132" t="str">
        <f t="shared" ca="1" si="6"/>
        <v/>
      </c>
      <c r="S136" s="352" t="str">
        <f t="shared" ca="1" si="7"/>
        <v/>
      </c>
    </row>
    <row r="137" spans="2:19" ht="15" customHeight="1">
      <c r="B137" s="348" t="str">
        <f>IF('Retrofit Inputs'!B141=0,"",'Retrofit Inputs'!B141)</f>
        <v/>
      </c>
      <c r="C137" s="118" t="str">
        <f>IF(B137="","",VLOOKUP(B137,Defaults!B$22:C$28,2,FALSE))</f>
        <v/>
      </c>
      <c r="D137" s="125" t="str">
        <f>IFERROR(VLOOKUP(F137,Measures!$D$11:$F$245,3,FALSE),"")</f>
        <v/>
      </c>
      <c r="E137" s="127" t="str">
        <f ca="1">IF(OR('Project Info'!$C$16="",B137=""),"",IF(D137="Screw-in Lighting",INDEX(INDIRECT(CONCATENATE(B137,"SI_IE")),'Project Info'!C$16,1),IF(D137="Hard-Wired Lighting",INDEX(INDIRECT(CONCATENATE(B137,"HW_IE")),'Project Info'!C$16,1))))</f>
        <v/>
      </c>
      <c r="F137" s="128" t="str">
        <f>IF(OR('Retrofit Inputs'!D141="",'Retrofit Inputs'!F141=""),"",IF(OR('Retrofit Inputs'!D141="LED Tube",'Retrofit Inputs'!D141="LED Kit"),CONCATENATE("LED"," ",'Retrofit Inputs'!F141),CONCATENATE('Retrofit Inputs'!D141, " ",'Retrofit Inputs'!F141)))</f>
        <v/>
      </c>
      <c r="G137" s="120" t="str">
        <f>IF(F137="","",VLOOKUP(F137,Measures!D$11:G$245,4,FALSE))</f>
        <v/>
      </c>
      <c r="H137" s="129" t="str">
        <f>IF('Retrofit Inputs'!H141=0,"",'Retrofit Inputs'!H141)</f>
        <v/>
      </c>
      <c r="I137" s="129" t="str">
        <f>IF('Retrofit Inputs'!K141=0,"",'Retrofit Inputs'!K141)</f>
        <v/>
      </c>
      <c r="J137" s="130" t="str">
        <f ca="1">IF(OR(B137="",I137=""),"",IF(I137="None",0,INDEX(INDIRECT(CONCATENATE(B137,"SF")),1,MATCH(I137,Defaults!D$22:G$22,0))))</f>
        <v/>
      </c>
      <c r="K137" s="128" t="str">
        <f>IF(OR('Retrofit Inputs'!M141="",'Retrofit Inputs'!O141=""),"",IF(OR('Retrofit Inputs'!M141="LED Tube",'Retrofit Inputs'!M141="LED Kit"),CONCATENATE("LED"," ",'Retrofit Inputs'!O141),CONCATENATE('Retrofit Inputs'!M141, " ",'Retrofit Inputs'!O141)))</f>
        <v/>
      </c>
      <c r="L137" s="123" t="str">
        <f>IF(K137="","",VLOOKUP(K137,Measures!D$11:G$245,4,FALSE))</f>
        <v/>
      </c>
      <c r="M137" s="121" t="str">
        <f>IF('Retrofit Inputs'!Q141=0,"",'Retrofit Inputs'!Q141)</f>
        <v/>
      </c>
      <c r="N137" s="129" t="str">
        <f>IF('Retrofit Inputs'!T141=0,"",'Retrofit Inputs'!T141)</f>
        <v/>
      </c>
      <c r="O137" s="130" t="str">
        <f ca="1">IF(OR(B137="",N137=""),"",IF(N137="None",0,INDEX(INDIRECT(CONCATENATE(B137,"SF")),1,MATCH(N137,Defaults!D$22:G$22,0))))</f>
        <v/>
      </c>
      <c r="P137" s="131" t="str">
        <f t="shared" ca="1" si="4"/>
        <v/>
      </c>
      <c r="Q137" s="228" t="str">
        <f t="shared" ca="1" si="5"/>
        <v/>
      </c>
      <c r="R137" s="132" t="str">
        <f t="shared" ca="1" si="6"/>
        <v/>
      </c>
      <c r="S137" s="352" t="str">
        <f t="shared" ca="1" si="7"/>
        <v/>
      </c>
    </row>
    <row r="138" spans="2:19" ht="15" customHeight="1">
      <c r="B138" s="348" t="str">
        <f>IF('Retrofit Inputs'!B142=0,"",'Retrofit Inputs'!B142)</f>
        <v/>
      </c>
      <c r="C138" s="118" t="str">
        <f>IF(B138="","",VLOOKUP(B138,Defaults!B$22:C$28,2,FALSE))</f>
        <v/>
      </c>
      <c r="D138" s="125" t="str">
        <f>IFERROR(VLOOKUP(F138,Measures!$D$11:$F$245,3,FALSE),"")</f>
        <v/>
      </c>
      <c r="E138" s="127" t="str">
        <f ca="1">IF(OR('Project Info'!$C$16="",B138=""),"",IF(D138="Screw-in Lighting",INDEX(INDIRECT(CONCATENATE(B138,"SI_IE")),'Project Info'!C$16,1),IF(D138="Hard-Wired Lighting",INDEX(INDIRECT(CONCATENATE(B138,"HW_IE")),'Project Info'!C$16,1))))</f>
        <v/>
      </c>
      <c r="F138" s="128" t="str">
        <f>IF(OR('Retrofit Inputs'!D142="",'Retrofit Inputs'!F142=""),"",IF(OR('Retrofit Inputs'!D142="LED Tube",'Retrofit Inputs'!D142="LED Kit"),CONCATENATE("LED"," ",'Retrofit Inputs'!F142),CONCATENATE('Retrofit Inputs'!D142, " ",'Retrofit Inputs'!F142)))</f>
        <v/>
      </c>
      <c r="G138" s="120" t="str">
        <f>IF(F138="","",VLOOKUP(F138,Measures!D$11:G$245,4,FALSE))</f>
        <v/>
      </c>
      <c r="H138" s="129" t="str">
        <f>IF('Retrofit Inputs'!H142=0,"",'Retrofit Inputs'!H142)</f>
        <v/>
      </c>
      <c r="I138" s="129" t="str">
        <f>IF('Retrofit Inputs'!K142=0,"",'Retrofit Inputs'!K142)</f>
        <v/>
      </c>
      <c r="J138" s="130" t="str">
        <f ca="1">IF(OR(B138="",I138=""),"",IF(I138="None",0,INDEX(INDIRECT(CONCATENATE(B138,"SF")),1,MATCH(I138,Defaults!D$22:G$22,0))))</f>
        <v/>
      </c>
      <c r="K138" s="128" t="str">
        <f>IF(OR('Retrofit Inputs'!M142="",'Retrofit Inputs'!O142=""),"",IF(OR('Retrofit Inputs'!M142="LED Tube",'Retrofit Inputs'!M142="LED Kit"),CONCATENATE("LED"," ",'Retrofit Inputs'!O142),CONCATENATE('Retrofit Inputs'!M142, " ",'Retrofit Inputs'!O142)))</f>
        <v/>
      </c>
      <c r="L138" s="123" t="str">
        <f>IF(K138="","",VLOOKUP(K138,Measures!D$11:G$245,4,FALSE))</f>
        <v/>
      </c>
      <c r="M138" s="121" t="str">
        <f>IF('Retrofit Inputs'!Q142=0,"",'Retrofit Inputs'!Q142)</f>
        <v/>
      </c>
      <c r="N138" s="129" t="str">
        <f>IF('Retrofit Inputs'!T142=0,"",'Retrofit Inputs'!T142)</f>
        <v/>
      </c>
      <c r="O138" s="130" t="str">
        <f ca="1">IF(OR(B138="",N138=""),"",IF(N138="None",0,INDEX(INDIRECT(CONCATENATE(B138,"SF")),1,MATCH(N138,Defaults!D$22:G$22,0))))</f>
        <v/>
      </c>
      <c r="P138" s="131" t="str">
        <f t="shared" ca="1" si="4"/>
        <v/>
      </c>
      <c r="Q138" s="228" t="str">
        <f t="shared" ca="1" si="5"/>
        <v/>
      </c>
      <c r="R138" s="132" t="str">
        <f t="shared" ca="1" si="6"/>
        <v/>
      </c>
      <c r="S138" s="352" t="str">
        <f t="shared" ca="1" si="7"/>
        <v/>
      </c>
    </row>
    <row r="139" spans="2:19" ht="15" customHeight="1">
      <c r="B139" s="348" t="str">
        <f>IF('Retrofit Inputs'!B143=0,"",'Retrofit Inputs'!B143)</f>
        <v/>
      </c>
      <c r="C139" s="118" t="str">
        <f>IF(B139="","",VLOOKUP(B139,Defaults!B$22:C$28,2,FALSE))</f>
        <v/>
      </c>
      <c r="D139" s="125" t="str">
        <f>IFERROR(VLOOKUP(F139,Measures!$D$11:$F$245,3,FALSE),"")</f>
        <v/>
      </c>
      <c r="E139" s="127" t="str">
        <f ca="1">IF(OR('Project Info'!$C$16="",B139=""),"",IF(D139="Screw-in Lighting",INDEX(INDIRECT(CONCATENATE(B139,"SI_IE")),'Project Info'!C$16,1),IF(D139="Hard-Wired Lighting",INDEX(INDIRECT(CONCATENATE(B139,"HW_IE")),'Project Info'!C$16,1))))</f>
        <v/>
      </c>
      <c r="F139" s="128" t="str">
        <f>IF(OR('Retrofit Inputs'!D143="",'Retrofit Inputs'!F143=""),"",IF(OR('Retrofit Inputs'!D143="LED Tube",'Retrofit Inputs'!D143="LED Kit"),CONCATENATE("LED"," ",'Retrofit Inputs'!F143),CONCATENATE('Retrofit Inputs'!D143, " ",'Retrofit Inputs'!F143)))</f>
        <v/>
      </c>
      <c r="G139" s="120" t="str">
        <f>IF(F139="","",VLOOKUP(F139,Measures!D$11:G$245,4,FALSE))</f>
        <v/>
      </c>
      <c r="H139" s="129" t="str">
        <f>IF('Retrofit Inputs'!H143=0,"",'Retrofit Inputs'!H143)</f>
        <v/>
      </c>
      <c r="I139" s="129" t="str">
        <f>IF('Retrofit Inputs'!K143=0,"",'Retrofit Inputs'!K143)</f>
        <v/>
      </c>
      <c r="J139" s="130" t="str">
        <f ca="1">IF(OR(B139="",I139=""),"",IF(I139="None",0,INDEX(INDIRECT(CONCATENATE(B139,"SF")),1,MATCH(I139,Defaults!D$22:G$22,0))))</f>
        <v/>
      </c>
      <c r="K139" s="128" t="str">
        <f>IF(OR('Retrofit Inputs'!M143="",'Retrofit Inputs'!O143=""),"",IF(OR('Retrofit Inputs'!M143="LED Tube",'Retrofit Inputs'!M143="LED Kit"),CONCATENATE("LED"," ",'Retrofit Inputs'!O143),CONCATENATE('Retrofit Inputs'!M143, " ",'Retrofit Inputs'!O143)))</f>
        <v/>
      </c>
      <c r="L139" s="123" t="str">
        <f>IF(K139="","",VLOOKUP(K139,Measures!D$11:G$245,4,FALSE))</f>
        <v/>
      </c>
      <c r="M139" s="121" t="str">
        <f>IF('Retrofit Inputs'!Q143=0,"",'Retrofit Inputs'!Q143)</f>
        <v/>
      </c>
      <c r="N139" s="129" t="str">
        <f>IF('Retrofit Inputs'!T143=0,"",'Retrofit Inputs'!T143)</f>
        <v/>
      </c>
      <c r="O139" s="130" t="str">
        <f ca="1">IF(OR(B139="",N139=""),"",IF(N139="None",0,INDEX(INDIRECT(CONCATENATE(B139,"SF")),1,MATCH(N139,Defaults!D$22:G$22,0))))</f>
        <v/>
      </c>
      <c r="P139" s="131" t="str">
        <f t="shared" ca="1" si="4"/>
        <v/>
      </c>
      <c r="Q139" s="228" t="str">
        <f t="shared" ca="1" si="5"/>
        <v/>
      </c>
      <c r="R139" s="132" t="str">
        <f t="shared" ca="1" si="6"/>
        <v/>
      </c>
      <c r="S139" s="352" t="str">
        <f t="shared" ca="1" si="7"/>
        <v/>
      </c>
    </row>
    <row r="140" spans="2:19" ht="15" customHeight="1">
      <c r="B140" s="348" t="str">
        <f>IF('Retrofit Inputs'!B144=0,"",'Retrofit Inputs'!B144)</f>
        <v/>
      </c>
      <c r="C140" s="118" t="str">
        <f>IF(B140="","",VLOOKUP(B140,Defaults!B$22:C$28,2,FALSE))</f>
        <v/>
      </c>
      <c r="D140" s="125" t="str">
        <f>IFERROR(VLOOKUP(F140,Measures!$D$11:$F$245,3,FALSE),"")</f>
        <v/>
      </c>
      <c r="E140" s="127" t="str">
        <f ca="1">IF(OR('Project Info'!$C$16="",B140=""),"",IF(D140="Screw-in Lighting",INDEX(INDIRECT(CONCATENATE(B140,"SI_IE")),'Project Info'!C$16,1),IF(D140="Hard-Wired Lighting",INDEX(INDIRECT(CONCATENATE(B140,"HW_IE")),'Project Info'!C$16,1))))</f>
        <v/>
      </c>
      <c r="F140" s="133" t="str">
        <f>IF(OR('Retrofit Inputs'!D144="",'Retrofit Inputs'!F144=""),"",IF(OR('Retrofit Inputs'!D144="LED Tube",'Retrofit Inputs'!D144="LED Kit"),CONCATENATE("LED"," ",'Retrofit Inputs'!F144),CONCATENATE('Retrofit Inputs'!D144, " ",'Retrofit Inputs'!F144)))</f>
        <v/>
      </c>
      <c r="G140" s="120" t="str">
        <f>IF(F140="","",VLOOKUP(F140,Measures!D$11:G$245,4,FALSE))</f>
        <v/>
      </c>
      <c r="H140" s="134" t="str">
        <f>IF('Retrofit Inputs'!H144=0,"",'Retrofit Inputs'!H144)</f>
        <v/>
      </c>
      <c r="I140" s="134" t="str">
        <f>IF('Retrofit Inputs'!K144=0,"",'Retrofit Inputs'!K144)</f>
        <v/>
      </c>
      <c r="J140" s="135" t="str">
        <f ca="1">IF(OR(B140="",I140=""),"",IF(I140="None",0,INDEX(INDIRECT(CONCATENATE(B140,"SF")),1,MATCH(I140,Defaults!D$22:G$22,0))))</f>
        <v/>
      </c>
      <c r="K140" s="128" t="str">
        <f>IF(OR('Retrofit Inputs'!M144="",'Retrofit Inputs'!O144=""),"",IF(OR('Retrofit Inputs'!M144="LED Tube",'Retrofit Inputs'!M144="LED Kit"),CONCATENATE("LED"," ",'Retrofit Inputs'!O144),CONCATENATE('Retrofit Inputs'!M144, " ",'Retrofit Inputs'!O144)))</f>
        <v/>
      </c>
      <c r="L140" s="123" t="str">
        <f>IF(K140="","",VLOOKUP(K140,Measures!D$11:G$245,4,FALSE))</f>
        <v/>
      </c>
      <c r="M140" s="121" t="str">
        <f>IF('Retrofit Inputs'!Q144=0,"",'Retrofit Inputs'!Q144)</f>
        <v/>
      </c>
      <c r="N140" s="129" t="str">
        <f>IF('Retrofit Inputs'!T144=0,"",'Retrofit Inputs'!T144)</f>
        <v/>
      </c>
      <c r="O140" s="130" t="str">
        <f ca="1">IF(OR(B140="",N140=""),"",IF(N140="None",0,INDEX(INDIRECT(CONCATENATE(B140,"SF")),1,MATCH(N140,Defaults!D$22:G$22,0))))</f>
        <v/>
      </c>
      <c r="P140" s="131" t="str">
        <f t="shared" ca="1" si="4"/>
        <v/>
      </c>
      <c r="Q140" s="228" t="str">
        <f t="shared" ca="1" si="5"/>
        <v/>
      </c>
      <c r="R140" s="132" t="str">
        <f t="shared" ca="1" si="6"/>
        <v/>
      </c>
      <c r="S140" s="352" t="str">
        <f t="shared" ca="1" si="7"/>
        <v/>
      </c>
    </row>
    <row r="141" spans="2:19" ht="15" customHeight="1">
      <c r="B141" s="348" t="str">
        <f>IF('Retrofit Inputs'!B145=0,"",'Retrofit Inputs'!B145)</f>
        <v/>
      </c>
      <c r="C141" s="118" t="str">
        <f>IF(B141="","",VLOOKUP(B141,Defaults!B$22:C$28,2,FALSE))</f>
        <v/>
      </c>
      <c r="D141" s="125" t="str">
        <f>IFERROR(VLOOKUP(F141,Measures!$D$11:$F$245,3,FALSE),"")</f>
        <v/>
      </c>
      <c r="E141" s="127" t="str">
        <f ca="1">IF(OR('Project Info'!$C$16="",B141=""),"",IF(D141="Screw-in Lighting",INDEX(INDIRECT(CONCATENATE(B141,"SI_IE")),'Project Info'!C$16,1),IF(D141="Hard-Wired Lighting",INDEX(INDIRECT(CONCATENATE(B141,"HW_IE")),'Project Info'!C$16,1))))</f>
        <v/>
      </c>
      <c r="F141" s="133" t="str">
        <f>IF(OR('Retrofit Inputs'!D145="",'Retrofit Inputs'!F145=""),"",IF(OR('Retrofit Inputs'!D145="LED Tube",'Retrofit Inputs'!D145="LED Kit"),CONCATENATE("LED"," ",'Retrofit Inputs'!F145),CONCATENATE('Retrofit Inputs'!D145, " ",'Retrofit Inputs'!F145)))</f>
        <v/>
      </c>
      <c r="G141" s="120" t="str">
        <f>IF(F141="","",VLOOKUP(F141,Measures!D$11:G$245,4,FALSE))</f>
        <v/>
      </c>
      <c r="H141" s="134" t="str">
        <f>IF('Retrofit Inputs'!H145=0,"",'Retrofit Inputs'!H145)</f>
        <v/>
      </c>
      <c r="I141" s="134" t="str">
        <f>IF('Retrofit Inputs'!K145=0,"",'Retrofit Inputs'!K145)</f>
        <v/>
      </c>
      <c r="J141" s="135" t="str">
        <f ca="1">IF(OR(B141="",I141=""),"",IF(I141="None",0,INDEX(INDIRECT(CONCATENATE(B141,"SF")),1,MATCH(I141,Defaults!D$22:G$22,0))))</f>
        <v/>
      </c>
      <c r="K141" s="128" t="str">
        <f>IF(OR('Retrofit Inputs'!M145="",'Retrofit Inputs'!O145=""),"",IF(OR('Retrofit Inputs'!M145="LED Tube",'Retrofit Inputs'!M145="LED Kit"),CONCATENATE("LED"," ",'Retrofit Inputs'!O145),CONCATENATE('Retrofit Inputs'!M145, " ",'Retrofit Inputs'!O145)))</f>
        <v/>
      </c>
      <c r="L141" s="123" t="str">
        <f>IF(K141="","",VLOOKUP(K141,Measures!D$11:G$245,4,FALSE))</f>
        <v/>
      </c>
      <c r="M141" s="121" t="str">
        <f>IF('Retrofit Inputs'!Q145=0,"",'Retrofit Inputs'!Q145)</f>
        <v/>
      </c>
      <c r="N141" s="129" t="str">
        <f>IF('Retrofit Inputs'!T145=0,"",'Retrofit Inputs'!T145)</f>
        <v/>
      </c>
      <c r="O141" s="130" t="str">
        <f ca="1">IF(OR(B141="",N141=""),"",IF(N141="None",0,INDEX(INDIRECT(CONCATENATE(B141,"SF")),1,MATCH(N141,Defaults!D$22:G$22,0))))</f>
        <v/>
      </c>
      <c r="P141" s="131" t="str">
        <f t="shared" ca="1" si="4"/>
        <v/>
      </c>
      <c r="Q141" s="228" t="str">
        <f t="shared" ca="1" si="5"/>
        <v/>
      </c>
      <c r="R141" s="132" t="str">
        <f t="shared" ca="1" si="6"/>
        <v/>
      </c>
      <c r="S141" s="352" t="str">
        <f t="shared" ca="1" si="7"/>
        <v/>
      </c>
    </row>
    <row r="142" spans="2:19" ht="15" customHeight="1">
      <c r="B142" s="348" t="str">
        <f>IF('Retrofit Inputs'!B146=0,"",'Retrofit Inputs'!B146)</f>
        <v/>
      </c>
      <c r="C142" s="118" t="str">
        <f>IF(B142="","",VLOOKUP(B142,Defaults!B$22:C$28,2,FALSE))</f>
        <v/>
      </c>
      <c r="D142" s="125" t="str">
        <f>IFERROR(VLOOKUP(F142,Measures!$D$11:$F$245,3,FALSE),"")</f>
        <v/>
      </c>
      <c r="E142" s="127" t="str">
        <f ca="1">IF(OR('Project Info'!$C$16="",B142=""),"",IF(D142="Screw-in Lighting",INDEX(INDIRECT(CONCATENATE(B142,"SI_IE")),'Project Info'!C$16,1),IF(D142="Hard-Wired Lighting",INDEX(INDIRECT(CONCATENATE(B142,"HW_IE")),'Project Info'!C$16,1))))</f>
        <v/>
      </c>
      <c r="F142" s="117" t="str">
        <f>IF(OR('Retrofit Inputs'!D146="",'Retrofit Inputs'!F146=""),"",IF(OR('Retrofit Inputs'!D146="LED Tube",'Retrofit Inputs'!D146="LED Kit"),CONCATENATE("LED"," ",'Retrofit Inputs'!F146),CONCATENATE('Retrofit Inputs'!D146, " ",'Retrofit Inputs'!F146)))</f>
        <v/>
      </c>
      <c r="G142" s="120" t="str">
        <f>IF(F142="","",VLOOKUP(F142,Measures!D$11:G$245,4,FALSE))</f>
        <v/>
      </c>
      <c r="H142" s="121" t="str">
        <f>IF('Retrofit Inputs'!H146=0,"",'Retrofit Inputs'!H146)</f>
        <v/>
      </c>
      <c r="I142" s="121" t="str">
        <f>IF('Retrofit Inputs'!K146=0,"",'Retrofit Inputs'!K146)</f>
        <v/>
      </c>
      <c r="J142" s="122" t="str">
        <f ca="1">IF(OR(B142="",I142=""),"",IF(I142="None",0,INDEX(INDIRECT(CONCATENATE(B142,"SF")),1,MATCH(I142,Defaults!D$22:G$22,0))))</f>
        <v/>
      </c>
      <c r="K142" s="117" t="str">
        <f>IF(OR('Retrofit Inputs'!M146="",'Retrofit Inputs'!O146=""),"",IF(OR('Retrofit Inputs'!M146="LED Tube",'Retrofit Inputs'!M146="LED Kit"),CONCATENATE("LED"," ",'Retrofit Inputs'!O146),CONCATENATE('Retrofit Inputs'!M146, " ",'Retrofit Inputs'!O146)))</f>
        <v/>
      </c>
      <c r="L142" s="123" t="str">
        <f>IF(K142="","",VLOOKUP(K142,Measures!D$11:G$245,4,FALSE))</f>
        <v/>
      </c>
      <c r="M142" s="121" t="str">
        <f>IF('Retrofit Inputs'!Q146=0,"",'Retrofit Inputs'!Q146)</f>
        <v/>
      </c>
      <c r="N142" s="121" t="str">
        <f>IF('Retrofit Inputs'!T146=0,"",'Retrofit Inputs'!T146)</f>
        <v/>
      </c>
      <c r="O142" s="122" t="str">
        <f ca="1">IF(OR(B142="",N142=""),"",IF(N142="None",0,INDEX(INDIRECT(CONCATENATE(B142,"SF")),1,MATCH(N142,Defaults!D$22:G$22,0))))</f>
        <v/>
      </c>
      <c r="P142" s="136" t="str">
        <f t="shared" ref="P142:P205" ca="1" si="8">IFERROR((G142/1000)*H142*C142*E142*(1-J142),"")</f>
        <v/>
      </c>
      <c r="Q142" s="230" t="str">
        <f t="shared" ref="Q142:Q205" ca="1" si="9">IFERROR((L142/1000)*M142*C142*E142*(1-O142),"")</f>
        <v/>
      </c>
      <c r="R142" s="126" t="str">
        <f t="shared" ca="1" si="6"/>
        <v/>
      </c>
      <c r="S142" s="351" t="str">
        <f t="shared" ca="1" si="7"/>
        <v/>
      </c>
    </row>
    <row r="143" spans="2:19" ht="15" customHeight="1">
      <c r="B143" s="348" t="str">
        <f>IF('Retrofit Inputs'!B147=0,"",'Retrofit Inputs'!B147)</f>
        <v/>
      </c>
      <c r="C143" s="118" t="str">
        <f>IF(B143="","",VLOOKUP(B143,Defaults!B$22:C$28,2,FALSE))</f>
        <v/>
      </c>
      <c r="D143" s="125" t="str">
        <f>IFERROR(VLOOKUP(F143,Measures!$D$11:$F$245,3,FALSE),"")</f>
        <v/>
      </c>
      <c r="E143" s="127" t="str">
        <f ca="1">IF(OR('Project Info'!$C$16="",B143=""),"",IF(D143="Screw-in Lighting",INDEX(INDIRECT(CONCATENATE(B143,"SI_IE")),'Project Info'!C$16,1),IF(D143="Hard-Wired Lighting",INDEX(INDIRECT(CONCATENATE(B143,"HW_IE")),'Project Info'!C$16,1))))</f>
        <v/>
      </c>
      <c r="F143" s="128" t="str">
        <f>IF(OR('Retrofit Inputs'!D147="",'Retrofit Inputs'!F147=""),"",IF(OR('Retrofit Inputs'!D147="LED Tube",'Retrofit Inputs'!D147="LED Kit"),CONCATENATE("LED"," ",'Retrofit Inputs'!F147),CONCATENATE('Retrofit Inputs'!D147, " ",'Retrofit Inputs'!F147)))</f>
        <v/>
      </c>
      <c r="G143" s="120" t="str">
        <f>IF(F143="","",VLOOKUP(F143,Measures!D$11:G$245,4,FALSE))</f>
        <v/>
      </c>
      <c r="H143" s="129" t="str">
        <f>IF('Retrofit Inputs'!H147=0,"",'Retrofit Inputs'!H147)</f>
        <v/>
      </c>
      <c r="I143" s="129" t="str">
        <f>IF('Retrofit Inputs'!K147=0,"",'Retrofit Inputs'!K147)</f>
        <v/>
      </c>
      <c r="J143" s="130" t="str">
        <f ca="1">IF(OR(B143="",I143=""),"",IF(I143="None",0,INDEX(INDIRECT(CONCATENATE(B143,"SF")),1,MATCH(I143,Defaults!D$22:G$22,0))))</f>
        <v/>
      </c>
      <c r="K143" s="128" t="str">
        <f>IF(OR('Retrofit Inputs'!M147="",'Retrofit Inputs'!O147=""),"",IF(OR('Retrofit Inputs'!M147="LED Tube",'Retrofit Inputs'!M147="LED Kit"),CONCATENATE("LED"," ",'Retrofit Inputs'!O147),CONCATENATE('Retrofit Inputs'!M147, " ",'Retrofit Inputs'!O147)))</f>
        <v/>
      </c>
      <c r="L143" s="123" t="str">
        <f>IF(K143="","",VLOOKUP(K143,Measures!D$11:G$245,4,FALSE))</f>
        <v/>
      </c>
      <c r="M143" s="121" t="str">
        <f>IF('Retrofit Inputs'!Q147=0,"",'Retrofit Inputs'!Q147)</f>
        <v/>
      </c>
      <c r="N143" s="129" t="str">
        <f>IF('Retrofit Inputs'!T147=0,"",'Retrofit Inputs'!T147)</f>
        <v/>
      </c>
      <c r="O143" s="130" t="str">
        <f ca="1">IF(OR(B143="",N143=""),"",IF(N143="None",0,INDEX(INDIRECT(CONCATENATE(B143,"SF")),1,MATCH(N143,Defaults!D$22:G$22,0))))</f>
        <v/>
      </c>
      <c r="P143" s="131" t="str">
        <f t="shared" ca="1" si="8"/>
        <v/>
      </c>
      <c r="Q143" s="228" t="str">
        <f t="shared" ca="1" si="9"/>
        <v/>
      </c>
      <c r="R143" s="132" t="str">
        <f t="shared" ref="R143:R206" ca="1" si="10">IFERROR(P143-Q143,"")</f>
        <v/>
      </c>
      <c r="S143" s="352" t="str">
        <f t="shared" ref="S143:S206" ca="1" si="11">IFERROR(R143*15,"")</f>
        <v/>
      </c>
    </row>
    <row r="144" spans="2:19" ht="15.5">
      <c r="B144" s="348" t="str">
        <f>IF('Retrofit Inputs'!B148=0,"",'Retrofit Inputs'!B148)</f>
        <v/>
      </c>
      <c r="C144" s="118" t="str">
        <f>IF(B144="","",VLOOKUP(B144,Defaults!B$22:C$28,2,FALSE))</f>
        <v/>
      </c>
      <c r="D144" s="125" t="str">
        <f>IFERROR(VLOOKUP(F144,Measures!$D$11:$F$245,3,FALSE),"")</f>
        <v/>
      </c>
      <c r="E144" s="127" t="str">
        <f ca="1">IF(OR('Project Info'!$C$16="",B144=""),"",IF(D144="Screw-in Lighting",INDEX(INDIRECT(CONCATENATE(B144,"SI_IE")),'Project Info'!C$16,1),IF(D144="Hard-Wired Lighting",INDEX(INDIRECT(CONCATENATE(B144,"HW_IE")),'Project Info'!C$16,1))))</f>
        <v/>
      </c>
      <c r="F144" s="128" t="str">
        <f>IF(OR('Retrofit Inputs'!D148="",'Retrofit Inputs'!F148=""),"",IF(OR('Retrofit Inputs'!D148="LED Tube",'Retrofit Inputs'!D148="LED Kit"),CONCATENATE("LED"," ",'Retrofit Inputs'!F148),CONCATENATE('Retrofit Inputs'!D148, " ",'Retrofit Inputs'!F148)))</f>
        <v/>
      </c>
      <c r="G144" s="120" t="str">
        <f>IF(F144="","",VLOOKUP(F144,Measures!D$11:G$245,4,FALSE))</f>
        <v/>
      </c>
      <c r="H144" s="129" t="str">
        <f>IF('Retrofit Inputs'!H148=0,"",'Retrofit Inputs'!H148)</f>
        <v/>
      </c>
      <c r="I144" s="129" t="str">
        <f>IF('Retrofit Inputs'!K148=0,"",'Retrofit Inputs'!K148)</f>
        <v/>
      </c>
      <c r="J144" s="130" t="str">
        <f ca="1">IF(OR(B144="",I144=""),"",IF(I144="None",0,INDEX(INDIRECT(CONCATENATE(B144,"SF")),1,MATCH(I144,Defaults!D$22:G$22,0))))</f>
        <v/>
      </c>
      <c r="K144" s="24" t="str">
        <f>IF(OR('Retrofit Inputs'!M148="",'Retrofit Inputs'!O148=""),"",IF(OR('Retrofit Inputs'!M148="LED Tube",'Retrofit Inputs'!M148="LED Kit"),CONCATENATE("LED"," ",'Retrofit Inputs'!O148),CONCATENATE('Retrofit Inputs'!M148, " ",'Retrofit Inputs'!O148)))</f>
        <v/>
      </c>
      <c r="L144" s="123" t="str">
        <f>IF(K144="","",VLOOKUP(K144,Measures!D$11:G$245,4,FALSE))</f>
        <v/>
      </c>
      <c r="M144" s="121" t="str">
        <f>IF('Retrofit Inputs'!Q148=0,"",'Retrofit Inputs'!Q148)</f>
        <v/>
      </c>
      <c r="N144" s="25" t="str">
        <f>IF('Retrofit Inputs'!T148=0,"",'Retrofit Inputs'!T148)</f>
        <v/>
      </c>
      <c r="O144" s="26" t="str">
        <f ca="1">IF(OR(B144="",N144=""),"",IF(N144="None",0,INDEX(INDIRECT(CONCATENATE(B144,"SF")),1,MATCH(N144,Defaults!D$22:G$22,0))))</f>
        <v/>
      </c>
      <c r="P144" s="27" t="str">
        <f t="shared" ca="1" si="8"/>
        <v/>
      </c>
      <c r="Q144" s="229" t="str">
        <f t="shared" ca="1" si="9"/>
        <v/>
      </c>
      <c r="R144" s="81" t="str">
        <f t="shared" ca="1" si="10"/>
        <v/>
      </c>
      <c r="S144" s="353" t="str">
        <f t="shared" ca="1" si="11"/>
        <v/>
      </c>
    </row>
    <row r="145" spans="2:19" ht="15.5">
      <c r="B145" s="348" t="str">
        <f>IF('Retrofit Inputs'!B149=0,"",'Retrofit Inputs'!B149)</f>
        <v/>
      </c>
      <c r="C145" s="118" t="str">
        <f>IF(B145="","",VLOOKUP(B145,Defaults!B$22:C$28,2,FALSE))</f>
        <v/>
      </c>
      <c r="D145" s="125" t="str">
        <f>IFERROR(VLOOKUP(F145,Measures!$D$11:$F$245,3,FALSE),"")</f>
        <v/>
      </c>
      <c r="E145" s="127" t="str">
        <f ca="1">IF(OR('Project Info'!$C$16="",B145=""),"",IF(D145="Screw-in Lighting",INDEX(INDIRECT(CONCATENATE(B145,"SI_IE")),'Project Info'!C$16,1),IF(D145="Hard-Wired Lighting",INDEX(INDIRECT(CONCATENATE(B145,"HW_IE")),'Project Info'!C$16,1))))</f>
        <v/>
      </c>
      <c r="F145" s="128" t="str">
        <f>IF(OR('Retrofit Inputs'!D149="",'Retrofit Inputs'!F149=""),"",IF(OR('Retrofit Inputs'!D149="LED Tube",'Retrofit Inputs'!D149="LED Kit"),CONCATENATE("LED"," ",'Retrofit Inputs'!F149),CONCATENATE('Retrofit Inputs'!D149, " ",'Retrofit Inputs'!F149)))</f>
        <v/>
      </c>
      <c r="G145" s="120" t="str">
        <f>IF(F145="","",VLOOKUP(F145,Measures!D$11:G$245,4,FALSE))</f>
        <v/>
      </c>
      <c r="H145" s="129" t="str">
        <f>IF('Retrofit Inputs'!H149=0,"",'Retrofit Inputs'!H149)</f>
        <v/>
      </c>
      <c r="I145" s="129" t="str">
        <f>IF('Retrofit Inputs'!K149=0,"",'Retrofit Inputs'!K149)</f>
        <v/>
      </c>
      <c r="J145" s="130" t="str">
        <f ca="1">IF(OR(B145="",I145=""),"",IF(I145="None",0,INDEX(INDIRECT(CONCATENATE(B145,"SF")),1,MATCH(I145,Defaults!D$22:G$22,0))))</f>
        <v/>
      </c>
      <c r="K145" s="128" t="str">
        <f>IF(OR('Retrofit Inputs'!M149="",'Retrofit Inputs'!O149=""),"",IF(OR('Retrofit Inputs'!M149="LED Tube",'Retrofit Inputs'!M149="LED Kit"),CONCATENATE("LED"," ",'Retrofit Inputs'!O149),CONCATENATE('Retrofit Inputs'!M149, " ",'Retrofit Inputs'!O149)))</f>
        <v/>
      </c>
      <c r="L145" s="123" t="str">
        <f>IF(K145="","",VLOOKUP(K145,Measures!D$11:G$245,4,FALSE))</f>
        <v/>
      </c>
      <c r="M145" s="121" t="str">
        <f>IF('Retrofit Inputs'!Q149=0,"",'Retrofit Inputs'!Q149)</f>
        <v/>
      </c>
      <c r="N145" s="129" t="str">
        <f>IF('Retrofit Inputs'!T149=0,"",'Retrofit Inputs'!T149)</f>
        <v/>
      </c>
      <c r="O145" s="130" t="str">
        <f ca="1">IF(OR(B145="",N145=""),"",IF(N145="None",0,INDEX(INDIRECT(CONCATENATE(B145,"SF")),1,MATCH(N145,Defaults!D$22:G$22,0))))</f>
        <v/>
      </c>
      <c r="P145" s="131" t="str">
        <f t="shared" ca="1" si="8"/>
        <v/>
      </c>
      <c r="Q145" s="228" t="str">
        <f t="shared" ca="1" si="9"/>
        <v/>
      </c>
      <c r="R145" s="132" t="str">
        <f t="shared" ca="1" si="10"/>
        <v/>
      </c>
      <c r="S145" s="352" t="str">
        <f t="shared" ca="1" si="11"/>
        <v/>
      </c>
    </row>
    <row r="146" spans="2:19" ht="15.5">
      <c r="B146" s="348" t="str">
        <f>IF('Retrofit Inputs'!B150=0,"",'Retrofit Inputs'!B150)</f>
        <v/>
      </c>
      <c r="C146" s="118" t="str">
        <f>IF(B146="","",VLOOKUP(B146,Defaults!B$22:C$28,2,FALSE))</f>
        <v/>
      </c>
      <c r="D146" s="125" t="str">
        <f>IFERROR(VLOOKUP(F146,Measures!$D$11:$F$245,3,FALSE),"")</f>
        <v/>
      </c>
      <c r="E146" s="127" t="str">
        <f ca="1">IF(OR('Project Info'!$C$16="",B146=""),"",IF(D146="Screw-in Lighting",INDEX(INDIRECT(CONCATENATE(B146,"SI_IE")),'Project Info'!C$16,1),IF(D146="Hard-Wired Lighting",INDEX(INDIRECT(CONCATENATE(B146,"HW_IE")),'Project Info'!C$16,1))))</f>
        <v/>
      </c>
      <c r="F146" s="128" t="str">
        <f>IF(OR('Retrofit Inputs'!D150="",'Retrofit Inputs'!F150=""),"",IF(OR('Retrofit Inputs'!D150="LED Tube",'Retrofit Inputs'!D150="LED Kit"),CONCATENATE("LED"," ",'Retrofit Inputs'!F150),CONCATENATE('Retrofit Inputs'!D150, " ",'Retrofit Inputs'!F150)))</f>
        <v/>
      </c>
      <c r="G146" s="120" t="str">
        <f>IF(F146="","",VLOOKUP(F146,Measures!D$11:G$245,4,FALSE))</f>
        <v/>
      </c>
      <c r="H146" s="129" t="str">
        <f>IF('Retrofit Inputs'!H150=0,"",'Retrofit Inputs'!H150)</f>
        <v/>
      </c>
      <c r="I146" s="129" t="str">
        <f>IF('Retrofit Inputs'!K150=0,"",'Retrofit Inputs'!K150)</f>
        <v/>
      </c>
      <c r="J146" s="130" t="str">
        <f ca="1">IF(OR(B146="",I146=""),"",IF(I146="None",0,INDEX(INDIRECT(CONCATENATE(B146,"SF")),1,MATCH(I146,Defaults!D$22:G$22,0))))</f>
        <v/>
      </c>
      <c r="K146" s="128" t="str">
        <f>IF(OR('Retrofit Inputs'!M150="",'Retrofit Inputs'!O150=""),"",IF(OR('Retrofit Inputs'!M150="LED Tube",'Retrofit Inputs'!M150="LED Kit"),CONCATENATE("LED"," ",'Retrofit Inputs'!O150),CONCATENATE('Retrofit Inputs'!M150, " ",'Retrofit Inputs'!O150)))</f>
        <v/>
      </c>
      <c r="L146" s="123" t="str">
        <f>IF(K146="","",VLOOKUP(K146,Measures!D$11:G$245,4,FALSE))</f>
        <v/>
      </c>
      <c r="M146" s="121" t="str">
        <f>IF('Retrofit Inputs'!Q150=0,"",'Retrofit Inputs'!Q150)</f>
        <v/>
      </c>
      <c r="N146" s="129" t="str">
        <f>IF('Retrofit Inputs'!T150=0,"",'Retrofit Inputs'!T150)</f>
        <v/>
      </c>
      <c r="O146" s="130" t="str">
        <f ca="1">IF(OR(B146="",N146=""),"",IF(N146="None",0,INDEX(INDIRECT(CONCATENATE(B146,"SF")),1,MATCH(N146,Defaults!D$22:G$22,0))))</f>
        <v/>
      </c>
      <c r="P146" s="131" t="str">
        <f t="shared" ca="1" si="8"/>
        <v/>
      </c>
      <c r="Q146" s="228" t="str">
        <f t="shared" ca="1" si="9"/>
        <v/>
      </c>
      <c r="R146" s="132" t="str">
        <f t="shared" ca="1" si="10"/>
        <v/>
      </c>
      <c r="S146" s="352" t="str">
        <f t="shared" ca="1" si="11"/>
        <v/>
      </c>
    </row>
    <row r="147" spans="2:19" ht="15.5">
      <c r="B147" s="348" t="str">
        <f>IF('Retrofit Inputs'!B151=0,"",'Retrofit Inputs'!B151)</f>
        <v/>
      </c>
      <c r="C147" s="118" t="str">
        <f>IF(B147="","",VLOOKUP(B147,Defaults!B$22:C$28,2,FALSE))</f>
        <v/>
      </c>
      <c r="D147" s="125" t="str">
        <f>IFERROR(VLOOKUP(F147,Measures!$D$11:$F$245,3,FALSE),"")</f>
        <v/>
      </c>
      <c r="E147" s="127" t="str">
        <f ca="1">IF(OR('Project Info'!$C$16="",B147=""),"",IF(D147="Screw-in Lighting",INDEX(INDIRECT(CONCATENATE(B147,"SI_IE")),'Project Info'!C$16,1),IF(D147="Hard-Wired Lighting",INDEX(INDIRECT(CONCATENATE(B147,"HW_IE")),'Project Info'!C$16,1))))</f>
        <v/>
      </c>
      <c r="F147" s="128" t="str">
        <f>IF(OR('Retrofit Inputs'!D151="",'Retrofit Inputs'!F151=""),"",IF(OR('Retrofit Inputs'!D151="LED Tube",'Retrofit Inputs'!D151="LED Kit"),CONCATENATE("LED"," ",'Retrofit Inputs'!F151),CONCATENATE('Retrofit Inputs'!D151, " ",'Retrofit Inputs'!F151)))</f>
        <v/>
      </c>
      <c r="G147" s="120" t="str">
        <f>IF(F147="","",VLOOKUP(F147,Measures!D$11:G$245,4,FALSE))</f>
        <v/>
      </c>
      <c r="H147" s="129" t="str">
        <f>IF('Retrofit Inputs'!H151=0,"",'Retrofit Inputs'!H151)</f>
        <v/>
      </c>
      <c r="I147" s="129" t="str">
        <f>IF('Retrofit Inputs'!K151=0,"",'Retrofit Inputs'!K151)</f>
        <v/>
      </c>
      <c r="J147" s="130" t="str">
        <f ca="1">IF(OR(B147="",I147=""),"",IF(I147="None",0,INDEX(INDIRECT(CONCATENATE(B147,"SF")),1,MATCH(I147,Defaults!D$22:G$22,0))))</f>
        <v/>
      </c>
      <c r="K147" s="128" t="str">
        <f>IF(OR('Retrofit Inputs'!M151="",'Retrofit Inputs'!O151=""),"",IF(OR('Retrofit Inputs'!M151="LED Tube",'Retrofit Inputs'!M151="LED Kit"),CONCATENATE("LED"," ",'Retrofit Inputs'!O151),CONCATENATE('Retrofit Inputs'!M151, " ",'Retrofit Inputs'!O151)))</f>
        <v/>
      </c>
      <c r="L147" s="123" t="str">
        <f>IF(K147="","",VLOOKUP(K147,Measures!D$11:G$245,4,FALSE))</f>
        <v/>
      </c>
      <c r="M147" s="121" t="str">
        <f>IF('Retrofit Inputs'!Q151=0,"",'Retrofit Inputs'!Q151)</f>
        <v/>
      </c>
      <c r="N147" s="129" t="str">
        <f>IF('Retrofit Inputs'!T151=0,"",'Retrofit Inputs'!T151)</f>
        <v/>
      </c>
      <c r="O147" s="130" t="str">
        <f ca="1">IF(OR(B147="",N147=""),"",IF(N147="None",0,INDEX(INDIRECT(CONCATENATE(B147,"SF")),1,MATCH(N147,Defaults!D$22:G$22,0))))</f>
        <v/>
      </c>
      <c r="P147" s="131" t="str">
        <f t="shared" ca="1" si="8"/>
        <v/>
      </c>
      <c r="Q147" s="228" t="str">
        <f t="shared" ca="1" si="9"/>
        <v/>
      </c>
      <c r="R147" s="132" t="str">
        <f t="shared" ca="1" si="10"/>
        <v/>
      </c>
      <c r="S147" s="352" t="str">
        <f t="shared" ca="1" si="11"/>
        <v/>
      </c>
    </row>
    <row r="148" spans="2:19" ht="15.5">
      <c r="B148" s="348" t="str">
        <f>IF('Retrofit Inputs'!B152=0,"",'Retrofit Inputs'!B152)</f>
        <v/>
      </c>
      <c r="C148" s="118" t="str">
        <f>IF(B148="","",VLOOKUP(B148,Defaults!B$22:C$28,2,FALSE))</f>
        <v/>
      </c>
      <c r="D148" s="125" t="str">
        <f>IFERROR(VLOOKUP(F148,Measures!$D$11:$F$245,3,FALSE),"")</f>
        <v/>
      </c>
      <c r="E148" s="127" t="str">
        <f ca="1">IF(OR('Project Info'!$C$16="",B148=""),"",IF(D148="Screw-in Lighting",INDEX(INDIRECT(CONCATENATE(B148,"SI_IE")),'Project Info'!C$16,1),IF(D148="Hard-Wired Lighting",INDEX(INDIRECT(CONCATENATE(B148,"HW_IE")),'Project Info'!C$16,1))))</f>
        <v/>
      </c>
      <c r="F148" s="128" t="str">
        <f>IF(OR('Retrofit Inputs'!D152="",'Retrofit Inputs'!F152=""),"",IF(OR('Retrofit Inputs'!D152="LED Tube",'Retrofit Inputs'!D152="LED Kit"),CONCATENATE("LED"," ",'Retrofit Inputs'!F152),CONCATENATE('Retrofit Inputs'!D152, " ",'Retrofit Inputs'!F152)))</f>
        <v/>
      </c>
      <c r="G148" s="120" t="str">
        <f>IF(F148="","",VLOOKUP(F148,Measures!D$11:G$245,4,FALSE))</f>
        <v/>
      </c>
      <c r="H148" s="129" t="str">
        <f>IF('Retrofit Inputs'!H152=0,"",'Retrofit Inputs'!H152)</f>
        <v/>
      </c>
      <c r="I148" s="129" t="str">
        <f>IF('Retrofit Inputs'!K152=0,"",'Retrofit Inputs'!K152)</f>
        <v/>
      </c>
      <c r="J148" s="130" t="str">
        <f ca="1">IF(OR(B148="",I148=""),"",IF(I148="None",0,INDEX(INDIRECT(CONCATENATE(B148,"SF")),1,MATCH(I148,Defaults!D$22:G$22,0))))</f>
        <v/>
      </c>
      <c r="K148" s="128" t="str">
        <f>IF(OR('Retrofit Inputs'!M152="",'Retrofit Inputs'!O152=""),"",IF(OR('Retrofit Inputs'!M152="LED Tube",'Retrofit Inputs'!M152="LED Kit"),CONCATENATE("LED"," ",'Retrofit Inputs'!O152),CONCATENATE('Retrofit Inputs'!M152, " ",'Retrofit Inputs'!O152)))</f>
        <v/>
      </c>
      <c r="L148" s="123" t="str">
        <f>IF(K148="","",VLOOKUP(K148,Measures!D$11:G$245,4,FALSE))</f>
        <v/>
      </c>
      <c r="M148" s="121" t="str">
        <f>IF('Retrofit Inputs'!Q152=0,"",'Retrofit Inputs'!Q152)</f>
        <v/>
      </c>
      <c r="N148" s="129" t="str">
        <f>IF('Retrofit Inputs'!T152=0,"",'Retrofit Inputs'!T152)</f>
        <v/>
      </c>
      <c r="O148" s="130" t="str">
        <f ca="1">IF(OR(B148="",N148=""),"",IF(N148="None",0,INDEX(INDIRECT(CONCATENATE(B148,"SF")),1,MATCH(N148,Defaults!D$22:G$22,0))))</f>
        <v/>
      </c>
      <c r="P148" s="131" t="str">
        <f t="shared" ca="1" si="8"/>
        <v/>
      </c>
      <c r="Q148" s="228" t="str">
        <f t="shared" ca="1" si="9"/>
        <v/>
      </c>
      <c r="R148" s="132" t="str">
        <f t="shared" ca="1" si="10"/>
        <v/>
      </c>
      <c r="S148" s="352" t="str">
        <f t="shared" ca="1" si="11"/>
        <v/>
      </c>
    </row>
    <row r="149" spans="2:19" ht="15.5">
      <c r="B149" s="348" t="str">
        <f>IF('Retrofit Inputs'!B153=0,"",'Retrofit Inputs'!B153)</f>
        <v/>
      </c>
      <c r="C149" s="118" t="str">
        <f>IF(B149="","",VLOOKUP(B149,Defaults!B$22:C$28,2,FALSE))</f>
        <v/>
      </c>
      <c r="D149" s="125" t="str">
        <f>IFERROR(VLOOKUP(F149,Measures!$D$11:$F$245,3,FALSE),"")</f>
        <v/>
      </c>
      <c r="E149" s="127" t="str">
        <f ca="1">IF(OR('Project Info'!$C$16="",B149=""),"",IF(D149="Screw-in Lighting",INDEX(INDIRECT(CONCATENATE(B149,"SI_IE")),'Project Info'!C$16,1),IF(D149="Hard-Wired Lighting",INDEX(INDIRECT(CONCATENATE(B149,"HW_IE")),'Project Info'!C$16,1))))</f>
        <v/>
      </c>
      <c r="F149" s="128" t="str">
        <f>IF(OR('Retrofit Inputs'!D153="",'Retrofit Inputs'!F153=""),"",IF(OR('Retrofit Inputs'!D153="LED Tube",'Retrofit Inputs'!D153="LED Kit"),CONCATENATE("LED"," ",'Retrofit Inputs'!F153),CONCATENATE('Retrofit Inputs'!D153, " ",'Retrofit Inputs'!F153)))</f>
        <v/>
      </c>
      <c r="G149" s="120" t="str">
        <f>IF(F149="","",VLOOKUP(F149,Measures!D$11:G$245,4,FALSE))</f>
        <v/>
      </c>
      <c r="H149" s="129" t="str">
        <f>IF('Retrofit Inputs'!H153=0,"",'Retrofit Inputs'!H153)</f>
        <v/>
      </c>
      <c r="I149" s="129" t="str">
        <f>IF('Retrofit Inputs'!K153=0,"",'Retrofit Inputs'!K153)</f>
        <v/>
      </c>
      <c r="J149" s="130" t="str">
        <f ca="1">IF(OR(B149="",I149=""),"",IF(I149="None",0,INDEX(INDIRECT(CONCATENATE(B149,"SF")),1,MATCH(I149,Defaults!D$22:G$22,0))))</f>
        <v/>
      </c>
      <c r="K149" s="128" t="str">
        <f>IF(OR('Retrofit Inputs'!M153="",'Retrofit Inputs'!O153=""),"",IF(OR('Retrofit Inputs'!M153="LED Tube",'Retrofit Inputs'!M153="LED Kit"),CONCATENATE("LED"," ",'Retrofit Inputs'!O153),CONCATENATE('Retrofit Inputs'!M153, " ",'Retrofit Inputs'!O153)))</f>
        <v/>
      </c>
      <c r="L149" s="123" t="str">
        <f>IF(K149="","",VLOOKUP(K149,Measures!D$11:G$245,4,FALSE))</f>
        <v/>
      </c>
      <c r="M149" s="121" t="str">
        <f>IF('Retrofit Inputs'!Q153=0,"",'Retrofit Inputs'!Q153)</f>
        <v/>
      </c>
      <c r="N149" s="129" t="str">
        <f>IF('Retrofit Inputs'!T153=0,"",'Retrofit Inputs'!T153)</f>
        <v/>
      </c>
      <c r="O149" s="130" t="str">
        <f ca="1">IF(OR(B149="",N149=""),"",IF(N149="None",0,INDEX(INDIRECT(CONCATENATE(B149,"SF")),1,MATCH(N149,Defaults!D$22:G$22,0))))</f>
        <v/>
      </c>
      <c r="P149" s="131" t="str">
        <f t="shared" ca="1" si="8"/>
        <v/>
      </c>
      <c r="Q149" s="228" t="str">
        <f t="shared" ca="1" si="9"/>
        <v/>
      </c>
      <c r="R149" s="132" t="str">
        <f t="shared" ca="1" si="10"/>
        <v/>
      </c>
      <c r="S149" s="352" t="str">
        <f t="shared" ca="1" si="11"/>
        <v/>
      </c>
    </row>
    <row r="150" spans="2:19" ht="15.5">
      <c r="B150" s="348" t="str">
        <f>IF('Retrofit Inputs'!B154=0,"",'Retrofit Inputs'!B154)</f>
        <v/>
      </c>
      <c r="C150" s="118" t="str">
        <f>IF(B150="","",VLOOKUP(B150,Defaults!B$22:C$28,2,FALSE))</f>
        <v/>
      </c>
      <c r="D150" s="125" t="str">
        <f>IFERROR(VLOOKUP(F150,Measures!$D$11:$F$245,3,FALSE),"")</f>
        <v/>
      </c>
      <c r="E150" s="127" t="str">
        <f ca="1">IF(OR('Project Info'!$C$16="",B150=""),"",IF(D150="Screw-in Lighting",INDEX(INDIRECT(CONCATENATE(B150,"SI_IE")),'Project Info'!C$16,1),IF(D150="Hard-Wired Lighting",INDEX(INDIRECT(CONCATENATE(B150,"HW_IE")),'Project Info'!C$16,1))))</f>
        <v/>
      </c>
      <c r="F150" s="133" t="str">
        <f>IF(OR('Retrofit Inputs'!D154="",'Retrofit Inputs'!F154=""),"",IF(OR('Retrofit Inputs'!D154="LED Tube",'Retrofit Inputs'!D154="LED Kit"),CONCATENATE("LED"," ",'Retrofit Inputs'!F154),CONCATENATE('Retrofit Inputs'!D154, " ",'Retrofit Inputs'!F154)))</f>
        <v/>
      </c>
      <c r="G150" s="120" t="str">
        <f>IF(F150="","",VLOOKUP(F150,Measures!D$11:G$245,4,FALSE))</f>
        <v/>
      </c>
      <c r="H150" s="134" t="str">
        <f>IF('Retrofit Inputs'!H154=0,"",'Retrofit Inputs'!H154)</f>
        <v/>
      </c>
      <c r="I150" s="134" t="str">
        <f>IF('Retrofit Inputs'!K154=0,"",'Retrofit Inputs'!K154)</f>
        <v/>
      </c>
      <c r="J150" s="135" t="str">
        <f ca="1">IF(OR(B150="",I150=""),"",IF(I150="None",0,INDEX(INDIRECT(CONCATENATE(B150,"SF")),1,MATCH(I150,Defaults!D$22:G$22,0))))</f>
        <v/>
      </c>
      <c r="K150" s="128" t="str">
        <f>IF(OR('Retrofit Inputs'!M154="",'Retrofit Inputs'!O154=""),"",IF(OR('Retrofit Inputs'!M154="LED Tube",'Retrofit Inputs'!M154="LED Kit"),CONCATENATE("LED"," ",'Retrofit Inputs'!O154),CONCATENATE('Retrofit Inputs'!M154, " ",'Retrofit Inputs'!O154)))</f>
        <v/>
      </c>
      <c r="L150" s="123" t="str">
        <f>IF(K150="","",VLOOKUP(K150,Measures!D$11:G$245,4,FALSE))</f>
        <v/>
      </c>
      <c r="M150" s="121" t="str">
        <f>IF('Retrofit Inputs'!Q154=0,"",'Retrofit Inputs'!Q154)</f>
        <v/>
      </c>
      <c r="N150" s="129" t="str">
        <f>IF('Retrofit Inputs'!T154=0,"",'Retrofit Inputs'!T154)</f>
        <v/>
      </c>
      <c r="O150" s="130" t="str">
        <f ca="1">IF(OR(B150="",N150=""),"",IF(N150="None",0,INDEX(INDIRECT(CONCATENATE(B150,"SF")),1,MATCH(N150,Defaults!D$22:G$22,0))))</f>
        <v/>
      </c>
      <c r="P150" s="131" t="str">
        <f t="shared" ca="1" si="8"/>
        <v/>
      </c>
      <c r="Q150" s="228" t="str">
        <f t="shared" ca="1" si="9"/>
        <v/>
      </c>
      <c r="R150" s="132" t="str">
        <f t="shared" ca="1" si="10"/>
        <v/>
      </c>
      <c r="S150" s="352" t="str">
        <f t="shared" ca="1" si="11"/>
        <v/>
      </c>
    </row>
    <row r="151" spans="2:19" ht="15.5">
      <c r="B151" s="349" t="str">
        <f>IF('Retrofit Inputs'!B155=0,"",'Retrofit Inputs'!B155)</f>
        <v/>
      </c>
      <c r="C151" s="118" t="str">
        <f>IF(B151="","",VLOOKUP(B151,Defaults!B$22:C$28,2,FALSE))</f>
        <v/>
      </c>
      <c r="D151" s="125" t="str">
        <f>IFERROR(VLOOKUP(F151,Measures!$D$11:$F$245,3,FALSE),"")</f>
        <v/>
      </c>
      <c r="E151" s="127" t="str">
        <f ca="1">IF(OR('Project Info'!$C$16="",B151=""),"",IF(D151="Screw-in Lighting",INDEX(INDIRECT(CONCATENATE(B151,"SI_IE")),'Project Info'!C$16,1),IF(D151="Hard-Wired Lighting",INDEX(INDIRECT(CONCATENATE(B151,"HW_IE")),'Project Info'!C$16,1))))</f>
        <v/>
      </c>
      <c r="F151" s="137" t="str">
        <f>IF(OR('Retrofit Inputs'!D155="",'Retrofit Inputs'!F155=""),"",IF(OR('Retrofit Inputs'!D155="LED Tube",'Retrofit Inputs'!D155="LED Kit"),CONCATENATE("LED"," ",'Retrofit Inputs'!F155),CONCATENATE('Retrofit Inputs'!D155, " ",'Retrofit Inputs'!F155)))</f>
        <v/>
      </c>
      <c r="G151" s="120" t="str">
        <f>IF(F151="","",VLOOKUP(F151,Measures!D$11:G$245,4,FALSE))</f>
        <v/>
      </c>
      <c r="H151" s="138" t="str">
        <f>IF('Retrofit Inputs'!H155=0,"",'Retrofit Inputs'!H155)</f>
        <v/>
      </c>
      <c r="I151" s="138" t="str">
        <f>IF('Retrofit Inputs'!K155=0,"",'Retrofit Inputs'!K155)</f>
        <v/>
      </c>
      <c r="J151" s="139" t="str">
        <f ca="1">IF(OR(B151="",I151=""),"",IF(I151="None",0,INDEX(INDIRECT(CONCATENATE(B151,"SF")),1,MATCH(I151,Defaults!D$22:G$22,0))))</f>
        <v/>
      </c>
      <c r="K151" s="140" t="str">
        <f>IF(OR('Retrofit Inputs'!M155="",'Retrofit Inputs'!O155=""),"",IF(OR('Retrofit Inputs'!M155="LED Tube",'Retrofit Inputs'!M155="LED Kit"),CONCATENATE("LED"," ",'Retrofit Inputs'!O155),CONCATENATE('Retrofit Inputs'!M155, " ",'Retrofit Inputs'!O155)))</f>
        <v/>
      </c>
      <c r="L151" s="123" t="str">
        <f>IF(K151="","",VLOOKUP(K151,Measures!D$11:G$245,4,FALSE))</f>
        <v/>
      </c>
      <c r="M151" s="141" t="str">
        <f>IF('Retrofit Inputs'!Q155=0,"",'Retrofit Inputs'!Q155)</f>
        <v/>
      </c>
      <c r="N151" s="142" t="str">
        <f>IF('Retrofit Inputs'!T155=0,"",'Retrofit Inputs'!T155)</f>
        <v/>
      </c>
      <c r="O151" s="143" t="str">
        <f ca="1">IF(OR(B151="",N151=""),"",IF(N151="None",0,INDEX(INDIRECT(CONCATENATE(B151,"SF")),1,MATCH(N151,Defaults!D$22:G$22,0))))</f>
        <v/>
      </c>
      <c r="P151" s="144" t="str">
        <f t="shared" ca="1" si="8"/>
        <v/>
      </c>
      <c r="Q151" s="231" t="str">
        <f t="shared" ca="1" si="9"/>
        <v/>
      </c>
      <c r="R151" s="145" t="str">
        <f t="shared" ca="1" si="10"/>
        <v/>
      </c>
      <c r="S151" s="354" t="str">
        <f t="shared" ca="1" si="11"/>
        <v/>
      </c>
    </row>
    <row r="152" spans="2:19" ht="15.5">
      <c r="B152" s="350" t="str">
        <f>IF('Retrofit Inputs'!B156=0,"",'Retrofit Inputs'!B156)</f>
        <v/>
      </c>
      <c r="C152" s="118" t="str">
        <f>IF(B152="","",VLOOKUP(B152,Defaults!B$22:C$28,2,FALSE))</f>
        <v/>
      </c>
      <c r="D152" s="125" t="str">
        <f>IFERROR(VLOOKUP(F152,Measures!$D$11:$F$245,3,FALSE),"")</f>
        <v/>
      </c>
      <c r="E152" s="127" t="str">
        <f ca="1">IF(OR('Project Info'!$C$16="",B152=""),"",IF(D152="Screw-in Lighting",INDEX(INDIRECT(CONCATENATE(B152,"SI_IE")),'Project Info'!C$16,1),IF(D152="Hard-Wired Lighting",INDEX(INDIRECT(CONCATENATE(B152,"HW_IE")),'Project Info'!C$16,1))))</f>
        <v/>
      </c>
      <c r="F152" s="128" t="str">
        <f>IF(OR('Retrofit Inputs'!D156="",'Retrofit Inputs'!F156=""),"",IF(OR('Retrofit Inputs'!D156="LED Tube",'Retrofit Inputs'!D156="LED Kit"),CONCATENATE("LED"," ",'Retrofit Inputs'!F156),CONCATENATE('Retrofit Inputs'!D156, " ",'Retrofit Inputs'!F156)))</f>
        <v/>
      </c>
      <c r="G152" s="120" t="str">
        <f>IF(F152="","",VLOOKUP(F152,Measures!D$11:G$245,4,FALSE))</f>
        <v/>
      </c>
      <c r="H152" s="129" t="str">
        <f>IF('Retrofit Inputs'!H156=0,"",'Retrofit Inputs'!H156)</f>
        <v/>
      </c>
      <c r="I152" s="129" t="str">
        <f>IF('Retrofit Inputs'!K156=0,"",'Retrofit Inputs'!K156)</f>
        <v/>
      </c>
      <c r="J152" s="130" t="str">
        <f ca="1">IF(OR(B152="",I152=""),"",IF(I152="None",0,INDEX(INDIRECT(CONCATENATE(B152,"SF")),1,MATCH(I152,Defaults!D$22:G$22,0))))</f>
        <v/>
      </c>
      <c r="K152" s="128" t="str">
        <f>IF(OR('Retrofit Inputs'!M156="",'Retrofit Inputs'!O156=""),"",IF(OR('Retrofit Inputs'!M156="LED Tube",'Retrofit Inputs'!M156="LED Kit"),CONCATENATE("LED"," ",'Retrofit Inputs'!O156),CONCATENATE('Retrofit Inputs'!M156, " ",'Retrofit Inputs'!O156)))</f>
        <v/>
      </c>
      <c r="L152" s="123" t="str">
        <f>IF(K152="","",VLOOKUP(K152,Measures!D$11:G$245,4,FALSE))</f>
        <v/>
      </c>
      <c r="M152" s="129" t="str">
        <f>IF('Retrofit Inputs'!Q156=0,"",'Retrofit Inputs'!Q156)</f>
        <v/>
      </c>
      <c r="N152" s="129" t="str">
        <f>IF('Retrofit Inputs'!T156=0,"",'Retrofit Inputs'!T156)</f>
        <v/>
      </c>
      <c r="O152" s="130" t="str">
        <f ca="1">IF(OR(B152="",N152=""),"",IF(N152="None",0,INDEX(INDIRECT(CONCATENATE(B152,"SF")),1,MATCH(N152,Defaults!D$22:G$22,0))))</f>
        <v/>
      </c>
      <c r="P152" s="131" t="str">
        <f t="shared" ca="1" si="8"/>
        <v/>
      </c>
      <c r="Q152" s="228" t="str">
        <f t="shared" ca="1" si="9"/>
        <v/>
      </c>
      <c r="R152" s="132" t="str">
        <f t="shared" ca="1" si="10"/>
        <v/>
      </c>
      <c r="S152" s="352" t="str">
        <f t="shared" ca="1" si="11"/>
        <v/>
      </c>
    </row>
    <row r="153" spans="2:19" ht="15.5">
      <c r="B153" s="348" t="str">
        <f>IF('Retrofit Inputs'!B157=0,"",'Retrofit Inputs'!B157)</f>
        <v/>
      </c>
      <c r="C153" s="118" t="str">
        <f>IF(B153="","",VLOOKUP(B153,Defaults!B$22:C$28,2,FALSE))</f>
        <v/>
      </c>
      <c r="D153" s="125" t="str">
        <f>IFERROR(VLOOKUP(F153,Measures!$D$11:$F$245,3,FALSE),"")</f>
        <v/>
      </c>
      <c r="E153" s="127" t="str">
        <f ca="1">IF(OR('Project Info'!$C$16="",B153=""),"",IF(D153="Screw-in Lighting",INDEX(INDIRECT(CONCATENATE(B153,"SI_IE")),'Project Info'!C$16,1),IF(D153="Hard-Wired Lighting",INDEX(INDIRECT(CONCATENATE(B153,"HW_IE")),'Project Info'!C$16,1))))</f>
        <v/>
      </c>
      <c r="F153" s="128" t="str">
        <f>IF(OR('Retrofit Inputs'!D157="",'Retrofit Inputs'!F157=""),"",IF(OR('Retrofit Inputs'!D157="LED Tube",'Retrofit Inputs'!D157="LED Kit"),CONCATENATE("LED"," ",'Retrofit Inputs'!F157),CONCATENATE('Retrofit Inputs'!D157, " ",'Retrofit Inputs'!F157)))</f>
        <v/>
      </c>
      <c r="G153" s="120" t="str">
        <f>IF(F153="","",VLOOKUP(F153,Measures!D$11:G$245,4,FALSE))</f>
        <v/>
      </c>
      <c r="H153" s="129" t="str">
        <f>IF('Retrofit Inputs'!H157=0,"",'Retrofit Inputs'!H157)</f>
        <v/>
      </c>
      <c r="I153" s="129" t="str">
        <f>IF('Retrofit Inputs'!K157=0,"",'Retrofit Inputs'!K157)</f>
        <v/>
      </c>
      <c r="J153" s="130" t="str">
        <f ca="1">IF(OR(B153="",I153=""),"",IF(I153="None",0,INDEX(INDIRECT(CONCATENATE(B153,"SF")),1,MATCH(I153,Defaults!D$22:G$22,0))))</f>
        <v/>
      </c>
      <c r="K153" s="128" t="str">
        <f>IF(OR('Retrofit Inputs'!M157="",'Retrofit Inputs'!O157=""),"",IF(OR('Retrofit Inputs'!M157="LED Tube",'Retrofit Inputs'!M157="LED Kit"),CONCATENATE("LED"," ",'Retrofit Inputs'!O157),CONCATENATE('Retrofit Inputs'!M157, " ",'Retrofit Inputs'!O157)))</f>
        <v/>
      </c>
      <c r="L153" s="123" t="str">
        <f>IF(K153="","",VLOOKUP(K153,Measures!D$11:G$245,4,FALSE))</f>
        <v/>
      </c>
      <c r="M153" s="121" t="str">
        <f>IF('Retrofit Inputs'!Q157=0,"",'Retrofit Inputs'!Q157)</f>
        <v/>
      </c>
      <c r="N153" s="129" t="str">
        <f>IF('Retrofit Inputs'!T157=0,"",'Retrofit Inputs'!T157)</f>
        <v/>
      </c>
      <c r="O153" s="130" t="str">
        <f ca="1">IF(OR(B153="",N153=""),"",IF(N153="None",0,INDEX(INDIRECT(CONCATENATE(B153,"SF")),1,MATCH(N153,Defaults!D$22:G$22,0))))</f>
        <v/>
      </c>
      <c r="P153" s="131" t="str">
        <f t="shared" ca="1" si="8"/>
        <v/>
      </c>
      <c r="Q153" s="228" t="str">
        <f t="shared" ca="1" si="9"/>
        <v/>
      </c>
      <c r="R153" s="132" t="str">
        <f t="shared" ca="1" si="10"/>
        <v/>
      </c>
      <c r="S153" s="352" t="str">
        <f t="shared" ca="1" si="11"/>
        <v/>
      </c>
    </row>
    <row r="154" spans="2:19" ht="15.5">
      <c r="B154" s="348" t="str">
        <f>IF('Retrofit Inputs'!B158=0,"",'Retrofit Inputs'!B158)</f>
        <v/>
      </c>
      <c r="C154" s="118" t="str">
        <f>IF(B154="","",VLOOKUP(B154,Defaults!B$22:C$28,2,FALSE))</f>
        <v/>
      </c>
      <c r="D154" s="125" t="str">
        <f>IFERROR(VLOOKUP(F154,Measures!$D$11:$F$245,3,FALSE),"")</f>
        <v/>
      </c>
      <c r="E154" s="127" t="str">
        <f ca="1">IF(OR('Project Info'!$C$16="",B154=""),"",IF(D154="Screw-in Lighting",INDEX(INDIRECT(CONCATENATE(B154,"SI_IE")),'Project Info'!C$16,1),IF(D154="Hard-Wired Lighting",INDEX(INDIRECT(CONCATENATE(B154,"HW_IE")),'Project Info'!C$16,1))))</f>
        <v/>
      </c>
      <c r="F154" s="128" t="str">
        <f>IF(OR('Retrofit Inputs'!D158="",'Retrofit Inputs'!F158=""),"",IF(OR('Retrofit Inputs'!D158="LED Tube",'Retrofit Inputs'!D158="LED Kit"),CONCATENATE("LED"," ",'Retrofit Inputs'!F158),CONCATENATE('Retrofit Inputs'!D158, " ",'Retrofit Inputs'!F158)))</f>
        <v/>
      </c>
      <c r="G154" s="120" t="str">
        <f>IF(F154="","",VLOOKUP(F154,Measures!D$11:G$245,4,FALSE))</f>
        <v/>
      </c>
      <c r="H154" s="129" t="str">
        <f>IF('Retrofit Inputs'!H158=0,"",'Retrofit Inputs'!H158)</f>
        <v/>
      </c>
      <c r="I154" s="129" t="str">
        <f>IF('Retrofit Inputs'!K158=0,"",'Retrofit Inputs'!K158)</f>
        <v/>
      </c>
      <c r="J154" s="130" t="str">
        <f ca="1">IF(OR(B154="",I154=""),"",IF(I154="None",0,INDEX(INDIRECT(CONCATENATE(B154,"SF")),1,MATCH(I154,Defaults!D$22:G$22,0))))</f>
        <v/>
      </c>
      <c r="K154" s="24" t="str">
        <f>IF(OR('Retrofit Inputs'!M158="",'Retrofit Inputs'!O158=""),"",IF(OR('Retrofit Inputs'!M158="LED Tube",'Retrofit Inputs'!M158="LED Kit"),CONCATENATE("LED"," ",'Retrofit Inputs'!O158),CONCATENATE('Retrofit Inputs'!M158, " ",'Retrofit Inputs'!O158)))</f>
        <v/>
      </c>
      <c r="L154" s="123" t="str">
        <f>IF(K154="","",VLOOKUP(K154,Measures!D$11:G$245,4,FALSE))</f>
        <v/>
      </c>
      <c r="M154" s="121" t="str">
        <f>IF('Retrofit Inputs'!Q158=0,"",'Retrofit Inputs'!Q158)</f>
        <v/>
      </c>
      <c r="N154" s="25" t="str">
        <f>IF('Retrofit Inputs'!T158=0,"",'Retrofit Inputs'!T158)</f>
        <v/>
      </c>
      <c r="O154" s="26" t="str">
        <f ca="1">IF(OR(B154="",N154=""),"",IF(N154="None",0,INDEX(INDIRECT(CONCATENATE(B154,"SF")),1,MATCH(N154,Defaults!D$22:G$22,0))))</f>
        <v/>
      </c>
      <c r="P154" s="131" t="str">
        <f t="shared" ca="1" si="8"/>
        <v/>
      </c>
      <c r="Q154" s="229" t="str">
        <f t="shared" ca="1" si="9"/>
        <v/>
      </c>
      <c r="R154" s="81" t="str">
        <f t="shared" ca="1" si="10"/>
        <v/>
      </c>
      <c r="S154" s="353" t="str">
        <f t="shared" ca="1" si="11"/>
        <v/>
      </c>
    </row>
    <row r="155" spans="2:19" ht="15.5">
      <c r="B155" s="348" t="str">
        <f>IF('Retrofit Inputs'!B159=0,"",'Retrofit Inputs'!B159)</f>
        <v/>
      </c>
      <c r="C155" s="118" t="str">
        <f>IF(B155="","",VLOOKUP(B155,Defaults!B$22:C$28,2,FALSE))</f>
        <v/>
      </c>
      <c r="D155" s="125" t="str">
        <f>IFERROR(VLOOKUP(F155,Measures!$D$11:$F$245,3,FALSE),"")</f>
        <v/>
      </c>
      <c r="E155" s="127" t="str">
        <f ca="1">IF(OR('Project Info'!$C$16="",B155=""),"",IF(D155="Screw-in Lighting",INDEX(INDIRECT(CONCATENATE(B155,"SI_IE")),'Project Info'!C$16,1),IF(D155="Hard-Wired Lighting",INDEX(INDIRECT(CONCATENATE(B155,"HW_IE")),'Project Info'!C$16,1))))</f>
        <v/>
      </c>
      <c r="F155" s="128" t="str">
        <f>IF(OR('Retrofit Inputs'!D159="",'Retrofit Inputs'!F159=""),"",IF(OR('Retrofit Inputs'!D159="LED Tube",'Retrofit Inputs'!D159="LED Kit"),CONCATENATE("LED"," ",'Retrofit Inputs'!F159),CONCATENATE('Retrofit Inputs'!D159, " ",'Retrofit Inputs'!F159)))</f>
        <v/>
      </c>
      <c r="G155" s="120" t="str">
        <f>IF(F155="","",VLOOKUP(F155,Measures!D$11:G$245,4,FALSE))</f>
        <v/>
      </c>
      <c r="H155" s="129" t="str">
        <f>IF('Retrofit Inputs'!H159=0,"",'Retrofit Inputs'!H159)</f>
        <v/>
      </c>
      <c r="I155" s="129" t="str">
        <f>IF('Retrofit Inputs'!K159=0,"",'Retrofit Inputs'!K159)</f>
        <v/>
      </c>
      <c r="J155" s="130" t="str">
        <f ca="1">IF(OR(B155="",I155=""),"",IF(I155="None",0,INDEX(INDIRECT(CONCATENATE(B155,"SF")),1,MATCH(I155,Defaults!D$22:G$22,0))))</f>
        <v/>
      </c>
      <c r="K155" s="128" t="str">
        <f>IF(OR('Retrofit Inputs'!M159="",'Retrofit Inputs'!O159=""),"",IF(OR('Retrofit Inputs'!M159="LED Tube",'Retrofit Inputs'!M159="LED Kit"),CONCATENATE("LED"," ",'Retrofit Inputs'!O159),CONCATENATE('Retrofit Inputs'!M159, " ",'Retrofit Inputs'!O159)))</f>
        <v/>
      </c>
      <c r="L155" s="123" t="str">
        <f>IF(K155="","",VLOOKUP(K155,Measures!D$11:G$245,4,FALSE))</f>
        <v/>
      </c>
      <c r="M155" s="121" t="str">
        <f>IF('Retrofit Inputs'!Q159=0,"",'Retrofit Inputs'!Q159)</f>
        <v/>
      </c>
      <c r="N155" s="129" t="str">
        <f>IF('Retrofit Inputs'!T159=0,"",'Retrofit Inputs'!T159)</f>
        <v/>
      </c>
      <c r="O155" s="130" t="str">
        <f ca="1">IF(OR(B155="",N155=""),"",IF(N155="None",0,INDEX(INDIRECT(CONCATENATE(B155,"SF")),1,MATCH(N155,Defaults!D$22:G$22,0))))</f>
        <v/>
      </c>
      <c r="P155" s="131" t="str">
        <f t="shared" ca="1" si="8"/>
        <v/>
      </c>
      <c r="Q155" s="228" t="str">
        <f t="shared" ca="1" si="9"/>
        <v/>
      </c>
      <c r="R155" s="132" t="str">
        <f t="shared" ca="1" si="10"/>
        <v/>
      </c>
      <c r="S155" s="352" t="str">
        <f t="shared" ca="1" si="11"/>
        <v/>
      </c>
    </row>
    <row r="156" spans="2:19" ht="15.5">
      <c r="B156" s="348" t="str">
        <f>IF('Retrofit Inputs'!B160=0,"",'Retrofit Inputs'!B160)</f>
        <v/>
      </c>
      <c r="C156" s="118" t="str">
        <f>IF(B156="","",VLOOKUP(B156,Defaults!B$22:C$28,2,FALSE))</f>
        <v/>
      </c>
      <c r="D156" s="125" t="str">
        <f>IFERROR(VLOOKUP(F156,Measures!$D$11:$F$245,3,FALSE),"")</f>
        <v/>
      </c>
      <c r="E156" s="127" t="str">
        <f ca="1">IF(OR('Project Info'!$C$16="",B156=""),"",IF(D156="Screw-in Lighting",INDEX(INDIRECT(CONCATENATE(B156,"SI_IE")),'Project Info'!C$16,1),IF(D156="Hard-Wired Lighting",INDEX(INDIRECT(CONCATENATE(B156,"HW_IE")),'Project Info'!C$16,1))))</f>
        <v/>
      </c>
      <c r="F156" s="128" t="str">
        <f>IF(OR('Retrofit Inputs'!D160="",'Retrofit Inputs'!F160=""),"",IF(OR('Retrofit Inputs'!D160="LED Tube",'Retrofit Inputs'!D160="LED Kit"),CONCATENATE("LED"," ",'Retrofit Inputs'!F160),CONCATENATE('Retrofit Inputs'!D160, " ",'Retrofit Inputs'!F160)))</f>
        <v/>
      </c>
      <c r="G156" s="120" t="str">
        <f>IF(F156="","",VLOOKUP(F156,Measures!D$11:G$245,4,FALSE))</f>
        <v/>
      </c>
      <c r="H156" s="129" t="str">
        <f>IF('Retrofit Inputs'!H160=0,"",'Retrofit Inputs'!H160)</f>
        <v/>
      </c>
      <c r="I156" s="129" t="str">
        <f>IF('Retrofit Inputs'!K160=0,"",'Retrofit Inputs'!K160)</f>
        <v/>
      </c>
      <c r="J156" s="130" t="str">
        <f ca="1">IF(OR(B156="",I156=""),"",IF(I156="None",0,INDEX(INDIRECT(CONCATENATE(B156,"SF")),1,MATCH(I156,Defaults!D$22:G$22,0))))</f>
        <v/>
      </c>
      <c r="K156" s="128" t="str">
        <f>IF(OR('Retrofit Inputs'!M160="",'Retrofit Inputs'!O160=""),"",IF(OR('Retrofit Inputs'!M160="LED Tube",'Retrofit Inputs'!M160="LED Kit"),CONCATENATE("LED"," ",'Retrofit Inputs'!O160),CONCATENATE('Retrofit Inputs'!M160, " ",'Retrofit Inputs'!O160)))</f>
        <v/>
      </c>
      <c r="L156" s="123" t="str">
        <f>IF(K156="","",VLOOKUP(K156,Measures!D$11:G$245,4,FALSE))</f>
        <v/>
      </c>
      <c r="M156" s="121" t="str">
        <f>IF('Retrofit Inputs'!Q160=0,"",'Retrofit Inputs'!Q160)</f>
        <v/>
      </c>
      <c r="N156" s="129" t="str">
        <f>IF('Retrofit Inputs'!T160=0,"",'Retrofit Inputs'!T160)</f>
        <v/>
      </c>
      <c r="O156" s="130" t="str">
        <f ca="1">IF(OR(B156="",N156=""),"",IF(N156="None",0,INDEX(INDIRECT(CONCATENATE(B156,"SF")),1,MATCH(N156,Defaults!D$22:G$22,0))))</f>
        <v/>
      </c>
      <c r="P156" s="131" t="str">
        <f t="shared" ca="1" si="8"/>
        <v/>
      </c>
      <c r="Q156" s="228" t="str">
        <f t="shared" ca="1" si="9"/>
        <v/>
      </c>
      <c r="R156" s="132" t="str">
        <f t="shared" ca="1" si="10"/>
        <v/>
      </c>
      <c r="S156" s="352" t="str">
        <f t="shared" ca="1" si="11"/>
        <v/>
      </c>
    </row>
    <row r="157" spans="2:19" ht="15.5">
      <c r="B157" s="348" t="str">
        <f>IF('Retrofit Inputs'!B161=0,"",'Retrofit Inputs'!B161)</f>
        <v/>
      </c>
      <c r="C157" s="118" t="str">
        <f>IF(B157="","",VLOOKUP(B157,Defaults!B$22:C$28,2,FALSE))</f>
        <v/>
      </c>
      <c r="D157" s="125" t="str">
        <f>IFERROR(VLOOKUP(F157,Measures!$D$11:$F$245,3,FALSE),"")</f>
        <v/>
      </c>
      <c r="E157" s="127" t="str">
        <f ca="1">IF(OR('Project Info'!$C$16="",B157=""),"",IF(D157="Screw-in Lighting",INDEX(INDIRECT(CONCATENATE(B157,"SI_IE")),'Project Info'!C$16,1),IF(D157="Hard-Wired Lighting",INDEX(INDIRECT(CONCATENATE(B157,"HW_IE")),'Project Info'!C$16,1))))</f>
        <v/>
      </c>
      <c r="F157" s="128" t="str">
        <f>IF(OR('Retrofit Inputs'!D161="",'Retrofit Inputs'!F161=""),"",IF(OR('Retrofit Inputs'!D161="LED Tube",'Retrofit Inputs'!D161="LED Kit"),CONCATENATE("LED"," ",'Retrofit Inputs'!F161),CONCATENATE('Retrofit Inputs'!D161, " ",'Retrofit Inputs'!F161)))</f>
        <v/>
      </c>
      <c r="G157" s="120" t="str">
        <f>IF(F157="","",VLOOKUP(F157,Measures!D$11:G$245,4,FALSE))</f>
        <v/>
      </c>
      <c r="H157" s="129" t="str">
        <f>IF('Retrofit Inputs'!H161=0,"",'Retrofit Inputs'!H161)</f>
        <v/>
      </c>
      <c r="I157" s="129" t="str">
        <f>IF('Retrofit Inputs'!K161=0,"",'Retrofit Inputs'!K161)</f>
        <v/>
      </c>
      <c r="J157" s="130" t="str">
        <f ca="1">IF(OR(B157="",I157=""),"",IF(I157="None",0,INDEX(INDIRECT(CONCATENATE(B157,"SF")),1,MATCH(I157,Defaults!D$22:G$22,0))))</f>
        <v/>
      </c>
      <c r="K157" s="128" t="str">
        <f>IF(OR('Retrofit Inputs'!M161="",'Retrofit Inputs'!O161=""),"",IF(OR('Retrofit Inputs'!M161="LED Tube",'Retrofit Inputs'!M161="LED Kit"),CONCATENATE("LED"," ",'Retrofit Inputs'!O161),CONCATENATE('Retrofit Inputs'!M161, " ",'Retrofit Inputs'!O161)))</f>
        <v/>
      </c>
      <c r="L157" s="123" t="str">
        <f>IF(K157="","",VLOOKUP(K157,Measures!D$11:G$245,4,FALSE))</f>
        <v/>
      </c>
      <c r="M157" s="121" t="str">
        <f>IF('Retrofit Inputs'!Q161=0,"",'Retrofit Inputs'!Q161)</f>
        <v/>
      </c>
      <c r="N157" s="129" t="str">
        <f>IF('Retrofit Inputs'!T161=0,"",'Retrofit Inputs'!T161)</f>
        <v/>
      </c>
      <c r="O157" s="130" t="str">
        <f ca="1">IF(OR(B157="",N157=""),"",IF(N157="None",0,INDEX(INDIRECT(CONCATENATE(B157,"SF")),1,MATCH(N157,Defaults!D$22:G$22,0))))</f>
        <v/>
      </c>
      <c r="P157" s="131" t="str">
        <f t="shared" ca="1" si="8"/>
        <v/>
      </c>
      <c r="Q157" s="228" t="str">
        <f t="shared" ca="1" si="9"/>
        <v/>
      </c>
      <c r="R157" s="132" t="str">
        <f t="shared" ca="1" si="10"/>
        <v/>
      </c>
      <c r="S157" s="352" t="str">
        <f t="shared" ca="1" si="11"/>
        <v/>
      </c>
    </row>
    <row r="158" spans="2:19" ht="15.5">
      <c r="B158" s="348" t="str">
        <f>IF('Retrofit Inputs'!B162=0,"",'Retrofit Inputs'!B162)</f>
        <v/>
      </c>
      <c r="C158" s="118" t="str">
        <f>IF(B158="","",VLOOKUP(B158,Defaults!B$22:C$28,2,FALSE))</f>
        <v/>
      </c>
      <c r="D158" s="125" t="str">
        <f>IFERROR(VLOOKUP(F158,Measures!$D$11:$F$245,3,FALSE),"")</f>
        <v/>
      </c>
      <c r="E158" s="127" t="str">
        <f ca="1">IF(OR('Project Info'!$C$16="",B158=""),"",IF(D158="Screw-in Lighting",INDEX(INDIRECT(CONCATENATE(B158,"SI_IE")),'Project Info'!C$16,1),IF(D158="Hard-Wired Lighting",INDEX(INDIRECT(CONCATENATE(B158,"HW_IE")),'Project Info'!C$16,1))))</f>
        <v/>
      </c>
      <c r="F158" s="128" t="str">
        <f>IF(OR('Retrofit Inputs'!D162="",'Retrofit Inputs'!F162=""),"",IF(OR('Retrofit Inputs'!D162="LED Tube",'Retrofit Inputs'!D162="LED Kit"),CONCATENATE("LED"," ",'Retrofit Inputs'!F162),CONCATENATE('Retrofit Inputs'!D162, " ",'Retrofit Inputs'!F162)))</f>
        <v/>
      </c>
      <c r="G158" s="120" t="str">
        <f>IF(F158="","",VLOOKUP(F158,Measures!D$11:G$245,4,FALSE))</f>
        <v/>
      </c>
      <c r="H158" s="129" t="str">
        <f>IF('Retrofit Inputs'!H162=0,"",'Retrofit Inputs'!H162)</f>
        <v/>
      </c>
      <c r="I158" s="129" t="str">
        <f>IF('Retrofit Inputs'!K162=0,"",'Retrofit Inputs'!K162)</f>
        <v/>
      </c>
      <c r="J158" s="130" t="str">
        <f ca="1">IF(OR(B158="",I158=""),"",IF(I158="None",0,INDEX(INDIRECT(CONCATENATE(B158,"SF")),1,MATCH(I158,Defaults!D$22:G$22,0))))</f>
        <v/>
      </c>
      <c r="K158" s="128" t="str">
        <f>IF(OR('Retrofit Inputs'!M162="",'Retrofit Inputs'!O162=""),"",IF(OR('Retrofit Inputs'!M162="LED Tube",'Retrofit Inputs'!M162="LED Kit"),CONCATENATE("LED"," ",'Retrofit Inputs'!O162),CONCATENATE('Retrofit Inputs'!M162, " ",'Retrofit Inputs'!O162)))</f>
        <v/>
      </c>
      <c r="L158" s="123" t="str">
        <f>IF(K158="","",VLOOKUP(K158,Measures!D$11:G$245,4,FALSE))</f>
        <v/>
      </c>
      <c r="M158" s="121" t="str">
        <f>IF('Retrofit Inputs'!Q162=0,"",'Retrofit Inputs'!Q162)</f>
        <v/>
      </c>
      <c r="N158" s="129" t="str">
        <f>IF('Retrofit Inputs'!T162=0,"",'Retrofit Inputs'!T162)</f>
        <v/>
      </c>
      <c r="O158" s="130" t="str">
        <f ca="1">IF(OR(B158="",N158=""),"",IF(N158="None",0,INDEX(INDIRECT(CONCATENATE(B158,"SF")),1,MATCH(N158,Defaults!D$22:G$22,0))))</f>
        <v/>
      </c>
      <c r="P158" s="131" t="str">
        <f t="shared" ca="1" si="8"/>
        <v/>
      </c>
      <c r="Q158" s="228" t="str">
        <f t="shared" ca="1" si="9"/>
        <v/>
      </c>
      <c r="R158" s="132" t="str">
        <f t="shared" ca="1" si="10"/>
        <v/>
      </c>
      <c r="S158" s="352" t="str">
        <f t="shared" ca="1" si="11"/>
        <v/>
      </c>
    </row>
    <row r="159" spans="2:19" ht="15.5">
      <c r="B159" s="348" t="str">
        <f>IF('Retrofit Inputs'!B163=0,"",'Retrofit Inputs'!B163)</f>
        <v/>
      </c>
      <c r="C159" s="118" t="str">
        <f>IF(B159="","",VLOOKUP(B159,Defaults!B$22:C$28,2,FALSE))</f>
        <v/>
      </c>
      <c r="D159" s="125" t="str">
        <f>IFERROR(VLOOKUP(F159,Measures!$D$11:$F$245,3,FALSE),"")</f>
        <v/>
      </c>
      <c r="E159" s="127" t="str">
        <f ca="1">IF(OR('Project Info'!$C$16="",B159=""),"",IF(D159="Screw-in Lighting",INDEX(INDIRECT(CONCATENATE(B159,"SI_IE")),'Project Info'!C$16,1),IF(D159="Hard-Wired Lighting",INDEX(INDIRECT(CONCATENATE(B159,"HW_IE")),'Project Info'!C$16,1))))</f>
        <v/>
      </c>
      <c r="F159" s="128" t="str">
        <f>IF(OR('Retrofit Inputs'!D163="",'Retrofit Inputs'!F163=""),"",IF(OR('Retrofit Inputs'!D163="LED Tube",'Retrofit Inputs'!D163="LED Kit"),CONCATENATE("LED"," ",'Retrofit Inputs'!F163),CONCATENATE('Retrofit Inputs'!D163, " ",'Retrofit Inputs'!F163)))</f>
        <v/>
      </c>
      <c r="G159" s="120" t="str">
        <f>IF(F159="","",VLOOKUP(F159,Measures!D$11:G$245,4,FALSE))</f>
        <v/>
      </c>
      <c r="H159" s="129" t="str">
        <f>IF('Retrofit Inputs'!H163=0,"",'Retrofit Inputs'!H163)</f>
        <v/>
      </c>
      <c r="I159" s="129" t="str">
        <f>IF('Retrofit Inputs'!K163=0,"",'Retrofit Inputs'!K163)</f>
        <v/>
      </c>
      <c r="J159" s="130" t="str">
        <f ca="1">IF(OR(B159="",I159=""),"",IF(I159="None",0,INDEX(INDIRECT(CONCATENATE(B159,"SF")),1,MATCH(I159,Defaults!D$22:G$22,0))))</f>
        <v/>
      </c>
      <c r="K159" s="128" t="str">
        <f>IF(OR('Retrofit Inputs'!M163="",'Retrofit Inputs'!O163=""),"",IF(OR('Retrofit Inputs'!M163="LED Tube",'Retrofit Inputs'!M163="LED Kit"),CONCATENATE("LED"," ",'Retrofit Inputs'!O163),CONCATENATE('Retrofit Inputs'!M163, " ",'Retrofit Inputs'!O163)))</f>
        <v/>
      </c>
      <c r="L159" s="123" t="str">
        <f>IF(K159="","",VLOOKUP(K159,Measures!D$11:G$245,4,FALSE))</f>
        <v/>
      </c>
      <c r="M159" s="121" t="str">
        <f>IF('Retrofit Inputs'!Q163=0,"",'Retrofit Inputs'!Q163)</f>
        <v/>
      </c>
      <c r="N159" s="129" t="str">
        <f>IF('Retrofit Inputs'!T163=0,"",'Retrofit Inputs'!T163)</f>
        <v/>
      </c>
      <c r="O159" s="130" t="str">
        <f ca="1">IF(OR(B159="",N159=""),"",IF(N159="None",0,INDEX(INDIRECT(CONCATENATE(B159,"SF")),1,MATCH(N159,Defaults!D$22:G$22,0))))</f>
        <v/>
      </c>
      <c r="P159" s="131" t="str">
        <f t="shared" ca="1" si="8"/>
        <v/>
      </c>
      <c r="Q159" s="228" t="str">
        <f t="shared" ca="1" si="9"/>
        <v/>
      </c>
      <c r="R159" s="132" t="str">
        <f t="shared" ca="1" si="10"/>
        <v/>
      </c>
      <c r="S159" s="352" t="str">
        <f t="shared" ca="1" si="11"/>
        <v/>
      </c>
    </row>
    <row r="160" spans="2:19" ht="15.5">
      <c r="B160" s="348" t="str">
        <f>IF('Retrofit Inputs'!B164=0,"",'Retrofit Inputs'!B164)</f>
        <v/>
      </c>
      <c r="C160" s="118" t="str">
        <f>IF(B160="","",VLOOKUP(B160,Defaults!B$22:C$28,2,FALSE))</f>
        <v/>
      </c>
      <c r="D160" s="125" t="str">
        <f>IFERROR(VLOOKUP(F160,Measures!$D$11:$F$245,3,FALSE),"")</f>
        <v/>
      </c>
      <c r="E160" s="127" t="str">
        <f ca="1">IF(OR('Project Info'!$C$16="",B160=""),"",IF(D160="Screw-in Lighting",INDEX(INDIRECT(CONCATENATE(B160,"SI_IE")),'Project Info'!C$16,1),IF(D160="Hard-Wired Lighting",INDEX(INDIRECT(CONCATENATE(B160,"HW_IE")),'Project Info'!C$16,1))))</f>
        <v/>
      </c>
      <c r="F160" s="133" t="str">
        <f>IF(OR('Retrofit Inputs'!D164="",'Retrofit Inputs'!F164=""),"",IF(OR('Retrofit Inputs'!D164="LED Tube",'Retrofit Inputs'!D164="LED Kit"),CONCATENATE("LED"," ",'Retrofit Inputs'!F164),CONCATENATE('Retrofit Inputs'!D164, " ",'Retrofit Inputs'!F164)))</f>
        <v/>
      </c>
      <c r="G160" s="120" t="str">
        <f>IF(F160="","",VLOOKUP(F160,Measures!D$11:G$245,4,FALSE))</f>
        <v/>
      </c>
      <c r="H160" s="134" t="str">
        <f>IF('Retrofit Inputs'!H164=0,"",'Retrofit Inputs'!H164)</f>
        <v/>
      </c>
      <c r="I160" s="134" t="str">
        <f>IF('Retrofit Inputs'!K164=0,"",'Retrofit Inputs'!K164)</f>
        <v/>
      </c>
      <c r="J160" s="135" t="str">
        <f ca="1">IF(OR(B160="",I160=""),"",IF(I160="None",0,INDEX(INDIRECT(CONCATENATE(B160,"SF")),1,MATCH(I160,Defaults!D$22:G$22,0))))</f>
        <v/>
      </c>
      <c r="K160" s="128" t="str">
        <f>IF(OR('Retrofit Inputs'!M164="",'Retrofit Inputs'!O164=""),"",IF(OR('Retrofit Inputs'!M164="LED Tube",'Retrofit Inputs'!M164="LED Kit"),CONCATENATE("LED"," ",'Retrofit Inputs'!O164),CONCATENATE('Retrofit Inputs'!M164, " ",'Retrofit Inputs'!O164)))</f>
        <v/>
      </c>
      <c r="L160" s="123" t="str">
        <f>IF(K160="","",VLOOKUP(K160,Measures!D$11:G$245,4,FALSE))</f>
        <v/>
      </c>
      <c r="M160" s="121" t="str">
        <f>IF('Retrofit Inputs'!Q164=0,"",'Retrofit Inputs'!Q164)</f>
        <v/>
      </c>
      <c r="N160" s="129" t="str">
        <f>IF('Retrofit Inputs'!T164=0,"",'Retrofit Inputs'!T164)</f>
        <v/>
      </c>
      <c r="O160" s="130" t="str">
        <f ca="1">IF(OR(B160="",N160=""),"",IF(N160="None",0,INDEX(INDIRECT(CONCATENATE(B160,"SF")),1,MATCH(N160,Defaults!D$22:G$22,0))))</f>
        <v/>
      </c>
      <c r="P160" s="131" t="str">
        <f t="shared" ca="1" si="8"/>
        <v/>
      </c>
      <c r="Q160" s="228" t="str">
        <f t="shared" ca="1" si="9"/>
        <v/>
      </c>
      <c r="R160" s="132" t="str">
        <f t="shared" ca="1" si="10"/>
        <v/>
      </c>
      <c r="S160" s="352" t="str">
        <f t="shared" ca="1" si="11"/>
        <v/>
      </c>
    </row>
    <row r="161" spans="2:19" ht="15.5">
      <c r="B161" s="348" t="str">
        <f>IF('Retrofit Inputs'!B165=0,"",'Retrofit Inputs'!B165)</f>
        <v/>
      </c>
      <c r="C161" s="118" t="str">
        <f>IF(B161="","",VLOOKUP(B161,Defaults!B$22:C$28,2,FALSE))</f>
        <v/>
      </c>
      <c r="D161" s="125" t="str">
        <f>IFERROR(VLOOKUP(F161,Measures!$D$11:$F$245,3,FALSE),"")</f>
        <v/>
      </c>
      <c r="E161" s="127" t="str">
        <f ca="1">IF(OR('Project Info'!$C$16="",B161=""),"",IF(D161="Screw-in Lighting",INDEX(INDIRECT(CONCATENATE(B161,"SI_IE")),'Project Info'!C$16,1),IF(D161="Hard-Wired Lighting",INDEX(INDIRECT(CONCATENATE(B161,"HW_IE")),'Project Info'!C$16,1))))</f>
        <v/>
      </c>
      <c r="F161" s="133" t="str">
        <f>IF(OR('Retrofit Inputs'!D165="",'Retrofit Inputs'!F165=""),"",IF(OR('Retrofit Inputs'!D165="LED Tube",'Retrofit Inputs'!D165="LED Kit"),CONCATENATE("LED"," ",'Retrofit Inputs'!F165),CONCATENATE('Retrofit Inputs'!D165, " ",'Retrofit Inputs'!F165)))</f>
        <v/>
      </c>
      <c r="G161" s="120" t="str">
        <f>IF(F161="","",VLOOKUP(F161,Measures!D$11:G$245,4,FALSE))</f>
        <v/>
      </c>
      <c r="H161" s="134" t="str">
        <f>IF('Retrofit Inputs'!H165=0,"",'Retrofit Inputs'!H165)</f>
        <v/>
      </c>
      <c r="I161" s="134" t="str">
        <f>IF('Retrofit Inputs'!K165=0,"",'Retrofit Inputs'!K165)</f>
        <v/>
      </c>
      <c r="J161" s="135" t="str">
        <f ca="1">IF(OR(B161="",I161=""),"",IF(I161="None",0,INDEX(INDIRECT(CONCATENATE(B161,"SF")),1,MATCH(I161,Defaults!D$22:G$22,0))))</f>
        <v/>
      </c>
      <c r="K161" s="128" t="str">
        <f>IF(OR('Retrofit Inputs'!M165="",'Retrofit Inputs'!O165=""),"",IF(OR('Retrofit Inputs'!M165="LED Tube",'Retrofit Inputs'!M165="LED Kit"),CONCATENATE("LED"," ",'Retrofit Inputs'!O165),CONCATENATE('Retrofit Inputs'!M165, " ",'Retrofit Inputs'!O165)))</f>
        <v/>
      </c>
      <c r="L161" s="123" t="str">
        <f>IF(K161="","",VLOOKUP(K161,Measures!D$11:G$245,4,FALSE))</f>
        <v/>
      </c>
      <c r="M161" s="121" t="str">
        <f>IF('Retrofit Inputs'!Q165=0,"",'Retrofit Inputs'!Q165)</f>
        <v/>
      </c>
      <c r="N161" s="129" t="str">
        <f>IF('Retrofit Inputs'!T165=0,"",'Retrofit Inputs'!T165)</f>
        <v/>
      </c>
      <c r="O161" s="130" t="str">
        <f ca="1">IF(OR(B161="",N161=""),"",IF(N161="None",0,INDEX(INDIRECT(CONCATENATE(B161,"SF")),1,MATCH(N161,Defaults!D$22:G$22,0))))</f>
        <v/>
      </c>
      <c r="P161" s="131" t="str">
        <f t="shared" ca="1" si="8"/>
        <v/>
      </c>
      <c r="Q161" s="228" t="str">
        <f t="shared" ca="1" si="9"/>
        <v/>
      </c>
      <c r="R161" s="132" t="str">
        <f t="shared" ca="1" si="10"/>
        <v/>
      </c>
      <c r="S161" s="352" t="str">
        <f t="shared" ca="1" si="11"/>
        <v/>
      </c>
    </row>
    <row r="162" spans="2:19" ht="15.5">
      <c r="B162" s="348" t="str">
        <f>IF('Retrofit Inputs'!B166=0,"",'Retrofit Inputs'!B166)</f>
        <v/>
      </c>
      <c r="C162" s="118" t="str">
        <f>IF(B162="","",VLOOKUP(B162,Defaults!B$22:C$28,2,FALSE))</f>
        <v/>
      </c>
      <c r="D162" s="125" t="str">
        <f>IFERROR(VLOOKUP(F162,Measures!$D$11:$F$245,3,FALSE),"")</f>
        <v/>
      </c>
      <c r="E162" s="127" t="str">
        <f ca="1">IF(OR('Project Info'!$C$16="",B162=""),"",IF(D162="Screw-in Lighting",INDEX(INDIRECT(CONCATENATE(B162,"SI_IE")),'Project Info'!C$16,1),IF(D162="Hard-Wired Lighting",INDEX(INDIRECT(CONCATENATE(B162,"HW_IE")),'Project Info'!C$16,1))))</f>
        <v/>
      </c>
      <c r="F162" s="117" t="str">
        <f>IF(OR('Retrofit Inputs'!D166="",'Retrofit Inputs'!F166=""),"",IF(OR('Retrofit Inputs'!D166="LED Tube",'Retrofit Inputs'!D166="LED Kit"),CONCATENATE("LED"," ",'Retrofit Inputs'!F166),CONCATENATE('Retrofit Inputs'!D166, " ",'Retrofit Inputs'!F166)))</f>
        <v/>
      </c>
      <c r="G162" s="120" t="str">
        <f>IF(F162="","",VLOOKUP(F162,Measures!D$11:G$245,4,FALSE))</f>
        <v/>
      </c>
      <c r="H162" s="121" t="str">
        <f>IF('Retrofit Inputs'!H166=0,"",'Retrofit Inputs'!H166)</f>
        <v/>
      </c>
      <c r="I162" s="121" t="str">
        <f>IF('Retrofit Inputs'!K166=0,"",'Retrofit Inputs'!K166)</f>
        <v/>
      </c>
      <c r="J162" s="122" t="str">
        <f ca="1">IF(OR(B162="",I162=""),"",IF(I162="None",0,INDEX(INDIRECT(CONCATENATE(B162,"SF")),1,MATCH(I162,Defaults!D$22:G$22,0))))</f>
        <v/>
      </c>
      <c r="K162" s="117" t="str">
        <f>IF(OR('Retrofit Inputs'!M166="",'Retrofit Inputs'!O166=""),"",IF(OR('Retrofit Inputs'!M166="LED Tube",'Retrofit Inputs'!M166="LED Kit"),CONCATENATE("LED"," ",'Retrofit Inputs'!O166),CONCATENATE('Retrofit Inputs'!M166, " ",'Retrofit Inputs'!O166)))</f>
        <v/>
      </c>
      <c r="L162" s="123" t="str">
        <f>IF(K162="","",VLOOKUP(K162,Measures!D$11:G$245,4,FALSE))</f>
        <v/>
      </c>
      <c r="M162" s="121" t="str">
        <f>IF('Retrofit Inputs'!Q166=0,"",'Retrofit Inputs'!Q166)</f>
        <v/>
      </c>
      <c r="N162" s="121" t="str">
        <f>IF('Retrofit Inputs'!T166=0,"",'Retrofit Inputs'!T166)</f>
        <v/>
      </c>
      <c r="O162" s="122" t="str">
        <f ca="1">IF(OR(B162="",N162=""),"",IF(N162="None",0,INDEX(INDIRECT(CONCATENATE(B162,"SF")),1,MATCH(N162,Defaults!D$22:G$22,0))))</f>
        <v/>
      </c>
      <c r="P162" s="136" t="str">
        <f t="shared" ca="1" si="8"/>
        <v/>
      </c>
      <c r="Q162" s="230" t="str">
        <f t="shared" ca="1" si="9"/>
        <v/>
      </c>
      <c r="R162" s="126" t="str">
        <f t="shared" ca="1" si="10"/>
        <v/>
      </c>
      <c r="S162" s="351" t="str">
        <f t="shared" ca="1" si="11"/>
        <v/>
      </c>
    </row>
    <row r="163" spans="2:19" ht="15.5">
      <c r="B163" s="348" t="str">
        <f>IF('Retrofit Inputs'!B167=0,"",'Retrofit Inputs'!B167)</f>
        <v/>
      </c>
      <c r="C163" s="118" t="str">
        <f>IF(B163="","",VLOOKUP(B163,Defaults!B$22:C$28,2,FALSE))</f>
        <v/>
      </c>
      <c r="D163" s="125" t="str">
        <f>IFERROR(VLOOKUP(F163,Measures!$D$11:$F$245,3,FALSE),"")</f>
        <v/>
      </c>
      <c r="E163" s="127" t="str">
        <f ca="1">IF(OR('Project Info'!$C$16="",B163=""),"",IF(D163="Screw-in Lighting",INDEX(INDIRECT(CONCATENATE(B163,"SI_IE")),'Project Info'!C$16,1),IF(D163="Hard-Wired Lighting",INDEX(INDIRECT(CONCATENATE(B163,"HW_IE")),'Project Info'!C$16,1))))</f>
        <v/>
      </c>
      <c r="F163" s="128" t="str">
        <f>IF(OR('Retrofit Inputs'!D167="",'Retrofit Inputs'!F167=""),"",IF(OR('Retrofit Inputs'!D167="LED Tube",'Retrofit Inputs'!D167="LED Kit"),CONCATENATE("LED"," ",'Retrofit Inputs'!F167),CONCATENATE('Retrofit Inputs'!D167, " ",'Retrofit Inputs'!F167)))</f>
        <v/>
      </c>
      <c r="G163" s="120" t="str">
        <f>IF(F163="","",VLOOKUP(F163,Measures!D$11:G$245,4,FALSE))</f>
        <v/>
      </c>
      <c r="H163" s="129" t="str">
        <f>IF('Retrofit Inputs'!H167=0,"",'Retrofit Inputs'!H167)</f>
        <v/>
      </c>
      <c r="I163" s="129" t="str">
        <f>IF('Retrofit Inputs'!K167=0,"",'Retrofit Inputs'!K167)</f>
        <v/>
      </c>
      <c r="J163" s="130" t="str">
        <f ca="1">IF(OR(B163="",I163=""),"",IF(I163="None",0,INDEX(INDIRECT(CONCATENATE(B163,"SF")),1,MATCH(I163,Defaults!D$22:G$22,0))))</f>
        <v/>
      </c>
      <c r="K163" s="128" t="str">
        <f>IF(OR('Retrofit Inputs'!M167="",'Retrofit Inputs'!O167=""),"",IF(OR('Retrofit Inputs'!M167="LED Tube",'Retrofit Inputs'!M167="LED Kit"),CONCATENATE("LED"," ",'Retrofit Inputs'!O167),CONCATENATE('Retrofit Inputs'!M167, " ",'Retrofit Inputs'!O167)))</f>
        <v/>
      </c>
      <c r="L163" s="123" t="str">
        <f>IF(K163="","",VLOOKUP(K163,Measures!D$11:G$245,4,FALSE))</f>
        <v/>
      </c>
      <c r="M163" s="121" t="str">
        <f>IF('Retrofit Inputs'!Q167=0,"",'Retrofit Inputs'!Q167)</f>
        <v/>
      </c>
      <c r="N163" s="129" t="str">
        <f>IF('Retrofit Inputs'!T167=0,"",'Retrofit Inputs'!T167)</f>
        <v/>
      </c>
      <c r="O163" s="130" t="str">
        <f ca="1">IF(OR(B163="",N163=""),"",IF(N163="None",0,INDEX(INDIRECT(CONCATENATE(B163,"SF")),1,MATCH(N163,Defaults!D$22:G$22,0))))</f>
        <v/>
      </c>
      <c r="P163" s="131" t="str">
        <f t="shared" ca="1" si="8"/>
        <v/>
      </c>
      <c r="Q163" s="228" t="str">
        <f t="shared" ca="1" si="9"/>
        <v/>
      </c>
      <c r="R163" s="132" t="str">
        <f t="shared" ca="1" si="10"/>
        <v/>
      </c>
      <c r="S163" s="352" t="str">
        <f t="shared" ca="1" si="11"/>
        <v/>
      </c>
    </row>
    <row r="164" spans="2:19" ht="15.5">
      <c r="B164" s="348" t="str">
        <f>IF('Retrofit Inputs'!B168=0,"",'Retrofit Inputs'!B168)</f>
        <v/>
      </c>
      <c r="C164" s="118" t="str">
        <f>IF(B164="","",VLOOKUP(B164,Defaults!B$22:C$28,2,FALSE))</f>
        <v/>
      </c>
      <c r="D164" s="125" t="str">
        <f>IFERROR(VLOOKUP(F164,Measures!$D$11:$F$245,3,FALSE),"")</f>
        <v/>
      </c>
      <c r="E164" s="127" t="str">
        <f ca="1">IF(OR('Project Info'!$C$16="",B164=""),"",IF(D164="Screw-in Lighting",INDEX(INDIRECT(CONCATENATE(B164,"SI_IE")),'Project Info'!C$16,1),IF(D164="Hard-Wired Lighting",INDEX(INDIRECT(CONCATENATE(B164,"HW_IE")),'Project Info'!C$16,1))))</f>
        <v/>
      </c>
      <c r="F164" s="128" t="str">
        <f>IF(OR('Retrofit Inputs'!D168="",'Retrofit Inputs'!F168=""),"",IF(OR('Retrofit Inputs'!D168="LED Tube",'Retrofit Inputs'!D168="LED Kit"),CONCATENATE("LED"," ",'Retrofit Inputs'!F168),CONCATENATE('Retrofit Inputs'!D168, " ",'Retrofit Inputs'!F168)))</f>
        <v/>
      </c>
      <c r="G164" s="120" t="str">
        <f>IF(F164="","",VLOOKUP(F164,Measures!D$11:G$245,4,FALSE))</f>
        <v/>
      </c>
      <c r="H164" s="129" t="str">
        <f>IF('Retrofit Inputs'!H168=0,"",'Retrofit Inputs'!H168)</f>
        <v/>
      </c>
      <c r="I164" s="129" t="str">
        <f>IF('Retrofit Inputs'!K168=0,"",'Retrofit Inputs'!K168)</f>
        <v/>
      </c>
      <c r="J164" s="130" t="str">
        <f ca="1">IF(OR(B164="",I164=""),"",IF(I164="None",0,INDEX(INDIRECT(CONCATENATE(B164,"SF")),1,MATCH(I164,Defaults!D$22:G$22,0))))</f>
        <v/>
      </c>
      <c r="K164" s="24" t="str">
        <f>IF(OR('Retrofit Inputs'!M168="",'Retrofit Inputs'!O168=""),"",IF(OR('Retrofit Inputs'!M168="LED Tube",'Retrofit Inputs'!M168="LED Kit"),CONCATENATE("LED"," ",'Retrofit Inputs'!O168),CONCATENATE('Retrofit Inputs'!M168, " ",'Retrofit Inputs'!O168)))</f>
        <v/>
      </c>
      <c r="L164" s="123" t="str">
        <f>IF(K164="","",VLOOKUP(K164,Measures!D$11:G$245,4,FALSE))</f>
        <v/>
      </c>
      <c r="M164" s="121" t="str">
        <f>IF('Retrofit Inputs'!Q168=0,"",'Retrofit Inputs'!Q168)</f>
        <v/>
      </c>
      <c r="N164" s="25" t="str">
        <f>IF('Retrofit Inputs'!T168=0,"",'Retrofit Inputs'!T168)</f>
        <v/>
      </c>
      <c r="O164" s="26" t="str">
        <f ca="1">IF(OR(B164="",N164=""),"",IF(N164="None",0,INDEX(INDIRECT(CONCATENATE(B164,"SF")),1,MATCH(N164,Defaults!D$22:G$22,0))))</f>
        <v/>
      </c>
      <c r="P164" s="27" t="str">
        <f t="shared" ca="1" si="8"/>
        <v/>
      </c>
      <c r="Q164" s="229" t="str">
        <f t="shared" ca="1" si="9"/>
        <v/>
      </c>
      <c r="R164" s="81" t="str">
        <f t="shared" ca="1" si="10"/>
        <v/>
      </c>
      <c r="S164" s="353" t="str">
        <f t="shared" ca="1" si="11"/>
        <v/>
      </c>
    </row>
    <row r="165" spans="2:19" ht="15.5">
      <c r="B165" s="348" t="str">
        <f>IF('Retrofit Inputs'!B169=0,"",'Retrofit Inputs'!B169)</f>
        <v/>
      </c>
      <c r="C165" s="118" t="str">
        <f>IF(B165="","",VLOOKUP(B165,Defaults!B$22:C$28,2,FALSE))</f>
        <v/>
      </c>
      <c r="D165" s="125" t="str">
        <f>IFERROR(VLOOKUP(F165,Measures!$D$11:$F$245,3,FALSE),"")</f>
        <v/>
      </c>
      <c r="E165" s="127" t="str">
        <f ca="1">IF(OR('Project Info'!$C$16="",B165=""),"",IF(D165="Screw-in Lighting",INDEX(INDIRECT(CONCATENATE(B165,"SI_IE")),'Project Info'!C$16,1),IF(D165="Hard-Wired Lighting",INDEX(INDIRECT(CONCATENATE(B165,"HW_IE")),'Project Info'!C$16,1))))</f>
        <v/>
      </c>
      <c r="F165" s="128" t="str">
        <f>IF(OR('Retrofit Inputs'!D169="",'Retrofit Inputs'!F169=""),"",IF(OR('Retrofit Inputs'!D169="LED Tube",'Retrofit Inputs'!D169="LED Kit"),CONCATENATE("LED"," ",'Retrofit Inputs'!F169),CONCATENATE('Retrofit Inputs'!D169, " ",'Retrofit Inputs'!F169)))</f>
        <v/>
      </c>
      <c r="G165" s="120" t="str">
        <f>IF(F165="","",VLOOKUP(F165,Measures!D$11:G$245,4,FALSE))</f>
        <v/>
      </c>
      <c r="H165" s="129" t="str">
        <f>IF('Retrofit Inputs'!H169=0,"",'Retrofit Inputs'!H169)</f>
        <v/>
      </c>
      <c r="I165" s="129" t="str">
        <f>IF('Retrofit Inputs'!K169=0,"",'Retrofit Inputs'!K169)</f>
        <v/>
      </c>
      <c r="J165" s="130" t="str">
        <f ca="1">IF(OR(B165="",I165=""),"",IF(I165="None",0,INDEX(INDIRECT(CONCATENATE(B165,"SF")),1,MATCH(I165,Defaults!D$22:G$22,0))))</f>
        <v/>
      </c>
      <c r="K165" s="128" t="str">
        <f>IF(OR('Retrofit Inputs'!M169="",'Retrofit Inputs'!O169=""),"",IF(OR('Retrofit Inputs'!M169="LED Tube",'Retrofit Inputs'!M169="LED Kit"),CONCATENATE("LED"," ",'Retrofit Inputs'!O169),CONCATENATE('Retrofit Inputs'!M169, " ",'Retrofit Inputs'!O169)))</f>
        <v/>
      </c>
      <c r="L165" s="123" t="str">
        <f>IF(K165="","",VLOOKUP(K165,Measures!D$11:G$245,4,FALSE))</f>
        <v/>
      </c>
      <c r="M165" s="121" t="str">
        <f>IF('Retrofit Inputs'!Q169=0,"",'Retrofit Inputs'!Q169)</f>
        <v/>
      </c>
      <c r="N165" s="129" t="str">
        <f>IF('Retrofit Inputs'!T169=0,"",'Retrofit Inputs'!T169)</f>
        <v/>
      </c>
      <c r="O165" s="130" t="str">
        <f ca="1">IF(OR(B165="",N165=""),"",IF(N165="None",0,INDEX(INDIRECT(CONCATENATE(B165,"SF")),1,MATCH(N165,Defaults!D$22:G$22,0))))</f>
        <v/>
      </c>
      <c r="P165" s="131" t="str">
        <f t="shared" ca="1" si="8"/>
        <v/>
      </c>
      <c r="Q165" s="228" t="str">
        <f t="shared" ca="1" si="9"/>
        <v/>
      </c>
      <c r="R165" s="132" t="str">
        <f t="shared" ca="1" si="10"/>
        <v/>
      </c>
      <c r="S165" s="352" t="str">
        <f t="shared" ca="1" si="11"/>
        <v/>
      </c>
    </row>
    <row r="166" spans="2:19" ht="15.5">
      <c r="B166" s="348" t="str">
        <f>IF('Retrofit Inputs'!B170=0,"",'Retrofit Inputs'!B170)</f>
        <v/>
      </c>
      <c r="C166" s="118" t="str">
        <f>IF(B166="","",VLOOKUP(B166,Defaults!B$22:C$28,2,FALSE))</f>
        <v/>
      </c>
      <c r="D166" s="125" t="str">
        <f>IFERROR(VLOOKUP(F166,Measures!$D$11:$F$245,3,FALSE),"")</f>
        <v/>
      </c>
      <c r="E166" s="127" t="str">
        <f ca="1">IF(OR('Project Info'!$C$16="",B166=""),"",IF(D166="Screw-in Lighting",INDEX(INDIRECT(CONCATENATE(B166,"SI_IE")),'Project Info'!C$16,1),IF(D166="Hard-Wired Lighting",INDEX(INDIRECT(CONCATENATE(B166,"HW_IE")),'Project Info'!C$16,1))))</f>
        <v/>
      </c>
      <c r="F166" s="128" t="str">
        <f>IF(OR('Retrofit Inputs'!D170="",'Retrofit Inputs'!F170=""),"",IF(OR('Retrofit Inputs'!D170="LED Tube",'Retrofit Inputs'!D170="LED Kit"),CONCATENATE("LED"," ",'Retrofit Inputs'!F170),CONCATENATE('Retrofit Inputs'!D170, " ",'Retrofit Inputs'!F170)))</f>
        <v/>
      </c>
      <c r="G166" s="120" t="str">
        <f>IF(F166="","",VLOOKUP(F166,Measures!D$11:G$245,4,FALSE))</f>
        <v/>
      </c>
      <c r="H166" s="129" t="str">
        <f>IF('Retrofit Inputs'!H170=0,"",'Retrofit Inputs'!H170)</f>
        <v/>
      </c>
      <c r="I166" s="129" t="str">
        <f>IF('Retrofit Inputs'!K170=0,"",'Retrofit Inputs'!K170)</f>
        <v/>
      </c>
      <c r="J166" s="130" t="str">
        <f ca="1">IF(OR(B166="",I166=""),"",IF(I166="None",0,INDEX(INDIRECT(CONCATENATE(B166,"SF")),1,MATCH(I166,Defaults!D$22:G$22,0))))</f>
        <v/>
      </c>
      <c r="K166" s="128" t="str">
        <f>IF(OR('Retrofit Inputs'!M170="",'Retrofit Inputs'!O170=""),"",IF(OR('Retrofit Inputs'!M170="LED Tube",'Retrofit Inputs'!M170="LED Kit"),CONCATENATE("LED"," ",'Retrofit Inputs'!O170),CONCATENATE('Retrofit Inputs'!M170, " ",'Retrofit Inputs'!O170)))</f>
        <v/>
      </c>
      <c r="L166" s="123" t="str">
        <f>IF(K166="","",VLOOKUP(K166,Measures!D$11:G$245,4,FALSE))</f>
        <v/>
      </c>
      <c r="M166" s="121" t="str">
        <f>IF('Retrofit Inputs'!Q170=0,"",'Retrofit Inputs'!Q170)</f>
        <v/>
      </c>
      <c r="N166" s="129" t="str">
        <f>IF('Retrofit Inputs'!T170=0,"",'Retrofit Inputs'!T170)</f>
        <v/>
      </c>
      <c r="O166" s="130" t="str">
        <f ca="1">IF(OR(B166="",N166=""),"",IF(N166="None",0,INDEX(INDIRECT(CONCATENATE(B166,"SF")),1,MATCH(N166,Defaults!D$22:G$22,0))))</f>
        <v/>
      </c>
      <c r="P166" s="131" t="str">
        <f t="shared" ca="1" si="8"/>
        <v/>
      </c>
      <c r="Q166" s="228" t="str">
        <f t="shared" ca="1" si="9"/>
        <v/>
      </c>
      <c r="R166" s="132" t="str">
        <f t="shared" ca="1" si="10"/>
        <v/>
      </c>
      <c r="S166" s="352" t="str">
        <f t="shared" ca="1" si="11"/>
        <v/>
      </c>
    </row>
    <row r="167" spans="2:19" ht="15.5">
      <c r="B167" s="348" t="str">
        <f>IF('Retrofit Inputs'!B171=0,"",'Retrofit Inputs'!B171)</f>
        <v/>
      </c>
      <c r="C167" s="118" t="str">
        <f>IF(B167="","",VLOOKUP(B167,Defaults!B$22:C$28,2,FALSE))</f>
        <v/>
      </c>
      <c r="D167" s="125" t="str">
        <f>IFERROR(VLOOKUP(F167,Measures!$D$11:$F$245,3,FALSE),"")</f>
        <v/>
      </c>
      <c r="E167" s="127" t="str">
        <f ca="1">IF(OR('Project Info'!$C$16="",B167=""),"",IF(D167="Screw-in Lighting",INDEX(INDIRECT(CONCATENATE(B167,"SI_IE")),'Project Info'!C$16,1),IF(D167="Hard-Wired Lighting",INDEX(INDIRECT(CONCATENATE(B167,"HW_IE")),'Project Info'!C$16,1))))</f>
        <v/>
      </c>
      <c r="F167" s="128" t="str">
        <f>IF(OR('Retrofit Inputs'!D171="",'Retrofit Inputs'!F171=""),"",IF(OR('Retrofit Inputs'!D171="LED Tube",'Retrofit Inputs'!D171="LED Kit"),CONCATENATE("LED"," ",'Retrofit Inputs'!F171),CONCATENATE('Retrofit Inputs'!D171, " ",'Retrofit Inputs'!F171)))</f>
        <v/>
      </c>
      <c r="G167" s="120" t="str">
        <f>IF(F167="","",VLOOKUP(F167,Measures!D$11:G$245,4,FALSE))</f>
        <v/>
      </c>
      <c r="H167" s="129" t="str">
        <f>IF('Retrofit Inputs'!H171=0,"",'Retrofit Inputs'!H171)</f>
        <v/>
      </c>
      <c r="I167" s="129" t="str">
        <f>IF('Retrofit Inputs'!K171=0,"",'Retrofit Inputs'!K171)</f>
        <v/>
      </c>
      <c r="J167" s="130" t="str">
        <f ca="1">IF(OR(B167="",I167=""),"",IF(I167="None",0,INDEX(INDIRECT(CONCATENATE(B167,"SF")),1,MATCH(I167,Defaults!D$22:G$22,0))))</f>
        <v/>
      </c>
      <c r="K167" s="128" t="str">
        <f>IF(OR('Retrofit Inputs'!M171="",'Retrofit Inputs'!O171=""),"",IF(OR('Retrofit Inputs'!M171="LED Tube",'Retrofit Inputs'!M171="LED Kit"),CONCATENATE("LED"," ",'Retrofit Inputs'!O171),CONCATENATE('Retrofit Inputs'!M171, " ",'Retrofit Inputs'!O171)))</f>
        <v/>
      </c>
      <c r="L167" s="123" t="str">
        <f>IF(K167="","",VLOOKUP(K167,Measures!D$11:G$245,4,FALSE))</f>
        <v/>
      </c>
      <c r="M167" s="121" t="str">
        <f>IF('Retrofit Inputs'!Q171=0,"",'Retrofit Inputs'!Q171)</f>
        <v/>
      </c>
      <c r="N167" s="129" t="str">
        <f>IF('Retrofit Inputs'!T171=0,"",'Retrofit Inputs'!T171)</f>
        <v/>
      </c>
      <c r="O167" s="130" t="str">
        <f ca="1">IF(OR(B167="",N167=""),"",IF(N167="None",0,INDEX(INDIRECT(CONCATENATE(B167,"SF")),1,MATCH(N167,Defaults!D$22:G$22,0))))</f>
        <v/>
      </c>
      <c r="P167" s="131" t="str">
        <f t="shared" ca="1" si="8"/>
        <v/>
      </c>
      <c r="Q167" s="228" t="str">
        <f t="shared" ca="1" si="9"/>
        <v/>
      </c>
      <c r="R167" s="132" t="str">
        <f t="shared" ca="1" si="10"/>
        <v/>
      </c>
      <c r="S167" s="352" t="str">
        <f t="shared" ca="1" si="11"/>
        <v/>
      </c>
    </row>
    <row r="168" spans="2:19" ht="15.5">
      <c r="B168" s="348" t="str">
        <f>IF('Retrofit Inputs'!B172=0,"",'Retrofit Inputs'!B172)</f>
        <v/>
      </c>
      <c r="C168" s="118" t="str">
        <f>IF(B168="","",VLOOKUP(B168,Defaults!B$22:C$28,2,FALSE))</f>
        <v/>
      </c>
      <c r="D168" s="125" t="str">
        <f>IFERROR(VLOOKUP(F168,Measures!$D$11:$F$245,3,FALSE),"")</f>
        <v/>
      </c>
      <c r="E168" s="127" t="str">
        <f ca="1">IF(OR('Project Info'!$C$16="",B168=""),"",IF(D168="Screw-in Lighting",INDEX(INDIRECT(CONCATENATE(B168,"SI_IE")),'Project Info'!C$16,1),IF(D168="Hard-Wired Lighting",INDEX(INDIRECT(CONCATENATE(B168,"HW_IE")),'Project Info'!C$16,1))))</f>
        <v/>
      </c>
      <c r="F168" s="128" t="str">
        <f>IF(OR('Retrofit Inputs'!D172="",'Retrofit Inputs'!F172=""),"",IF(OR('Retrofit Inputs'!D172="LED Tube",'Retrofit Inputs'!D172="LED Kit"),CONCATENATE("LED"," ",'Retrofit Inputs'!F172),CONCATENATE('Retrofit Inputs'!D172, " ",'Retrofit Inputs'!F172)))</f>
        <v/>
      </c>
      <c r="G168" s="120" t="str">
        <f>IF(F168="","",VLOOKUP(F168,Measures!D$11:G$245,4,FALSE))</f>
        <v/>
      </c>
      <c r="H168" s="129" t="str">
        <f>IF('Retrofit Inputs'!H172=0,"",'Retrofit Inputs'!H172)</f>
        <v/>
      </c>
      <c r="I168" s="129" t="str">
        <f>IF('Retrofit Inputs'!K172=0,"",'Retrofit Inputs'!K172)</f>
        <v/>
      </c>
      <c r="J168" s="130" t="str">
        <f ca="1">IF(OR(B168="",I168=""),"",IF(I168="None",0,INDEX(INDIRECT(CONCATENATE(B168,"SF")),1,MATCH(I168,Defaults!D$22:G$22,0))))</f>
        <v/>
      </c>
      <c r="K168" s="128" t="str">
        <f>IF(OR('Retrofit Inputs'!M172="",'Retrofit Inputs'!O172=""),"",IF(OR('Retrofit Inputs'!M172="LED Tube",'Retrofit Inputs'!M172="LED Kit"),CONCATENATE("LED"," ",'Retrofit Inputs'!O172),CONCATENATE('Retrofit Inputs'!M172, " ",'Retrofit Inputs'!O172)))</f>
        <v/>
      </c>
      <c r="L168" s="123" t="str">
        <f>IF(K168="","",VLOOKUP(K168,Measures!D$11:G$245,4,FALSE))</f>
        <v/>
      </c>
      <c r="M168" s="121" t="str">
        <f>IF('Retrofit Inputs'!Q172=0,"",'Retrofit Inputs'!Q172)</f>
        <v/>
      </c>
      <c r="N168" s="129" t="str">
        <f>IF('Retrofit Inputs'!T172=0,"",'Retrofit Inputs'!T172)</f>
        <v/>
      </c>
      <c r="O168" s="130" t="str">
        <f ca="1">IF(OR(B168="",N168=""),"",IF(N168="None",0,INDEX(INDIRECT(CONCATENATE(B168,"SF")),1,MATCH(N168,Defaults!D$22:G$22,0))))</f>
        <v/>
      </c>
      <c r="P168" s="131" t="str">
        <f t="shared" ca="1" si="8"/>
        <v/>
      </c>
      <c r="Q168" s="228" t="str">
        <f t="shared" ca="1" si="9"/>
        <v/>
      </c>
      <c r="R168" s="132" t="str">
        <f t="shared" ca="1" si="10"/>
        <v/>
      </c>
      <c r="S168" s="352" t="str">
        <f t="shared" ca="1" si="11"/>
        <v/>
      </c>
    </row>
    <row r="169" spans="2:19" ht="15.5">
      <c r="B169" s="348" t="str">
        <f>IF('Retrofit Inputs'!B173=0,"",'Retrofit Inputs'!B173)</f>
        <v/>
      </c>
      <c r="C169" s="118" t="str">
        <f>IF(B169="","",VLOOKUP(B169,Defaults!B$22:C$28,2,FALSE))</f>
        <v/>
      </c>
      <c r="D169" s="125" t="str">
        <f>IFERROR(VLOOKUP(F169,Measures!$D$11:$F$245,3,FALSE),"")</f>
        <v/>
      </c>
      <c r="E169" s="127" t="str">
        <f ca="1">IF(OR('Project Info'!$C$16="",B169=""),"",IF(D169="Screw-in Lighting",INDEX(INDIRECT(CONCATENATE(B169,"SI_IE")),'Project Info'!C$16,1),IF(D169="Hard-Wired Lighting",INDEX(INDIRECT(CONCATENATE(B169,"HW_IE")),'Project Info'!C$16,1))))</f>
        <v/>
      </c>
      <c r="F169" s="128" t="str">
        <f>IF(OR('Retrofit Inputs'!D173="",'Retrofit Inputs'!F173=""),"",IF(OR('Retrofit Inputs'!D173="LED Tube",'Retrofit Inputs'!D173="LED Kit"),CONCATENATE("LED"," ",'Retrofit Inputs'!F173),CONCATENATE('Retrofit Inputs'!D173, " ",'Retrofit Inputs'!F173)))</f>
        <v/>
      </c>
      <c r="G169" s="120" t="str">
        <f>IF(F169="","",VLOOKUP(F169,Measures!D$11:G$245,4,FALSE))</f>
        <v/>
      </c>
      <c r="H169" s="129" t="str">
        <f>IF('Retrofit Inputs'!H173=0,"",'Retrofit Inputs'!H173)</f>
        <v/>
      </c>
      <c r="I169" s="129" t="str">
        <f>IF('Retrofit Inputs'!K173=0,"",'Retrofit Inputs'!K173)</f>
        <v/>
      </c>
      <c r="J169" s="130" t="str">
        <f ca="1">IF(OR(B169="",I169=""),"",IF(I169="None",0,INDEX(INDIRECT(CONCATENATE(B169,"SF")),1,MATCH(I169,Defaults!D$22:G$22,0))))</f>
        <v/>
      </c>
      <c r="K169" s="128" t="str">
        <f>IF(OR('Retrofit Inputs'!M173="",'Retrofit Inputs'!O173=""),"",IF(OR('Retrofit Inputs'!M173="LED Tube",'Retrofit Inputs'!M173="LED Kit"),CONCATENATE("LED"," ",'Retrofit Inputs'!O173),CONCATENATE('Retrofit Inputs'!M173, " ",'Retrofit Inputs'!O173)))</f>
        <v/>
      </c>
      <c r="L169" s="123" t="str">
        <f>IF(K169="","",VLOOKUP(K169,Measures!D$11:G$245,4,FALSE))</f>
        <v/>
      </c>
      <c r="M169" s="121" t="str">
        <f>IF('Retrofit Inputs'!Q173=0,"",'Retrofit Inputs'!Q173)</f>
        <v/>
      </c>
      <c r="N169" s="129" t="str">
        <f>IF('Retrofit Inputs'!T173=0,"",'Retrofit Inputs'!T173)</f>
        <v/>
      </c>
      <c r="O169" s="130" t="str">
        <f ca="1">IF(OR(B169="",N169=""),"",IF(N169="None",0,INDEX(INDIRECT(CONCATENATE(B169,"SF")),1,MATCH(N169,Defaults!D$22:G$22,0))))</f>
        <v/>
      </c>
      <c r="P169" s="131" t="str">
        <f t="shared" ca="1" si="8"/>
        <v/>
      </c>
      <c r="Q169" s="228" t="str">
        <f t="shared" ca="1" si="9"/>
        <v/>
      </c>
      <c r="R169" s="132" t="str">
        <f t="shared" ca="1" si="10"/>
        <v/>
      </c>
      <c r="S169" s="352" t="str">
        <f t="shared" ca="1" si="11"/>
        <v/>
      </c>
    </row>
    <row r="170" spans="2:19" ht="15.5">
      <c r="B170" s="348" t="str">
        <f>IF('Retrofit Inputs'!B174=0,"",'Retrofit Inputs'!B174)</f>
        <v/>
      </c>
      <c r="C170" s="118" t="str">
        <f>IF(B170="","",VLOOKUP(B170,Defaults!B$22:C$28,2,FALSE))</f>
        <v/>
      </c>
      <c r="D170" s="125" t="str">
        <f>IFERROR(VLOOKUP(F170,Measures!$D$11:$F$245,3,FALSE),"")</f>
        <v/>
      </c>
      <c r="E170" s="127" t="str">
        <f ca="1">IF(OR('Project Info'!$C$16="",B170=""),"",IF(D170="Screw-in Lighting",INDEX(INDIRECT(CONCATENATE(B170,"SI_IE")),'Project Info'!C$16,1),IF(D170="Hard-Wired Lighting",INDEX(INDIRECT(CONCATENATE(B170,"HW_IE")),'Project Info'!C$16,1))))</f>
        <v/>
      </c>
      <c r="F170" s="133" t="str">
        <f>IF(OR('Retrofit Inputs'!D174="",'Retrofit Inputs'!F174=""),"",IF(OR('Retrofit Inputs'!D174="LED Tube",'Retrofit Inputs'!D174="LED Kit"),CONCATENATE("LED"," ",'Retrofit Inputs'!F174),CONCATENATE('Retrofit Inputs'!D174, " ",'Retrofit Inputs'!F174)))</f>
        <v/>
      </c>
      <c r="G170" s="120" t="str">
        <f>IF(F170="","",VLOOKUP(F170,Measures!D$11:G$245,4,FALSE))</f>
        <v/>
      </c>
      <c r="H170" s="134" t="str">
        <f>IF('Retrofit Inputs'!H174=0,"",'Retrofit Inputs'!H174)</f>
        <v/>
      </c>
      <c r="I170" s="134" t="str">
        <f>IF('Retrofit Inputs'!K174=0,"",'Retrofit Inputs'!K174)</f>
        <v/>
      </c>
      <c r="J170" s="135" t="str">
        <f ca="1">IF(OR(B170="",I170=""),"",IF(I170="None",0,INDEX(INDIRECT(CONCATENATE(B170,"SF")),1,MATCH(I170,Defaults!D$22:G$22,0))))</f>
        <v/>
      </c>
      <c r="K170" s="128" t="str">
        <f>IF(OR('Retrofit Inputs'!M174="",'Retrofit Inputs'!O174=""),"",IF(OR('Retrofit Inputs'!M174="LED Tube",'Retrofit Inputs'!M174="LED Kit"),CONCATENATE("LED"," ",'Retrofit Inputs'!O174),CONCATENATE('Retrofit Inputs'!M174, " ",'Retrofit Inputs'!O174)))</f>
        <v/>
      </c>
      <c r="L170" s="123" t="str">
        <f>IF(K170="","",VLOOKUP(K170,Measures!D$11:G$245,4,FALSE))</f>
        <v/>
      </c>
      <c r="M170" s="121" t="str">
        <f>IF('Retrofit Inputs'!Q174=0,"",'Retrofit Inputs'!Q174)</f>
        <v/>
      </c>
      <c r="N170" s="129" t="str">
        <f>IF('Retrofit Inputs'!T174=0,"",'Retrofit Inputs'!T174)</f>
        <v/>
      </c>
      <c r="O170" s="130" t="str">
        <f ca="1">IF(OR(B170="",N170=""),"",IF(N170="None",0,INDEX(INDIRECT(CONCATENATE(B170,"SF")),1,MATCH(N170,Defaults!D$22:G$22,0))))</f>
        <v/>
      </c>
      <c r="P170" s="131" t="str">
        <f t="shared" ca="1" si="8"/>
        <v/>
      </c>
      <c r="Q170" s="228" t="str">
        <f t="shared" ca="1" si="9"/>
        <v/>
      </c>
      <c r="R170" s="132" t="str">
        <f t="shared" ca="1" si="10"/>
        <v/>
      </c>
      <c r="S170" s="352" t="str">
        <f t="shared" ca="1" si="11"/>
        <v/>
      </c>
    </row>
    <row r="171" spans="2:19" ht="15.5">
      <c r="B171" s="349" t="str">
        <f>IF('Retrofit Inputs'!B175=0,"",'Retrofit Inputs'!B175)</f>
        <v/>
      </c>
      <c r="C171" s="118" t="str">
        <f>IF(B171="","",VLOOKUP(B171,Defaults!B$22:C$28,2,FALSE))</f>
        <v/>
      </c>
      <c r="D171" s="125" t="str">
        <f>IFERROR(VLOOKUP(F171,Measures!$D$11:$F$245,3,FALSE),"")</f>
        <v/>
      </c>
      <c r="E171" s="127" t="str">
        <f ca="1">IF(OR('Project Info'!$C$16="",B171=""),"",IF(D171="Screw-in Lighting",INDEX(INDIRECT(CONCATENATE(B171,"SI_IE")),'Project Info'!C$16,1),IF(D171="Hard-Wired Lighting",INDEX(INDIRECT(CONCATENATE(B171,"HW_IE")),'Project Info'!C$16,1))))</f>
        <v/>
      </c>
      <c r="F171" s="137" t="str">
        <f>IF(OR('Retrofit Inputs'!D175="",'Retrofit Inputs'!F175=""),"",IF(OR('Retrofit Inputs'!D175="LED Tube",'Retrofit Inputs'!D175="LED Kit"),CONCATENATE("LED"," ",'Retrofit Inputs'!F175),CONCATENATE('Retrofit Inputs'!D175, " ",'Retrofit Inputs'!F175)))</f>
        <v/>
      </c>
      <c r="G171" s="120" t="str">
        <f>IF(F171="","",VLOOKUP(F171,Measures!D$11:G$245,4,FALSE))</f>
        <v/>
      </c>
      <c r="H171" s="138" t="str">
        <f>IF('Retrofit Inputs'!H175=0,"",'Retrofit Inputs'!H175)</f>
        <v/>
      </c>
      <c r="I171" s="138" t="str">
        <f>IF('Retrofit Inputs'!K175=0,"",'Retrofit Inputs'!K175)</f>
        <v/>
      </c>
      <c r="J171" s="139" t="str">
        <f ca="1">IF(OR(B171="",I171=""),"",IF(I171="None",0,INDEX(INDIRECT(CONCATENATE(B171,"SF")),1,MATCH(I171,Defaults!D$22:G$22,0))))</f>
        <v/>
      </c>
      <c r="K171" s="140" t="str">
        <f>IF(OR('Retrofit Inputs'!M175="",'Retrofit Inputs'!O175=""),"",IF(OR('Retrofit Inputs'!M175="LED Tube",'Retrofit Inputs'!M175="LED Kit"),CONCATENATE("LED"," ",'Retrofit Inputs'!O175),CONCATENATE('Retrofit Inputs'!M175, " ",'Retrofit Inputs'!O175)))</f>
        <v/>
      </c>
      <c r="L171" s="123" t="str">
        <f>IF(K171="","",VLOOKUP(K171,Measures!D$11:G$245,4,FALSE))</f>
        <v/>
      </c>
      <c r="M171" s="141" t="str">
        <f>IF('Retrofit Inputs'!Q175=0,"",'Retrofit Inputs'!Q175)</f>
        <v/>
      </c>
      <c r="N171" s="142" t="str">
        <f>IF('Retrofit Inputs'!T175=0,"",'Retrofit Inputs'!T175)</f>
        <v/>
      </c>
      <c r="O171" s="143" t="str">
        <f ca="1">IF(OR(B171="",N171=""),"",IF(N171="None",0,INDEX(INDIRECT(CONCATENATE(B171,"SF")),1,MATCH(N171,Defaults!D$22:G$22,0))))</f>
        <v/>
      </c>
      <c r="P171" s="144" t="str">
        <f t="shared" ca="1" si="8"/>
        <v/>
      </c>
      <c r="Q171" s="231" t="str">
        <f t="shared" ca="1" si="9"/>
        <v/>
      </c>
      <c r="R171" s="145" t="str">
        <f t="shared" ca="1" si="10"/>
        <v/>
      </c>
      <c r="S171" s="354" t="str">
        <f t="shared" ca="1" si="11"/>
        <v/>
      </c>
    </row>
    <row r="172" spans="2:19" ht="15.5">
      <c r="B172" s="350" t="str">
        <f>IF('Retrofit Inputs'!B176=0,"",'Retrofit Inputs'!B176)</f>
        <v/>
      </c>
      <c r="C172" s="118" t="str">
        <f>IF(B172="","",VLOOKUP(B172,Defaults!B$22:C$28,2,FALSE))</f>
        <v/>
      </c>
      <c r="D172" s="125" t="str">
        <f>IFERROR(VLOOKUP(F172,Measures!$D$11:$F$245,3,FALSE),"")</f>
        <v/>
      </c>
      <c r="E172" s="127" t="str">
        <f ca="1">IF(OR('Project Info'!$C$16="",B172=""),"",IF(D172="Screw-in Lighting",INDEX(INDIRECT(CONCATENATE(B172,"SI_IE")),'Project Info'!C$16,1),IF(D172="Hard-Wired Lighting",INDEX(INDIRECT(CONCATENATE(B172,"HW_IE")),'Project Info'!C$16,1))))</f>
        <v/>
      </c>
      <c r="F172" s="128" t="str">
        <f>IF(OR('Retrofit Inputs'!D176="",'Retrofit Inputs'!F176=""),"",IF(OR('Retrofit Inputs'!D176="LED Tube",'Retrofit Inputs'!D176="LED Kit"),CONCATENATE("LED"," ",'Retrofit Inputs'!F176),CONCATENATE('Retrofit Inputs'!D176, " ",'Retrofit Inputs'!F176)))</f>
        <v/>
      </c>
      <c r="G172" s="120" t="str">
        <f>IF(F172="","",VLOOKUP(F172,Measures!D$11:G$245,4,FALSE))</f>
        <v/>
      </c>
      <c r="H172" s="129" t="str">
        <f>IF('Retrofit Inputs'!H176=0,"",'Retrofit Inputs'!H176)</f>
        <v/>
      </c>
      <c r="I172" s="129" t="str">
        <f>IF('Retrofit Inputs'!K176=0,"",'Retrofit Inputs'!K176)</f>
        <v/>
      </c>
      <c r="J172" s="130" t="str">
        <f ca="1">IF(OR(B172="",I172=""),"",IF(I172="None",0,INDEX(INDIRECT(CONCATENATE(B172,"SF")),1,MATCH(I172,Defaults!D$22:G$22,0))))</f>
        <v/>
      </c>
      <c r="K172" s="128" t="str">
        <f>IF(OR('Retrofit Inputs'!M176="",'Retrofit Inputs'!O176=""),"",IF(OR('Retrofit Inputs'!M176="LED Tube",'Retrofit Inputs'!M176="LED Kit"),CONCATENATE("LED"," ",'Retrofit Inputs'!O176),CONCATENATE('Retrofit Inputs'!M176, " ",'Retrofit Inputs'!O176)))</f>
        <v/>
      </c>
      <c r="L172" s="123" t="str">
        <f>IF(K172="","",VLOOKUP(K172,Measures!D$11:G$245,4,FALSE))</f>
        <v/>
      </c>
      <c r="M172" s="129" t="str">
        <f>IF('Retrofit Inputs'!Q176=0,"",'Retrofit Inputs'!Q176)</f>
        <v/>
      </c>
      <c r="N172" s="129" t="str">
        <f>IF('Retrofit Inputs'!T176=0,"",'Retrofit Inputs'!T176)</f>
        <v/>
      </c>
      <c r="O172" s="130" t="str">
        <f ca="1">IF(OR(B172="",N172=""),"",IF(N172="None",0,INDEX(INDIRECT(CONCATENATE(B172,"SF")),1,MATCH(N172,Defaults!D$22:G$22,0))))</f>
        <v/>
      </c>
      <c r="P172" s="131" t="str">
        <f t="shared" ca="1" si="8"/>
        <v/>
      </c>
      <c r="Q172" s="228" t="str">
        <f t="shared" ca="1" si="9"/>
        <v/>
      </c>
      <c r="R172" s="132" t="str">
        <f t="shared" ca="1" si="10"/>
        <v/>
      </c>
      <c r="S172" s="352" t="str">
        <f t="shared" ca="1" si="11"/>
        <v/>
      </c>
    </row>
    <row r="173" spans="2:19" ht="15.5">
      <c r="B173" s="348" t="str">
        <f>IF('Retrofit Inputs'!B177=0,"",'Retrofit Inputs'!B177)</f>
        <v/>
      </c>
      <c r="C173" s="118" t="str">
        <f>IF(B173="","",VLOOKUP(B173,Defaults!B$22:C$28,2,FALSE))</f>
        <v/>
      </c>
      <c r="D173" s="125" t="str">
        <f>IFERROR(VLOOKUP(F173,Measures!$D$11:$F$245,3,FALSE),"")</f>
        <v/>
      </c>
      <c r="E173" s="127" t="str">
        <f ca="1">IF(OR('Project Info'!$C$16="",B173=""),"",IF(D173="Screw-in Lighting",INDEX(INDIRECT(CONCATENATE(B173,"SI_IE")),'Project Info'!C$16,1),IF(D173="Hard-Wired Lighting",INDEX(INDIRECT(CONCATENATE(B173,"HW_IE")),'Project Info'!C$16,1))))</f>
        <v/>
      </c>
      <c r="F173" s="128" t="str">
        <f>IF(OR('Retrofit Inputs'!D177="",'Retrofit Inputs'!F177=""),"",IF(OR('Retrofit Inputs'!D177="LED Tube",'Retrofit Inputs'!D177="LED Kit"),CONCATENATE("LED"," ",'Retrofit Inputs'!F177),CONCATENATE('Retrofit Inputs'!D177, " ",'Retrofit Inputs'!F177)))</f>
        <v/>
      </c>
      <c r="G173" s="120" t="str">
        <f>IF(F173="","",VLOOKUP(F173,Measures!D$11:G$245,4,FALSE))</f>
        <v/>
      </c>
      <c r="H173" s="129" t="str">
        <f>IF('Retrofit Inputs'!H177=0,"",'Retrofit Inputs'!H177)</f>
        <v/>
      </c>
      <c r="I173" s="129" t="str">
        <f>IF('Retrofit Inputs'!K177=0,"",'Retrofit Inputs'!K177)</f>
        <v/>
      </c>
      <c r="J173" s="130" t="str">
        <f ca="1">IF(OR(B173="",I173=""),"",IF(I173="None",0,INDEX(INDIRECT(CONCATENATE(B173,"SF")),1,MATCH(I173,Defaults!D$22:G$22,0))))</f>
        <v/>
      </c>
      <c r="K173" s="128" t="str">
        <f>IF(OR('Retrofit Inputs'!M177="",'Retrofit Inputs'!O177=""),"",IF(OR('Retrofit Inputs'!M177="LED Tube",'Retrofit Inputs'!M177="LED Kit"),CONCATENATE("LED"," ",'Retrofit Inputs'!O177),CONCATENATE('Retrofit Inputs'!M177, " ",'Retrofit Inputs'!O177)))</f>
        <v/>
      </c>
      <c r="L173" s="123" t="str">
        <f>IF(K173="","",VLOOKUP(K173,Measures!D$11:G$245,4,FALSE))</f>
        <v/>
      </c>
      <c r="M173" s="121" t="str">
        <f>IF('Retrofit Inputs'!Q177=0,"",'Retrofit Inputs'!Q177)</f>
        <v/>
      </c>
      <c r="N173" s="129" t="str">
        <f>IF('Retrofit Inputs'!T177=0,"",'Retrofit Inputs'!T177)</f>
        <v/>
      </c>
      <c r="O173" s="130" t="str">
        <f ca="1">IF(OR(B173="",N173=""),"",IF(N173="None",0,INDEX(INDIRECT(CONCATENATE(B173,"SF")),1,MATCH(N173,Defaults!D$22:G$22,0))))</f>
        <v/>
      </c>
      <c r="P173" s="131" t="str">
        <f t="shared" ca="1" si="8"/>
        <v/>
      </c>
      <c r="Q173" s="228" t="str">
        <f t="shared" ca="1" si="9"/>
        <v/>
      </c>
      <c r="R173" s="132" t="str">
        <f t="shared" ca="1" si="10"/>
        <v/>
      </c>
      <c r="S173" s="352" t="str">
        <f t="shared" ca="1" si="11"/>
        <v/>
      </c>
    </row>
    <row r="174" spans="2:19" ht="15.5">
      <c r="B174" s="348" t="str">
        <f>IF('Retrofit Inputs'!B178=0,"",'Retrofit Inputs'!B178)</f>
        <v/>
      </c>
      <c r="C174" s="118" t="str">
        <f>IF(B174="","",VLOOKUP(B174,Defaults!B$22:C$28,2,FALSE))</f>
        <v/>
      </c>
      <c r="D174" s="125" t="str">
        <f>IFERROR(VLOOKUP(F174,Measures!$D$11:$F$245,3,FALSE),"")</f>
        <v/>
      </c>
      <c r="E174" s="127" t="str">
        <f ca="1">IF(OR('Project Info'!$C$16="",B174=""),"",IF(D174="Screw-in Lighting",INDEX(INDIRECT(CONCATENATE(B174,"SI_IE")),'Project Info'!C$16,1),IF(D174="Hard-Wired Lighting",INDEX(INDIRECT(CONCATENATE(B174,"HW_IE")),'Project Info'!C$16,1))))</f>
        <v/>
      </c>
      <c r="F174" s="128" t="str">
        <f>IF(OR('Retrofit Inputs'!D178="",'Retrofit Inputs'!F178=""),"",IF(OR('Retrofit Inputs'!D178="LED Tube",'Retrofit Inputs'!D178="LED Kit"),CONCATENATE("LED"," ",'Retrofit Inputs'!F178),CONCATENATE('Retrofit Inputs'!D178, " ",'Retrofit Inputs'!F178)))</f>
        <v/>
      </c>
      <c r="G174" s="120" t="str">
        <f>IF(F174="","",VLOOKUP(F174,Measures!D$11:G$245,4,FALSE))</f>
        <v/>
      </c>
      <c r="H174" s="129" t="str">
        <f>IF('Retrofit Inputs'!H178=0,"",'Retrofit Inputs'!H178)</f>
        <v/>
      </c>
      <c r="I174" s="129" t="str">
        <f>IF('Retrofit Inputs'!K178=0,"",'Retrofit Inputs'!K178)</f>
        <v/>
      </c>
      <c r="J174" s="130" t="str">
        <f ca="1">IF(OR(B174="",I174=""),"",IF(I174="None",0,INDEX(INDIRECT(CONCATENATE(B174,"SF")),1,MATCH(I174,Defaults!D$22:G$22,0))))</f>
        <v/>
      </c>
      <c r="K174" s="24" t="str">
        <f>IF(OR('Retrofit Inputs'!M178="",'Retrofit Inputs'!O178=""),"",IF(OR('Retrofit Inputs'!M178="LED Tube",'Retrofit Inputs'!M178="LED Kit"),CONCATENATE("LED"," ",'Retrofit Inputs'!O178),CONCATENATE('Retrofit Inputs'!M178, " ",'Retrofit Inputs'!O178)))</f>
        <v/>
      </c>
      <c r="L174" s="123" t="str">
        <f>IF(K174="","",VLOOKUP(K174,Measures!D$11:G$245,4,FALSE))</f>
        <v/>
      </c>
      <c r="M174" s="121" t="str">
        <f>IF('Retrofit Inputs'!Q178=0,"",'Retrofit Inputs'!Q178)</f>
        <v/>
      </c>
      <c r="N174" s="25" t="str">
        <f>IF('Retrofit Inputs'!T178=0,"",'Retrofit Inputs'!T178)</f>
        <v/>
      </c>
      <c r="O174" s="26" t="str">
        <f ca="1">IF(OR(B174="",N174=""),"",IF(N174="None",0,INDEX(INDIRECT(CONCATENATE(B174,"SF")),1,MATCH(N174,Defaults!D$22:G$22,0))))</f>
        <v/>
      </c>
      <c r="P174" s="131" t="str">
        <f t="shared" ca="1" si="8"/>
        <v/>
      </c>
      <c r="Q174" s="229" t="str">
        <f t="shared" ca="1" si="9"/>
        <v/>
      </c>
      <c r="R174" s="81" t="str">
        <f t="shared" ca="1" si="10"/>
        <v/>
      </c>
      <c r="S174" s="353" t="str">
        <f t="shared" ca="1" si="11"/>
        <v/>
      </c>
    </row>
    <row r="175" spans="2:19" ht="15.5">
      <c r="B175" s="348" t="str">
        <f>IF('Retrofit Inputs'!B179=0,"",'Retrofit Inputs'!B179)</f>
        <v/>
      </c>
      <c r="C175" s="118" t="str">
        <f>IF(B175="","",VLOOKUP(B175,Defaults!B$22:C$28,2,FALSE))</f>
        <v/>
      </c>
      <c r="D175" s="125" t="str">
        <f>IFERROR(VLOOKUP(F175,Measures!$D$11:$F$245,3,FALSE),"")</f>
        <v/>
      </c>
      <c r="E175" s="127" t="str">
        <f ca="1">IF(OR('Project Info'!$C$16="",B175=""),"",IF(D175="Screw-in Lighting",INDEX(INDIRECT(CONCATENATE(B175,"SI_IE")),'Project Info'!C$16,1),IF(D175="Hard-Wired Lighting",INDEX(INDIRECT(CONCATENATE(B175,"HW_IE")),'Project Info'!C$16,1))))</f>
        <v/>
      </c>
      <c r="F175" s="128" t="str">
        <f>IF(OR('Retrofit Inputs'!D179="",'Retrofit Inputs'!F179=""),"",IF(OR('Retrofit Inputs'!D179="LED Tube",'Retrofit Inputs'!D179="LED Kit"),CONCATENATE("LED"," ",'Retrofit Inputs'!F179),CONCATENATE('Retrofit Inputs'!D179, " ",'Retrofit Inputs'!F179)))</f>
        <v/>
      </c>
      <c r="G175" s="120" t="str">
        <f>IF(F175="","",VLOOKUP(F175,Measures!D$11:G$245,4,FALSE))</f>
        <v/>
      </c>
      <c r="H175" s="129" t="str">
        <f>IF('Retrofit Inputs'!H179=0,"",'Retrofit Inputs'!H179)</f>
        <v/>
      </c>
      <c r="I175" s="129" t="str">
        <f>IF('Retrofit Inputs'!K179=0,"",'Retrofit Inputs'!K179)</f>
        <v/>
      </c>
      <c r="J175" s="130" t="str">
        <f ca="1">IF(OR(B175="",I175=""),"",IF(I175="None",0,INDEX(INDIRECT(CONCATENATE(B175,"SF")),1,MATCH(I175,Defaults!D$22:G$22,0))))</f>
        <v/>
      </c>
      <c r="K175" s="128" t="str">
        <f>IF(OR('Retrofit Inputs'!M179="",'Retrofit Inputs'!O179=""),"",IF(OR('Retrofit Inputs'!M179="LED Tube",'Retrofit Inputs'!M179="LED Kit"),CONCATENATE("LED"," ",'Retrofit Inputs'!O179),CONCATENATE('Retrofit Inputs'!M179, " ",'Retrofit Inputs'!O179)))</f>
        <v/>
      </c>
      <c r="L175" s="123" t="str">
        <f>IF(K175="","",VLOOKUP(K175,Measures!D$11:G$245,4,FALSE))</f>
        <v/>
      </c>
      <c r="M175" s="121" t="str">
        <f>IF('Retrofit Inputs'!Q179=0,"",'Retrofit Inputs'!Q179)</f>
        <v/>
      </c>
      <c r="N175" s="129" t="str">
        <f>IF('Retrofit Inputs'!T179=0,"",'Retrofit Inputs'!T179)</f>
        <v/>
      </c>
      <c r="O175" s="130" t="str">
        <f ca="1">IF(OR(B175="",N175=""),"",IF(N175="None",0,INDEX(INDIRECT(CONCATENATE(B175,"SF")),1,MATCH(N175,Defaults!D$22:G$22,0))))</f>
        <v/>
      </c>
      <c r="P175" s="131" t="str">
        <f t="shared" ca="1" si="8"/>
        <v/>
      </c>
      <c r="Q175" s="228" t="str">
        <f t="shared" ca="1" si="9"/>
        <v/>
      </c>
      <c r="R175" s="132" t="str">
        <f t="shared" ca="1" si="10"/>
        <v/>
      </c>
      <c r="S175" s="352" t="str">
        <f t="shared" ca="1" si="11"/>
        <v/>
      </c>
    </row>
    <row r="176" spans="2:19" ht="15.5">
      <c r="B176" s="348" t="str">
        <f>IF('Retrofit Inputs'!B180=0,"",'Retrofit Inputs'!B180)</f>
        <v/>
      </c>
      <c r="C176" s="118" t="str">
        <f>IF(B176="","",VLOOKUP(B176,Defaults!B$22:C$28,2,FALSE))</f>
        <v/>
      </c>
      <c r="D176" s="125" t="str">
        <f>IFERROR(VLOOKUP(F176,Measures!$D$11:$F$245,3,FALSE),"")</f>
        <v/>
      </c>
      <c r="E176" s="127" t="str">
        <f ca="1">IF(OR('Project Info'!$C$16="",B176=""),"",IF(D176="Screw-in Lighting",INDEX(INDIRECT(CONCATENATE(B176,"SI_IE")),'Project Info'!C$16,1),IF(D176="Hard-Wired Lighting",INDEX(INDIRECT(CONCATENATE(B176,"HW_IE")),'Project Info'!C$16,1))))</f>
        <v/>
      </c>
      <c r="F176" s="128" t="str">
        <f>IF(OR('Retrofit Inputs'!D180="",'Retrofit Inputs'!F180=""),"",IF(OR('Retrofit Inputs'!D180="LED Tube",'Retrofit Inputs'!D180="LED Kit"),CONCATENATE("LED"," ",'Retrofit Inputs'!F180),CONCATENATE('Retrofit Inputs'!D180, " ",'Retrofit Inputs'!F180)))</f>
        <v/>
      </c>
      <c r="G176" s="120" t="str">
        <f>IF(F176="","",VLOOKUP(F176,Measures!D$11:G$245,4,FALSE))</f>
        <v/>
      </c>
      <c r="H176" s="129" t="str">
        <f>IF('Retrofit Inputs'!H180=0,"",'Retrofit Inputs'!H180)</f>
        <v/>
      </c>
      <c r="I176" s="129" t="str">
        <f>IF('Retrofit Inputs'!K180=0,"",'Retrofit Inputs'!K180)</f>
        <v/>
      </c>
      <c r="J176" s="130" t="str">
        <f ca="1">IF(OR(B176="",I176=""),"",IF(I176="None",0,INDEX(INDIRECT(CONCATENATE(B176,"SF")),1,MATCH(I176,Defaults!D$22:G$22,0))))</f>
        <v/>
      </c>
      <c r="K176" s="128" t="str">
        <f>IF(OR('Retrofit Inputs'!M180="",'Retrofit Inputs'!O180=""),"",IF(OR('Retrofit Inputs'!M180="LED Tube",'Retrofit Inputs'!M180="LED Kit"),CONCATENATE("LED"," ",'Retrofit Inputs'!O180),CONCATENATE('Retrofit Inputs'!M180, " ",'Retrofit Inputs'!O180)))</f>
        <v/>
      </c>
      <c r="L176" s="123" t="str">
        <f>IF(K176="","",VLOOKUP(K176,Measures!D$11:G$245,4,FALSE))</f>
        <v/>
      </c>
      <c r="M176" s="121" t="str">
        <f>IF('Retrofit Inputs'!Q180=0,"",'Retrofit Inputs'!Q180)</f>
        <v/>
      </c>
      <c r="N176" s="129" t="str">
        <f>IF('Retrofit Inputs'!T180=0,"",'Retrofit Inputs'!T180)</f>
        <v/>
      </c>
      <c r="O176" s="130" t="str">
        <f ca="1">IF(OR(B176="",N176=""),"",IF(N176="None",0,INDEX(INDIRECT(CONCATENATE(B176,"SF")),1,MATCH(N176,Defaults!D$22:G$22,0))))</f>
        <v/>
      </c>
      <c r="P176" s="131" t="str">
        <f t="shared" ca="1" si="8"/>
        <v/>
      </c>
      <c r="Q176" s="228" t="str">
        <f t="shared" ca="1" si="9"/>
        <v/>
      </c>
      <c r="R176" s="132" t="str">
        <f t="shared" ca="1" si="10"/>
        <v/>
      </c>
      <c r="S176" s="352" t="str">
        <f t="shared" ca="1" si="11"/>
        <v/>
      </c>
    </row>
    <row r="177" spans="2:19" ht="15.5">
      <c r="B177" s="348" t="str">
        <f>IF('Retrofit Inputs'!B181=0,"",'Retrofit Inputs'!B181)</f>
        <v/>
      </c>
      <c r="C177" s="118" t="str">
        <f>IF(B177="","",VLOOKUP(B177,Defaults!B$22:C$28,2,FALSE))</f>
        <v/>
      </c>
      <c r="D177" s="125" t="str">
        <f>IFERROR(VLOOKUP(F177,Measures!$D$11:$F$245,3,FALSE),"")</f>
        <v/>
      </c>
      <c r="E177" s="127" t="str">
        <f ca="1">IF(OR('Project Info'!$C$16="",B177=""),"",IF(D177="Screw-in Lighting",INDEX(INDIRECT(CONCATENATE(B177,"SI_IE")),'Project Info'!C$16,1),IF(D177="Hard-Wired Lighting",INDEX(INDIRECT(CONCATENATE(B177,"HW_IE")),'Project Info'!C$16,1))))</f>
        <v/>
      </c>
      <c r="F177" s="128" t="str">
        <f>IF(OR('Retrofit Inputs'!D181="",'Retrofit Inputs'!F181=""),"",IF(OR('Retrofit Inputs'!D181="LED Tube",'Retrofit Inputs'!D181="LED Kit"),CONCATENATE("LED"," ",'Retrofit Inputs'!F181),CONCATENATE('Retrofit Inputs'!D181, " ",'Retrofit Inputs'!F181)))</f>
        <v/>
      </c>
      <c r="G177" s="120" t="str">
        <f>IF(F177="","",VLOOKUP(F177,Measures!D$11:G$245,4,FALSE))</f>
        <v/>
      </c>
      <c r="H177" s="129" t="str">
        <f>IF('Retrofit Inputs'!H181=0,"",'Retrofit Inputs'!H181)</f>
        <v/>
      </c>
      <c r="I177" s="129" t="str">
        <f>IF('Retrofit Inputs'!K181=0,"",'Retrofit Inputs'!K181)</f>
        <v/>
      </c>
      <c r="J177" s="130" t="str">
        <f ca="1">IF(OR(B177="",I177=""),"",IF(I177="None",0,INDEX(INDIRECT(CONCATENATE(B177,"SF")),1,MATCH(I177,Defaults!D$22:G$22,0))))</f>
        <v/>
      </c>
      <c r="K177" s="128" t="str">
        <f>IF(OR('Retrofit Inputs'!M181="",'Retrofit Inputs'!O181=""),"",IF(OR('Retrofit Inputs'!M181="LED Tube",'Retrofit Inputs'!M181="LED Kit"),CONCATENATE("LED"," ",'Retrofit Inputs'!O181),CONCATENATE('Retrofit Inputs'!M181, " ",'Retrofit Inputs'!O181)))</f>
        <v/>
      </c>
      <c r="L177" s="123" t="str">
        <f>IF(K177="","",VLOOKUP(K177,Measures!D$11:G$245,4,FALSE))</f>
        <v/>
      </c>
      <c r="M177" s="121" t="str">
        <f>IF('Retrofit Inputs'!Q181=0,"",'Retrofit Inputs'!Q181)</f>
        <v/>
      </c>
      <c r="N177" s="129" t="str">
        <f>IF('Retrofit Inputs'!T181=0,"",'Retrofit Inputs'!T181)</f>
        <v/>
      </c>
      <c r="O177" s="130" t="str">
        <f ca="1">IF(OR(B177="",N177=""),"",IF(N177="None",0,INDEX(INDIRECT(CONCATENATE(B177,"SF")),1,MATCH(N177,Defaults!D$22:G$22,0))))</f>
        <v/>
      </c>
      <c r="P177" s="131" t="str">
        <f t="shared" ca="1" si="8"/>
        <v/>
      </c>
      <c r="Q177" s="228" t="str">
        <f t="shared" ca="1" si="9"/>
        <v/>
      </c>
      <c r="R177" s="132" t="str">
        <f t="shared" ca="1" si="10"/>
        <v/>
      </c>
      <c r="S177" s="352" t="str">
        <f t="shared" ca="1" si="11"/>
        <v/>
      </c>
    </row>
    <row r="178" spans="2:19" ht="15.5">
      <c r="B178" s="348" t="str">
        <f>IF('Retrofit Inputs'!B182=0,"",'Retrofit Inputs'!B182)</f>
        <v/>
      </c>
      <c r="C178" s="118" t="str">
        <f>IF(B178="","",VLOOKUP(B178,Defaults!B$22:C$28,2,FALSE))</f>
        <v/>
      </c>
      <c r="D178" s="125" t="str">
        <f>IFERROR(VLOOKUP(F178,Measures!$D$11:$F$245,3,FALSE),"")</f>
        <v/>
      </c>
      <c r="E178" s="127" t="str">
        <f ca="1">IF(OR('Project Info'!$C$16="",B178=""),"",IF(D178="Screw-in Lighting",INDEX(INDIRECT(CONCATENATE(B178,"SI_IE")),'Project Info'!C$16,1),IF(D178="Hard-Wired Lighting",INDEX(INDIRECT(CONCATENATE(B178,"HW_IE")),'Project Info'!C$16,1))))</f>
        <v/>
      </c>
      <c r="F178" s="128" t="str">
        <f>IF(OR('Retrofit Inputs'!D182="",'Retrofit Inputs'!F182=""),"",IF(OR('Retrofit Inputs'!D182="LED Tube",'Retrofit Inputs'!D182="LED Kit"),CONCATENATE("LED"," ",'Retrofit Inputs'!F182),CONCATENATE('Retrofit Inputs'!D182, " ",'Retrofit Inputs'!F182)))</f>
        <v/>
      </c>
      <c r="G178" s="120" t="str">
        <f>IF(F178="","",VLOOKUP(F178,Measures!D$11:G$245,4,FALSE))</f>
        <v/>
      </c>
      <c r="H178" s="129" t="str">
        <f>IF('Retrofit Inputs'!H182=0,"",'Retrofit Inputs'!H182)</f>
        <v/>
      </c>
      <c r="I178" s="129" t="str">
        <f>IF('Retrofit Inputs'!K182=0,"",'Retrofit Inputs'!K182)</f>
        <v/>
      </c>
      <c r="J178" s="130" t="str">
        <f ca="1">IF(OR(B178="",I178=""),"",IF(I178="None",0,INDEX(INDIRECT(CONCATENATE(B178,"SF")),1,MATCH(I178,Defaults!D$22:G$22,0))))</f>
        <v/>
      </c>
      <c r="K178" s="128" t="str">
        <f>IF(OR('Retrofit Inputs'!M182="",'Retrofit Inputs'!O182=""),"",IF(OR('Retrofit Inputs'!M182="LED Tube",'Retrofit Inputs'!M182="LED Kit"),CONCATENATE("LED"," ",'Retrofit Inputs'!O182),CONCATENATE('Retrofit Inputs'!M182, " ",'Retrofit Inputs'!O182)))</f>
        <v/>
      </c>
      <c r="L178" s="123" t="str">
        <f>IF(K178="","",VLOOKUP(K178,Measures!D$11:G$245,4,FALSE))</f>
        <v/>
      </c>
      <c r="M178" s="121" t="str">
        <f>IF('Retrofit Inputs'!Q182=0,"",'Retrofit Inputs'!Q182)</f>
        <v/>
      </c>
      <c r="N178" s="129" t="str">
        <f>IF('Retrofit Inputs'!T182=0,"",'Retrofit Inputs'!T182)</f>
        <v/>
      </c>
      <c r="O178" s="130" t="str">
        <f ca="1">IF(OR(B178="",N178=""),"",IF(N178="None",0,INDEX(INDIRECT(CONCATENATE(B178,"SF")),1,MATCH(N178,Defaults!D$22:G$22,0))))</f>
        <v/>
      </c>
      <c r="P178" s="131" t="str">
        <f t="shared" ca="1" si="8"/>
        <v/>
      </c>
      <c r="Q178" s="228" t="str">
        <f t="shared" ca="1" si="9"/>
        <v/>
      </c>
      <c r="R178" s="132" t="str">
        <f t="shared" ca="1" si="10"/>
        <v/>
      </c>
      <c r="S178" s="352" t="str">
        <f t="shared" ca="1" si="11"/>
        <v/>
      </c>
    </row>
    <row r="179" spans="2:19" ht="15.5">
      <c r="B179" s="348" t="str">
        <f>IF('Retrofit Inputs'!B183=0,"",'Retrofit Inputs'!B183)</f>
        <v/>
      </c>
      <c r="C179" s="118" t="str">
        <f>IF(B179="","",VLOOKUP(B179,Defaults!B$22:C$28,2,FALSE))</f>
        <v/>
      </c>
      <c r="D179" s="125" t="str">
        <f>IFERROR(VLOOKUP(F179,Measures!$D$11:$F$245,3,FALSE),"")</f>
        <v/>
      </c>
      <c r="E179" s="127" t="str">
        <f ca="1">IF(OR('Project Info'!$C$16="",B179=""),"",IF(D179="Screw-in Lighting",INDEX(INDIRECT(CONCATENATE(B179,"SI_IE")),'Project Info'!C$16,1),IF(D179="Hard-Wired Lighting",INDEX(INDIRECT(CONCATENATE(B179,"HW_IE")),'Project Info'!C$16,1))))</f>
        <v/>
      </c>
      <c r="F179" s="128" t="str">
        <f>IF(OR('Retrofit Inputs'!D183="",'Retrofit Inputs'!F183=""),"",IF(OR('Retrofit Inputs'!D183="LED Tube",'Retrofit Inputs'!D183="LED Kit"),CONCATENATE("LED"," ",'Retrofit Inputs'!F183),CONCATENATE('Retrofit Inputs'!D183, " ",'Retrofit Inputs'!F183)))</f>
        <v/>
      </c>
      <c r="G179" s="120" t="str">
        <f>IF(F179="","",VLOOKUP(F179,Measures!D$11:G$245,4,FALSE))</f>
        <v/>
      </c>
      <c r="H179" s="129" t="str">
        <f>IF('Retrofit Inputs'!H183=0,"",'Retrofit Inputs'!H183)</f>
        <v/>
      </c>
      <c r="I179" s="129" t="str">
        <f>IF('Retrofit Inputs'!K183=0,"",'Retrofit Inputs'!K183)</f>
        <v/>
      </c>
      <c r="J179" s="130" t="str">
        <f ca="1">IF(OR(B179="",I179=""),"",IF(I179="None",0,INDEX(INDIRECT(CONCATENATE(B179,"SF")),1,MATCH(I179,Defaults!D$22:G$22,0))))</f>
        <v/>
      </c>
      <c r="K179" s="128" t="str">
        <f>IF(OR('Retrofit Inputs'!M183="",'Retrofit Inputs'!O183=""),"",IF(OR('Retrofit Inputs'!M183="LED Tube",'Retrofit Inputs'!M183="LED Kit"),CONCATENATE("LED"," ",'Retrofit Inputs'!O183),CONCATENATE('Retrofit Inputs'!M183, " ",'Retrofit Inputs'!O183)))</f>
        <v/>
      </c>
      <c r="L179" s="123" t="str">
        <f>IF(K179="","",VLOOKUP(K179,Measures!D$11:G$245,4,FALSE))</f>
        <v/>
      </c>
      <c r="M179" s="121" t="str">
        <f>IF('Retrofit Inputs'!Q183=0,"",'Retrofit Inputs'!Q183)</f>
        <v/>
      </c>
      <c r="N179" s="129" t="str">
        <f>IF('Retrofit Inputs'!T183=0,"",'Retrofit Inputs'!T183)</f>
        <v/>
      </c>
      <c r="O179" s="130" t="str">
        <f ca="1">IF(OR(B179="",N179=""),"",IF(N179="None",0,INDEX(INDIRECT(CONCATENATE(B179,"SF")),1,MATCH(N179,Defaults!D$22:G$22,0))))</f>
        <v/>
      </c>
      <c r="P179" s="131" t="str">
        <f t="shared" ca="1" si="8"/>
        <v/>
      </c>
      <c r="Q179" s="228" t="str">
        <f t="shared" ca="1" si="9"/>
        <v/>
      </c>
      <c r="R179" s="132" t="str">
        <f t="shared" ca="1" si="10"/>
        <v/>
      </c>
      <c r="S179" s="352" t="str">
        <f t="shared" ca="1" si="11"/>
        <v/>
      </c>
    </row>
    <row r="180" spans="2:19" ht="15.5">
      <c r="B180" s="348" t="str">
        <f>IF('Retrofit Inputs'!B184=0,"",'Retrofit Inputs'!B184)</f>
        <v/>
      </c>
      <c r="C180" s="118" t="str">
        <f>IF(B180="","",VLOOKUP(B180,Defaults!B$22:C$28,2,FALSE))</f>
        <v/>
      </c>
      <c r="D180" s="125" t="str">
        <f>IFERROR(VLOOKUP(F180,Measures!$D$11:$F$245,3,FALSE),"")</f>
        <v/>
      </c>
      <c r="E180" s="127" t="str">
        <f ca="1">IF(OR('Project Info'!$C$16="",B180=""),"",IF(D180="Screw-in Lighting",INDEX(INDIRECT(CONCATENATE(B180,"SI_IE")),'Project Info'!C$16,1),IF(D180="Hard-Wired Lighting",INDEX(INDIRECT(CONCATENATE(B180,"HW_IE")),'Project Info'!C$16,1))))</f>
        <v/>
      </c>
      <c r="F180" s="133" t="str">
        <f>IF(OR('Retrofit Inputs'!D184="",'Retrofit Inputs'!F184=""),"",IF(OR('Retrofit Inputs'!D184="LED Tube",'Retrofit Inputs'!D184="LED Kit"),CONCATENATE("LED"," ",'Retrofit Inputs'!F184),CONCATENATE('Retrofit Inputs'!D184, " ",'Retrofit Inputs'!F184)))</f>
        <v/>
      </c>
      <c r="G180" s="120" t="str">
        <f>IF(F180="","",VLOOKUP(F180,Measures!D$11:G$245,4,FALSE))</f>
        <v/>
      </c>
      <c r="H180" s="134" t="str">
        <f>IF('Retrofit Inputs'!H184=0,"",'Retrofit Inputs'!H184)</f>
        <v/>
      </c>
      <c r="I180" s="134" t="str">
        <f>IF('Retrofit Inputs'!K184=0,"",'Retrofit Inputs'!K184)</f>
        <v/>
      </c>
      <c r="J180" s="135" t="str">
        <f ca="1">IF(OR(B180="",I180=""),"",IF(I180="None",0,INDEX(INDIRECT(CONCATENATE(B180,"SF")),1,MATCH(I180,Defaults!D$22:G$22,0))))</f>
        <v/>
      </c>
      <c r="K180" s="128" t="str">
        <f>IF(OR('Retrofit Inputs'!M184="",'Retrofit Inputs'!O184=""),"",IF(OR('Retrofit Inputs'!M184="LED Tube",'Retrofit Inputs'!M184="LED Kit"),CONCATENATE("LED"," ",'Retrofit Inputs'!O184),CONCATENATE('Retrofit Inputs'!M184, " ",'Retrofit Inputs'!O184)))</f>
        <v/>
      </c>
      <c r="L180" s="123" t="str">
        <f>IF(K180="","",VLOOKUP(K180,Measures!D$11:G$245,4,FALSE))</f>
        <v/>
      </c>
      <c r="M180" s="121" t="str">
        <f>IF('Retrofit Inputs'!Q184=0,"",'Retrofit Inputs'!Q184)</f>
        <v/>
      </c>
      <c r="N180" s="129" t="str">
        <f>IF('Retrofit Inputs'!T184=0,"",'Retrofit Inputs'!T184)</f>
        <v/>
      </c>
      <c r="O180" s="130" t="str">
        <f ca="1">IF(OR(B180="",N180=""),"",IF(N180="None",0,INDEX(INDIRECT(CONCATENATE(B180,"SF")),1,MATCH(N180,Defaults!D$22:G$22,0))))</f>
        <v/>
      </c>
      <c r="P180" s="131" t="str">
        <f t="shared" ca="1" si="8"/>
        <v/>
      </c>
      <c r="Q180" s="228" t="str">
        <f t="shared" ca="1" si="9"/>
        <v/>
      </c>
      <c r="R180" s="132" t="str">
        <f t="shared" ca="1" si="10"/>
        <v/>
      </c>
      <c r="S180" s="352" t="str">
        <f t="shared" ca="1" si="11"/>
        <v/>
      </c>
    </row>
    <row r="181" spans="2:19" ht="15.5">
      <c r="B181" s="348" t="str">
        <f>IF('Retrofit Inputs'!B185=0,"",'Retrofit Inputs'!B185)</f>
        <v/>
      </c>
      <c r="C181" s="118" t="str">
        <f>IF(B181="","",VLOOKUP(B181,Defaults!B$22:C$28,2,FALSE))</f>
        <v/>
      </c>
      <c r="D181" s="125" t="str">
        <f>IFERROR(VLOOKUP(F181,Measures!$D$11:$F$245,3,FALSE),"")</f>
        <v/>
      </c>
      <c r="E181" s="127" t="str">
        <f ca="1">IF(OR('Project Info'!$C$16="",B181=""),"",IF(D181="Screw-in Lighting",INDEX(INDIRECT(CONCATENATE(B181,"SI_IE")),'Project Info'!C$16,1),IF(D181="Hard-Wired Lighting",INDEX(INDIRECT(CONCATENATE(B181,"HW_IE")),'Project Info'!C$16,1))))</f>
        <v/>
      </c>
      <c r="F181" s="133" t="str">
        <f>IF(OR('Retrofit Inputs'!D185="",'Retrofit Inputs'!F185=""),"",IF(OR('Retrofit Inputs'!D185="LED Tube",'Retrofit Inputs'!D185="LED Kit"),CONCATENATE("LED"," ",'Retrofit Inputs'!F185),CONCATENATE('Retrofit Inputs'!D185, " ",'Retrofit Inputs'!F185)))</f>
        <v/>
      </c>
      <c r="G181" s="120" t="str">
        <f>IF(F181="","",VLOOKUP(F181,Measures!D$11:G$245,4,FALSE))</f>
        <v/>
      </c>
      <c r="H181" s="134" t="str">
        <f>IF('Retrofit Inputs'!H185=0,"",'Retrofit Inputs'!H185)</f>
        <v/>
      </c>
      <c r="I181" s="134" t="str">
        <f>IF('Retrofit Inputs'!K185=0,"",'Retrofit Inputs'!K185)</f>
        <v/>
      </c>
      <c r="J181" s="135" t="str">
        <f ca="1">IF(OR(B181="",I181=""),"",IF(I181="None",0,INDEX(INDIRECT(CONCATENATE(B181,"SF")),1,MATCH(I181,Defaults!D$22:G$22,0))))</f>
        <v/>
      </c>
      <c r="K181" s="128" t="str">
        <f>IF(OR('Retrofit Inputs'!M185="",'Retrofit Inputs'!O185=""),"",IF(OR('Retrofit Inputs'!M185="LED Tube",'Retrofit Inputs'!M185="LED Kit"),CONCATENATE("LED"," ",'Retrofit Inputs'!O185),CONCATENATE('Retrofit Inputs'!M185, " ",'Retrofit Inputs'!O185)))</f>
        <v/>
      </c>
      <c r="L181" s="123" t="str">
        <f>IF(K181="","",VLOOKUP(K181,Measures!D$11:G$245,4,FALSE))</f>
        <v/>
      </c>
      <c r="M181" s="121" t="str">
        <f>IF('Retrofit Inputs'!Q185=0,"",'Retrofit Inputs'!Q185)</f>
        <v/>
      </c>
      <c r="N181" s="129" t="str">
        <f>IF('Retrofit Inputs'!T185=0,"",'Retrofit Inputs'!T185)</f>
        <v/>
      </c>
      <c r="O181" s="130" t="str">
        <f ca="1">IF(OR(B181="",N181=""),"",IF(N181="None",0,INDEX(INDIRECT(CONCATENATE(B181,"SF")),1,MATCH(N181,Defaults!D$22:G$22,0))))</f>
        <v/>
      </c>
      <c r="P181" s="131" t="str">
        <f t="shared" ca="1" si="8"/>
        <v/>
      </c>
      <c r="Q181" s="228" t="str">
        <f t="shared" ca="1" si="9"/>
        <v/>
      </c>
      <c r="R181" s="132" t="str">
        <f t="shared" ca="1" si="10"/>
        <v/>
      </c>
      <c r="S181" s="352" t="str">
        <f t="shared" ca="1" si="11"/>
        <v/>
      </c>
    </row>
    <row r="182" spans="2:19" ht="15.5">
      <c r="B182" s="348" t="str">
        <f>IF('Retrofit Inputs'!B186=0,"",'Retrofit Inputs'!B186)</f>
        <v/>
      </c>
      <c r="C182" s="118" t="str">
        <f>IF(B182="","",VLOOKUP(B182,Defaults!B$22:C$28,2,FALSE))</f>
        <v/>
      </c>
      <c r="D182" s="125" t="str">
        <f>IFERROR(VLOOKUP(F182,Measures!$D$11:$F$245,3,FALSE),"")</f>
        <v/>
      </c>
      <c r="E182" s="127" t="str">
        <f ca="1">IF(OR('Project Info'!$C$16="",B182=""),"",IF(D182="Screw-in Lighting",INDEX(INDIRECT(CONCATENATE(B182,"SI_IE")),'Project Info'!C$16,1),IF(D182="Hard-Wired Lighting",INDEX(INDIRECT(CONCATENATE(B182,"HW_IE")),'Project Info'!C$16,1))))</f>
        <v/>
      </c>
      <c r="F182" s="117" t="str">
        <f>IF(OR('Retrofit Inputs'!D186="",'Retrofit Inputs'!F186=""),"",IF(OR('Retrofit Inputs'!D186="LED Tube",'Retrofit Inputs'!D186="LED Kit"),CONCATENATE("LED"," ",'Retrofit Inputs'!F186),CONCATENATE('Retrofit Inputs'!D186, " ",'Retrofit Inputs'!F186)))</f>
        <v/>
      </c>
      <c r="G182" s="120" t="str">
        <f>IF(F182="","",VLOOKUP(F182,Measures!D$11:G$245,4,FALSE))</f>
        <v/>
      </c>
      <c r="H182" s="121" t="str">
        <f>IF('Retrofit Inputs'!H186=0,"",'Retrofit Inputs'!H186)</f>
        <v/>
      </c>
      <c r="I182" s="121" t="str">
        <f>IF('Retrofit Inputs'!K186=0,"",'Retrofit Inputs'!K186)</f>
        <v/>
      </c>
      <c r="J182" s="122" t="str">
        <f ca="1">IF(OR(B182="",I182=""),"",IF(I182="None",0,INDEX(INDIRECT(CONCATENATE(B182,"SF")),1,MATCH(I182,Defaults!D$22:G$22,0))))</f>
        <v/>
      </c>
      <c r="K182" s="117" t="str">
        <f>IF(OR('Retrofit Inputs'!M186="",'Retrofit Inputs'!O186=""),"",IF(OR('Retrofit Inputs'!M186="LED Tube",'Retrofit Inputs'!M186="LED Kit"),CONCATENATE("LED"," ",'Retrofit Inputs'!O186),CONCATENATE('Retrofit Inputs'!M186, " ",'Retrofit Inputs'!O186)))</f>
        <v/>
      </c>
      <c r="L182" s="123" t="str">
        <f>IF(K182="","",VLOOKUP(K182,Measures!D$11:G$245,4,FALSE))</f>
        <v/>
      </c>
      <c r="M182" s="121" t="str">
        <f>IF('Retrofit Inputs'!Q186=0,"",'Retrofit Inputs'!Q186)</f>
        <v/>
      </c>
      <c r="N182" s="121" t="str">
        <f>IF('Retrofit Inputs'!T186=0,"",'Retrofit Inputs'!T186)</f>
        <v/>
      </c>
      <c r="O182" s="122" t="str">
        <f ca="1">IF(OR(B182="",N182=""),"",IF(N182="None",0,INDEX(INDIRECT(CONCATENATE(B182,"SF")),1,MATCH(N182,Defaults!D$22:G$22,0))))</f>
        <v/>
      </c>
      <c r="P182" s="136" t="str">
        <f t="shared" ca="1" si="8"/>
        <v/>
      </c>
      <c r="Q182" s="230" t="str">
        <f t="shared" ca="1" si="9"/>
        <v/>
      </c>
      <c r="R182" s="126" t="str">
        <f t="shared" ca="1" si="10"/>
        <v/>
      </c>
      <c r="S182" s="351" t="str">
        <f t="shared" ca="1" si="11"/>
        <v/>
      </c>
    </row>
    <row r="183" spans="2:19" ht="15.5">
      <c r="B183" s="348" t="str">
        <f>IF('Retrofit Inputs'!B187=0,"",'Retrofit Inputs'!B187)</f>
        <v/>
      </c>
      <c r="C183" s="118" t="str">
        <f>IF(B183="","",VLOOKUP(B183,Defaults!B$22:C$28,2,FALSE))</f>
        <v/>
      </c>
      <c r="D183" s="125" t="str">
        <f>IFERROR(VLOOKUP(F183,Measures!$D$11:$F$245,3,FALSE),"")</f>
        <v/>
      </c>
      <c r="E183" s="127" t="str">
        <f ca="1">IF(OR('Project Info'!$C$16="",B183=""),"",IF(D183="Screw-in Lighting",INDEX(INDIRECT(CONCATENATE(B183,"SI_IE")),'Project Info'!C$16,1),IF(D183="Hard-Wired Lighting",INDEX(INDIRECT(CONCATENATE(B183,"HW_IE")),'Project Info'!C$16,1))))</f>
        <v/>
      </c>
      <c r="F183" s="128" t="str">
        <f>IF(OR('Retrofit Inputs'!D187="",'Retrofit Inputs'!F187=""),"",IF(OR('Retrofit Inputs'!D187="LED Tube",'Retrofit Inputs'!D187="LED Kit"),CONCATENATE("LED"," ",'Retrofit Inputs'!F187),CONCATENATE('Retrofit Inputs'!D187, " ",'Retrofit Inputs'!F187)))</f>
        <v/>
      </c>
      <c r="G183" s="120" t="str">
        <f>IF(F183="","",VLOOKUP(F183,Measures!D$11:G$245,4,FALSE))</f>
        <v/>
      </c>
      <c r="H183" s="129" t="str">
        <f>IF('Retrofit Inputs'!H187=0,"",'Retrofit Inputs'!H187)</f>
        <v/>
      </c>
      <c r="I183" s="129" t="str">
        <f>IF('Retrofit Inputs'!K187=0,"",'Retrofit Inputs'!K187)</f>
        <v/>
      </c>
      <c r="J183" s="130" t="str">
        <f ca="1">IF(OR(B183="",I183=""),"",IF(I183="None",0,INDEX(INDIRECT(CONCATENATE(B183,"SF")),1,MATCH(I183,Defaults!D$22:G$22,0))))</f>
        <v/>
      </c>
      <c r="K183" s="128" t="str">
        <f>IF(OR('Retrofit Inputs'!M187="",'Retrofit Inputs'!O187=""),"",IF(OR('Retrofit Inputs'!M187="LED Tube",'Retrofit Inputs'!M187="LED Kit"),CONCATENATE("LED"," ",'Retrofit Inputs'!O187),CONCATENATE('Retrofit Inputs'!M187, " ",'Retrofit Inputs'!O187)))</f>
        <v/>
      </c>
      <c r="L183" s="123" t="str">
        <f>IF(K183="","",VLOOKUP(K183,Measures!D$11:G$245,4,FALSE))</f>
        <v/>
      </c>
      <c r="M183" s="121" t="str">
        <f>IF('Retrofit Inputs'!Q187=0,"",'Retrofit Inputs'!Q187)</f>
        <v/>
      </c>
      <c r="N183" s="129" t="str">
        <f>IF('Retrofit Inputs'!T187=0,"",'Retrofit Inputs'!T187)</f>
        <v/>
      </c>
      <c r="O183" s="130" t="str">
        <f ca="1">IF(OR(B183="",N183=""),"",IF(N183="None",0,INDEX(INDIRECT(CONCATENATE(B183,"SF")),1,MATCH(N183,Defaults!D$22:G$22,0))))</f>
        <v/>
      </c>
      <c r="P183" s="131" t="str">
        <f t="shared" ca="1" si="8"/>
        <v/>
      </c>
      <c r="Q183" s="228" t="str">
        <f t="shared" ca="1" si="9"/>
        <v/>
      </c>
      <c r="R183" s="132" t="str">
        <f t="shared" ca="1" si="10"/>
        <v/>
      </c>
      <c r="S183" s="352" t="str">
        <f t="shared" ca="1" si="11"/>
        <v/>
      </c>
    </row>
    <row r="184" spans="2:19" ht="15.5">
      <c r="B184" s="348" t="str">
        <f>IF('Retrofit Inputs'!B188=0,"",'Retrofit Inputs'!B188)</f>
        <v/>
      </c>
      <c r="C184" s="118" t="str">
        <f>IF(B184="","",VLOOKUP(B184,Defaults!B$22:C$28,2,FALSE))</f>
        <v/>
      </c>
      <c r="D184" s="125" t="str">
        <f>IFERROR(VLOOKUP(F184,Measures!$D$11:$F$245,3,FALSE),"")</f>
        <v/>
      </c>
      <c r="E184" s="127" t="str">
        <f ca="1">IF(OR('Project Info'!$C$16="",B184=""),"",IF(D184="Screw-in Lighting",INDEX(INDIRECT(CONCATENATE(B184,"SI_IE")),'Project Info'!C$16,1),IF(D184="Hard-Wired Lighting",INDEX(INDIRECT(CONCATENATE(B184,"HW_IE")),'Project Info'!C$16,1))))</f>
        <v/>
      </c>
      <c r="F184" s="128" t="str">
        <f>IF(OR('Retrofit Inputs'!D188="",'Retrofit Inputs'!F188=""),"",IF(OR('Retrofit Inputs'!D188="LED Tube",'Retrofit Inputs'!D188="LED Kit"),CONCATENATE("LED"," ",'Retrofit Inputs'!F188),CONCATENATE('Retrofit Inputs'!D188, " ",'Retrofit Inputs'!F188)))</f>
        <v/>
      </c>
      <c r="G184" s="120" t="str">
        <f>IF(F184="","",VLOOKUP(F184,Measures!D$11:G$245,4,FALSE))</f>
        <v/>
      </c>
      <c r="H184" s="129" t="str">
        <f>IF('Retrofit Inputs'!H188=0,"",'Retrofit Inputs'!H188)</f>
        <v/>
      </c>
      <c r="I184" s="129" t="str">
        <f>IF('Retrofit Inputs'!K188=0,"",'Retrofit Inputs'!K188)</f>
        <v/>
      </c>
      <c r="J184" s="130" t="str">
        <f ca="1">IF(OR(B184="",I184=""),"",IF(I184="None",0,INDEX(INDIRECT(CONCATENATE(B184,"SF")),1,MATCH(I184,Defaults!D$22:G$22,0))))</f>
        <v/>
      </c>
      <c r="K184" s="24" t="str">
        <f>IF(OR('Retrofit Inputs'!M188="",'Retrofit Inputs'!O188=""),"",IF(OR('Retrofit Inputs'!M188="LED Tube",'Retrofit Inputs'!M188="LED Kit"),CONCATENATE("LED"," ",'Retrofit Inputs'!O188),CONCATENATE('Retrofit Inputs'!M188, " ",'Retrofit Inputs'!O188)))</f>
        <v/>
      </c>
      <c r="L184" s="123" t="str">
        <f>IF(K184="","",VLOOKUP(K184,Measures!D$11:G$245,4,FALSE))</f>
        <v/>
      </c>
      <c r="M184" s="121" t="str">
        <f>IF('Retrofit Inputs'!Q188=0,"",'Retrofit Inputs'!Q188)</f>
        <v/>
      </c>
      <c r="N184" s="25" t="str">
        <f>IF('Retrofit Inputs'!T188=0,"",'Retrofit Inputs'!T188)</f>
        <v/>
      </c>
      <c r="O184" s="26" t="str">
        <f ca="1">IF(OR(B184="",N184=""),"",IF(N184="None",0,INDEX(INDIRECT(CONCATENATE(B184,"SF")),1,MATCH(N184,Defaults!D$22:G$22,0))))</f>
        <v/>
      </c>
      <c r="P184" s="27" t="str">
        <f t="shared" ca="1" si="8"/>
        <v/>
      </c>
      <c r="Q184" s="229" t="str">
        <f t="shared" ca="1" si="9"/>
        <v/>
      </c>
      <c r="R184" s="81" t="str">
        <f t="shared" ca="1" si="10"/>
        <v/>
      </c>
      <c r="S184" s="353" t="str">
        <f t="shared" ca="1" si="11"/>
        <v/>
      </c>
    </row>
    <row r="185" spans="2:19" ht="15.5">
      <c r="B185" s="348" t="str">
        <f>IF('Retrofit Inputs'!B189=0,"",'Retrofit Inputs'!B189)</f>
        <v/>
      </c>
      <c r="C185" s="118" t="str">
        <f>IF(B185="","",VLOOKUP(B185,Defaults!B$22:C$28,2,FALSE))</f>
        <v/>
      </c>
      <c r="D185" s="125" t="str">
        <f>IFERROR(VLOOKUP(F185,Measures!$D$11:$F$245,3,FALSE),"")</f>
        <v/>
      </c>
      <c r="E185" s="127" t="str">
        <f ca="1">IF(OR('Project Info'!$C$16="",B185=""),"",IF(D185="Screw-in Lighting",INDEX(INDIRECT(CONCATENATE(B185,"SI_IE")),'Project Info'!C$16,1),IF(D185="Hard-Wired Lighting",INDEX(INDIRECT(CONCATENATE(B185,"HW_IE")),'Project Info'!C$16,1))))</f>
        <v/>
      </c>
      <c r="F185" s="128" t="str">
        <f>IF(OR('Retrofit Inputs'!D189="",'Retrofit Inputs'!F189=""),"",IF(OR('Retrofit Inputs'!D189="LED Tube",'Retrofit Inputs'!D189="LED Kit"),CONCATENATE("LED"," ",'Retrofit Inputs'!F189),CONCATENATE('Retrofit Inputs'!D189, " ",'Retrofit Inputs'!F189)))</f>
        <v/>
      </c>
      <c r="G185" s="120" t="str">
        <f>IF(F185="","",VLOOKUP(F185,Measures!D$11:G$245,4,FALSE))</f>
        <v/>
      </c>
      <c r="H185" s="129" t="str">
        <f>IF('Retrofit Inputs'!H189=0,"",'Retrofit Inputs'!H189)</f>
        <v/>
      </c>
      <c r="I185" s="129" t="str">
        <f>IF('Retrofit Inputs'!K189=0,"",'Retrofit Inputs'!K189)</f>
        <v/>
      </c>
      <c r="J185" s="130" t="str">
        <f ca="1">IF(OR(B185="",I185=""),"",IF(I185="None",0,INDEX(INDIRECT(CONCATENATE(B185,"SF")),1,MATCH(I185,Defaults!D$22:G$22,0))))</f>
        <v/>
      </c>
      <c r="K185" s="128" t="str">
        <f>IF(OR('Retrofit Inputs'!M189="",'Retrofit Inputs'!O189=""),"",IF(OR('Retrofit Inputs'!M189="LED Tube",'Retrofit Inputs'!M189="LED Kit"),CONCATENATE("LED"," ",'Retrofit Inputs'!O189),CONCATENATE('Retrofit Inputs'!M189, " ",'Retrofit Inputs'!O189)))</f>
        <v/>
      </c>
      <c r="L185" s="123" t="str">
        <f>IF(K185="","",VLOOKUP(K185,Measures!D$11:G$245,4,FALSE))</f>
        <v/>
      </c>
      <c r="M185" s="121" t="str">
        <f>IF('Retrofit Inputs'!Q189=0,"",'Retrofit Inputs'!Q189)</f>
        <v/>
      </c>
      <c r="N185" s="129" t="str">
        <f>IF('Retrofit Inputs'!T189=0,"",'Retrofit Inputs'!T189)</f>
        <v/>
      </c>
      <c r="O185" s="130" t="str">
        <f ca="1">IF(OR(B185="",N185=""),"",IF(N185="None",0,INDEX(INDIRECT(CONCATENATE(B185,"SF")),1,MATCH(N185,Defaults!D$22:G$22,0))))</f>
        <v/>
      </c>
      <c r="P185" s="131" t="str">
        <f t="shared" ca="1" si="8"/>
        <v/>
      </c>
      <c r="Q185" s="228" t="str">
        <f t="shared" ca="1" si="9"/>
        <v/>
      </c>
      <c r="R185" s="132" t="str">
        <f t="shared" ca="1" si="10"/>
        <v/>
      </c>
      <c r="S185" s="352" t="str">
        <f t="shared" ca="1" si="11"/>
        <v/>
      </c>
    </row>
    <row r="186" spans="2:19" ht="15.5">
      <c r="B186" s="348" t="str">
        <f>IF('Retrofit Inputs'!B190=0,"",'Retrofit Inputs'!B190)</f>
        <v/>
      </c>
      <c r="C186" s="118" t="str">
        <f>IF(B186="","",VLOOKUP(B186,Defaults!B$22:C$28,2,FALSE))</f>
        <v/>
      </c>
      <c r="D186" s="125" t="str">
        <f>IFERROR(VLOOKUP(F186,Measures!$D$11:$F$245,3,FALSE),"")</f>
        <v/>
      </c>
      <c r="E186" s="127" t="str">
        <f ca="1">IF(OR('Project Info'!$C$16="",B186=""),"",IF(D186="Screw-in Lighting",INDEX(INDIRECT(CONCATENATE(B186,"SI_IE")),'Project Info'!C$16,1),IF(D186="Hard-Wired Lighting",INDEX(INDIRECT(CONCATENATE(B186,"HW_IE")),'Project Info'!C$16,1))))</f>
        <v/>
      </c>
      <c r="F186" s="128" t="str">
        <f>IF(OR('Retrofit Inputs'!D190="",'Retrofit Inputs'!F190=""),"",IF(OR('Retrofit Inputs'!D190="LED Tube",'Retrofit Inputs'!D190="LED Kit"),CONCATENATE("LED"," ",'Retrofit Inputs'!F190),CONCATENATE('Retrofit Inputs'!D190, " ",'Retrofit Inputs'!F190)))</f>
        <v/>
      </c>
      <c r="G186" s="120" t="str">
        <f>IF(F186="","",VLOOKUP(F186,Measures!D$11:G$245,4,FALSE))</f>
        <v/>
      </c>
      <c r="H186" s="129" t="str">
        <f>IF('Retrofit Inputs'!H190=0,"",'Retrofit Inputs'!H190)</f>
        <v/>
      </c>
      <c r="I186" s="129" t="str">
        <f>IF('Retrofit Inputs'!K190=0,"",'Retrofit Inputs'!K190)</f>
        <v/>
      </c>
      <c r="J186" s="130" t="str">
        <f ca="1">IF(OR(B186="",I186=""),"",IF(I186="None",0,INDEX(INDIRECT(CONCATENATE(B186,"SF")),1,MATCH(I186,Defaults!D$22:G$22,0))))</f>
        <v/>
      </c>
      <c r="K186" s="128" t="str">
        <f>IF(OR('Retrofit Inputs'!M190="",'Retrofit Inputs'!O190=""),"",IF(OR('Retrofit Inputs'!M190="LED Tube",'Retrofit Inputs'!M190="LED Kit"),CONCATENATE("LED"," ",'Retrofit Inputs'!O190),CONCATENATE('Retrofit Inputs'!M190, " ",'Retrofit Inputs'!O190)))</f>
        <v/>
      </c>
      <c r="L186" s="123" t="str">
        <f>IF(K186="","",VLOOKUP(K186,Measures!D$11:G$245,4,FALSE))</f>
        <v/>
      </c>
      <c r="M186" s="121" t="str">
        <f>IF('Retrofit Inputs'!Q190=0,"",'Retrofit Inputs'!Q190)</f>
        <v/>
      </c>
      <c r="N186" s="129" t="str">
        <f>IF('Retrofit Inputs'!T190=0,"",'Retrofit Inputs'!T190)</f>
        <v/>
      </c>
      <c r="O186" s="130" t="str">
        <f ca="1">IF(OR(B186="",N186=""),"",IF(N186="None",0,INDEX(INDIRECT(CONCATENATE(B186,"SF")),1,MATCH(N186,Defaults!D$22:G$22,0))))</f>
        <v/>
      </c>
      <c r="P186" s="131" t="str">
        <f t="shared" ca="1" si="8"/>
        <v/>
      </c>
      <c r="Q186" s="228" t="str">
        <f t="shared" ca="1" si="9"/>
        <v/>
      </c>
      <c r="R186" s="132" t="str">
        <f t="shared" ca="1" si="10"/>
        <v/>
      </c>
      <c r="S186" s="352" t="str">
        <f t="shared" ca="1" si="11"/>
        <v/>
      </c>
    </row>
    <row r="187" spans="2:19" ht="15.5">
      <c r="B187" s="348" t="str">
        <f>IF('Retrofit Inputs'!B191=0,"",'Retrofit Inputs'!B191)</f>
        <v/>
      </c>
      <c r="C187" s="118" t="str">
        <f>IF(B187="","",VLOOKUP(B187,Defaults!B$22:C$28,2,FALSE))</f>
        <v/>
      </c>
      <c r="D187" s="125" t="str">
        <f>IFERROR(VLOOKUP(F187,Measures!$D$11:$F$245,3,FALSE),"")</f>
        <v/>
      </c>
      <c r="E187" s="127" t="str">
        <f ca="1">IF(OR('Project Info'!$C$16="",B187=""),"",IF(D187="Screw-in Lighting",INDEX(INDIRECT(CONCATENATE(B187,"SI_IE")),'Project Info'!C$16,1),IF(D187="Hard-Wired Lighting",INDEX(INDIRECT(CONCATENATE(B187,"HW_IE")),'Project Info'!C$16,1))))</f>
        <v/>
      </c>
      <c r="F187" s="128" t="str">
        <f>IF(OR('Retrofit Inputs'!D191="",'Retrofit Inputs'!F191=""),"",IF(OR('Retrofit Inputs'!D191="LED Tube",'Retrofit Inputs'!D191="LED Kit"),CONCATENATE("LED"," ",'Retrofit Inputs'!F191),CONCATENATE('Retrofit Inputs'!D191, " ",'Retrofit Inputs'!F191)))</f>
        <v/>
      </c>
      <c r="G187" s="120" t="str">
        <f>IF(F187="","",VLOOKUP(F187,Measures!D$11:G$245,4,FALSE))</f>
        <v/>
      </c>
      <c r="H187" s="129" t="str">
        <f>IF('Retrofit Inputs'!H191=0,"",'Retrofit Inputs'!H191)</f>
        <v/>
      </c>
      <c r="I187" s="129" t="str">
        <f>IF('Retrofit Inputs'!K191=0,"",'Retrofit Inputs'!K191)</f>
        <v/>
      </c>
      <c r="J187" s="130" t="str">
        <f ca="1">IF(OR(B187="",I187=""),"",IF(I187="None",0,INDEX(INDIRECT(CONCATENATE(B187,"SF")),1,MATCH(I187,Defaults!D$22:G$22,0))))</f>
        <v/>
      </c>
      <c r="K187" s="128" t="str">
        <f>IF(OR('Retrofit Inputs'!M191="",'Retrofit Inputs'!O191=""),"",IF(OR('Retrofit Inputs'!M191="LED Tube",'Retrofit Inputs'!M191="LED Kit"),CONCATENATE("LED"," ",'Retrofit Inputs'!O191),CONCATENATE('Retrofit Inputs'!M191, " ",'Retrofit Inputs'!O191)))</f>
        <v/>
      </c>
      <c r="L187" s="123" t="str">
        <f>IF(K187="","",VLOOKUP(K187,Measures!D$11:G$245,4,FALSE))</f>
        <v/>
      </c>
      <c r="M187" s="121" t="str">
        <f>IF('Retrofit Inputs'!Q191=0,"",'Retrofit Inputs'!Q191)</f>
        <v/>
      </c>
      <c r="N187" s="129" t="str">
        <f>IF('Retrofit Inputs'!T191=0,"",'Retrofit Inputs'!T191)</f>
        <v/>
      </c>
      <c r="O187" s="130" t="str">
        <f ca="1">IF(OR(B187="",N187=""),"",IF(N187="None",0,INDEX(INDIRECT(CONCATENATE(B187,"SF")),1,MATCH(N187,Defaults!D$22:G$22,0))))</f>
        <v/>
      </c>
      <c r="P187" s="131" t="str">
        <f t="shared" ca="1" si="8"/>
        <v/>
      </c>
      <c r="Q187" s="228" t="str">
        <f t="shared" ca="1" si="9"/>
        <v/>
      </c>
      <c r="R187" s="132" t="str">
        <f t="shared" ca="1" si="10"/>
        <v/>
      </c>
      <c r="S187" s="352" t="str">
        <f t="shared" ca="1" si="11"/>
        <v/>
      </c>
    </row>
    <row r="188" spans="2:19" ht="15.5">
      <c r="B188" s="348" t="str">
        <f>IF('Retrofit Inputs'!B192=0,"",'Retrofit Inputs'!B192)</f>
        <v/>
      </c>
      <c r="C188" s="118" t="str">
        <f>IF(B188="","",VLOOKUP(B188,Defaults!B$22:C$28,2,FALSE))</f>
        <v/>
      </c>
      <c r="D188" s="125" t="str">
        <f>IFERROR(VLOOKUP(F188,Measures!$D$11:$F$245,3,FALSE),"")</f>
        <v/>
      </c>
      <c r="E188" s="127" t="str">
        <f ca="1">IF(OR('Project Info'!$C$16="",B188=""),"",IF(D188="Screw-in Lighting",INDEX(INDIRECT(CONCATENATE(B188,"SI_IE")),'Project Info'!C$16,1),IF(D188="Hard-Wired Lighting",INDEX(INDIRECT(CONCATENATE(B188,"HW_IE")),'Project Info'!C$16,1))))</f>
        <v/>
      </c>
      <c r="F188" s="128" t="str">
        <f>IF(OR('Retrofit Inputs'!D192="",'Retrofit Inputs'!F192=""),"",IF(OR('Retrofit Inputs'!D192="LED Tube",'Retrofit Inputs'!D192="LED Kit"),CONCATENATE("LED"," ",'Retrofit Inputs'!F192),CONCATENATE('Retrofit Inputs'!D192, " ",'Retrofit Inputs'!F192)))</f>
        <v/>
      </c>
      <c r="G188" s="120" t="str">
        <f>IF(F188="","",VLOOKUP(F188,Measures!D$11:G$245,4,FALSE))</f>
        <v/>
      </c>
      <c r="H188" s="129" t="str">
        <f>IF('Retrofit Inputs'!H192=0,"",'Retrofit Inputs'!H192)</f>
        <v/>
      </c>
      <c r="I188" s="129" t="str">
        <f>IF('Retrofit Inputs'!K192=0,"",'Retrofit Inputs'!K192)</f>
        <v/>
      </c>
      <c r="J188" s="130" t="str">
        <f ca="1">IF(OR(B188="",I188=""),"",IF(I188="None",0,INDEX(INDIRECT(CONCATENATE(B188,"SF")),1,MATCH(I188,Defaults!D$22:G$22,0))))</f>
        <v/>
      </c>
      <c r="K188" s="128" t="str">
        <f>IF(OR('Retrofit Inputs'!M192="",'Retrofit Inputs'!O192=""),"",IF(OR('Retrofit Inputs'!M192="LED Tube",'Retrofit Inputs'!M192="LED Kit"),CONCATENATE("LED"," ",'Retrofit Inputs'!O192),CONCATENATE('Retrofit Inputs'!M192, " ",'Retrofit Inputs'!O192)))</f>
        <v/>
      </c>
      <c r="L188" s="123" t="str">
        <f>IF(K188="","",VLOOKUP(K188,Measures!D$11:G$245,4,FALSE))</f>
        <v/>
      </c>
      <c r="M188" s="121" t="str">
        <f>IF('Retrofit Inputs'!Q192=0,"",'Retrofit Inputs'!Q192)</f>
        <v/>
      </c>
      <c r="N188" s="129" t="str">
        <f>IF('Retrofit Inputs'!T192=0,"",'Retrofit Inputs'!T192)</f>
        <v/>
      </c>
      <c r="O188" s="130" t="str">
        <f ca="1">IF(OR(B188="",N188=""),"",IF(N188="None",0,INDEX(INDIRECT(CONCATENATE(B188,"SF")),1,MATCH(N188,Defaults!D$22:G$22,0))))</f>
        <v/>
      </c>
      <c r="P188" s="131" t="str">
        <f t="shared" ca="1" si="8"/>
        <v/>
      </c>
      <c r="Q188" s="228" t="str">
        <f t="shared" ca="1" si="9"/>
        <v/>
      </c>
      <c r="R188" s="132" t="str">
        <f t="shared" ca="1" si="10"/>
        <v/>
      </c>
      <c r="S188" s="352" t="str">
        <f t="shared" ca="1" si="11"/>
        <v/>
      </c>
    </row>
    <row r="189" spans="2:19" ht="15.5">
      <c r="B189" s="348" t="str">
        <f>IF('Retrofit Inputs'!B193=0,"",'Retrofit Inputs'!B193)</f>
        <v/>
      </c>
      <c r="C189" s="118" t="str">
        <f>IF(B189="","",VLOOKUP(B189,Defaults!B$22:C$28,2,FALSE))</f>
        <v/>
      </c>
      <c r="D189" s="125" t="str">
        <f>IFERROR(VLOOKUP(F189,Measures!$D$11:$F$245,3,FALSE),"")</f>
        <v/>
      </c>
      <c r="E189" s="127" t="str">
        <f ca="1">IF(OR('Project Info'!$C$16="",B189=""),"",IF(D189="Screw-in Lighting",INDEX(INDIRECT(CONCATENATE(B189,"SI_IE")),'Project Info'!C$16,1),IF(D189="Hard-Wired Lighting",INDEX(INDIRECT(CONCATENATE(B189,"HW_IE")),'Project Info'!C$16,1))))</f>
        <v/>
      </c>
      <c r="F189" s="128" t="str">
        <f>IF(OR('Retrofit Inputs'!D193="",'Retrofit Inputs'!F193=""),"",IF(OR('Retrofit Inputs'!D193="LED Tube",'Retrofit Inputs'!D193="LED Kit"),CONCATENATE("LED"," ",'Retrofit Inputs'!F193),CONCATENATE('Retrofit Inputs'!D193, " ",'Retrofit Inputs'!F193)))</f>
        <v/>
      </c>
      <c r="G189" s="120" t="str">
        <f>IF(F189="","",VLOOKUP(F189,Measures!D$11:G$245,4,FALSE))</f>
        <v/>
      </c>
      <c r="H189" s="129" t="str">
        <f>IF('Retrofit Inputs'!H193=0,"",'Retrofit Inputs'!H193)</f>
        <v/>
      </c>
      <c r="I189" s="129" t="str">
        <f>IF('Retrofit Inputs'!K193=0,"",'Retrofit Inputs'!K193)</f>
        <v/>
      </c>
      <c r="J189" s="130" t="str">
        <f ca="1">IF(OR(B189="",I189=""),"",IF(I189="None",0,INDEX(INDIRECT(CONCATENATE(B189,"SF")),1,MATCH(I189,Defaults!D$22:G$22,0))))</f>
        <v/>
      </c>
      <c r="K189" s="128" t="str">
        <f>IF(OR('Retrofit Inputs'!M193="",'Retrofit Inputs'!O193=""),"",IF(OR('Retrofit Inputs'!M193="LED Tube",'Retrofit Inputs'!M193="LED Kit"),CONCATENATE("LED"," ",'Retrofit Inputs'!O193),CONCATENATE('Retrofit Inputs'!M193, " ",'Retrofit Inputs'!O193)))</f>
        <v/>
      </c>
      <c r="L189" s="123" t="str">
        <f>IF(K189="","",VLOOKUP(K189,Measures!D$11:G$245,4,FALSE))</f>
        <v/>
      </c>
      <c r="M189" s="121" t="str">
        <f>IF('Retrofit Inputs'!Q193=0,"",'Retrofit Inputs'!Q193)</f>
        <v/>
      </c>
      <c r="N189" s="129" t="str">
        <f>IF('Retrofit Inputs'!T193=0,"",'Retrofit Inputs'!T193)</f>
        <v/>
      </c>
      <c r="O189" s="130" t="str">
        <f ca="1">IF(OR(B189="",N189=""),"",IF(N189="None",0,INDEX(INDIRECT(CONCATENATE(B189,"SF")),1,MATCH(N189,Defaults!D$22:G$22,0))))</f>
        <v/>
      </c>
      <c r="P189" s="131" t="str">
        <f t="shared" ca="1" si="8"/>
        <v/>
      </c>
      <c r="Q189" s="228" t="str">
        <f t="shared" ca="1" si="9"/>
        <v/>
      </c>
      <c r="R189" s="132" t="str">
        <f t="shared" ca="1" si="10"/>
        <v/>
      </c>
      <c r="S189" s="352" t="str">
        <f t="shared" ca="1" si="11"/>
        <v/>
      </c>
    </row>
    <row r="190" spans="2:19" ht="15.5">
      <c r="B190" s="348" t="str">
        <f>IF('Retrofit Inputs'!B194=0,"",'Retrofit Inputs'!B194)</f>
        <v/>
      </c>
      <c r="C190" s="118" t="str">
        <f>IF(B190="","",VLOOKUP(B190,Defaults!B$22:C$28,2,FALSE))</f>
        <v/>
      </c>
      <c r="D190" s="125" t="str">
        <f>IFERROR(VLOOKUP(F190,Measures!$D$11:$F$245,3,FALSE),"")</f>
        <v/>
      </c>
      <c r="E190" s="127" t="str">
        <f ca="1">IF(OR('Project Info'!$C$16="",B190=""),"",IF(D190="Screw-in Lighting",INDEX(INDIRECT(CONCATENATE(B190,"SI_IE")),'Project Info'!C$16,1),IF(D190="Hard-Wired Lighting",INDEX(INDIRECT(CONCATENATE(B190,"HW_IE")),'Project Info'!C$16,1))))</f>
        <v/>
      </c>
      <c r="F190" s="133" t="str">
        <f>IF(OR('Retrofit Inputs'!D194="",'Retrofit Inputs'!F194=""),"",IF(OR('Retrofit Inputs'!D194="LED Tube",'Retrofit Inputs'!D194="LED Kit"),CONCATENATE("LED"," ",'Retrofit Inputs'!F194),CONCATENATE('Retrofit Inputs'!D194, " ",'Retrofit Inputs'!F194)))</f>
        <v/>
      </c>
      <c r="G190" s="120" t="str">
        <f>IF(F190="","",VLOOKUP(F190,Measures!D$11:G$245,4,FALSE))</f>
        <v/>
      </c>
      <c r="H190" s="134" t="str">
        <f>IF('Retrofit Inputs'!H194=0,"",'Retrofit Inputs'!H194)</f>
        <v/>
      </c>
      <c r="I190" s="134" t="str">
        <f>IF('Retrofit Inputs'!K194=0,"",'Retrofit Inputs'!K194)</f>
        <v/>
      </c>
      <c r="J190" s="135" t="str">
        <f ca="1">IF(OR(B190="",I190=""),"",IF(I190="None",0,INDEX(INDIRECT(CONCATENATE(B190,"SF")),1,MATCH(I190,Defaults!D$22:G$22,0))))</f>
        <v/>
      </c>
      <c r="K190" s="128" t="str">
        <f>IF(OR('Retrofit Inputs'!M194="",'Retrofit Inputs'!O194=""),"",IF(OR('Retrofit Inputs'!M194="LED Tube",'Retrofit Inputs'!M194="LED Kit"),CONCATENATE("LED"," ",'Retrofit Inputs'!O194),CONCATENATE('Retrofit Inputs'!M194, " ",'Retrofit Inputs'!O194)))</f>
        <v/>
      </c>
      <c r="L190" s="123" t="str">
        <f>IF(K190="","",VLOOKUP(K190,Measures!D$11:G$245,4,FALSE))</f>
        <v/>
      </c>
      <c r="M190" s="121" t="str">
        <f>IF('Retrofit Inputs'!Q194=0,"",'Retrofit Inputs'!Q194)</f>
        <v/>
      </c>
      <c r="N190" s="129" t="str">
        <f>IF('Retrofit Inputs'!T194=0,"",'Retrofit Inputs'!T194)</f>
        <v/>
      </c>
      <c r="O190" s="130" t="str">
        <f ca="1">IF(OR(B190="",N190=""),"",IF(N190="None",0,INDEX(INDIRECT(CONCATENATE(B190,"SF")),1,MATCH(N190,Defaults!D$22:G$22,0))))</f>
        <v/>
      </c>
      <c r="P190" s="131" t="str">
        <f t="shared" ca="1" si="8"/>
        <v/>
      </c>
      <c r="Q190" s="228" t="str">
        <f t="shared" ca="1" si="9"/>
        <v/>
      </c>
      <c r="R190" s="132" t="str">
        <f t="shared" ca="1" si="10"/>
        <v/>
      </c>
      <c r="S190" s="352" t="str">
        <f t="shared" ca="1" si="11"/>
        <v/>
      </c>
    </row>
    <row r="191" spans="2:19" ht="15.5">
      <c r="B191" s="349" t="str">
        <f>IF('Retrofit Inputs'!B195=0,"",'Retrofit Inputs'!B195)</f>
        <v/>
      </c>
      <c r="C191" s="118" t="str">
        <f>IF(B191="","",VLOOKUP(B191,Defaults!B$22:C$28,2,FALSE))</f>
        <v/>
      </c>
      <c r="D191" s="125" t="str">
        <f>IFERROR(VLOOKUP(F191,Measures!$D$11:$F$245,3,FALSE),"")</f>
        <v/>
      </c>
      <c r="E191" s="127" t="str">
        <f ca="1">IF(OR('Project Info'!$C$16="",B191=""),"",IF(D191="Screw-in Lighting",INDEX(INDIRECT(CONCATENATE(B191,"SI_IE")),'Project Info'!C$16,1),IF(D191="Hard-Wired Lighting",INDEX(INDIRECT(CONCATENATE(B191,"HW_IE")),'Project Info'!C$16,1))))</f>
        <v/>
      </c>
      <c r="F191" s="137" t="str">
        <f>IF(OR('Retrofit Inputs'!D195="",'Retrofit Inputs'!F195=""),"",IF(OR('Retrofit Inputs'!D195="LED Tube",'Retrofit Inputs'!D195="LED Kit"),CONCATENATE("LED"," ",'Retrofit Inputs'!F195),CONCATENATE('Retrofit Inputs'!D195, " ",'Retrofit Inputs'!F195)))</f>
        <v/>
      </c>
      <c r="G191" s="120" t="str">
        <f>IF(F191="","",VLOOKUP(F191,Measures!D$11:G$245,4,FALSE))</f>
        <v/>
      </c>
      <c r="H191" s="138" t="str">
        <f>IF('Retrofit Inputs'!H195=0,"",'Retrofit Inputs'!H195)</f>
        <v/>
      </c>
      <c r="I191" s="138" t="str">
        <f>IF('Retrofit Inputs'!K195=0,"",'Retrofit Inputs'!K195)</f>
        <v/>
      </c>
      <c r="J191" s="139" t="str">
        <f ca="1">IF(OR(B191="",I191=""),"",IF(I191="None",0,INDEX(INDIRECT(CONCATENATE(B191,"SF")),1,MATCH(I191,Defaults!D$22:G$22,0))))</f>
        <v/>
      </c>
      <c r="K191" s="140" t="str">
        <f>IF(OR('Retrofit Inputs'!M195="",'Retrofit Inputs'!O195=""),"",IF(OR('Retrofit Inputs'!M195="LED Tube",'Retrofit Inputs'!M195="LED Kit"),CONCATENATE("LED"," ",'Retrofit Inputs'!O195),CONCATENATE('Retrofit Inputs'!M195, " ",'Retrofit Inputs'!O195)))</f>
        <v/>
      </c>
      <c r="L191" s="123" t="str">
        <f>IF(K191="","",VLOOKUP(K191,Measures!D$11:G$245,4,FALSE))</f>
        <v/>
      </c>
      <c r="M191" s="141" t="str">
        <f>IF('Retrofit Inputs'!Q195=0,"",'Retrofit Inputs'!Q195)</f>
        <v/>
      </c>
      <c r="N191" s="142" t="str">
        <f>IF('Retrofit Inputs'!T195=0,"",'Retrofit Inputs'!T195)</f>
        <v/>
      </c>
      <c r="O191" s="143" t="str">
        <f ca="1">IF(OR(B191="",N191=""),"",IF(N191="None",0,INDEX(INDIRECT(CONCATENATE(B191,"SF")),1,MATCH(N191,Defaults!D$22:G$22,0))))</f>
        <v/>
      </c>
      <c r="P191" s="144" t="str">
        <f t="shared" ca="1" si="8"/>
        <v/>
      </c>
      <c r="Q191" s="231" t="str">
        <f t="shared" ca="1" si="9"/>
        <v/>
      </c>
      <c r="R191" s="145" t="str">
        <f t="shared" ca="1" si="10"/>
        <v/>
      </c>
      <c r="S191" s="354" t="str">
        <f t="shared" ca="1" si="11"/>
        <v/>
      </c>
    </row>
    <row r="192" spans="2:19" ht="15.5">
      <c r="B192" s="350" t="str">
        <f>IF('Retrofit Inputs'!B196=0,"",'Retrofit Inputs'!B196)</f>
        <v/>
      </c>
      <c r="C192" s="118" t="str">
        <f>IF(B192="","",VLOOKUP(B192,Defaults!B$22:C$28,2,FALSE))</f>
        <v/>
      </c>
      <c r="D192" s="125" t="str">
        <f>IFERROR(VLOOKUP(F192,Measures!$D$11:$F$245,3,FALSE),"")</f>
        <v/>
      </c>
      <c r="E192" s="127" t="str">
        <f ca="1">IF(OR('Project Info'!$C$16="",B192=""),"",IF(D192="Screw-in Lighting",INDEX(INDIRECT(CONCATENATE(B192,"SI_IE")),'Project Info'!C$16,1),IF(D192="Hard-Wired Lighting",INDEX(INDIRECT(CONCATENATE(B192,"HW_IE")),'Project Info'!C$16,1))))</f>
        <v/>
      </c>
      <c r="F192" s="128" t="str">
        <f>IF(OR('Retrofit Inputs'!D196="",'Retrofit Inputs'!F196=""),"",IF(OR('Retrofit Inputs'!D196="LED Tube",'Retrofit Inputs'!D196="LED Kit"),CONCATENATE("LED"," ",'Retrofit Inputs'!F196),CONCATENATE('Retrofit Inputs'!D196, " ",'Retrofit Inputs'!F196)))</f>
        <v/>
      </c>
      <c r="G192" s="120" t="str">
        <f>IF(F192="","",VLOOKUP(F192,Measures!D$11:G$245,4,FALSE))</f>
        <v/>
      </c>
      <c r="H192" s="129" t="str">
        <f>IF('Retrofit Inputs'!H196=0,"",'Retrofit Inputs'!H196)</f>
        <v/>
      </c>
      <c r="I192" s="129" t="str">
        <f>IF('Retrofit Inputs'!K196=0,"",'Retrofit Inputs'!K196)</f>
        <v/>
      </c>
      <c r="J192" s="130" t="str">
        <f ca="1">IF(OR(B192="",I192=""),"",IF(I192="None",0,INDEX(INDIRECT(CONCATENATE(B192,"SF")),1,MATCH(I192,Defaults!D$22:G$22,0))))</f>
        <v/>
      </c>
      <c r="K192" s="128" t="str">
        <f>IF(OR('Retrofit Inputs'!M196="",'Retrofit Inputs'!O196=""),"",IF(OR('Retrofit Inputs'!M196="LED Tube",'Retrofit Inputs'!M196="LED Kit"),CONCATENATE("LED"," ",'Retrofit Inputs'!O196),CONCATENATE('Retrofit Inputs'!M196, " ",'Retrofit Inputs'!O196)))</f>
        <v/>
      </c>
      <c r="L192" s="123" t="str">
        <f>IF(K192="","",VLOOKUP(K192,Measures!D$11:G$245,4,FALSE))</f>
        <v/>
      </c>
      <c r="M192" s="129" t="str">
        <f>IF('Retrofit Inputs'!Q196=0,"",'Retrofit Inputs'!Q196)</f>
        <v/>
      </c>
      <c r="N192" s="129" t="str">
        <f>IF('Retrofit Inputs'!T196=0,"",'Retrofit Inputs'!T196)</f>
        <v/>
      </c>
      <c r="O192" s="130" t="str">
        <f ca="1">IF(OR(B192="",N192=""),"",IF(N192="None",0,INDEX(INDIRECT(CONCATENATE(B192,"SF")),1,MATCH(N192,Defaults!D$22:G$22,0))))</f>
        <v/>
      </c>
      <c r="P192" s="131" t="str">
        <f t="shared" ca="1" si="8"/>
        <v/>
      </c>
      <c r="Q192" s="228" t="str">
        <f t="shared" ca="1" si="9"/>
        <v/>
      </c>
      <c r="R192" s="132" t="str">
        <f t="shared" ca="1" si="10"/>
        <v/>
      </c>
      <c r="S192" s="352" t="str">
        <f t="shared" ca="1" si="11"/>
        <v/>
      </c>
    </row>
    <row r="193" spans="2:19" ht="15.5">
      <c r="B193" s="348" t="str">
        <f>IF('Retrofit Inputs'!B197=0,"",'Retrofit Inputs'!B197)</f>
        <v/>
      </c>
      <c r="C193" s="118" t="str">
        <f>IF(B193="","",VLOOKUP(B193,Defaults!B$22:C$28,2,FALSE))</f>
        <v/>
      </c>
      <c r="D193" s="125" t="str">
        <f>IFERROR(VLOOKUP(F193,Measures!$D$11:$F$245,3,FALSE),"")</f>
        <v/>
      </c>
      <c r="E193" s="127" t="str">
        <f ca="1">IF(OR('Project Info'!$C$16="",B193=""),"",IF(D193="Screw-in Lighting",INDEX(INDIRECT(CONCATENATE(B193,"SI_IE")),'Project Info'!C$16,1),IF(D193="Hard-Wired Lighting",INDEX(INDIRECT(CONCATENATE(B193,"HW_IE")),'Project Info'!C$16,1))))</f>
        <v/>
      </c>
      <c r="F193" s="128" t="str">
        <f>IF(OR('Retrofit Inputs'!D197="",'Retrofit Inputs'!F197=""),"",IF(OR('Retrofit Inputs'!D197="LED Tube",'Retrofit Inputs'!D197="LED Kit"),CONCATENATE("LED"," ",'Retrofit Inputs'!F197),CONCATENATE('Retrofit Inputs'!D197, " ",'Retrofit Inputs'!F197)))</f>
        <v/>
      </c>
      <c r="G193" s="120" t="str">
        <f>IF(F193="","",VLOOKUP(F193,Measures!D$11:G$245,4,FALSE))</f>
        <v/>
      </c>
      <c r="H193" s="129" t="str">
        <f>IF('Retrofit Inputs'!H197=0,"",'Retrofit Inputs'!H197)</f>
        <v/>
      </c>
      <c r="I193" s="129" t="str">
        <f>IF('Retrofit Inputs'!K197=0,"",'Retrofit Inputs'!K197)</f>
        <v/>
      </c>
      <c r="J193" s="130" t="str">
        <f ca="1">IF(OR(B193="",I193=""),"",IF(I193="None",0,INDEX(INDIRECT(CONCATENATE(B193,"SF")),1,MATCH(I193,Defaults!D$22:G$22,0))))</f>
        <v/>
      </c>
      <c r="K193" s="128" t="str">
        <f>IF(OR('Retrofit Inputs'!M197="",'Retrofit Inputs'!O197=""),"",IF(OR('Retrofit Inputs'!M197="LED Tube",'Retrofit Inputs'!M197="LED Kit"),CONCATENATE("LED"," ",'Retrofit Inputs'!O197),CONCATENATE('Retrofit Inputs'!M197, " ",'Retrofit Inputs'!O197)))</f>
        <v/>
      </c>
      <c r="L193" s="123" t="str">
        <f>IF(K193="","",VLOOKUP(K193,Measures!D$11:G$245,4,FALSE))</f>
        <v/>
      </c>
      <c r="M193" s="121" t="str">
        <f>IF('Retrofit Inputs'!Q197=0,"",'Retrofit Inputs'!Q197)</f>
        <v/>
      </c>
      <c r="N193" s="129" t="str">
        <f>IF('Retrofit Inputs'!T197=0,"",'Retrofit Inputs'!T197)</f>
        <v/>
      </c>
      <c r="O193" s="130" t="str">
        <f ca="1">IF(OR(B193="",N193=""),"",IF(N193="None",0,INDEX(INDIRECT(CONCATENATE(B193,"SF")),1,MATCH(N193,Defaults!D$22:G$22,0))))</f>
        <v/>
      </c>
      <c r="P193" s="131" t="str">
        <f t="shared" ca="1" si="8"/>
        <v/>
      </c>
      <c r="Q193" s="228" t="str">
        <f t="shared" ca="1" si="9"/>
        <v/>
      </c>
      <c r="R193" s="132" t="str">
        <f t="shared" ca="1" si="10"/>
        <v/>
      </c>
      <c r="S193" s="352" t="str">
        <f t="shared" ca="1" si="11"/>
        <v/>
      </c>
    </row>
    <row r="194" spans="2:19" ht="15.5">
      <c r="B194" s="348" t="str">
        <f>IF('Retrofit Inputs'!B198=0,"",'Retrofit Inputs'!B198)</f>
        <v/>
      </c>
      <c r="C194" s="118" t="str">
        <f>IF(B194="","",VLOOKUP(B194,Defaults!B$22:C$28,2,FALSE))</f>
        <v/>
      </c>
      <c r="D194" s="125" t="str">
        <f>IFERROR(VLOOKUP(F194,Measures!$D$11:$F$245,3,FALSE),"")</f>
        <v/>
      </c>
      <c r="E194" s="127" t="str">
        <f ca="1">IF(OR('Project Info'!$C$16="",B194=""),"",IF(D194="Screw-in Lighting",INDEX(INDIRECT(CONCATENATE(B194,"SI_IE")),'Project Info'!C$16,1),IF(D194="Hard-Wired Lighting",INDEX(INDIRECT(CONCATENATE(B194,"HW_IE")),'Project Info'!C$16,1))))</f>
        <v/>
      </c>
      <c r="F194" s="128" t="str">
        <f>IF(OR('Retrofit Inputs'!D198="",'Retrofit Inputs'!F198=""),"",IF(OR('Retrofit Inputs'!D198="LED Tube",'Retrofit Inputs'!D198="LED Kit"),CONCATENATE("LED"," ",'Retrofit Inputs'!F198),CONCATENATE('Retrofit Inputs'!D198, " ",'Retrofit Inputs'!F198)))</f>
        <v/>
      </c>
      <c r="G194" s="120" t="str">
        <f>IF(F194="","",VLOOKUP(F194,Measures!D$11:G$245,4,FALSE))</f>
        <v/>
      </c>
      <c r="H194" s="129" t="str">
        <f>IF('Retrofit Inputs'!H198=0,"",'Retrofit Inputs'!H198)</f>
        <v/>
      </c>
      <c r="I194" s="129" t="str">
        <f>IF('Retrofit Inputs'!K198=0,"",'Retrofit Inputs'!K198)</f>
        <v/>
      </c>
      <c r="J194" s="130" t="str">
        <f ca="1">IF(OR(B194="",I194=""),"",IF(I194="None",0,INDEX(INDIRECT(CONCATENATE(B194,"SF")),1,MATCH(I194,Defaults!D$22:G$22,0))))</f>
        <v/>
      </c>
      <c r="K194" s="24" t="str">
        <f>IF(OR('Retrofit Inputs'!M198="",'Retrofit Inputs'!O198=""),"",IF(OR('Retrofit Inputs'!M198="LED Tube",'Retrofit Inputs'!M198="LED Kit"),CONCATENATE("LED"," ",'Retrofit Inputs'!O198),CONCATENATE('Retrofit Inputs'!M198, " ",'Retrofit Inputs'!O198)))</f>
        <v/>
      </c>
      <c r="L194" s="123" t="str">
        <f>IF(K194="","",VLOOKUP(K194,Measures!D$11:G$245,4,FALSE))</f>
        <v/>
      </c>
      <c r="M194" s="121" t="str">
        <f>IF('Retrofit Inputs'!Q198=0,"",'Retrofit Inputs'!Q198)</f>
        <v/>
      </c>
      <c r="N194" s="25" t="str">
        <f>IF('Retrofit Inputs'!T198=0,"",'Retrofit Inputs'!T198)</f>
        <v/>
      </c>
      <c r="O194" s="26" t="str">
        <f ca="1">IF(OR(B194="",N194=""),"",IF(N194="None",0,INDEX(INDIRECT(CONCATENATE(B194,"SF")),1,MATCH(N194,Defaults!D$22:G$22,0))))</f>
        <v/>
      </c>
      <c r="P194" s="131" t="str">
        <f t="shared" ca="1" si="8"/>
        <v/>
      </c>
      <c r="Q194" s="229" t="str">
        <f t="shared" ca="1" si="9"/>
        <v/>
      </c>
      <c r="R194" s="81" t="str">
        <f t="shared" ca="1" si="10"/>
        <v/>
      </c>
      <c r="S194" s="353" t="str">
        <f t="shared" ca="1" si="11"/>
        <v/>
      </c>
    </row>
    <row r="195" spans="2:19" ht="15.5">
      <c r="B195" s="348" t="str">
        <f>IF('Retrofit Inputs'!B199=0,"",'Retrofit Inputs'!B199)</f>
        <v/>
      </c>
      <c r="C195" s="118" t="str">
        <f>IF(B195="","",VLOOKUP(B195,Defaults!B$22:C$28,2,FALSE))</f>
        <v/>
      </c>
      <c r="D195" s="125" t="str">
        <f>IFERROR(VLOOKUP(F195,Measures!$D$11:$F$245,3,FALSE),"")</f>
        <v/>
      </c>
      <c r="E195" s="127" t="str">
        <f ca="1">IF(OR('Project Info'!$C$16="",B195=""),"",IF(D195="Screw-in Lighting",INDEX(INDIRECT(CONCATENATE(B195,"SI_IE")),'Project Info'!C$16,1),IF(D195="Hard-Wired Lighting",INDEX(INDIRECT(CONCATENATE(B195,"HW_IE")),'Project Info'!C$16,1))))</f>
        <v/>
      </c>
      <c r="F195" s="128" t="str">
        <f>IF(OR('Retrofit Inputs'!D199="",'Retrofit Inputs'!F199=""),"",IF(OR('Retrofit Inputs'!D199="LED Tube",'Retrofit Inputs'!D199="LED Kit"),CONCATENATE("LED"," ",'Retrofit Inputs'!F199),CONCATENATE('Retrofit Inputs'!D199, " ",'Retrofit Inputs'!F199)))</f>
        <v/>
      </c>
      <c r="G195" s="120" t="str">
        <f>IF(F195="","",VLOOKUP(F195,Measures!D$11:G$245,4,FALSE))</f>
        <v/>
      </c>
      <c r="H195" s="129" t="str">
        <f>IF('Retrofit Inputs'!H199=0,"",'Retrofit Inputs'!H199)</f>
        <v/>
      </c>
      <c r="I195" s="129" t="str">
        <f>IF('Retrofit Inputs'!K199=0,"",'Retrofit Inputs'!K199)</f>
        <v/>
      </c>
      <c r="J195" s="130" t="str">
        <f ca="1">IF(OR(B195="",I195=""),"",IF(I195="None",0,INDEX(INDIRECT(CONCATENATE(B195,"SF")),1,MATCH(I195,Defaults!D$22:G$22,0))))</f>
        <v/>
      </c>
      <c r="K195" s="128" t="str">
        <f>IF(OR('Retrofit Inputs'!M199="",'Retrofit Inputs'!O199=""),"",IF(OR('Retrofit Inputs'!M199="LED Tube",'Retrofit Inputs'!M199="LED Kit"),CONCATENATE("LED"," ",'Retrofit Inputs'!O199),CONCATENATE('Retrofit Inputs'!M199, " ",'Retrofit Inputs'!O199)))</f>
        <v/>
      </c>
      <c r="L195" s="123" t="str">
        <f>IF(K195="","",VLOOKUP(K195,Measures!D$11:G$245,4,FALSE))</f>
        <v/>
      </c>
      <c r="M195" s="121" t="str">
        <f>IF('Retrofit Inputs'!Q199=0,"",'Retrofit Inputs'!Q199)</f>
        <v/>
      </c>
      <c r="N195" s="129" t="str">
        <f>IF('Retrofit Inputs'!T199=0,"",'Retrofit Inputs'!T199)</f>
        <v/>
      </c>
      <c r="O195" s="130" t="str">
        <f ca="1">IF(OR(B195="",N195=""),"",IF(N195="None",0,INDEX(INDIRECT(CONCATENATE(B195,"SF")),1,MATCH(N195,Defaults!D$22:G$22,0))))</f>
        <v/>
      </c>
      <c r="P195" s="131" t="str">
        <f t="shared" ca="1" si="8"/>
        <v/>
      </c>
      <c r="Q195" s="228" t="str">
        <f t="shared" ca="1" si="9"/>
        <v/>
      </c>
      <c r="R195" s="132" t="str">
        <f t="shared" ca="1" si="10"/>
        <v/>
      </c>
      <c r="S195" s="352" t="str">
        <f t="shared" ca="1" si="11"/>
        <v/>
      </c>
    </row>
    <row r="196" spans="2:19" ht="15.5">
      <c r="B196" s="348" t="str">
        <f>IF('Retrofit Inputs'!B200=0,"",'Retrofit Inputs'!B200)</f>
        <v/>
      </c>
      <c r="C196" s="118" t="str">
        <f>IF(B196="","",VLOOKUP(B196,Defaults!B$22:C$28,2,FALSE))</f>
        <v/>
      </c>
      <c r="D196" s="125" t="str">
        <f>IFERROR(VLOOKUP(F196,Measures!$D$11:$F$245,3,FALSE),"")</f>
        <v/>
      </c>
      <c r="E196" s="127" t="str">
        <f ca="1">IF(OR('Project Info'!$C$16="",B196=""),"",IF(D196="Screw-in Lighting",INDEX(INDIRECT(CONCATENATE(B196,"SI_IE")),'Project Info'!C$16,1),IF(D196="Hard-Wired Lighting",INDEX(INDIRECT(CONCATENATE(B196,"HW_IE")),'Project Info'!C$16,1))))</f>
        <v/>
      </c>
      <c r="F196" s="128" t="str">
        <f>IF(OR('Retrofit Inputs'!D200="",'Retrofit Inputs'!F200=""),"",IF(OR('Retrofit Inputs'!D200="LED Tube",'Retrofit Inputs'!D200="LED Kit"),CONCATENATE("LED"," ",'Retrofit Inputs'!F200),CONCATENATE('Retrofit Inputs'!D200, " ",'Retrofit Inputs'!F200)))</f>
        <v/>
      </c>
      <c r="G196" s="120" t="str">
        <f>IF(F196="","",VLOOKUP(F196,Measures!D$11:G$245,4,FALSE))</f>
        <v/>
      </c>
      <c r="H196" s="129" t="str">
        <f>IF('Retrofit Inputs'!H200=0,"",'Retrofit Inputs'!H200)</f>
        <v/>
      </c>
      <c r="I196" s="129" t="str">
        <f>IF('Retrofit Inputs'!K200=0,"",'Retrofit Inputs'!K200)</f>
        <v/>
      </c>
      <c r="J196" s="130" t="str">
        <f ca="1">IF(OR(B196="",I196=""),"",IF(I196="None",0,INDEX(INDIRECT(CONCATENATE(B196,"SF")),1,MATCH(I196,Defaults!D$22:G$22,0))))</f>
        <v/>
      </c>
      <c r="K196" s="128" t="str">
        <f>IF(OR('Retrofit Inputs'!M200="",'Retrofit Inputs'!O200=""),"",IF(OR('Retrofit Inputs'!M200="LED Tube",'Retrofit Inputs'!M200="LED Kit"),CONCATENATE("LED"," ",'Retrofit Inputs'!O200),CONCATENATE('Retrofit Inputs'!M200, " ",'Retrofit Inputs'!O200)))</f>
        <v/>
      </c>
      <c r="L196" s="123" t="str">
        <f>IF(K196="","",VLOOKUP(K196,Measures!D$11:G$245,4,FALSE))</f>
        <v/>
      </c>
      <c r="M196" s="121" t="str">
        <f>IF('Retrofit Inputs'!Q200=0,"",'Retrofit Inputs'!Q200)</f>
        <v/>
      </c>
      <c r="N196" s="129" t="str">
        <f>IF('Retrofit Inputs'!T200=0,"",'Retrofit Inputs'!T200)</f>
        <v/>
      </c>
      <c r="O196" s="130" t="str">
        <f ca="1">IF(OR(B196="",N196=""),"",IF(N196="None",0,INDEX(INDIRECT(CONCATENATE(B196,"SF")),1,MATCH(N196,Defaults!D$22:G$22,0))))</f>
        <v/>
      </c>
      <c r="P196" s="131" t="str">
        <f t="shared" ca="1" si="8"/>
        <v/>
      </c>
      <c r="Q196" s="228" t="str">
        <f t="shared" ca="1" si="9"/>
        <v/>
      </c>
      <c r="R196" s="132" t="str">
        <f t="shared" ca="1" si="10"/>
        <v/>
      </c>
      <c r="S196" s="352" t="str">
        <f t="shared" ca="1" si="11"/>
        <v/>
      </c>
    </row>
    <row r="197" spans="2:19" ht="15.5">
      <c r="B197" s="348" t="str">
        <f>IF('Retrofit Inputs'!B201=0,"",'Retrofit Inputs'!B201)</f>
        <v/>
      </c>
      <c r="C197" s="118" t="str">
        <f>IF(B197="","",VLOOKUP(B197,Defaults!B$22:C$28,2,FALSE))</f>
        <v/>
      </c>
      <c r="D197" s="125" t="str">
        <f>IFERROR(VLOOKUP(F197,Measures!$D$11:$F$245,3,FALSE),"")</f>
        <v/>
      </c>
      <c r="E197" s="127" t="str">
        <f ca="1">IF(OR('Project Info'!$C$16="",B197=""),"",IF(D197="Screw-in Lighting",INDEX(INDIRECT(CONCATENATE(B197,"SI_IE")),'Project Info'!C$16,1),IF(D197="Hard-Wired Lighting",INDEX(INDIRECT(CONCATENATE(B197,"HW_IE")),'Project Info'!C$16,1))))</f>
        <v/>
      </c>
      <c r="F197" s="128" t="str">
        <f>IF(OR('Retrofit Inputs'!D201="",'Retrofit Inputs'!F201=""),"",IF(OR('Retrofit Inputs'!D201="LED Tube",'Retrofit Inputs'!D201="LED Kit"),CONCATENATE("LED"," ",'Retrofit Inputs'!F201),CONCATENATE('Retrofit Inputs'!D201, " ",'Retrofit Inputs'!F201)))</f>
        <v/>
      </c>
      <c r="G197" s="120" t="str">
        <f>IF(F197="","",VLOOKUP(F197,Measures!D$11:G$245,4,FALSE))</f>
        <v/>
      </c>
      <c r="H197" s="129" t="str">
        <f>IF('Retrofit Inputs'!H201=0,"",'Retrofit Inputs'!H201)</f>
        <v/>
      </c>
      <c r="I197" s="129" t="str">
        <f>IF('Retrofit Inputs'!K201=0,"",'Retrofit Inputs'!K201)</f>
        <v/>
      </c>
      <c r="J197" s="130" t="str">
        <f ca="1">IF(OR(B197="",I197=""),"",IF(I197="None",0,INDEX(INDIRECT(CONCATENATE(B197,"SF")),1,MATCH(I197,Defaults!D$22:G$22,0))))</f>
        <v/>
      </c>
      <c r="K197" s="128" t="str">
        <f>IF(OR('Retrofit Inputs'!M201="",'Retrofit Inputs'!O201=""),"",IF(OR('Retrofit Inputs'!M201="LED Tube",'Retrofit Inputs'!M201="LED Kit"),CONCATENATE("LED"," ",'Retrofit Inputs'!O201),CONCATENATE('Retrofit Inputs'!M201, " ",'Retrofit Inputs'!O201)))</f>
        <v/>
      </c>
      <c r="L197" s="123" t="str">
        <f>IF(K197="","",VLOOKUP(K197,Measures!D$11:G$245,4,FALSE))</f>
        <v/>
      </c>
      <c r="M197" s="121" t="str">
        <f>IF('Retrofit Inputs'!Q201=0,"",'Retrofit Inputs'!Q201)</f>
        <v/>
      </c>
      <c r="N197" s="129" t="str">
        <f>IF('Retrofit Inputs'!T201=0,"",'Retrofit Inputs'!T201)</f>
        <v/>
      </c>
      <c r="O197" s="130" t="str">
        <f ca="1">IF(OR(B197="",N197=""),"",IF(N197="None",0,INDEX(INDIRECT(CONCATENATE(B197,"SF")),1,MATCH(N197,Defaults!D$22:G$22,0))))</f>
        <v/>
      </c>
      <c r="P197" s="131" t="str">
        <f t="shared" ca="1" si="8"/>
        <v/>
      </c>
      <c r="Q197" s="228" t="str">
        <f t="shared" ca="1" si="9"/>
        <v/>
      </c>
      <c r="R197" s="132" t="str">
        <f t="shared" ca="1" si="10"/>
        <v/>
      </c>
      <c r="S197" s="352" t="str">
        <f t="shared" ca="1" si="11"/>
        <v/>
      </c>
    </row>
    <row r="198" spans="2:19" ht="15.5">
      <c r="B198" s="348" t="str">
        <f>IF('Retrofit Inputs'!B202=0,"",'Retrofit Inputs'!B202)</f>
        <v/>
      </c>
      <c r="C198" s="118" t="str">
        <f>IF(B198="","",VLOOKUP(B198,Defaults!B$22:C$28,2,FALSE))</f>
        <v/>
      </c>
      <c r="D198" s="125" t="str">
        <f>IFERROR(VLOOKUP(F198,Measures!$D$11:$F$245,3,FALSE),"")</f>
        <v/>
      </c>
      <c r="E198" s="127" t="str">
        <f ca="1">IF(OR('Project Info'!$C$16="",B198=""),"",IF(D198="Screw-in Lighting",INDEX(INDIRECT(CONCATENATE(B198,"SI_IE")),'Project Info'!C$16,1),IF(D198="Hard-Wired Lighting",INDEX(INDIRECT(CONCATENATE(B198,"HW_IE")),'Project Info'!C$16,1))))</f>
        <v/>
      </c>
      <c r="F198" s="128" t="str">
        <f>IF(OR('Retrofit Inputs'!D202="",'Retrofit Inputs'!F202=""),"",IF(OR('Retrofit Inputs'!D202="LED Tube",'Retrofit Inputs'!D202="LED Kit"),CONCATENATE("LED"," ",'Retrofit Inputs'!F202),CONCATENATE('Retrofit Inputs'!D202, " ",'Retrofit Inputs'!F202)))</f>
        <v/>
      </c>
      <c r="G198" s="120" t="str">
        <f>IF(F198="","",VLOOKUP(F198,Measures!D$11:G$245,4,FALSE))</f>
        <v/>
      </c>
      <c r="H198" s="129" t="str">
        <f>IF('Retrofit Inputs'!H202=0,"",'Retrofit Inputs'!H202)</f>
        <v/>
      </c>
      <c r="I198" s="129" t="str">
        <f>IF('Retrofit Inputs'!K202=0,"",'Retrofit Inputs'!K202)</f>
        <v/>
      </c>
      <c r="J198" s="130" t="str">
        <f ca="1">IF(OR(B198="",I198=""),"",IF(I198="None",0,INDEX(INDIRECT(CONCATENATE(B198,"SF")),1,MATCH(I198,Defaults!D$22:G$22,0))))</f>
        <v/>
      </c>
      <c r="K198" s="128" t="str">
        <f>IF(OR('Retrofit Inputs'!M202="",'Retrofit Inputs'!O202=""),"",IF(OR('Retrofit Inputs'!M202="LED Tube",'Retrofit Inputs'!M202="LED Kit"),CONCATENATE("LED"," ",'Retrofit Inputs'!O202),CONCATENATE('Retrofit Inputs'!M202, " ",'Retrofit Inputs'!O202)))</f>
        <v/>
      </c>
      <c r="L198" s="123" t="str">
        <f>IF(K198="","",VLOOKUP(K198,Measures!D$11:G$245,4,FALSE))</f>
        <v/>
      </c>
      <c r="M198" s="121" t="str">
        <f>IF('Retrofit Inputs'!Q202=0,"",'Retrofit Inputs'!Q202)</f>
        <v/>
      </c>
      <c r="N198" s="129" t="str">
        <f>IF('Retrofit Inputs'!T202=0,"",'Retrofit Inputs'!T202)</f>
        <v/>
      </c>
      <c r="O198" s="130" t="str">
        <f ca="1">IF(OR(B198="",N198=""),"",IF(N198="None",0,INDEX(INDIRECT(CONCATENATE(B198,"SF")),1,MATCH(N198,Defaults!D$22:G$22,0))))</f>
        <v/>
      </c>
      <c r="P198" s="131" t="str">
        <f t="shared" ca="1" si="8"/>
        <v/>
      </c>
      <c r="Q198" s="228" t="str">
        <f t="shared" ca="1" si="9"/>
        <v/>
      </c>
      <c r="R198" s="132" t="str">
        <f t="shared" ca="1" si="10"/>
        <v/>
      </c>
      <c r="S198" s="352" t="str">
        <f t="shared" ca="1" si="11"/>
        <v/>
      </c>
    </row>
    <row r="199" spans="2:19" ht="15.5">
      <c r="B199" s="348" t="str">
        <f>IF('Retrofit Inputs'!B203=0,"",'Retrofit Inputs'!B203)</f>
        <v/>
      </c>
      <c r="C199" s="118" t="str">
        <f>IF(B199="","",VLOOKUP(B199,Defaults!B$22:C$28,2,FALSE))</f>
        <v/>
      </c>
      <c r="D199" s="125" t="str">
        <f>IFERROR(VLOOKUP(F199,Measures!$D$11:$F$245,3,FALSE),"")</f>
        <v/>
      </c>
      <c r="E199" s="127" t="str">
        <f ca="1">IF(OR('Project Info'!$C$16="",B199=""),"",IF(D199="Screw-in Lighting",INDEX(INDIRECT(CONCATENATE(B199,"SI_IE")),'Project Info'!C$16,1),IF(D199="Hard-Wired Lighting",INDEX(INDIRECT(CONCATENATE(B199,"HW_IE")),'Project Info'!C$16,1))))</f>
        <v/>
      </c>
      <c r="F199" s="128" t="str">
        <f>IF(OR('Retrofit Inputs'!D203="",'Retrofit Inputs'!F203=""),"",IF(OR('Retrofit Inputs'!D203="LED Tube",'Retrofit Inputs'!D203="LED Kit"),CONCATENATE("LED"," ",'Retrofit Inputs'!F203),CONCATENATE('Retrofit Inputs'!D203, " ",'Retrofit Inputs'!F203)))</f>
        <v/>
      </c>
      <c r="G199" s="120" t="str">
        <f>IF(F199="","",VLOOKUP(F199,Measures!D$11:G$245,4,FALSE))</f>
        <v/>
      </c>
      <c r="H199" s="129" t="str">
        <f>IF('Retrofit Inputs'!H203=0,"",'Retrofit Inputs'!H203)</f>
        <v/>
      </c>
      <c r="I199" s="129" t="str">
        <f>IF('Retrofit Inputs'!K203=0,"",'Retrofit Inputs'!K203)</f>
        <v/>
      </c>
      <c r="J199" s="130" t="str">
        <f ca="1">IF(OR(B199="",I199=""),"",IF(I199="None",0,INDEX(INDIRECT(CONCATENATE(B199,"SF")),1,MATCH(I199,Defaults!D$22:G$22,0))))</f>
        <v/>
      </c>
      <c r="K199" s="128" t="str">
        <f>IF(OR('Retrofit Inputs'!M203="",'Retrofit Inputs'!O203=""),"",IF(OR('Retrofit Inputs'!M203="LED Tube",'Retrofit Inputs'!M203="LED Kit"),CONCATENATE("LED"," ",'Retrofit Inputs'!O203),CONCATENATE('Retrofit Inputs'!M203, " ",'Retrofit Inputs'!O203)))</f>
        <v/>
      </c>
      <c r="L199" s="123" t="str">
        <f>IF(K199="","",VLOOKUP(K199,Measures!D$11:G$245,4,FALSE))</f>
        <v/>
      </c>
      <c r="M199" s="121" t="str">
        <f>IF('Retrofit Inputs'!Q203=0,"",'Retrofit Inputs'!Q203)</f>
        <v/>
      </c>
      <c r="N199" s="129" t="str">
        <f>IF('Retrofit Inputs'!T203=0,"",'Retrofit Inputs'!T203)</f>
        <v/>
      </c>
      <c r="O199" s="130" t="str">
        <f ca="1">IF(OR(B199="",N199=""),"",IF(N199="None",0,INDEX(INDIRECT(CONCATENATE(B199,"SF")),1,MATCH(N199,Defaults!D$22:G$22,0))))</f>
        <v/>
      </c>
      <c r="P199" s="131" t="str">
        <f t="shared" ca="1" si="8"/>
        <v/>
      </c>
      <c r="Q199" s="228" t="str">
        <f t="shared" ca="1" si="9"/>
        <v/>
      </c>
      <c r="R199" s="132" t="str">
        <f t="shared" ca="1" si="10"/>
        <v/>
      </c>
      <c r="S199" s="352" t="str">
        <f t="shared" ca="1" si="11"/>
        <v/>
      </c>
    </row>
    <row r="200" spans="2:19" ht="15.5">
      <c r="B200" s="348" t="str">
        <f>IF('Retrofit Inputs'!B204=0,"",'Retrofit Inputs'!B204)</f>
        <v/>
      </c>
      <c r="C200" s="118" t="str">
        <f>IF(B200="","",VLOOKUP(B200,Defaults!B$22:C$28,2,FALSE))</f>
        <v/>
      </c>
      <c r="D200" s="125" t="str">
        <f>IFERROR(VLOOKUP(F200,Measures!$D$11:$F$245,3,FALSE),"")</f>
        <v/>
      </c>
      <c r="E200" s="127" t="str">
        <f ca="1">IF(OR('Project Info'!$C$16="",B200=""),"",IF(D200="Screw-in Lighting",INDEX(INDIRECT(CONCATENATE(B200,"SI_IE")),'Project Info'!C$16,1),IF(D200="Hard-Wired Lighting",INDEX(INDIRECT(CONCATENATE(B200,"HW_IE")),'Project Info'!C$16,1))))</f>
        <v/>
      </c>
      <c r="F200" s="133" t="str">
        <f>IF(OR('Retrofit Inputs'!D204="",'Retrofit Inputs'!F204=""),"",IF(OR('Retrofit Inputs'!D204="LED Tube",'Retrofit Inputs'!D204="LED Kit"),CONCATENATE("LED"," ",'Retrofit Inputs'!F204),CONCATENATE('Retrofit Inputs'!D204, " ",'Retrofit Inputs'!F204)))</f>
        <v/>
      </c>
      <c r="G200" s="120" t="str">
        <f>IF(F200="","",VLOOKUP(F200,Measures!D$11:G$245,4,FALSE))</f>
        <v/>
      </c>
      <c r="H200" s="134" t="str">
        <f>IF('Retrofit Inputs'!H204=0,"",'Retrofit Inputs'!H204)</f>
        <v/>
      </c>
      <c r="I200" s="134" t="str">
        <f>IF('Retrofit Inputs'!K204=0,"",'Retrofit Inputs'!K204)</f>
        <v/>
      </c>
      <c r="J200" s="135" t="str">
        <f ca="1">IF(OR(B200="",I200=""),"",IF(I200="None",0,INDEX(INDIRECT(CONCATENATE(B200,"SF")),1,MATCH(I200,Defaults!D$22:G$22,0))))</f>
        <v/>
      </c>
      <c r="K200" s="128" t="str">
        <f>IF(OR('Retrofit Inputs'!M204="",'Retrofit Inputs'!O204=""),"",IF(OR('Retrofit Inputs'!M204="LED Tube",'Retrofit Inputs'!M204="LED Kit"),CONCATENATE("LED"," ",'Retrofit Inputs'!O204),CONCATENATE('Retrofit Inputs'!M204, " ",'Retrofit Inputs'!O204)))</f>
        <v/>
      </c>
      <c r="L200" s="123" t="str">
        <f>IF(K200="","",VLOOKUP(K200,Measures!D$11:G$245,4,FALSE))</f>
        <v/>
      </c>
      <c r="M200" s="121" t="str">
        <f>IF('Retrofit Inputs'!Q204=0,"",'Retrofit Inputs'!Q204)</f>
        <v/>
      </c>
      <c r="N200" s="129" t="str">
        <f>IF('Retrofit Inputs'!T204=0,"",'Retrofit Inputs'!T204)</f>
        <v/>
      </c>
      <c r="O200" s="130" t="str">
        <f ca="1">IF(OR(B200="",N200=""),"",IF(N200="None",0,INDEX(INDIRECT(CONCATENATE(B200,"SF")),1,MATCH(N200,Defaults!D$22:G$22,0))))</f>
        <v/>
      </c>
      <c r="P200" s="131" t="str">
        <f t="shared" ca="1" si="8"/>
        <v/>
      </c>
      <c r="Q200" s="228" t="str">
        <f t="shared" ca="1" si="9"/>
        <v/>
      </c>
      <c r="R200" s="132" t="str">
        <f t="shared" ca="1" si="10"/>
        <v/>
      </c>
      <c r="S200" s="352" t="str">
        <f t="shared" ca="1" si="11"/>
        <v/>
      </c>
    </row>
    <row r="201" spans="2:19" ht="15.5">
      <c r="B201" s="348" t="str">
        <f>IF('Retrofit Inputs'!B205=0,"",'Retrofit Inputs'!B205)</f>
        <v/>
      </c>
      <c r="C201" s="118" t="str">
        <f>IF(B201="","",VLOOKUP(B201,Defaults!B$22:C$28,2,FALSE))</f>
        <v/>
      </c>
      <c r="D201" s="125" t="str">
        <f>IFERROR(VLOOKUP(F201,Measures!$D$11:$F$245,3,FALSE),"")</f>
        <v/>
      </c>
      <c r="E201" s="127" t="str">
        <f ca="1">IF(OR('Project Info'!$C$16="",B201=""),"",IF(D201="Screw-in Lighting",INDEX(INDIRECT(CONCATENATE(B201,"SI_IE")),'Project Info'!C$16,1),IF(D201="Hard-Wired Lighting",INDEX(INDIRECT(CONCATENATE(B201,"HW_IE")),'Project Info'!C$16,1))))</f>
        <v/>
      </c>
      <c r="F201" s="133" t="str">
        <f>IF(OR('Retrofit Inputs'!D205="",'Retrofit Inputs'!F205=""),"",IF(OR('Retrofit Inputs'!D205="LED Tube",'Retrofit Inputs'!D205="LED Kit"),CONCATENATE("LED"," ",'Retrofit Inputs'!F205),CONCATENATE('Retrofit Inputs'!D205, " ",'Retrofit Inputs'!F205)))</f>
        <v/>
      </c>
      <c r="G201" s="120" t="str">
        <f>IF(F201="","",VLOOKUP(F201,Measures!D$11:G$245,4,FALSE))</f>
        <v/>
      </c>
      <c r="H201" s="134" t="str">
        <f>IF('Retrofit Inputs'!H205=0,"",'Retrofit Inputs'!H205)</f>
        <v/>
      </c>
      <c r="I201" s="134" t="str">
        <f>IF('Retrofit Inputs'!K205=0,"",'Retrofit Inputs'!K205)</f>
        <v/>
      </c>
      <c r="J201" s="135" t="str">
        <f ca="1">IF(OR(B201="",I201=""),"",IF(I201="None",0,INDEX(INDIRECT(CONCATENATE(B201,"SF")),1,MATCH(I201,Defaults!D$22:G$22,0))))</f>
        <v/>
      </c>
      <c r="K201" s="128" t="str">
        <f>IF(OR('Retrofit Inputs'!M205="",'Retrofit Inputs'!O205=""),"",IF(OR('Retrofit Inputs'!M205="LED Tube",'Retrofit Inputs'!M205="LED Kit"),CONCATENATE("LED"," ",'Retrofit Inputs'!O205),CONCATENATE('Retrofit Inputs'!M205, " ",'Retrofit Inputs'!O205)))</f>
        <v/>
      </c>
      <c r="L201" s="123" t="str">
        <f>IF(K201="","",VLOOKUP(K201,Measures!D$11:G$245,4,FALSE))</f>
        <v/>
      </c>
      <c r="M201" s="121" t="str">
        <f>IF('Retrofit Inputs'!Q205=0,"",'Retrofit Inputs'!Q205)</f>
        <v/>
      </c>
      <c r="N201" s="129" t="str">
        <f>IF('Retrofit Inputs'!T205=0,"",'Retrofit Inputs'!T205)</f>
        <v/>
      </c>
      <c r="O201" s="130" t="str">
        <f ca="1">IF(OR(B201="",N201=""),"",IF(N201="None",0,INDEX(INDIRECT(CONCATENATE(B201,"SF")),1,MATCH(N201,Defaults!D$22:G$22,0))))</f>
        <v/>
      </c>
      <c r="P201" s="131" t="str">
        <f t="shared" ca="1" si="8"/>
        <v/>
      </c>
      <c r="Q201" s="228" t="str">
        <f t="shared" ca="1" si="9"/>
        <v/>
      </c>
      <c r="R201" s="132" t="str">
        <f t="shared" ca="1" si="10"/>
        <v/>
      </c>
      <c r="S201" s="352" t="str">
        <f t="shared" ca="1" si="11"/>
        <v/>
      </c>
    </row>
    <row r="202" spans="2:19" ht="15.5">
      <c r="B202" s="348" t="str">
        <f>IF('Retrofit Inputs'!B206=0,"",'Retrofit Inputs'!B206)</f>
        <v/>
      </c>
      <c r="C202" s="118" t="str">
        <f>IF(B202="","",VLOOKUP(B202,Defaults!B$22:C$28,2,FALSE))</f>
        <v/>
      </c>
      <c r="D202" s="125" t="str">
        <f>IFERROR(VLOOKUP(F202,Measures!$D$11:$F$245,3,FALSE),"")</f>
        <v/>
      </c>
      <c r="E202" s="127" t="str">
        <f ca="1">IF(OR('Project Info'!$C$16="",B202=""),"",IF(D202="Screw-in Lighting",INDEX(INDIRECT(CONCATENATE(B202,"SI_IE")),'Project Info'!C$16,1),IF(D202="Hard-Wired Lighting",INDEX(INDIRECT(CONCATENATE(B202,"HW_IE")),'Project Info'!C$16,1))))</f>
        <v/>
      </c>
      <c r="F202" s="117" t="str">
        <f>IF(OR('Retrofit Inputs'!D206="",'Retrofit Inputs'!F206=""),"",IF(OR('Retrofit Inputs'!D206="LED Tube",'Retrofit Inputs'!D206="LED Kit"),CONCATENATE("LED"," ",'Retrofit Inputs'!F206),CONCATENATE('Retrofit Inputs'!D206, " ",'Retrofit Inputs'!F206)))</f>
        <v/>
      </c>
      <c r="G202" s="120" t="str">
        <f>IF(F202="","",VLOOKUP(F202,Measures!D$11:G$245,4,FALSE))</f>
        <v/>
      </c>
      <c r="H202" s="121" t="str">
        <f>IF('Retrofit Inputs'!H206=0,"",'Retrofit Inputs'!H206)</f>
        <v/>
      </c>
      <c r="I202" s="121" t="str">
        <f>IF('Retrofit Inputs'!K206=0,"",'Retrofit Inputs'!K206)</f>
        <v/>
      </c>
      <c r="J202" s="122" t="str">
        <f ca="1">IF(OR(B202="",I202=""),"",IF(I202="None",0,INDEX(INDIRECT(CONCATENATE(B202,"SF")),1,MATCH(I202,Defaults!D$22:G$22,0))))</f>
        <v/>
      </c>
      <c r="K202" s="117" t="str">
        <f>IF(OR('Retrofit Inputs'!M206="",'Retrofit Inputs'!O206=""),"",IF(OR('Retrofit Inputs'!M206="LED Tube",'Retrofit Inputs'!M206="LED Kit"),CONCATENATE("LED"," ",'Retrofit Inputs'!O206),CONCATENATE('Retrofit Inputs'!M206, " ",'Retrofit Inputs'!O206)))</f>
        <v/>
      </c>
      <c r="L202" s="123" t="str">
        <f>IF(K202="","",VLOOKUP(K202,Measures!D$11:G$245,4,FALSE))</f>
        <v/>
      </c>
      <c r="M202" s="121" t="str">
        <f>IF('Retrofit Inputs'!Q206=0,"",'Retrofit Inputs'!Q206)</f>
        <v/>
      </c>
      <c r="N202" s="121" t="str">
        <f>IF('Retrofit Inputs'!T206=0,"",'Retrofit Inputs'!T206)</f>
        <v/>
      </c>
      <c r="O202" s="122" t="str">
        <f ca="1">IF(OR(B202="",N202=""),"",IF(N202="None",0,INDEX(INDIRECT(CONCATENATE(B202,"SF")),1,MATCH(N202,Defaults!D$22:G$22,0))))</f>
        <v/>
      </c>
      <c r="P202" s="136" t="str">
        <f t="shared" ca="1" si="8"/>
        <v/>
      </c>
      <c r="Q202" s="230" t="str">
        <f t="shared" ca="1" si="9"/>
        <v/>
      </c>
      <c r="R202" s="126" t="str">
        <f t="shared" ca="1" si="10"/>
        <v/>
      </c>
      <c r="S202" s="351" t="str">
        <f t="shared" ca="1" si="11"/>
        <v/>
      </c>
    </row>
    <row r="203" spans="2:19" ht="15.5">
      <c r="B203" s="348" t="str">
        <f>IF('Retrofit Inputs'!B207=0,"",'Retrofit Inputs'!B207)</f>
        <v/>
      </c>
      <c r="C203" s="118" t="str">
        <f>IF(B203="","",VLOOKUP(B203,Defaults!B$22:C$28,2,FALSE))</f>
        <v/>
      </c>
      <c r="D203" s="125" t="str">
        <f>IFERROR(VLOOKUP(F203,Measures!$D$11:$F$245,3,FALSE),"")</f>
        <v/>
      </c>
      <c r="E203" s="127" t="str">
        <f ca="1">IF(OR('Project Info'!$C$16="",B203=""),"",IF(D203="Screw-in Lighting",INDEX(INDIRECT(CONCATENATE(B203,"SI_IE")),'Project Info'!C$16,1),IF(D203="Hard-Wired Lighting",INDEX(INDIRECT(CONCATENATE(B203,"HW_IE")),'Project Info'!C$16,1))))</f>
        <v/>
      </c>
      <c r="F203" s="128" t="str">
        <f>IF(OR('Retrofit Inputs'!D207="",'Retrofit Inputs'!F207=""),"",IF(OR('Retrofit Inputs'!D207="LED Tube",'Retrofit Inputs'!D207="LED Kit"),CONCATENATE("LED"," ",'Retrofit Inputs'!F207),CONCATENATE('Retrofit Inputs'!D207, " ",'Retrofit Inputs'!F207)))</f>
        <v/>
      </c>
      <c r="G203" s="120" t="str">
        <f>IF(F203="","",VLOOKUP(F203,Measures!D$11:G$245,4,FALSE))</f>
        <v/>
      </c>
      <c r="H203" s="129" t="str">
        <f>IF('Retrofit Inputs'!H207=0,"",'Retrofit Inputs'!H207)</f>
        <v/>
      </c>
      <c r="I203" s="129" t="str">
        <f>IF('Retrofit Inputs'!K207=0,"",'Retrofit Inputs'!K207)</f>
        <v/>
      </c>
      <c r="J203" s="130" t="str">
        <f ca="1">IF(OR(B203="",I203=""),"",IF(I203="None",0,INDEX(INDIRECT(CONCATENATE(B203,"SF")),1,MATCH(I203,Defaults!D$22:G$22,0))))</f>
        <v/>
      </c>
      <c r="K203" s="128" t="str">
        <f>IF(OR('Retrofit Inputs'!M207="",'Retrofit Inputs'!O207=""),"",IF(OR('Retrofit Inputs'!M207="LED Tube",'Retrofit Inputs'!M207="LED Kit"),CONCATENATE("LED"," ",'Retrofit Inputs'!O207),CONCATENATE('Retrofit Inputs'!M207, " ",'Retrofit Inputs'!O207)))</f>
        <v/>
      </c>
      <c r="L203" s="123" t="str">
        <f>IF(K203="","",VLOOKUP(K203,Measures!D$11:G$245,4,FALSE))</f>
        <v/>
      </c>
      <c r="M203" s="121" t="str">
        <f>IF('Retrofit Inputs'!Q207=0,"",'Retrofit Inputs'!Q207)</f>
        <v/>
      </c>
      <c r="N203" s="129" t="str">
        <f>IF('Retrofit Inputs'!T207=0,"",'Retrofit Inputs'!T207)</f>
        <v/>
      </c>
      <c r="O203" s="130" t="str">
        <f ca="1">IF(OR(B203="",N203=""),"",IF(N203="None",0,INDEX(INDIRECT(CONCATENATE(B203,"SF")),1,MATCH(N203,Defaults!D$22:G$22,0))))</f>
        <v/>
      </c>
      <c r="P203" s="131" t="str">
        <f t="shared" ca="1" si="8"/>
        <v/>
      </c>
      <c r="Q203" s="228" t="str">
        <f t="shared" ca="1" si="9"/>
        <v/>
      </c>
      <c r="R203" s="132" t="str">
        <f t="shared" ca="1" si="10"/>
        <v/>
      </c>
      <c r="S203" s="352" t="str">
        <f t="shared" ca="1" si="11"/>
        <v/>
      </c>
    </row>
    <row r="204" spans="2:19" ht="15.5">
      <c r="B204" s="348" t="str">
        <f>IF('Retrofit Inputs'!B208=0,"",'Retrofit Inputs'!B208)</f>
        <v/>
      </c>
      <c r="C204" s="118" t="str">
        <f>IF(B204="","",VLOOKUP(B204,Defaults!B$22:C$28,2,FALSE))</f>
        <v/>
      </c>
      <c r="D204" s="125" t="str">
        <f>IFERROR(VLOOKUP(F204,Measures!$D$11:$F$245,3,FALSE),"")</f>
        <v/>
      </c>
      <c r="E204" s="127" t="str">
        <f ca="1">IF(OR('Project Info'!$C$16="",B204=""),"",IF(D204="Screw-in Lighting",INDEX(INDIRECT(CONCATENATE(B204,"SI_IE")),'Project Info'!C$16,1),IF(D204="Hard-Wired Lighting",INDEX(INDIRECT(CONCATENATE(B204,"HW_IE")),'Project Info'!C$16,1))))</f>
        <v/>
      </c>
      <c r="F204" s="128" t="str">
        <f>IF(OR('Retrofit Inputs'!D208="",'Retrofit Inputs'!F208=""),"",IF(OR('Retrofit Inputs'!D208="LED Tube",'Retrofit Inputs'!D208="LED Kit"),CONCATENATE("LED"," ",'Retrofit Inputs'!F208),CONCATENATE('Retrofit Inputs'!D208, " ",'Retrofit Inputs'!F208)))</f>
        <v/>
      </c>
      <c r="G204" s="120" t="str">
        <f>IF(F204="","",VLOOKUP(F204,Measures!D$11:G$245,4,FALSE))</f>
        <v/>
      </c>
      <c r="H204" s="129" t="str">
        <f>IF('Retrofit Inputs'!H208=0,"",'Retrofit Inputs'!H208)</f>
        <v/>
      </c>
      <c r="I204" s="129" t="str">
        <f>IF('Retrofit Inputs'!K208=0,"",'Retrofit Inputs'!K208)</f>
        <v/>
      </c>
      <c r="J204" s="130" t="str">
        <f ca="1">IF(OR(B204="",I204=""),"",IF(I204="None",0,INDEX(INDIRECT(CONCATENATE(B204,"SF")),1,MATCH(I204,Defaults!D$22:G$22,0))))</f>
        <v/>
      </c>
      <c r="K204" s="24" t="str">
        <f>IF(OR('Retrofit Inputs'!M208="",'Retrofit Inputs'!O208=""),"",IF(OR('Retrofit Inputs'!M208="LED Tube",'Retrofit Inputs'!M208="LED Kit"),CONCATENATE("LED"," ",'Retrofit Inputs'!O208),CONCATENATE('Retrofit Inputs'!M208, " ",'Retrofit Inputs'!O208)))</f>
        <v/>
      </c>
      <c r="L204" s="123" t="str">
        <f>IF(K204="","",VLOOKUP(K204,Measures!D$11:G$245,4,FALSE))</f>
        <v/>
      </c>
      <c r="M204" s="121" t="str">
        <f>IF('Retrofit Inputs'!Q208=0,"",'Retrofit Inputs'!Q208)</f>
        <v/>
      </c>
      <c r="N204" s="25" t="str">
        <f>IF('Retrofit Inputs'!T208=0,"",'Retrofit Inputs'!T208)</f>
        <v/>
      </c>
      <c r="O204" s="26" t="str">
        <f ca="1">IF(OR(B204="",N204=""),"",IF(N204="None",0,INDEX(INDIRECT(CONCATENATE(B204,"SF")),1,MATCH(N204,Defaults!D$22:G$22,0))))</f>
        <v/>
      </c>
      <c r="P204" s="27" t="str">
        <f t="shared" ca="1" si="8"/>
        <v/>
      </c>
      <c r="Q204" s="229" t="str">
        <f t="shared" ca="1" si="9"/>
        <v/>
      </c>
      <c r="R204" s="81" t="str">
        <f t="shared" ca="1" si="10"/>
        <v/>
      </c>
      <c r="S204" s="353" t="str">
        <f t="shared" ca="1" si="11"/>
        <v/>
      </c>
    </row>
    <row r="205" spans="2:19" ht="15.5">
      <c r="B205" s="348" t="str">
        <f>IF('Retrofit Inputs'!B209=0,"",'Retrofit Inputs'!B209)</f>
        <v/>
      </c>
      <c r="C205" s="118" t="str">
        <f>IF(B205="","",VLOOKUP(B205,Defaults!B$22:C$28,2,FALSE))</f>
        <v/>
      </c>
      <c r="D205" s="125" t="str">
        <f>IFERROR(VLOOKUP(F205,Measures!$D$11:$F$245,3,FALSE),"")</f>
        <v/>
      </c>
      <c r="E205" s="127" t="str">
        <f ca="1">IF(OR('Project Info'!$C$16="",B205=""),"",IF(D205="Screw-in Lighting",INDEX(INDIRECT(CONCATENATE(B205,"SI_IE")),'Project Info'!C$16,1),IF(D205="Hard-Wired Lighting",INDEX(INDIRECT(CONCATENATE(B205,"HW_IE")),'Project Info'!C$16,1))))</f>
        <v/>
      </c>
      <c r="F205" s="128" t="str">
        <f>IF(OR('Retrofit Inputs'!D209="",'Retrofit Inputs'!F209=""),"",IF(OR('Retrofit Inputs'!D209="LED Tube",'Retrofit Inputs'!D209="LED Kit"),CONCATENATE("LED"," ",'Retrofit Inputs'!F209),CONCATENATE('Retrofit Inputs'!D209, " ",'Retrofit Inputs'!F209)))</f>
        <v/>
      </c>
      <c r="G205" s="120" t="str">
        <f>IF(F205="","",VLOOKUP(F205,Measures!D$11:G$245,4,FALSE))</f>
        <v/>
      </c>
      <c r="H205" s="129" t="str">
        <f>IF('Retrofit Inputs'!H209=0,"",'Retrofit Inputs'!H209)</f>
        <v/>
      </c>
      <c r="I205" s="129" t="str">
        <f>IF('Retrofit Inputs'!K209=0,"",'Retrofit Inputs'!K209)</f>
        <v/>
      </c>
      <c r="J205" s="130" t="str">
        <f ca="1">IF(OR(B205="",I205=""),"",IF(I205="None",0,INDEX(INDIRECT(CONCATENATE(B205,"SF")),1,MATCH(I205,Defaults!D$22:G$22,0))))</f>
        <v/>
      </c>
      <c r="K205" s="128" t="str">
        <f>IF(OR('Retrofit Inputs'!M209="",'Retrofit Inputs'!O209=""),"",IF(OR('Retrofit Inputs'!M209="LED Tube",'Retrofit Inputs'!M209="LED Kit"),CONCATENATE("LED"," ",'Retrofit Inputs'!O209),CONCATENATE('Retrofit Inputs'!M209, " ",'Retrofit Inputs'!O209)))</f>
        <v/>
      </c>
      <c r="L205" s="123" t="str">
        <f>IF(K205="","",VLOOKUP(K205,Measures!D$11:G$245,4,FALSE))</f>
        <v/>
      </c>
      <c r="M205" s="121" t="str">
        <f>IF('Retrofit Inputs'!Q209=0,"",'Retrofit Inputs'!Q209)</f>
        <v/>
      </c>
      <c r="N205" s="129" t="str">
        <f>IF('Retrofit Inputs'!T209=0,"",'Retrofit Inputs'!T209)</f>
        <v/>
      </c>
      <c r="O205" s="130" t="str">
        <f ca="1">IF(OR(B205="",N205=""),"",IF(N205="None",0,INDEX(INDIRECT(CONCATENATE(B205,"SF")),1,MATCH(N205,Defaults!D$22:G$22,0))))</f>
        <v/>
      </c>
      <c r="P205" s="131" t="str">
        <f t="shared" ca="1" si="8"/>
        <v/>
      </c>
      <c r="Q205" s="228" t="str">
        <f t="shared" ca="1" si="9"/>
        <v/>
      </c>
      <c r="R205" s="132" t="str">
        <f t="shared" ca="1" si="10"/>
        <v/>
      </c>
      <c r="S205" s="352" t="str">
        <f t="shared" ca="1" si="11"/>
        <v/>
      </c>
    </row>
    <row r="206" spans="2:19" ht="15.5">
      <c r="B206" s="348" t="str">
        <f>IF('Retrofit Inputs'!B210=0,"",'Retrofit Inputs'!B210)</f>
        <v/>
      </c>
      <c r="C206" s="118" t="str">
        <f>IF(B206="","",VLOOKUP(B206,Defaults!B$22:C$28,2,FALSE))</f>
        <v/>
      </c>
      <c r="D206" s="125" t="str">
        <f>IFERROR(VLOOKUP(F206,Measures!$D$11:$F$245,3,FALSE),"")</f>
        <v/>
      </c>
      <c r="E206" s="127" t="str">
        <f ca="1">IF(OR('Project Info'!$C$16="",B206=""),"",IF(D206="Screw-in Lighting",INDEX(INDIRECT(CONCATENATE(B206,"SI_IE")),'Project Info'!C$16,1),IF(D206="Hard-Wired Lighting",INDEX(INDIRECT(CONCATENATE(B206,"HW_IE")),'Project Info'!C$16,1))))</f>
        <v/>
      </c>
      <c r="F206" s="128" t="str">
        <f>IF(OR('Retrofit Inputs'!D210="",'Retrofit Inputs'!F210=""),"",IF(OR('Retrofit Inputs'!D210="LED Tube",'Retrofit Inputs'!D210="LED Kit"),CONCATENATE("LED"," ",'Retrofit Inputs'!F210),CONCATENATE('Retrofit Inputs'!D210, " ",'Retrofit Inputs'!F210)))</f>
        <v/>
      </c>
      <c r="G206" s="120" t="str">
        <f>IF(F206="","",VLOOKUP(F206,Measures!D$11:G$245,4,FALSE))</f>
        <v/>
      </c>
      <c r="H206" s="129" t="str">
        <f>IF('Retrofit Inputs'!H210=0,"",'Retrofit Inputs'!H210)</f>
        <v/>
      </c>
      <c r="I206" s="129" t="str">
        <f>IF('Retrofit Inputs'!K210=0,"",'Retrofit Inputs'!K210)</f>
        <v/>
      </c>
      <c r="J206" s="130" t="str">
        <f ca="1">IF(OR(B206="",I206=""),"",IF(I206="None",0,INDEX(INDIRECT(CONCATENATE(B206,"SF")),1,MATCH(I206,Defaults!D$22:G$22,0))))</f>
        <v/>
      </c>
      <c r="K206" s="128" t="str">
        <f>IF(OR('Retrofit Inputs'!M210="",'Retrofit Inputs'!O210=""),"",IF(OR('Retrofit Inputs'!M210="LED Tube",'Retrofit Inputs'!M210="LED Kit"),CONCATENATE("LED"," ",'Retrofit Inputs'!O210),CONCATENATE('Retrofit Inputs'!M210, " ",'Retrofit Inputs'!O210)))</f>
        <v/>
      </c>
      <c r="L206" s="123" t="str">
        <f>IF(K206="","",VLOOKUP(K206,Measures!D$11:G$245,4,FALSE))</f>
        <v/>
      </c>
      <c r="M206" s="121" t="str">
        <f>IF('Retrofit Inputs'!Q210=0,"",'Retrofit Inputs'!Q210)</f>
        <v/>
      </c>
      <c r="N206" s="129" t="str">
        <f>IF('Retrofit Inputs'!T210=0,"",'Retrofit Inputs'!T210)</f>
        <v/>
      </c>
      <c r="O206" s="130" t="str">
        <f ca="1">IF(OR(B206="",N206=""),"",IF(N206="None",0,INDEX(INDIRECT(CONCATENATE(B206,"SF")),1,MATCH(N206,Defaults!D$22:G$22,0))))</f>
        <v/>
      </c>
      <c r="P206" s="131" t="str">
        <f t="shared" ref="P206:P269" ca="1" si="12">IFERROR((G206/1000)*H206*C206*E206*(1-J206),"")</f>
        <v/>
      </c>
      <c r="Q206" s="228" t="str">
        <f t="shared" ref="Q206:Q269" ca="1" si="13">IFERROR((L206/1000)*M206*C206*E206*(1-O206),"")</f>
        <v/>
      </c>
      <c r="R206" s="132" t="str">
        <f t="shared" ca="1" si="10"/>
        <v/>
      </c>
      <c r="S206" s="352" t="str">
        <f t="shared" ca="1" si="11"/>
        <v/>
      </c>
    </row>
    <row r="207" spans="2:19" ht="15.5">
      <c r="B207" s="348" t="str">
        <f>IF('Retrofit Inputs'!B211=0,"",'Retrofit Inputs'!B211)</f>
        <v/>
      </c>
      <c r="C207" s="118" t="str">
        <f>IF(B207="","",VLOOKUP(B207,Defaults!B$22:C$28,2,FALSE))</f>
        <v/>
      </c>
      <c r="D207" s="125" t="str">
        <f>IFERROR(VLOOKUP(F207,Measures!$D$11:$F$245,3,FALSE),"")</f>
        <v/>
      </c>
      <c r="E207" s="127" t="str">
        <f ca="1">IF(OR('Project Info'!$C$16="",B207=""),"",IF(D207="Screw-in Lighting",INDEX(INDIRECT(CONCATENATE(B207,"SI_IE")),'Project Info'!C$16,1),IF(D207="Hard-Wired Lighting",INDEX(INDIRECT(CONCATENATE(B207,"HW_IE")),'Project Info'!C$16,1))))</f>
        <v/>
      </c>
      <c r="F207" s="128" t="str">
        <f>IF(OR('Retrofit Inputs'!D211="",'Retrofit Inputs'!F211=""),"",IF(OR('Retrofit Inputs'!D211="LED Tube",'Retrofit Inputs'!D211="LED Kit"),CONCATENATE("LED"," ",'Retrofit Inputs'!F211),CONCATENATE('Retrofit Inputs'!D211, " ",'Retrofit Inputs'!F211)))</f>
        <v/>
      </c>
      <c r="G207" s="120" t="str">
        <f>IF(F207="","",VLOOKUP(F207,Measures!D$11:G$245,4,FALSE))</f>
        <v/>
      </c>
      <c r="H207" s="129" t="str">
        <f>IF('Retrofit Inputs'!H211=0,"",'Retrofit Inputs'!H211)</f>
        <v/>
      </c>
      <c r="I207" s="129" t="str">
        <f>IF('Retrofit Inputs'!K211=0,"",'Retrofit Inputs'!K211)</f>
        <v/>
      </c>
      <c r="J207" s="130" t="str">
        <f ca="1">IF(OR(B207="",I207=""),"",IF(I207="None",0,INDEX(INDIRECT(CONCATENATE(B207,"SF")),1,MATCH(I207,Defaults!D$22:G$22,0))))</f>
        <v/>
      </c>
      <c r="K207" s="128" t="str">
        <f>IF(OR('Retrofit Inputs'!M211="",'Retrofit Inputs'!O211=""),"",IF(OR('Retrofit Inputs'!M211="LED Tube",'Retrofit Inputs'!M211="LED Kit"),CONCATENATE("LED"," ",'Retrofit Inputs'!O211),CONCATENATE('Retrofit Inputs'!M211, " ",'Retrofit Inputs'!O211)))</f>
        <v/>
      </c>
      <c r="L207" s="123" t="str">
        <f>IF(K207="","",VLOOKUP(K207,Measures!D$11:G$245,4,FALSE))</f>
        <v/>
      </c>
      <c r="M207" s="121" t="str">
        <f>IF('Retrofit Inputs'!Q211=0,"",'Retrofit Inputs'!Q211)</f>
        <v/>
      </c>
      <c r="N207" s="129" t="str">
        <f>IF('Retrofit Inputs'!T211=0,"",'Retrofit Inputs'!T211)</f>
        <v/>
      </c>
      <c r="O207" s="130" t="str">
        <f ca="1">IF(OR(B207="",N207=""),"",IF(N207="None",0,INDEX(INDIRECT(CONCATENATE(B207,"SF")),1,MATCH(N207,Defaults!D$22:G$22,0))))</f>
        <v/>
      </c>
      <c r="P207" s="131" t="str">
        <f t="shared" ca="1" si="12"/>
        <v/>
      </c>
      <c r="Q207" s="228" t="str">
        <f t="shared" ca="1" si="13"/>
        <v/>
      </c>
      <c r="R207" s="132" t="str">
        <f t="shared" ref="R207:R270" ca="1" si="14">IFERROR(P207-Q207,"")</f>
        <v/>
      </c>
      <c r="S207" s="352" t="str">
        <f t="shared" ref="S207:S270" ca="1" si="15">IFERROR(R207*15,"")</f>
        <v/>
      </c>
    </row>
    <row r="208" spans="2:19" ht="15.5">
      <c r="B208" s="348" t="str">
        <f>IF('Retrofit Inputs'!B212=0,"",'Retrofit Inputs'!B212)</f>
        <v/>
      </c>
      <c r="C208" s="118" t="str">
        <f>IF(B208="","",VLOOKUP(B208,Defaults!B$22:C$28,2,FALSE))</f>
        <v/>
      </c>
      <c r="D208" s="125" t="str">
        <f>IFERROR(VLOOKUP(F208,Measures!$D$11:$F$245,3,FALSE),"")</f>
        <v/>
      </c>
      <c r="E208" s="127" t="str">
        <f ca="1">IF(OR('Project Info'!$C$16="",B208=""),"",IF(D208="Screw-in Lighting",INDEX(INDIRECT(CONCATENATE(B208,"SI_IE")),'Project Info'!C$16,1),IF(D208="Hard-Wired Lighting",INDEX(INDIRECT(CONCATENATE(B208,"HW_IE")),'Project Info'!C$16,1))))</f>
        <v/>
      </c>
      <c r="F208" s="128" t="str">
        <f>IF(OR('Retrofit Inputs'!D212="",'Retrofit Inputs'!F212=""),"",IF(OR('Retrofit Inputs'!D212="LED Tube",'Retrofit Inputs'!D212="LED Kit"),CONCATENATE("LED"," ",'Retrofit Inputs'!F212),CONCATENATE('Retrofit Inputs'!D212, " ",'Retrofit Inputs'!F212)))</f>
        <v/>
      </c>
      <c r="G208" s="120" t="str">
        <f>IF(F208="","",VLOOKUP(F208,Measures!D$11:G$245,4,FALSE))</f>
        <v/>
      </c>
      <c r="H208" s="129" t="str">
        <f>IF('Retrofit Inputs'!H212=0,"",'Retrofit Inputs'!H212)</f>
        <v/>
      </c>
      <c r="I208" s="129" t="str">
        <f>IF('Retrofit Inputs'!K212=0,"",'Retrofit Inputs'!K212)</f>
        <v/>
      </c>
      <c r="J208" s="130" t="str">
        <f ca="1">IF(OR(B208="",I208=""),"",IF(I208="None",0,INDEX(INDIRECT(CONCATENATE(B208,"SF")),1,MATCH(I208,Defaults!D$22:G$22,0))))</f>
        <v/>
      </c>
      <c r="K208" s="128" t="str">
        <f>IF(OR('Retrofit Inputs'!M212="",'Retrofit Inputs'!O212=""),"",IF(OR('Retrofit Inputs'!M212="LED Tube",'Retrofit Inputs'!M212="LED Kit"),CONCATENATE("LED"," ",'Retrofit Inputs'!O212),CONCATENATE('Retrofit Inputs'!M212, " ",'Retrofit Inputs'!O212)))</f>
        <v/>
      </c>
      <c r="L208" s="123" t="str">
        <f>IF(K208="","",VLOOKUP(K208,Measures!D$11:G$245,4,FALSE))</f>
        <v/>
      </c>
      <c r="M208" s="121" t="str">
        <f>IF('Retrofit Inputs'!Q212=0,"",'Retrofit Inputs'!Q212)</f>
        <v/>
      </c>
      <c r="N208" s="129" t="str">
        <f>IF('Retrofit Inputs'!T212=0,"",'Retrofit Inputs'!T212)</f>
        <v/>
      </c>
      <c r="O208" s="130" t="str">
        <f ca="1">IF(OR(B208="",N208=""),"",IF(N208="None",0,INDEX(INDIRECT(CONCATENATE(B208,"SF")),1,MATCH(N208,Defaults!D$22:G$22,0))))</f>
        <v/>
      </c>
      <c r="P208" s="131" t="str">
        <f t="shared" ca="1" si="12"/>
        <v/>
      </c>
      <c r="Q208" s="228" t="str">
        <f t="shared" ca="1" si="13"/>
        <v/>
      </c>
      <c r="R208" s="132" t="str">
        <f t="shared" ca="1" si="14"/>
        <v/>
      </c>
      <c r="S208" s="352" t="str">
        <f t="shared" ca="1" si="15"/>
        <v/>
      </c>
    </row>
    <row r="209" spans="1:24" ht="15.5">
      <c r="B209" s="348" t="str">
        <f>IF('Retrofit Inputs'!B213=0,"",'Retrofit Inputs'!B213)</f>
        <v/>
      </c>
      <c r="C209" s="118" t="str">
        <f>IF(B209="","",VLOOKUP(B209,Defaults!B$22:C$28,2,FALSE))</f>
        <v/>
      </c>
      <c r="D209" s="125" t="str">
        <f>IFERROR(VLOOKUP(F209,Measures!$D$11:$F$245,3,FALSE),"")</f>
        <v/>
      </c>
      <c r="E209" s="127" t="str">
        <f ca="1">IF(OR('Project Info'!$C$16="",B209=""),"",IF(D209="Screw-in Lighting",INDEX(INDIRECT(CONCATENATE(B209,"SI_IE")),'Project Info'!C$16,1),IF(D209="Hard-Wired Lighting",INDEX(INDIRECT(CONCATENATE(B209,"HW_IE")),'Project Info'!C$16,1))))</f>
        <v/>
      </c>
      <c r="F209" s="128" t="str">
        <f>IF(OR('Retrofit Inputs'!D213="",'Retrofit Inputs'!F213=""),"",IF(OR('Retrofit Inputs'!D213="LED Tube",'Retrofit Inputs'!D213="LED Kit"),CONCATENATE("LED"," ",'Retrofit Inputs'!F213),CONCATENATE('Retrofit Inputs'!D213, " ",'Retrofit Inputs'!F213)))</f>
        <v/>
      </c>
      <c r="G209" s="120" t="str">
        <f>IF(F209="","",VLOOKUP(F209,Measures!D$11:G$245,4,FALSE))</f>
        <v/>
      </c>
      <c r="H209" s="129" t="str">
        <f>IF('Retrofit Inputs'!H213=0,"",'Retrofit Inputs'!H213)</f>
        <v/>
      </c>
      <c r="I209" s="129" t="str">
        <f>IF('Retrofit Inputs'!K213=0,"",'Retrofit Inputs'!K213)</f>
        <v/>
      </c>
      <c r="J209" s="130" t="str">
        <f ca="1">IF(OR(B209="",I209=""),"",IF(I209="None",0,INDEX(INDIRECT(CONCATENATE(B209,"SF")),1,MATCH(I209,Defaults!D$22:G$22,0))))</f>
        <v/>
      </c>
      <c r="K209" s="128" t="str">
        <f>IF(OR('Retrofit Inputs'!M213="",'Retrofit Inputs'!O213=""),"",IF(OR('Retrofit Inputs'!M213="LED Tube",'Retrofit Inputs'!M213="LED Kit"),CONCATENATE("LED"," ",'Retrofit Inputs'!O213),CONCATENATE('Retrofit Inputs'!M213, " ",'Retrofit Inputs'!O213)))</f>
        <v/>
      </c>
      <c r="L209" s="123" t="str">
        <f>IF(K209="","",VLOOKUP(K209,Measures!D$11:G$245,4,FALSE))</f>
        <v/>
      </c>
      <c r="M209" s="121" t="str">
        <f>IF('Retrofit Inputs'!Q213=0,"",'Retrofit Inputs'!Q213)</f>
        <v/>
      </c>
      <c r="N209" s="129" t="str">
        <f>IF('Retrofit Inputs'!T213=0,"",'Retrofit Inputs'!T213)</f>
        <v/>
      </c>
      <c r="O209" s="130" t="str">
        <f ca="1">IF(OR(B209="",N209=""),"",IF(N209="None",0,INDEX(INDIRECT(CONCATENATE(B209,"SF")),1,MATCH(N209,Defaults!D$22:G$22,0))))</f>
        <v/>
      </c>
      <c r="P209" s="131" t="str">
        <f t="shared" ca="1" si="12"/>
        <v/>
      </c>
      <c r="Q209" s="228" t="str">
        <f t="shared" ca="1" si="13"/>
        <v/>
      </c>
      <c r="R209" s="132" t="str">
        <f t="shared" ca="1" si="14"/>
        <v/>
      </c>
      <c r="S209" s="352" t="str">
        <f t="shared" ca="1" si="15"/>
        <v/>
      </c>
    </row>
    <row r="210" spans="1:24" ht="15.5">
      <c r="B210" s="348" t="str">
        <f>IF('Retrofit Inputs'!B214=0,"",'Retrofit Inputs'!B214)</f>
        <v/>
      </c>
      <c r="C210" s="118" t="str">
        <f>IF(B210="","",VLOOKUP(B210,Defaults!B$22:C$28,2,FALSE))</f>
        <v/>
      </c>
      <c r="D210" s="125" t="str">
        <f>IFERROR(VLOOKUP(F210,Measures!$D$11:$F$245,3,FALSE),"")</f>
        <v/>
      </c>
      <c r="E210" s="127" t="str">
        <f ca="1">IF(OR('Project Info'!$C$16="",B210=""),"",IF(D210="Screw-in Lighting",INDEX(INDIRECT(CONCATENATE(B210,"SI_IE")),'Project Info'!C$16,1),IF(D210="Hard-Wired Lighting",INDEX(INDIRECT(CONCATENATE(B210,"HW_IE")),'Project Info'!C$16,1))))</f>
        <v/>
      </c>
      <c r="F210" s="133" t="str">
        <f>IF(OR('Retrofit Inputs'!D214="",'Retrofit Inputs'!F214=""),"",IF(OR('Retrofit Inputs'!D214="LED Tube",'Retrofit Inputs'!D214="LED Kit"),CONCATENATE("LED"," ",'Retrofit Inputs'!F214),CONCATENATE('Retrofit Inputs'!D214, " ",'Retrofit Inputs'!F214)))</f>
        <v/>
      </c>
      <c r="G210" s="120" t="str">
        <f>IF(F210="","",VLOOKUP(F210,Measures!D$11:G$245,4,FALSE))</f>
        <v/>
      </c>
      <c r="H210" s="134" t="str">
        <f>IF('Retrofit Inputs'!H214=0,"",'Retrofit Inputs'!H214)</f>
        <v/>
      </c>
      <c r="I210" s="134" t="str">
        <f>IF('Retrofit Inputs'!K214=0,"",'Retrofit Inputs'!K214)</f>
        <v/>
      </c>
      <c r="J210" s="135" t="str">
        <f ca="1">IF(OR(B210="",I210=""),"",IF(I210="None",0,INDEX(INDIRECT(CONCATENATE(B210,"SF")),1,MATCH(I210,Defaults!D$22:G$22,0))))</f>
        <v/>
      </c>
      <c r="K210" s="128" t="str">
        <f>IF(OR('Retrofit Inputs'!M214="",'Retrofit Inputs'!O214=""),"",IF(OR('Retrofit Inputs'!M214="LED Tube",'Retrofit Inputs'!M214="LED Kit"),CONCATENATE("LED"," ",'Retrofit Inputs'!O214),CONCATENATE('Retrofit Inputs'!M214, " ",'Retrofit Inputs'!O214)))</f>
        <v/>
      </c>
      <c r="L210" s="123" t="str">
        <f>IF(K210="","",VLOOKUP(K210,Measures!D$11:G$245,4,FALSE))</f>
        <v/>
      </c>
      <c r="M210" s="121" t="str">
        <f>IF('Retrofit Inputs'!Q214=0,"",'Retrofit Inputs'!Q214)</f>
        <v/>
      </c>
      <c r="N210" s="129" t="str">
        <f>IF('Retrofit Inputs'!T214=0,"",'Retrofit Inputs'!T214)</f>
        <v/>
      </c>
      <c r="O210" s="130" t="str">
        <f ca="1">IF(OR(B210="",N210=""),"",IF(N210="None",0,INDEX(INDIRECT(CONCATENATE(B210,"SF")),1,MATCH(N210,Defaults!D$22:G$22,0))))</f>
        <v/>
      </c>
      <c r="P210" s="131" t="str">
        <f t="shared" ca="1" si="12"/>
        <v/>
      </c>
      <c r="Q210" s="228" t="str">
        <f t="shared" ca="1" si="13"/>
        <v/>
      </c>
      <c r="R210" s="132" t="str">
        <f t="shared" ca="1" si="14"/>
        <v/>
      </c>
      <c r="S210" s="352" t="str">
        <f t="shared" ca="1" si="15"/>
        <v/>
      </c>
    </row>
    <row r="211" spans="1:24" s="20" customFormat="1" ht="15" customHeight="1">
      <c r="A211" s="104"/>
      <c r="B211" s="348" t="str">
        <f>IF('Retrofit Inputs'!B215=0,"",'Retrofit Inputs'!B215)</f>
        <v/>
      </c>
      <c r="C211" s="118" t="str">
        <f>IF(B211="","",VLOOKUP(B211,Defaults!B$22:C$28,2,FALSE))</f>
        <v/>
      </c>
      <c r="D211" s="125" t="str">
        <f>IFERROR(VLOOKUP(F211,Measures!$D$11:$F$245,3,FALSE),"")</f>
        <v/>
      </c>
      <c r="E211" s="127" t="str">
        <f ca="1">IF(OR('Project Info'!$C$16="",B211=""),"",IF(D211="Screw-in Lighting",INDEX(INDIRECT(CONCATENATE(B211,"SI_IE")),'Project Info'!C$16,1),IF(D211="Hard-Wired Lighting",INDEX(INDIRECT(CONCATENATE(B211,"HW_IE")),'Project Info'!C$16,1))))</f>
        <v/>
      </c>
      <c r="F211" s="128" t="str">
        <f>IF(OR('Retrofit Inputs'!D215="",'Retrofit Inputs'!F215=""),"",IF(OR('Retrofit Inputs'!D215="LED Tube",'Retrofit Inputs'!D215="LED Kit"),CONCATENATE("LED"," ",'Retrofit Inputs'!F215),CONCATENATE('Retrofit Inputs'!D215, " ",'Retrofit Inputs'!F215)))</f>
        <v/>
      </c>
      <c r="G211" s="120" t="str">
        <f>IF(F211="","",VLOOKUP(F211,Measures!D$11:G$245,4,FALSE))</f>
        <v/>
      </c>
      <c r="H211" s="129" t="str">
        <f>IF('Retrofit Inputs'!H215=0,"",'Retrofit Inputs'!H215)</f>
        <v/>
      </c>
      <c r="I211" s="129" t="str">
        <f>IF('Retrofit Inputs'!K215=0,"",'Retrofit Inputs'!K215)</f>
        <v/>
      </c>
      <c r="J211" s="130" t="str">
        <f ca="1">IF(OR(B211="",I211=""),"",IF(I211="None",0,INDEX(INDIRECT(CONCATENATE(B211,"SF")),1,MATCH(I211,Defaults!D$22:G$22,0))))</f>
        <v/>
      </c>
      <c r="K211" s="128" t="str">
        <f>IF(OR('Retrofit Inputs'!M215="",'Retrofit Inputs'!O215=""),"",IF(OR('Retrofit Inputs'!M215="LED Tube",'Retrofit Inputs'!M215="LED Kit"),CONCATENATE("LED"," ",'Retrofit Inputs'!O215),CONCATENATE('Retrofit Inputs'!M215, " ",'Retrofit Inputs'!O215)))</f>
        <v/>
      </c>
      <c r="L211" s="123" t="str">
        <f>IF(K211="","",VLOOKUP(K211,Measures!D$11:G$245,4,FALSE))</f>
        <v/>
      </c>
      <c r="M211" s="121" t="str">
        <f>IF('Retrofit Inputs'!Q215=0,"",'Retrofit Inputs'!Q215)</f>
        <v/>
      </c>
      <c r="N211" s="129" t="str">
        <f>IF('Retrofit Inputs'!T215=0,"",'Retrofit Inputs'!T215)</f>
        <v/>
      </c>
      <c r="O211" s="130" t="str">
        <f ca="1">IF(OR(B211="",N211=""),"",IF(N211="None",0,INDEX(INDIRECT(CONCATENATE(B211,"SF")),1,MATCH(N211,Defaults!D$22:G$22,0))))</f>
        <v/>
      </c>
      <c r="P211" s="131" t="str">
        <f t="shared" ca="1" si="12"/>
        <v/>
      </c>
      <c r="Q211" s="228" t="str">
        <f t="shared" ca="1" si="13"/>
        <v/>
      </c>
      <c r="R211" s="132" t="str">
        <f t="shared" ca="1" si="14"/>
        <v/>
      </c>
      <c r="S211" s="352" t="str">
        <f t="shared" ca="1" si="15"/>
        <v/>
      </c>
      <c r="T211" s="104"/>
      <c r="U211" s="13"/>
      <c r="V211" s="13"/>
      <c r="W211" s="13"/>
      <c r="X211" s="13"/>
    </row>
    <row r="212" spans="1:24" s="20" customFormat="1" ht="15" customHeight="1">
      <c r="A212" s="104"/>
      <c r="B212" s="348" t="str">
        <f>IF('Retrofit Inputs'!B216=0,"",'Retrofit Inputs'!B216)</f>
        <v/>
      </c>
      <c r="C212" s="118" t="str">
        <f>IF(B212="","",VLOOKUP(B212,Defaults!B$22:C$28,2,FALSE))</f>
        <v/>
      </c>
      <c r="D212" s="125" t="str">
        <f>IFERROR(VLOOKUP(F212,Measures!$D$11:$F$245,3,FALSE),"")</f>
        <v/>
      </c>
      <c r="E212" s="127" t="str">
        <f ca="1">IF(OR('Project Info'!$C$16="",B212=""),"",IF(D212="Screw-in Lighting",INDEX(INDIRECT(CONCATENATE(B212,"SI_IE")),'Project Info'!C$16,1),IF(D212="Hard-Wired Lighting",INDEX(INDIRECT(CONCATENATE(B212,"HW_IE")),'Project Info'!C$16,1))))</f>
        <v/>
      </c>
      <c r="F212" s="128" t="str">
        <f>IF(OR('Retrofit Inputs'!D216="",'Retrofit Inputs'!F216=""),"",IF(OR('Retrofit Inputs'!D216="LED Tube",'Retrofit Inputs'!D216="LED Kit"),CONCATENATE("LED"," ",'Retrofit Inputs'!F216),CONCATENATE('Retrofit Inputs'!D216, " ",'Retrofit Inputs'!F216)))</f>
        <v/>
      </c>
      <c r="G212" s="120" t="str">
        <f>IF(F212="","",VLOOKUP(F212,Measures!D$11:G$245,4,FALSE))</f>
        <v/>
      </c>
      <c r="H212" s="129" t="str">
        <f>IF('Retrofit Inputs'!H216=0,"",'Retrofit Inputs'!H216)</f>
        <v/>
      </c>
      <c r="I212" s="129" t="str">
        <f>IF('Retrofit Inputs'!K216=0,"",'Retrofit Inputs'!K216)</f>
        <v/>
      </c>
      <c r="J212" s="130" t="str">
        <f ca="1">IF(OR(B212="",I212=""),"",IF(I212="None",0,INDEX(INDIRECT(CONCATENATE(B212,"SF")),1,MATCH(I212,Defaults!D$22:G$22,0))))</f>
        <v/>
      </c>
      <c r="K212" s="24" t="str">
        <f>IF(OR('Retrofit Inputs'!M216="",'Retrofit Inputs'!O216=""),"",IF(OR('Retrofit Inputs'!M216="LED Tube",'Retrofit Inputs'!M216="LED Kit"),CONCATENATE("LED"," ",'Retrofit Inputs'!O216),CONCATENATE('Retrofit Inputs'!M216, " ",'Retrofit Inputs'!O216)))</f>
        <v/>
      </c>
      <c r="L212" s="123" t="str">
        <f>IF(K212="","",VLOOKUP(K212,Measures!D$11:G$245,4,FALSE))</f>
        <v/>
      </c>
      <c r="M212" s="121" t="str">
        <f>IF('Retrofit Inputs'!Q216=0,"",'Retrofit Inputs'!Q216)</f>
        <v/>
      </c>
      <c r="N212" s="25" t="str">
        <f>IF('Retrofit Inputs'!T216=0,"",'Retrofit Inputs'!T216)</f>
        <v/>
      </c>
      <c r="O212" s="26" t="str">
        <f ca="1">IF(OR(B212="",N212=""),"",IF(N212="None",0,INDEX(INDIRECT(CONCATENATE(B212,"SF")),1,MATCH(N212,Defaults!D$22:G$22,0))))</f>
        <v/>
      </c>
      <c r="P212" s="131" t="str">
        <f t="shared" ca="1" si="12"/>
        <v/>
      </c>
      <c r="Q212" s="229" t="str">
        <f t="shared" ca="1" si="13"/>
        <v/>
      </c>
      <c r="R212" s="81" t="str">
        <f t="shared" ca="1" si="14"/>
        <v/>
      </c>
      <c r="S212" s="353" t="str">
        <f t="shared" ca="1" si="15"/>
        <v/>
      </c>
      <c r="T212" s="15"/>
      <c r="U212" s="104"/>
      <c r="V212" s="13"/>
      <c r="W212" s="13"/>
      <c r="X212" s="13"/>
    </row>
    <row r="213" spans="1:24" s="20" customFormat="1" ht="15" customHeight="1">
      <c r="A213" s="104"/>
      <c r="B213" s="348" t="str">
        <f>IF('Retrofit Inputs'!B217=0,"",'Retrofit Inputs'!B217)</f>
        <v/>
      </c>
      <c r="C213" s="118" t="str">
        <f>IF(B213="","",VLOOKUP(B213,Defaults!B$22:C$28,2,FALSE))</f>
        <v/>
      </c>
      <c r="D213" s="125" t="str">
        <f>IFERROR(VLOOKUP(F213,Measures!$D$11:$F$245,3,FALSE),"")</f>
        <v/>
      </c>
      <c r="E213" s="127" t="str">
        <f ca="1">IF(OR('Project Info'!$C$16="",B213=""),"",IF(D213="Screw-in Lighting",INDEX(INDIRECT(CONCATENATE(B213,"SI_IE")),'Project Info'!C$16,1),IF(D213="Hard-Wired Lighting",INDEX(INDIRECT(CONCATENATE(B213,"HW_IE")),'Project Info'!C$16,1))))</f>
        <v/>
      </c>
      <c r="F213" s="128" t="str">
        <f>IF(OR('Retrofit Inputs'!D217="",'Retrofit Inputs'!F217=""),"",IF(OR('Retrofit Inputs'!D217="LED Tube",'Retrofit Inputs'!D217="LED Kit"),CONCATENATE("LED"," ",'Retrofit Inputs'!F217),CONCATENATE('Retrofit Inputs'!D217, " ",'Retrofit Inputs'!F217)))</f>
        <v/>
      </c>
      <c r="G213" s="120" t="str">
        <f>IF(F213="","",VLOOKUP(F213,Measures!D$11:G$245,4,FALSE))</f>
        <v/>
      </c>
      <c r="H213" s="129" t="str">
        <f>IF('Retrofit Inputs'!H217=0,"",'Retrofit Inputs'!H217)</f>
        <v/>
      </c>
      <c r="I213" s="129" t="str">
        <f>IF('Retrofit Inputs'!K217=0,"",'Retrofit Inputs'!K217)</f>
        <v/>
      </c>
      <c r="J213" s="130" t="str">
        <f ca="1">IF(OR(B213="",I213=""),"",IF(I213="None",0,INDEX(INDIRECT(CONCATENATE(B213,"SF")),1,MATCH(I213,Defaults!D$22:G$22,0))))</f>
        <v/>
      </c>
      <c r="K213" s="128" t="str">
        <f>IF(OR('Retrofit Inputs'!M217="",'Retrofit Inputs'!O217=""),"",IF(OR('Retrofit Inputs'!M217="LED Tube",'Retrofit Inputs'!M217="LED Kit"),CONCATENATE("LED"," ",'Retrofit Inputs'!O217),CONCATENATE('Retrofit Inputs'!M217, " ",'Retrofit Inputs'!O217)))</f>
        <v/>
      </c>
      <c r="L213" s="123" t="str">
        <f>IF(K213="","",VLOOKUP(K213,Measures!D$11:G$245,4,FALSE))</f>
        <v/>
      </c>
      <c r="M213" s="121" t="str">
        <f>IF('Retrofit Inputs'!Q217=0,"",'Retrofit Inputs'!Q217)</f>
        <v/>
      </c>
      <c r="N213" s="129" t="str">
        <f>IF('Retrofit Inputs'!T217=0,"",'Retrofit Inputs'!T217)</f>
        <v/>
      </c>
      <c r="O213" s="130" t="str">
        <f ca="1">IF(OR(B213="",N213=""),"",IF(N213="None",0,INDEX(INDIRECT(CONCATENATE(B213,"SF")),1,MATCH(N213,Defaults!D$22:G$22,0))))</f>
        <v/>
      </c>
      <c r="P213" s="131" t="str">
        <f t="shared" ca="1" si="12"/>
        <v/>
      </c>
      <c r="Q213" s="228" t="str">
        <f t="shared" ca="1" si="13"/>
        <v/>
      </c>
      <c r="R213" s="132" t="str">
        <f t="shared" ca="1" si="14"/>
        <v/>
      </c>
      <c r="S213" s="352" t="str">
        <f t="shared" ca="1" si="15"/>
        <v/>
      </c>
      <c r="T213" s="104"/>
      <c r="U213" s="16"/>
    </row>
    <row r="214" spans="1:24" s="20" customFormat="1" ht="15" customHeight="1">
      <c r="A214" s="104"/>
      <c r="B214" s="348" t="str">
        <f>IF('Retrofit Inputs'!B218=0,"",'Retrofit Inputs'!B218)</f>
        <v/>
      </c>
      <c r="C214" s="118" t="str">
        <f>IF(B214="","",VLOOKUP(B214,Defaults!B$22:C$28,2,FALSE))</f>
        <v/>
      </c>
      <c r="D214" s="125" t="str">
        <f>IFERROR(VLOOKUP(F214,Measures!$D$11:$F$245,3,FALSE),"")</f>
        <v/>
      </c>
      <c r="E214" s="127" t="str">
        <f ca="1">IF(OR('Project Info'!$C$16="",B214=""),"",IF(D214="Screw-in Lighting",INDEX(INDIRECT(CONCATENATE(B214,"SI_IE")),'Project Info'!C$16,1),IF(D214="Hard-Wired Lighting",INDEX(INDIRECT(CONCATENATE(B214,"HW_IE")),'Project Info'!C$16,1))))</f>
        <v/>
      </c>
      <c r="F214" s="128" t="str">
        <f>IF(OR('Retrofit Inputs'!D218="",'Retrofit Inputs'!F218=""),"",IF(OR('Retrofit Inputs'!D218="LED Tube",'Retrofit Inputs'!D218="LED Kit"),CONCATENATE("LED"," ",'Retrofit Inputs'!F218),CONCATENATE('Retrofit Inputs'!D218, " ",'Retrofit Inputs'!F218)))</f>
        <v/>
      </c>
      <c r="G214" s="120" t="str">
        <f>IF(F214="","",VLOOKUP(F214,Measures!D$11:G$245,4,FALSE))</f>
        <v/>
      </c>
      <c r="H214" s="129" t="str">
        <f>IF('Retrofit Inputs'!H218=0,"",'Retrofit Inputs'!H218)</f>
        <v/>
      </c>
      <c r="I214" s="129" t="str">
        <f>IF('Retrofit Inputs'!K218=0,"",'Retrofit Inputs'!K218)</f>
        <v/>
      </c>
      <c r="J214" s="130" t="str">
        <f ca="1">IF(OR(B214="",I214=""),"",IF(I214="None",0,INDEX(INDIRECT(CONCATENATE(B214,"SF")),1,MATCH(I214,Defaults!D$22:G$22,0))))</f>
        <v/>
      </c>
      <c r="K214" s="128" t="str">
        <f>IF(OR('Retrofit Inputs'!M218="",'Retrofit Inputs'!O218=""),"",IF(OR('Retrofit Inputs'!M218="LED Tube",'Retrofit Inputs'!M218="LED Kit"),CONCATENATE("LED"," ",'Retrofit Inputs'!O218),CONCATENATE('Retrofit Inputs'!M218, " ",'Retrofit Inputs'!O218)))</f>
        <v/>
      </c>
      <c r="L214" s="123" t="str">
        <f>IF(K214="","",VLOOKUP(K214,Measures!D$11:G$245,4,FALSE))</f>
        <v/>
      </c>
      <c r="M214" s="121" t="str">
        <f>IF('Retrofit Inputs'!Q218=0,"",'Retrofit Inputs'!Q218)</f>
        <v/>
      </c>
      <c r="N214" s="129" t="str">
        <f>IF('Retrofit Inputs'!T218=0,"",'Retrofit Inputs'!T218)</f>
        <v/>
      </c>
      <c r="O214" s="130" t="str">
        <f ca="1">IF(OR(B214="",N214=""),"",IF(N214="None",0,INDEX(INDIRECT(CONCATENATE(B214,"SF")),1,MATCH(N214,Defaults!D$22:G$22,0))))</f>
        <v/>
      </c>
      <c r="P214" s="131" t="str">
        <f t="shared" ca="1" si="12"/>
        <v/>
      </c>
      <c r="Q214" s="228" t="str">
        <f t="shared" ca="1" si="13"/>
        <v/>
      </c>
      <c r="R214" s="132" t="str">
        <f t="shared" ca="1" si="14"/>
        <v/>
      </c>
      <c r="S214" s="352" t="str">
        <f t="shared" ca="1" si="15"/>
        <v/>
      </c>
      <c r="T214" s="104"/>
      <c r="U214" s="104"/>
    </row>
    <row r="215" spans="1:24" s="20" customFormat="1" ht="15" customHeight="1">
      <c r="A215" s="104"/>
      <c r="B215" s="348" t="str">
        <f>IF('Retrofit Inputs'!B219=0,"",'Retrofit Inputs'!B219)</f>
        <v/>
      </c>
      <c r="C215" s="118" t="str">
        <f>IF(B215="","",VLOOKUP(B215,Defaults!B$22:C$28,2,FALSE))</f>
        <v/>
      </c>
      <c r="D215" s="125" t="str">
        <f>IFERROR(VLOOKUP(F215,Measures!$D$11:$F$245,3,FALSE),"")</f>
        <v/>
      </c>
      <c r="E215" s="127" t="str">
        <f ca="1">IF(OR('Project Info'!$C$16="",B215=""),"",IF(D215="Screw-in Lighting",INDEX(INDIRECT(CONCATENATE(B215,"SI_IE")),'Project Info'!C$16,1),IF(D215="Hard-Wired Lighting",INDEX(INDIRECT(CONCATENATE(B215,"HW_IE")),'Project Info'!C$16,1))))</f>
        <v/>
      </c>
      <c r="F215" s="128" t="str">
        <f>IF(OR('Retrofit Inputs'!D219="",'Retrofit Inputs'!F219=""),"",IF(OR('Retrofit Inputs'!D219="LED Tube",'Retrofit Inputs'!D219="LED Kit"),CONCATENATE("LED"," ",'Retrofit Inputs'!F219),CONCATENATE('Retrofit Inputs'!D219, " ",'Retrofit Inputs'!F219)))</f>
        <v/>
      </c>
      <c r="G215" s="120" t="str">
        <f>IF(F215="","",VLOOKUP(F215,Measures!D$11:G$245,4,FALSE))</f>
        <v/>
      </c>
      <c r="H215" s="129" t="str">
        <f>IF('Retrofit Inputs'!H219=0,"",'Retrofit Inputs'!H219)</f>
        <v/>
      </c>
      <c r="I215" s="129" t="str">
        <f>IF('Retrofit Inputs'!K219=0,"",'Retrofit Inputs'!K219)</f>
        <v/>
      </c>
      <c r="J215" s="130" t="str">
        <f ca="1">IF(OR(B215="",I215=""),"",IF(I215="None",0,INDEX(INDIRECT(CONCATENATE(B215,"SF")),1,MATCH(I215,Defaults!D$22:G$22,0))))</f>
        <v/>
      </c>
      <c r="K215" s="128" t="str">
        <f>IF(OR('Retrofit Inputs'!M219="",'Retrofit Inputs'!O219=""),"",IF(OR('Retrofit Inputs'!M219="LED Tube",'Retrofit Inputs'!M219="LED Kit"),CONCATENATE("LED"," ",'Retrofit Inputs'!O219),CONCATENATE('Retrofit Inputs'!M219, " ",'Retrofit Inputs'!O219)))</f>
        <v/>
      </c>
      <c r="L215" s="123" t="str">
        <f>IF(K215="","",VLOOKUP(K215,Measures!D$11:G$245,4,FALSE))</f>
        <v/>
      </c>
      <c r="M215" s="121" t="str">
        <f>IF('Retrofit Inputs'!Q219=0,"",'Retrofit Inputs'!Q219)</f>
        <v/>
      </c>
      <c r="N215" s="129" t="str">
        <f>IF('Retrofit Inputs'!T219=0,"",'Retrofit Inputs'!T219)</f>
        <v/>
      </c>
      <c r="O215" s="130" t="str">
        <f ca="1">IF(OR(B215="",N215=""),"",IF(N215="None",0,INDEX(INDIRECT(CONCATENATE(B215,"SF")),1,MATCH(N215,Defaults!D$22:G$22,0))))</f>
        <v/>
      </c>
      <c r="P215" s="131" t="str">
        <f t="shared" ca="1" si="12"/>
        <v/>
      </c>
      <c r="Q215" s="228" t="str">
        <f t="shared" ca="1" si="13"/>
        <v/>
      </c>
      <c r="R215" s="132" t="str">
        <f t="shared" ca="1" si="14"/>
        <v/>
      </c>
      <c r="S215" s="352" t="str">
        <f t="shared" ca="1" si="15"/>
        <v/>
      </c>
      <c r="T215" s="104"/>
      <c r="U215" s="104"/>
    </row>
    <row r="216" spans="1:24" s="20" customFormat="1" ht="15" customHeight="1">
      <c r="A216" s="104"/>
      <c r="B216" s="348" t="str">
        <f>IF('Retrofit Inputs'!B220=0,"",'Retrofit Inputs'!B220)</f>
        <v/>
      </c>
      <c r="C216" s="118" t="str">
        <f>IF(B216="","",VLOOKUP(B216,Defaults!B$22:C$28,2,FALSE))</f>
        <v/>
      </c>
      <c r="D216" s="125" t="str">
        <f>IFERROR(VLOOKUP(F216,Measures!$D$11:$F$245,3,FALSE),"")</f>
        <v/>
      </c>
      <c r="E216" s="127" t="str">
        <f ca="1">IF(OR('Project Info'!$C$16="",B216=""),"",IF(D216="Screw-in Lighting",INDEX(INDIRECT(CONCATENATE(B216,"SI_IE")),'Project Info'!C$16,1),IF(D216="Hard-Wired Lighting",INDEX(INDIRECT(CONCATENATE(B216,"HW_IE")),'Project Info'!C$16,1))))</f>
        <v/>
      </c>
      <c r="F216" s="128" t="str">
        <f>IF(OR('Retrofit Inputs'!D220="",'Retrofit Inputs'!F220=""),"",IF(OR('Retrofit Inputs'!D220="LED Tube",'Retrofit Inputs'!D220="LED Kit"),CONCATENATE("LED"," ",'Retrofit Inputs'!F220),CONCATENATE('Retrofit Inputs'!D220, " ",'Retrofit Inputs'!F220)))</f>
        <v/>
      </c>
      <c r="G216" s="120" t="str">
        <f>IF(F216="","",VLOOKUP(F216,Measures!D$11:G$245,4,FALSE))</f>
        <v/>
      </c>
      <c r="H216" s="129" t="str">
        <f>IF('Retrofit Inputs'!H220=0,"",'Retrofit Inputs'!H220)</f>
        <v/>
      </c>
      <c r="I216" s="129" t="str">
        <f>IF('Retrofit Inputs'!K220=0,"",'Retrofit Inputs'!K220)</f>
        <v/>
      </c>
      <c r="J216" s="130" t="str">
        <f ca="1">IF(OR(B216="",I216=""),"",IF(I216="None",0,INDEX(INDIRECT(CONCATENATE(B216,"SF")),1,MATCH(I216,Defaults!D$22:G$22,0))))</f>
        <v/>
      </c>
      <c r="K216" s="128" t="str">
        <f>IF(OR('Retrofit Inputs'!M220="",'Retrofit Inputs'!O220=""),"",IF(OR('Retrofit Inputs'!M220="LED Tube",'Retrofit Inputs'!M220="LED Kit"),CONCATENATE("LED"," ",'Retrofit Inputs'!O220),CONCATENATE('Retrofit Inputs'!M220, " ",'Retrofit Inputs'!O220)))</f>
        <v/>
      </c>
      <c r="L216" s="123" t="str">
        <f>IF(K216="","",VLOOKUP(K216,Measures!D$11:G$245,4,FALSE))</f>
        <v/>
      </c>
      <c r="M216" s="121" t="str">
        <f>IF('Retrofit Inputs'!Q220=0,"",'Retrofit Inputs'!Q220)</f>
        <v/>
      </c>
      <c r="N216" s="129" t="str">
        <f>IF('Retrofit Inputs'!T220=0,"",'Retrofit Inputs'!T220)</f>
        <v/>
      </c>
      <c r="O216" s="130" t="str">
        <f ca="1">IF(OR(B216="",N216=""),"",IF(N216="None",0,INDEX(INDIRECT(CONCATENATE(B216,"SF")),1,MATCH(N216,Defaults!D$22:G$22,0))))</f>
        <v/>
      </c>
      <c r="P216" s="131" t="str">
        <f t="shared" ca="1" si="12"/>
        <v/>
      </c>
      <c r="Q216" s="228" t="str">
        <f t="shared" ca="1" si="13"/>
        <v/>
      </c>
      <c r="R216" s="132" t="str">
        <f t="shared" ca="1" si="14"/>
        <v/>
      </c>
      <c r="S216" s="352" t="str">
        <f t="shared" ca="1" si="15"/>
        <v/>
      </c>
      <c r="T216" s="104"/>
      <c r="U216" s="104"/>
    </row>
    <row r="217" spans="1:24" s="20" customFormat="1" ht="15" customHeight="1">
      <c r="A217" s="18"/>
      <c r="B217" s="348" t="str">
        <f>IF('Retrofit Inputs'!B221=0,"",'Retrofit Inputs'!B221)</f>
        <v/>
      </c>
      <c r="C217" s="118" t="str">
        <f>IF(B217="","",VLOOKUP(B217,Defaults!B$22:C$28,2,FALSE))</f>
        <v/>
      </c>
      <c r="D217" s="125" t="str">
        <f>IFERROR(VLOOKUP(F217,Measures!$D$11:$F$245,3,FALSE),"")</f>
        <v/>
      </c>
      <c r="E217" s="127" t="str">
        <f ca="1">IF(OR('Project Info'!$C$16="",B217=""),"",IF(D217="Screw-in Lighting",INDEX(INDIRECT(CONCATENATE(B217,"SI_IE")),'Project Info'!C$16,1),IF(D217="Hard-Wired Lighting",INDEX(INDIRECT(CONCATENATE(B217,"HW_IE")),'Project Info'!C$16,1))))</f>
        <v/>
      </c>
      <c r="F217" s="128" t="str">
        <f>IF(OR('Retrofit Inputs'!D221="",'Retrofit Inputs'!F221=""),"",IF(OR('Retrofit Inputs'!D221="LED Tube",'Retrofit Inputs'!D221="LED Kit"),CONCATENATE("LED"," ",'Retrofit Inputs'!F221),CONCATENATE('Retrofit Inputs'!D221, " ",'Retrofit Inputs'!F221)))</f>
        <v/>
      </c>
      <c r="G217" s="120" t="str">
        <f>IF(F217="","",VLOOKUP(F217,Measures!D$11:G$245,4,FALSE))</f>
        <v/>
      </c>
      <c r="H217" s="129" t="str">
        <f>IF('Retrofit Inputs'!H221=0,"",'Retrofit Inputs'!H221)</f>
        <v/>
      </c>
      <c r="I217" s="129" t="str">
        <f>IF('Retrofit Inputs'!K221=0,"",'Retrofit Inputs'!K221)</f>
        <v/>
      </c>
      <c r="J217" s="130" t="str">
        <f ca="1">IF(OR(B217="",I217=""),"",IF(I217="None",0,INDEX(INDIRECT(CONCATENATE(B217,"SF")),1,MATCH(I217,Defaults!D$22:G$22,0))))</f>
        <v/>
      </c>
      <c r="K217" s="128" t="str">
        <f>IF(OR('Retrofit Inputs'!M221="",'Retrofit Inputs'!O221=""),"",IF(OR('Retrofit Inputs'!M221="LED Tube",'Retrofit Inputs'!M221="LED Kit"),CONCATENATE("LED"," ",'Retrofit Inputs'!O221),CONCATENATE('Retrofit Inputs'!M221, " ",'Retrofit Inputs'!O221)))</f>
        <v/>
      </c>
      <c r="L217" s="123" t="str">
        <f>IF(K217="","",VLOOKUP(K217,Measures!D$11:G$245,4,FALSE))</f>
        <v/>
      </c>
      <c r="M217" s="121" t="str">
        <f>IF('Retrofit Inputs'!Q221=0,"",'Retrofit Inputs'!Q221)</f>
        <v/>
      </c>
      <c r="N217" s="129" t="str">
        <f>IF('Retrofit Inputs'!T221=0,"",'Retrofit Inputs'!T221)</f>
        <v/>
      </c>
      <c r="O217" s="130" t="str">
        <f ca="1">IF(OR(B217="",N217=""),"",IF(N217="None",0,INDEX(INDIRECT(CONCATENATE(B217,"SF")),1,MATCH(N217,Defaults!D$22:G$22,0))))</f>
        <v/>
      </c>
      <c r="P217" s="131" t="str">
        <f t="shared" ca="1" si="12"/>
        <v/>
      </c>
      <c r="Q217" s="228" t="str">
        <f t="shared" ca="1" si="13"/>
        <v/>
      </c>
      <c r="R217" s="132" t="str">
        <f t="shared" ca="1" si="14"/>
        <v/>
      </c>
      <c r="S217" s="352" t="str">
        <f t="shared" ca="1" si="15"/>
        <v/>
      </c>
      <c r="T217" s="104"/>
      <c r="U217" s="104"/>
    </row>
    <row r="218" spans="1:24" s="20" customFormat="1" ht="15" customHeight="1">
      <c r="A218" s="109"/>
      <c r="B218" s="348" t="str">
        <f>IF('Retrofit Inputs'!B222=0,"",'Retrofit Inputs'!B222)</f>
        <v/>
      </c>
      <c r="C218" s="118" t="str">
        <f>IF(B218="","",VLOOKUP(B218,Defaults!B$22:C$28,2,FALSE))</f>
        <v/>
      </c>
      <c r="D218" s="125" t="str">
        <f>IFERROR(VLOOKUP(F218,Measures!$D$11:$F$245,3,FALSE),"")</f>
        <v/>
      </c>
      <c r="E218" s="127" t="str">
        <f ca="1">IF(OR('Project Info'!$C$16="",B218=""),"",IF(D218="Screw-in Lighting",INDEX(INDIRECT(CONCATENATE(B218,"SI_IE")),'Project Info'!C$16,1),IF(D218="Hard-Wired Lighting",INDEX(INDIRECT(CONCATENATE(B218,"HW_IE")),'Project Info'!C$16,1))))</f>
        <v/>
      </c>
      <c r="F218" s="133" t="str">
        <f>IF(OR('Retrofit Inputs'!D222="",'Retrofit Inputs'!F222=""),"",IF(OR('Retrofit Inputs'!D222="LED Tube",'Retrofit Inputs'!D222="LED Kit"),CONCATENATE("LED"," ",'Retrofit Inputs'!F222),CONCATENATE('Retrofit Inputs'!D222, " ",'Retrofit Inputs'!F222)))</f>
        <v/>
      </c>
      <c r="G218" s="120" t="str">
        <f>IF(F218="","",VLOOKUP(F218,Measures!D$11:G$245,4,FALSE))</f>
        <v/>
      </c>
      <c r="H218" s="134" t="str">
        <f>IF('Retrofit Inputs'!H222=0,"",'Retrofit Inputs'!H222)</f>
        <v/>
      </c>
      <c r="I218" s="134" t="str">
        <f>IF('Retrofit Inputs'!K222=0,"",'Retrofit Inputs'!K222)</f>
        <v/>
      </c>
      <c r="J218" s="135" t="str">
        <f ca="1">IF(OR(B218="",I218=""),"",IF(I218="None",0,INDEX(INDIRECT(CONCATENATE(B218,"SF")),1,MATCH(I218,Defaults!D$22:G$22,0))))</f>
        <v/>
      </c>
      <c r="K218" s="128" t="str">
        <f>IF(OR('Retrofit Inputs'!M222="",'Retrofit Inputs'!O222=""),"",IF(OR('Retrofit Inputs'!M222="LED Tube",'Retrofit Inputs'!M222="LED Kit"),CONCATENATE("LED"," ",'Retrofit Inputs'!O222),CONCATENATE('Retrofit Inputs'!M222, " ",'Retrofit Inputs'!O222)))</f>
        <v/>
      </c>
      <c r="L218" s="123" t="str">
        <f>IF(K218="","",VLOOKUP(K218,Measures!D$11:G$245,4,FALSE))</f>
        <v/>
      </c>
      <c r="M218" s="121" t="str">
        <f>IF('Retrofit Inputs'!Q222=0,"",'Retrofit Inputs'!Q222)</f>
        <v/>
      </c>
      <c r="N218" s="129" t="str">
        <f>IF('Retrofit Inputs'!T222=0,"",'Retrofit Inputs'!T222)</f>
        <v/>
      </c>
      <c r="O218" s="130" t="str">
        <f ca="1">IF(OR(B218="",N218=""),"",IF(N218="None",0,INDEX(INDIRECT(CONCATENATE(B218,"SF")),1,MATCH(N218,Defaults!D$22:G$22,0))))</f>
        <v/>
      </c>
      <c r="P218" s="131" t="str">
        <f t="shared" ca="1" si="12"/>
        <v/>
      </c>
      <c r="Q218" s="228" t="str">
        <f t="shared" ca="1" si="13"/>
        <v/>
      </c>
      <c r="R218" s="132" t="str">
        <f t="shared" ca="1" si="14"/>
        <v/>
      </c>
      <c r="S218" s="352" t="str">
        <f t="shared" ca="1" si="15"/>
        <v/>
      </c>
      <c r="T218" s="104"/>
      <c r="U218" s="104"/>
    </row>
    <row r="219" spans="1:24" s="20" customFormat="1" ht="15" customHeight="1">
      <c r="A219" s="109"/>
      <c r="B219" s="348" t="str">
        <f>IF('Retrofit Inputs'!B223=0,"",'Retrofit Inputs'!B223)</f>
        <v/>
      </c>
      <c r="C219" s="118" t="str">
        <f>IF(B219="","",VLOOKUP(B219,Defaults!B$22:C$28,2,FALSE))</f>
        <v/>
      </c>
      <c r="D219" s="125" t="str">
        <f>IFERROR(VLOOKUP(F219,Measures!$D$11:$F$245,3,FALSE),"")</f>
        <v/>
      </c>
      <c r="E219" s="127" t="str">
        <f ca="1">IF(OR('Project Info'!$C$16="",B219=""),"",IF(D219="Screw-in Lighting",INDEX(INDIRECT(CONCATENATE(B219,"SI_IE")),'Project Info'!C$16,1),IF(D219="Hard-Wired Lighting",INDEX(INDIRECT(CONCATENATE(B219,"HW_IE")),'Project Info'!C$16,1))))</f>
        <v/>
      </c>
      <c r="F219" s="133" t="str">
        <f>IF(OR('Retrofit Inputs'!D223="",'Retrofit Inputs'!F223=""),"",IF(OR('Retrofit Inputs'!D223="LED Tube",'Retrofit Inputs'!D223="LED Kit"),CONCATENATE("LED"," ",'Retrofit Inputs'!F223),CONCATENATE('Retrofit Inputs'!D223, " ",'Retrofit Inputs'!F223)))</f>
        <v/>
      </c>
      <c r="G219" s="120" t="str">
        <f>IF(F219="","",VLOOKUP(F219,Measures!D$11:G$245,4,FALSE))</f>
        <v/>
      </c>
      <c r="H219" s="134" t="str">
        <f>IF('Retrofit Inputs'!H223=0,"",'Retrofit Inputs'!H223)</f>
        <v/>
      </c>
      <c r="I219" s="134" t="str">
        <f>IF('Retrofit Inputs'!K223=0,"",'Retrofit Inputs'!K223)</f>
        <v/>
      </c>
      <c r="J219" s="135" t="str">
        <f ca="1">IF(OR(B219="",I219=""),"",IF(I219="None",0,INDEX(INDIRECT(CONCATENATE(B219,"SF")),1,MATCH(I219,Defaults!D$22:G$22,0))))</f>
        <v/>
      </c>
      <c r="K219" s="128" t="str">
        <f>IF(OR('Retrofit Inputs'!M223="",'Retrofit Inputs'!O223=""),"",IF(OR('Retrofit Inputs'!M223="LED Tube",'Retrofit Inputs'!M223="LED Kit"),CONCATENATE("LED"," ",'Retrofit Inputs'!O223),CONCATENATE('Retrofit Inputs'!M223, " ",'Retrofit Inputs'!O223)))</f>
        <v/>
      </c>
      <c r="L219" s="123" t="str">
        <f>IF(K219="","",VLOOKUP(K219,Measures!D$11:G$245,4,FALSE))</f>
        <v/>
      </c>
      <c r="M219" s="121" t="str">
        <f>IF('Retrofit Inputs'!Q223=0,"",'Retrofit Inputs'!Q223)</f>
        <v/>
      </c>
      <c r="N219" s="129" t="str">
        <f>IF('Retrofit Inputs'!T223=0,"",'Retrofit Inputs'!T223)</f>
        <v/>
      </c>
      <c r="O219" s="130" t="str">
        <f ca="1">IF(OR(B219="",N219=""),"",IF(N219="None",0,INDEX(INDIRECT(CONCATENATE(B219,"SF")),1,MATCH(N219,Defaults!D$22:G$22,0))))</f>
        <v/>
      </c>
      <c r="P219" s="131" t="str">
        <f t="shared" ca="1" si="12"/>
        <v/>
      </c>
      <c r="Q219" s="228" t="str">
        <f t="shared" ca="1" si="13"/>
        <v/>
      </c>
      <c r="R219" s="132" t="str">
        <f t="shared" ca="1" si="14"/>
        <v/>
      </c>
      <c r="S219" s="352" t="str">
        <f t="shared" ca="1" si="15"/>
        <v/>
      </c>
      <c r="T219" s="104"/>
      <c r="U219" s="104"/>
    </row>
    <row r="220" spans="1:24" s="20" customFormat="1" ht="15" customHeight="1">
      <c r="A220" s="109"/>
      <c r="B220" s="348" t="str">
        <f>IF('Retrofit Inputs'!B224=0,"",'Retrofit Inputs'!B224)</f>
        <v/>
      </c>
      <c r="C220" s="118" t="str">
        <f>IF(B220="","",VLOOKUP(B220,Defaults!B$22:C$28,2,FALSE))</f>
        <v/>
      </c>
      <c r="D220" s="125" t="str">
        <f>IFERROR(VLOOKUP(F220,Measures!$D$11:$F$245,3,FALSE),"")</f>
        <v/>
      </c>
      <c r="E220" s="127" t="str">
        <f ca="1">IF(OR('Project Info'!$C$16="",B220=""),"",IF(D220="Screw-in Lighting",INDEX(INDIRECT(CONCATENATE(B220,"SI_IE")),'Project Info'!C$16,1),IF(D220="Hard-Wired Lighting",INDEX(INDIRECT(CONCATENATE(B220,"HW_IE")),'Project Info'!C$16,1))))</f>
        <v/>
      </c>
      <c r="F220" s="117" t="str">
        <f>IF(OR('Retrofit Inputs'!D224="",'Retrofit Inputs'!F224=""),"",IF(OR('Retrofit Inputs'!D224="LED Tube",'Retrofit Inputs'!D224="LED Kit"),CONCATENATE("LED"," ",'Retrofit Inputs'!F224),CONCATENATE('Retrofit Inputs'!D224, " ",'Retrofit Inputs'!F224)))</f>
        <v/>
      </c>
      <c r="G220" s="120" t="str">
        <f>IF(F220="","",VLOOKUP(F220,Measures!D$11:G$245,4,FALSE))</f>
        <v/>
      </c>
      <c r="H220" s="121" t="str">
        <f>IF('Retrofit Inputs'!H224=0,"",'Retrofit Inputs'!H224)</f>
        <v/>
      </c>
      <c r="I220" s="121" t="str">
        <f>IF('Retrofit Inputs'!K224=0,"",'Retrofit Inputs'!K224)</f>
        <v/>
      </c>
      <c r="J220" s="122" t="str">
        <f ca="1">IF(OR(B220="",I220=""),"",IF(I220="None",0,INDEX(INDIRECT(CONCATENATE(B220,"SF")),1,MATCH(I220,Defaults!D$22:G$22,0))))</f>
        <v/>
      </c>
      <c r="K220" s="117" t="str">
        <f>IF(OR('Retrofit Inputs'!M224="",'Retrofit Inputs'!O224=""),"",IF(OR('Retrofit Inputs'!M224="LED Tube",'Retrofit Inputs'!M224="LED Kit"),CONCATENATE("LED"," ",'Retrofit Inputs'!O224),CONCATENATE('Retrofit Inputs'!M224, " ",'Retrofit Inputs'!O224)))</f>
        <v/>
      </c>
      <c r="L220" s="123" t="str">
        <f>IF(K220="","",VLOOKUP(K220,Measures!D$11:G$245,4,FALSE))</f>
        <v/>
      </c>
      <c r="M220" s="121" t="str">
        <f>IF('Retrofit Inputs'!Q224=0,"",'Retrofit Inputs'!Q224)</f>
        <v/>
      </c>
      <c r="N220" s="121" t="str">
        <f>IF('Retrofit Inputs'!T224=0,"",'Retrofit Inputs'!T224)</f>
        <v/>
      </c>
      <c r="O220" s="122" t="str">
        <f ca="1">IF(OR(B220="",N220=""),"",IF(N220="None",0,INDEX(INDIRECT(CONCATENATE(B220,"SF")),1,MATCH(N220,Defaults!D$22:G$22,0))))</f>
        <v/>
      </c>
      <c r="P220" s="136" t="str">
        <f t="shared" ca="1" si="12"/>
        <v/>
      </c>
      <c r="Q220" s="230" t="str">
        <f t="shared" ca="1" si="13"/>
        <v/>
      </c>
      <c r="R220" s="126" t="str">
        <f t="shared" ca="1" si="14"/>
        <v/>
      </c>
      <c r="S220" s="351" t="str">
        <f t="shared" ca="1" si="15"/>
        <v/>
      </c>
      <c r="T220" s="104"/>
      <c r="U220" s="104"/>
    </row>
    <row r="221" spans="1:24" ht="15" customHeight="1">
      <c r="A221" s="15"/>
      <c r="B221" s="348" t="str">
        <f>IF('Retrofit Inputs'!B225=0,"",'Retrofit Inputs'!B225)</f>
        <v/>
      </c>
      <c r="C221" s="118" t="str">
        <f>IF(B221="","",VLOOKUP(B221,Defaults!B$22:C$28,2,FALSE))</f>
        <v/>
      </c>
      <c r="D221" s="125" t="str">
        <f>IFERROR(VLOOKUP(F221,Measures!$D$11:$F$245,3,FALSE),"")</f>
        <v/>
      </c>
      <c r="E221" s="127" t="str">
        <f ca="1">IF(OR('Project Info'!$C$16="",B221=""),"",IF(D221="Screw-in Lighting",INDEX(INDIRECT(CONCATENATE(B221,"SI_IE")),'Project Info'!C$16,1),IF(D221="Hard-Wired Lighting",INDEX(INDIRECT(CONCATENATE(B221,"HW_IE")),'Project Info'!C$16,1))))</f>
        <v/>
      </c>
      <c r="F221" s="128" t="str">
        <f>IF(OR('Retrofit Inputs'!D225="",'Retrofit Inputs'!F225=""),"",IF(OR('Retrofit Inputs'!D225="LED Tube",'Retrofit Inputs'!D225="LED Kit"),CONCATENATE("LED"," ",'Retrofit Inputs'!F225),CONCATENATE('Retrofit Inputs'!D225, " ",'Retrofit Inputs'!F225)))</f>
        <v/>
      </c>
      <c r="G221" s="120" t="str">
        <f>IF(F221="","",VLOOKUP(F221,Measures!D$11:G$245,4,FALSE))</f>
        <v/>
      </c>
      <c r="H221" s="129" t="str">
        <f>IF('Retrofit Inputs'!H225=0,"",'Retrofit Inputs'!H225)</f>
        <v/>
      </c>
      <c r="I221" s="129" t="str">
        <f>IF('Retrofit Inputs'!K225=0,"",'Retrofit Inputs'!K225)</f>
        <v/>
      </c>
      <c r="J221" s="130" t="str">
        <f ca="1">IF(OR(B221="",I221=""),"",IF(I221="None",0,INDEX(INDIRECT(CONCATENATE(B221,"SF")),1,MATCH(I221,Defaults!D$22:G$22,0))))</f>
        <v/>
      </c>
      <c r="K221" s="128" t="str">
        <f>IF(OR('Retrofit Inputs'!M225="",'Retrofit Inputs'!O225=""),"",IF(OR('Retrofit Inputs'!M225="LED Tube",'Retrofit Inputs'!M225="LED Kit"),CONCATENATE("LED"," ",'Retrofit Inputs'!O225),CONCATENATE('Retrofit Inputs'!M225, " ",'Retrofit Inputs'!O225)))</f>
        <v/>
      </c>
      <c r="L221" s="123" t="str">
        <f>IF(K221="","",VLOOKUP(K221,Measures!D$11:G$245,4,FALSE))</f>
        <v/>
      </c>
      <c r="M221" s="121" t="str">
        <f>IF('Retrofit Inputs'!Q225=0,"",'Retrofit Inputs'!Q225)</f>
        <v/>
      </c>
      <c r="N221" s="129" t="str">
        <f>IF('Retrofit Inputs'!T225=0,"",'Retrofit Inputs'!T225)</f>
        <v/>
      </c>
      <c r="O221" s="130" t="str">
        <f ca="1">IF(OR(B221="",N221=""),"",IF(N221="None",0,INDEX(INDIRECT(CONCATENATE(B221,"SF")),1,MATCH(N221,Defaults!D$22:G$22,0))))</f>
        <v/>
      </c>
      <c r="P221" s="131" t="str">
        <f t="shared" ca="1" si="12"/>
        <v/>
      </c>
      <c r="Q221" s="228" t="str">
        <f t="shared" ca="1" si="13"/>
        <v/>
      </c>
      <c r="R221" s="132" t="str">
        <f t="shared" ca="1" si="14"/>
        <v/>
      </c>
      <c r="S221" s="352" t="str">
        <f t="shared" ca="1" si="15"/>
        <v/>
      </c>
      <c r="U221" s="104"/>
      <c r="V221" s="20"/>
      <c r="W221" s="20"/>
      <c r="X221" s="20"/>
    </row>
    <row r="222" spans="1:24" ht="15" customHeight="1">
      <c r="A222" s="19"/>
      <c r="B222" s="348" t="str">
        <f>IF('Retrofit Inputs'!B226=0,"",'Retrofit Inputs'!B226)</f>
        <v/>
      </c>
      <c r="C222" s="118" t="str">
        <f>IF(B222="","",VLOOKUP(B222,Defaults!B$22:C$28,2,FALSE))</f>
        <v/>
      </c>
      <c r="D222" s="125" t="str">
        <f>IFERROR(VLOOKUP(F222,Measures!$D$11:$F$245,3,FALSE),"")</f>
        <v/>
      </c>
      <c r="E222" s="127" t="str">
        <f ca="1">IF(OR('Project Info'!$C$16="",B222=""),"",IF(D222="Screw-in Lighting",INDEX(INDIRECT(CONCATENATE(B222,"SI_IE")),'Project Info'!C$16,1),IF(D222="Hard-Wired Lighting",INDEX(INDIRECT(CONCATENATE(B222,"HW_IE")),'Project Info'!C$16,1))))</f>
        <v/>
      </c>
      <c r="F222" s="128" t="str">
        <f>IF(OR('Retrofit Inputs'!D226="",'Retrofit Inputs'!F226=""),"",IF(OR('Retrofit Inputs'!D226="LED Tube",'Retrofit Inputs'!D226="LED Kit"),CONCATENATE("LED"," ",'Retrofit Inputs'!F226),CONCATENATE('Retrofit Inputs'!D226, " ",'Retrofit Inputs'!F226)))</f>
        <v/>
      </c>
      <c r="G222" s="120" t="str">
        <f>IF(F222="","",VLOOKUP(F222,Measures!D$11:G$245,4,FALSE))</f>
        <v/>
      </c>
      <c r="H222" s="129" t="str">
        <f>IF('Retrofit Inputs'!H226=0,"",'Retrofit Inputs'!H226)</f>
        <v/>
      </c>
      <c r="I222" s="129" t="str">
        <f>IF('Retrofit Inputs'!K226=0,"",'Retrofit Inputs'!K226)</f>
        <v/>
      </c>
      <c r="J222" s="130" t="str">
        <f ca="1">IF(OR(B222="",I222=""),"",IF(I222="None",0,INDEX(INDIRECT(CONCATENATE(B222,"SF")),1,MATCH(I222,Defaults!D$22:G$22,0))))</f>
        <v/>
      </c>
      <c r="K222" s="24" t="str">
        <f>IF(OR('Retrofit Inputs'!M226="",'Retrofit Inputs'!O226=""),"",IF(OR('Retrofit Inputs'!M226="LED Tube",'Retrofit Inputs'!M226="LED Kit"),CONCATENATE("LED"," ",'Retrofit Inputs'!O226),CONCATENATE('Retrofit Inputs'!M226, " ",'Retrofit Inputs'!O226)))</f>
        <v/>
      </c>
      <c r="L222" s="123" t="str">
        <f>IF(K222="","",VLOOKUP(K222,Measures!D$11:G$245,4,FALSE))</f>
        <v/>
      </c>
      <c r="M222" s="121" t="str">
        <f>IF('Retrofit Inputs'!Q226=0,"",'Retrofit Inputs'!Q226)</f>
        <v/>
      </c>
      <c r="N222" s="25" t="str">
        <f>IF('Retrofit Inputs'!T226=0,"",'Retrofit Inputs'!T226)</f>
        <v/>
      </c>
      <c r="O222" s="26" t="str">
        <f ca="1">IF(OR(B222="",N222=""),"",IF(N222="None",0,INDEX(INDIRECT(CONCATENATE(B222,"SF")),1,MATCH(N222,Defaults!D$22:G$22,0))))</f>
        <v/>
      </c>
      <c r="P222" s="27" t="str">
        <f t="shared" ca="1" si="12"/>
        <v/>
      </c>
      <c r="Q222" s="229" t="str">
        <f t="shared" ca="1" si="13"/>
        <v/>
      </c>
      <c r="R222" s="81" t="str">
        <f t="shared" ca="1" si="14"/>
        <v/>
      </c>
      <c r="S222" s="353" t="str">
        <f t="shared" ca="1" si="15"/>
        <v/>
      </c>
      <c r="V222" s="20"/>
      <c r="W222" s="20"/>
      <c r="X222" s="20"/>
    </row>
    <row r="223" spans="1:24" ht="15" customHeight="1">
      <c r="A223" s="104"/>
      <c r="B223" s="348" t="str">
        <f>IF('Retrofit Inputs'!B227=0,"",'Retrofit Inputs'!B227)</f>
        <v/>
      </c>
      <c r="C223" s="118" t="str">
        <f>IF(B223="","",VLOOKUP(B223,Defaults!B$22:C$28,2,FALSE))</f>
        <v/>
      </c>
      <c r="D223" s="125" t="str">
        <f>IFERROR(VLOOKUP(F223,Measures!$D$11:$F$245,3,FALSE),"")</f>
        <v/>
      </c>
      <c r="E223" s="127" t="str">
        <f ca="1">IF(OR('Project Info'!$C$16="",B223=""),"",IF(D223="Screw-in Lighting",INDEX(INDIRECT(CONCATENATE(B223,"SI_IE")),'Project Info'!C$16,1),IF(D223="Hard-Wired Lighting",INDEX(INDIRECT(CONCATENATE(B223,"HW_IE")),'Project Info'!C$16,1))))</f>
        <v/>
      </c>
      <c r="F223" s="128" t="str">
        <f>IF(OR('Retrofit Inputs'!D227="",'Retrofit Inputs'!F227=""),"",IF(OR('Retrofit Inputs'!D227="LED Tube",'Retrofit Inputs'!D227="LED Kit"),CONCATENATE("LED"," ",'Retrofit Inputs'!F227),CONCATENATE('Retrofit Inputs'!D227, " ",'Retrofit Inputs'!F227)))</f>
        <v/>
      </c>
      <c r="G223" s="120" t="str">
        <f>IF(F223="","",VLOOKUP(F223,Measures!D$11:G$245,4,FALSE))</f>
        <v/>
      </c>
      <c r="H223" s="129" t="str">
        <f>IF('Retrofit Inputs'!H227=0,"",'Retrofit Inputs'!H227)</f>
        <v/>
      </c>
      <c r="I223" s="129" t="str">
        <f>IF('Retrofit Inputs'!K227=0,"",'Retrofit Inputs'!K227)</f>
        <v/>
      </c>
      <c r="J223" s="130" t="str">
        <f ca="1">IF(OR(B223="",I223=""),"",IF(I223="None",0,INDEX(INDIRECT(CONCATENATE(B223,"SF")),1,MATCH(I223,Defaults!D$22:G$22,0))))</f>
        <v/>
      </c>
      <c r="K223" s="128" t="str">
        <f>IF(OR('Retrofit Inputs'!M227="",'Retrofit Inputs'!O227=""),"",IF(OR('Retrofit Inputs'!M227="LED Tube",'Retrofit Inputs'!M227="LED Kit"),CONCATENATE("LED"," ",'Retrofit Inputs'!O227),CONCATENATE('Retrofit Inputs'!M227, " ",'Retrofit Inputs'!O227)))</f>
        <v/>
      </c>
      <c r="L223" s="123" t="str">
        <f>IF(K223="","",VLOOKUP(K223,Measures!D$11:G$245,4,FALSE))</f>
        <v/>
      </c>
      <c r="M223" s="121" t="str">
        <f>IF('Retrofit Inputs'!Q227=0,"",'Retrofit Inputs'!Q227)</f>
        <v/>
      </c>
      <c r="N223" s="129" t="str">
        <f>IF('Retrofit Inputs'!T227=0,"",'Retrofit Inputs'!T227)</f>
        <v/>
      </c>
      <c r="O223" s="130" t="str">
        <f ca="1">IF(OR(B223="",N223=""),"",IF(N223="None",0,INDEX(INDIRECT(CONCATENATE(B223,"SF")),1,MATCH(N223,Defaults!D$22:G$22,0))))</f>
        <v/>
      </c>
      <c r="P223" s="131" t="str">
        <f t="shared" ca="1" si="12"/>
        <v/>
      </c>
      <c r="Q223" s="228" t="str">
        <f t="shared" ca="1" si="13"/>
        <v/>
      </c>
      <c r="R223" s="132" t="str">
        <f t="shared" ca="1" si="14"/>
        <v/>
      </c>
      <c r="S223" s="352" t="str">
        <f t="shared" ca="1" si="15"/>
        <v/>
      </c>
    </row>
    <row r="224" spans="1:24" ht="15" customHeight="1">
      <c r="A224" s="104"/>
      <c r="B224" s="348" t="str">
        <f>IF('Retrofit Inputs'!B228=0,"",'Retrofit Inputs'!B228)</f>
        <v/>
      </c>
      <c r="C224" s="118" t="str">
        <f>IF(B224="","",VLOOKUP(B224,Defaults!B$22:C$28,2,FALSE))</f>
        <v/>
      </c>
      <c r="D224" s="125" t="str">
        <f>IFERROR(VLOOKUP(F224,Measures!$D$11:$F$245,3,FALSE),"")</f>
        <v/>
      </c>
      <c r="E224" s="127" t="str">
        <f ca="1">IF(OR('Project Info'!$C$16="",B224=""),"",IF(D224="Screw-in Lighting",INDEX(INDIRECT(CONCATENATE(B224,"SI_IE")),'Project Info'!C$16,1),IF(D224="Hard-Wired Lighting",INDEX(INDIRECT(CONCATENATE(B224,"HW_IE")),'Project Info'!C$16,1))))</f>
        <v/>
      </c>
      <c r="F224" s="128" t="str">
        <f>IF(OR('Retrofit Inputs'!D228="",'Retrofit Inputs'!F228=""),"",IF(OR('Retrofit Inputs'!D228="LED Tube",'Retrofit Inputs'!D228="LED Kit"),CONCATENATE("LED"," ",'Retrofit Inputs'!F228),CONCATENATE('Retrofit Inputs'!D228, " ",'Retrofit Inputs'!F228)))</f>
        <v/>
      </c>
      <c r="G224" s="120" t="str">
        <f>IF(F224="","",VLOOKUP(F224,Measures!D$11:G$245,4,FALSE))</f>
        <v/>
      </c>
      <c r="H224" s="129" t="str">
        <f>IF('Retrofit Inputs'!H228=0,"",'Retrofit Inputs'!H228)</f>
        <v/>
      </c>
      <c r="I224" s="129" t="str">
        <f>IF('Retrofit Inputs'!K228=0,"",'Retrofit Inputs'!K228)</f>
        <v/>
      </c>
      <c r="J224" s="130" t="str">
        <f ca="1">IF(OR(B224="",I224=""),"",IF(I224="None",0,INDEX(INDIRECT(CONCATENATE(B224,"SF")),1,MATCH(I224,Defaults!D$22:G$22,0))))</f>
        <v/>
      </c>
      <c r="K224" s="128" t="str">
        <f>IF(OR('Retrofit Inputs'!M228="",'Retrofit Inputs'!O228=""),"",IF(OR('Retrofit Inputs'!M228="LED Tube",'Retrofit Inputs'!M228="LED Kit"),CONCATENATE("LED"," ",'Retrofit Inputs'!O228),CONCATENATE('Retrofit Inputs'!M228, " ",'Retrofit Inputs'!O228)))</f>
        <v/>
      </c>
      <c r="L224" s="123" t="str">
        <f>IF(K224="","",VLOOKUP(K224,Measures!D$11:G$245,4,FALSE))</f>
        <v/>
      </c>
      <c r="M224" s="121" t="str">
        <f>IF('Retrofit Inputs'!Q228=0,"",'Retrofit Inputs'!Q228)</f>
        <v/>
      </c>
      <c r="N224" s="129" t="str">
        <f>IF('Retrofit Inputs'!T228=0,"",'Retrofit Inputs'!T228)</f>
        <v/>
      </c>
      <c r="O224" s="130" t="str">
        <f ca="1">IF(OR(B224="",N224=""),"",IF(N224="None",0,INDEX(INDIRECT(CONCATENATE(B224,"SF")),1,MATCH(N224,Defaults!D$22:G$22,0))))</f>
        <v/>
      </c>
      <c r="P224" s="131" t="str">
        <f t="shared" ca="1" si="12"/>
        <v/>
      </c>
      <c r="Q224" s="228" t="str">
        <f t="shared" ca="1" si="13"/>
        <v/>
      </c>
      <c r="R224" s="132" t="str">
        <f t="shared" ca="1" si="14"/>
        <v/>
      </c>
      <c r="S224" s="352" t="str">
        <f t="shared" ca="1" si="15"/>
        <v/>
      </c>
    </row>
    <row r="225" spans="1:19" ht="15" customHeight="1">
      <c r="A225" s="104"/>
      <c r="B225" s="348" t="str">
        <f>IF('Retrofit Inputs'!B229=0,"",'Retrofit Inputs'!B229)</f>
        <v/>
      </c>
      <c r="C225" s="118" t="str">
        <f>IF(B225="","",VLOOKUP(B225,Defaults!B$22:C$28,2,FALSE))</f>
        <v/>
      </c>
      <c r="D225" s="125" t="str">
        <f>IFERROR(VLOOKUP(F225,Measures!$D$11:$F$245,3,FALSE),"")</f>
        <v/>
      </c>
      <c r="E225" s="127" t="str">
        <f ca="1">IF(OR('Project Info'!$C$16="",B225=""),"",IF(D225="Screw-in Lighting",INDEX(INDIRECT(CONCATENATE(B225,"SI_IE")),'Project Info'!C$16,1),IF(D225="Hard-Wired Lighting",INDEX(INDIRECT(CONCATENATE(B225,"HW_IE")),'Project Info'!C$16,1))))</f>
        <v/>
      </c>
      <c r="F225" s="128" t="str">
        <f>IF(OR('Retrofit Inputs'!D229="",'Retrofit Inputs'!F229=""),"",IF(OR('Retrofit Inputs'!D229="LED Tube",'Retrofit Inputs'!D229="LED Kit"),CONCATENATE("LED"," ",'Retrofit Inputs'!F229),CONCATENATE('Retrofit Inputs'!D229, " ",'Retrofit Inputs'!F229)))</f>
        <v/>
      </c>
      <c r="G225" s="120" t="str">
        <f>IF(F225="","",VLOOKUP(F225,Measures!D$11:G$245,4,FALSE))</f>
        <v/>
      </c>
      <c r="H225" s="129" t="str">
        <f>IF('Retrofit Inputs'!H229=0,"",'Retrofit Inputs'!H229)</f>
        <v/>
      </c>
      <c r="I225" s="129" t="str">
        <f>IF('Retrofit Inputs'!K229=0,"",'Retrofit Inputs'!K229)</f>
        <v/>
      </c>
      <c r="J225" s="130" t="str">
        <f ca="1">IF(OR(B225="",I225=""),"",IF(I225="None",0,INDEX(INDIRECT(CONCATENATE(B225,"SF")),1,MATCH(I225,Defaults!D$22:G$22,0))))</f>
        <v/>
      </c>
      <c r="K225" s="128" t="str">
        <f>IF(OR('Retrofit Inputs'!M229="",'Retrofit Inputs'!O229=""),"",IF(OR('Retrofit Inputs'!M229="LED Tube",'Retrofit Inputs'!M229="LED Kit"),CONCATENATE("LED"," ",'Retrofit Inputs'!O229),CONCATENATE('Retrofit Inputs'!M229, " ",'Retrofit Inputs'!O229)))</f>
        <v/>
      </c>
      <c r="L225" s="123" t="str">
        <f>IF(K225="","",VLOOKUP(K225,Measures!D$11:G$245,4,FALSE))</f>
        <v/>
      </c>
      <c r="M225" s="121" t="str">
        <f>IF('Retrofit Inputs'!Q229=0,"",'Retrofit Inputs'!Q229)</f>
        <v/>
      </c>
      <c r="N225" s="129" t="str">
        <f>IF('Retrofit Inputs'!T229=0,"",'Retrofit Inputs'!T229)</f>
        <v/>
      </c>
      <c r="O225" s="130" t="str">
        <f ca="1">IF(OR(B225="",N225=""),"",IF(N225="None",0,INDEX(INDIRECT(CONCATENATE(B225,"SF")),1,MATCH(N225,Defaults!D$22:G$22,0))))</f>
        <v/>
      </c>
      <c r="P225" s="131" t="str">
        <f t="shared" ca="1" si="12"/>
        <v/>
      </c>
      <c r="Q225" s="228" t="str">
        <f t="shared" ca="1" si="13"/>
        <v/>
      </c>
      <c r="R225" s="132" t="str">
        <f t="shared" ca="1" si="14"/>
        <v/>
      </c>
      <c r="S225" s="352" t="str">
        <f t="shared" ca="1" si="15"/>
        <v/>
      </c>
    </row>
    <row r="226" spans="1:19" ht="15" customHeight="1">
      <c r="B226" s="348" t="str">
        <f>IF('Retrofit Inputs'!B230=0,"",'Retrofit Inputs'!B230)</f>
        <v/>
      </c>
      <c r="C226" s="118" t="str">
        <f>IF(B226="","",VLOOKUP(B226,Defaults!B$22:C$28,2,FALSE))</f>
        <v/>
      </c>
      <c r="D226" s="125" t="str">
        <f>IFERROR(VLOOKUP(F226,Measures!$D$11:$F$245,3,FALSE),"")</f>
        <v/>
      </c>
      <c r="E226" s="127" t="str">
        <f ca="1">IF(OR('Project Info'!$C$16="",B226=""),"",IF(D226="Screw-in Lighting",INDEX(INDIRECT(CONCATENATE(B226,"SI_IE")),'Project Info'!C$16,1),IF(D226="Hard-Wired Lighting",INDEX(INDIRECT(CONCATENATE(B226,"HW_IE")),'Project Info'!C$16,1))))</f>
        <v/>
      </c>
      <c r="F226" s="128" t="str">
        <f>IF(OR('Retrofit Inputs'!D230="",'Retrofit Inputs'!F230=""),"",IF(OR('Retrofit Inputs'!D230="LED Tube",'Retrofit Inputs'!D230="LED Kit"),CONCATENATE("LED"," ",'Retrofit Inputs'!F230),CONCATENATE('Retrofit Inputs'!D230, " ",'Retrofit Inputs'!F230)))</f>
        <v/>
      </c>
      <c r="G226" s="120" t="str">
        <f>IF(F226="","",VLOOKUP(F226,Measures!D$11:G$245,4,FALSE))</f>
        <v/>
      </c>
      <c r="H226" s="129" t="str">
        <f>IF('Retrofit Inputs'!H230=0,"",'Retrofit Inputs'!H230)</f>
        <v/>
      </c>
      <c r="I226" s="129" t="str">
        <f>IF('Retrofit Inputs'!K230=0,"",'Retrofit Inputs'!K230)</f>
        <v/>
      </c>
      <c r="J226" s="130" t="str">
        <f ca="1">IF(OR(B226="",I226=""),"",IF(I226="None",0,INDEX(INDIRECT(CONCATENATE(B226,"SF")),1,MATCH(I226,Defaults!D$22:G$22,0))))</f>
        <v/>
      </c>
      <c r="K226" s="128" t="str">
        <f>IF(OR('Retrofit Inputs'!M230="",'Retrofit Inputs'!O230=""),"",IF(OR('Retrofit Inputs'!M230="LED Tube",'Retrofit Inputs'!M230="LED Kit"),CONCATENATE("LED"," ",'Retrofit Inputs'!O230),CONCATENATE('Retrofit Inputs'!M230, " ",'Retrofit Inputs'!O230)))</f>
        <v/>
      </c>
      <c r="L226" s="123" t="str">
        <f>IF(K226="","",VLOOKUP(K226,Measures!D$11:G$245,4,FALSE))</f>
        <v/>
      </c>
      <c r="M226" s="121" t="str">
        <f>IF('Retrofit Inputs'!Q230=0,"",'Retrofit Inputs'!Q230)</f>
        <v/>
      </c>
      <c r="N226" s="129" t="str">
        <f>IF('Retrofit Inputs'!T230=0,"",'Retrofit Inputs'!T230)</f>
        <v/>
      </c>
      <c r="O226" s="130" t="str">
        <f ca="1">IF(OR(B226="",N226=""),"",IF(N226="None",0,INDEX(INDIRECT(CONCATENATE(B226,"SF")),1,MATCH(N226,Defaults!D$22:G$22,0))))</f>
        <v/>
      </c>
      <c r="P226" s="131" t="str">
        <f t="shared" ca="1" si="12"/>
        <v/>
      </c>
      <c r="Q226" s="228" t="str">
        <f t="shared" ca="1" si="13"/>
        <v/>
      </c>
      <c r="R226" s="132" t="str">
        <f t="shared" ca="1" si="14"/>
        <v/>
      </c>
      <c r="S226" s="352" t="str">
        <f t="shared" ca="1" si="15"/>
        <v/>
      </c>
    </row>
    <row r="227" spans="1:19" ht="15" customHeight="1">
      <c r="B227" s="348" t="str">
        <f>IF('Retrofit Inputs'!B231=0,"",'Retrofit Inputs'!B231)</f>
        <v/>
      </c>
      <c r="C227" s="118" t="str">
        <f>IF(B227="","",VLOOKUP(B227,Defaults!B$22:C$28,2,FALSE))</f>
        <v/>
      </c>
      <c r="D227" s="125" t="str">
        <f>IFERROR(VLOOKUP(F227,Measures!$D$11:$F$245,3,FALSE),"")</f>
        <v/>
      </c>
      <c r="E227" s="127" t="str">
        <f ca="1">IF(OR('Project Info'!$C$16="",B227=""),"",IF(D227="Screw-in Lighting",INDEX(INDIRECT(CONCATENATE(B227,"SI_IE")),'Project Info'!C$16,1),IF(D227="Hard-Wired Lighting",INDEX(INDIRECT(CONCATENATE(B227,"HW_IE")),'Project Info'!C$16,1))))</f>
        <v/>
      </c>
      <c r="F227" s="128" t="str">
        <f>IF(OR('Retrofit Inputs'!D231="",'Retrofit Inputs'!F231=""),"",IF(OR('Retrofit Inputs'!D231="LED Tube",'Retrofit Inputs'!D231="LED Kit"),CONCATENATE("LED"," ",'Retrofit Inputs'!F231),CONCATENATE('Retrofit Inputs'!D231, " ",'Retrofit Inputs'!F231)))</f>
        <v/>
      </c>
      <c r="G227" s="120" t="str">
        <f>IF(F227="","",VLOOKUP(F227,Measures!D$11:G$245,4,FALSE))</f>
        <v/>
      </c>
      <c r="H227" s="129" t="str">
        <f>IF('Retrofit Inputs'!H231=0,"",'Retrofit Inputs'!H231)</f>
        <v/>
      </c>
      <c r="I227" s="129" t="str">
        <f>IF('Retrofit Inputs'!K231=0,"",'Retrofit Inputs'!K231)</f>
        <v/>
      </c>
      <c r="J227" s="130" t="str">
        <f ca="1">IF(OR(B227="",I227=""),"",IF(I227="None",0,INDEX(INDIRECT(CONCATENATE(B227,"SF")),1,MATCH(I227,Defaults!D$22:G$22,0))))</f>
        <v/>
      </c>
      <c r="K227" s="128" t="str">
        <f>IF(OR('Retrofit Inputs'!M231="",'Retrofit Inputs'!O231=""),"",IF(OR('Retrofit Inputs'!M231="LED Tube",'Retrofit Inputs'!M231="LED Kit"),CONCATENATE("LED"," ",'Retrofit Inputs'!O231),CONCATENATE('Retrofit Inputs'!M231, " ",'Retrofit Inputs'!O231)))</f>
        <v/>
      </c>
      <c r="L227" s="123" t="str">
        <f>IF(K227="","",VLOOKUP(K227,Measures!D$11:G$245,4,FALSE))</f>
        <v/>
      </c>
      <c r="M227" s="121" t="str">
        <f>IF('Retrofit Inputs'!Q231=0,"",'Retrofit Inputs'!Q231)</f>
        <v/>
      </c>
      <c r="N227" s="129" t="str">
        <f>IF('Retrofit Inputs'!T231=0,"",'Retrofit Inputs'!T231)</f>
        <v/>
      </c>
      <c r="O227" s="130" t="str">
        <f ca="1">IF(OR(B227="",N227=""),"",IF(N227="None",0,INDEX(INDIRECT(CONCATENATE(B227,"SF")),1,MATCH(N227,Defaults!D$22:G$22,0))))</f>
        <v/>
      </c>
      <c r="P227" s="131" t="str">
        <f t="shared" ca="1" si="12"/>
        <v/>
      </c>
      <c r="Q227" s="228" t="str">
        <f t="shared" ca="1" si="13"/>
        <v/>
      </c>
      <c r="R227" s="132" t="str">
        <f t="shared" ca="1" si="14"/>
        <v/>
      </c>
      <c r="S227" s="352" t="str">
        <f t="shared" ca="1" si="15"/>
        <v/>
      </c>
    </row>
    <row r="228" spans="1:19" ht="15" customHeight="1">
      <c r="B228" s="348" t="str">
        <f>IF('Retrofit Inputs'!B232=0,"",'Retrofit Inputs'!B232)</f>
        <v/>
      </c>
      <c r="C228" s="118" t="str">
        <f>IF(B228="","",VLOOKUP(B228,Defaults!B$22:C$28,2,FALSE))</f>
        <v/>
      </c>
      <c r="D228" s="125" t="str">
        <f>IFERROR(VLOOKUP(F228,Measures!$D$11:$F$245,3,FALSE),"")</f>
        <v/>
      </c>
      <c r="E228" s="127" t="str">
        <f ca="1">IF(OR('Project Info'!$C$16="",B228=""),"",IF(D228="Screw-in Lighting",INDEX(INDIRECT(CONCATENATE(B228,"SI_IE")),'Project Info'!C$16,1),IF(D228="Hard-Wired Lighting",INDEX(INDIRECT(CONCATENATE(B228,"HW_IE")),'Project Info'!C$16,1))))</f>
        <v/>
      </c>
      <c r="F228" s="133" t="str">
        <f>IF(OR('Retrofit Inputs'!D232="",'Retrofit Inputs'!F232=""),"",IF(OR('Retrofit Inputs'!D232="LED Tube",'Retrofit Inputs'!D232="LED Kit"),CONCATENATE("LED"," ",'Retrofit Inputs'!F232),CONCATENATE('Retrofit Inputs'!D232, " ",'Retrofit Inputs'!F232)))</f>
        <v/>
      </c>
      <c r="G228" s="120" t="str">
        <f>IF(F228="","",VLOOKUP(F228,Measures!D$11:G$245,4,FALSE))</f>
        <v/>
      </c>
      <c r="H228" s="134" t="str">
        <f>IF('Retrofit Inputs'!H232=0,"",'Retrofit Inputs'!H232)</f>
        <v/>
      </c>
      <c r="I228" s="134" t="str">
        <f>IF('Retrofit Inputs'!K232=0,"",'Retrofit Inputs'!K232)</f>
        <v/>
      </c>
      <c r="J228" s="135" t="str">
        <f ca="1">IF(OR(B228="",I228=""),"",IF(I228="None",0,INDEX(INDIRECT(CONCATENATE(B228,"SF")),1,MATCH(I228,Defaults!D$22:G$22,0))))</f>
        <v/>
      </c>
      <c r="K228" s="128" t="str">
        <f>IF(OR('Retrofit Inputs'!M232="",'Retrofit Inputs'!O232=""),"",IF(OR('Retrofit Inputs'!M232="LED Tube",'Retrofit Inputs'!M232="LED Kit"),CONCATENATE("LED"," ",'Retrofit Inputs'!O232),CONCATENATE('Retrofit Inputs'!M232, " ",'Retrofit Inputs'!O232)))</f>
        <v/>
      </c>
      <c r="L228" s="123" t="str">
        <f>IF(K228="","",VLOOKUP(K228,Measures!D$11:G$245,4,FALSE))</f>
        <v/>
      </c>
      <c r="M228" s="121" t="str">
        <f>IF('Retrofit Inputs'!Q232=0,"",'Retrofit Inputs'!Q232)</f>
        <v/>
      </c>
      <c r="N228" s="129" t="str">
        <f>IF('Retrofit Inputs'!T232=0,"",'Retrofit Inputs'!T232)</f>
        <v/>
      </c>
      <c r="O228" s="130" t="str">
        <f ca="1">IF(OR(B228="",N228=""),"",IF(N228="None",0,INDEX(INDIRECT(CONCATENATE(B228,"SF")),1,MATCH(N228,Defaults!D$22:G$22,0))))</f>
        <v/>
      </c>
      <c r="P228" s="131" t="str">
        <f t="shared" ca="1" si="12"/>
        <v/>
      </c>
      <c r="Q228" s="228" t="str">
        <f t="shared" ca="1" si="13"/>
        <v/>
      </c>
      <c r="R228" s="132" t="str">
        <f t="shared" ca="1" si="14"/>
        <v/>
      </c>
      <c r="S228" s="352" t="str">
        <f t="shared" ca="1" si="15"/>
        <v/>
      </c>
    </row>
    <row r="229" spans="1:19" ht="15" customHeight="1">
      <c r="B229" s="349" t="str">
        <f>IF('Retrofit Inputs'!B233=0,"",'Retrofit Inputs'!B233)</f>
        <v/>
      </c>
      <c r="C229" s="118" t="str">
        <f>IF(B229="","",VLOOKUP(B229,Defaults!B$22:C$28,2,FALSE))</f>
        <v/>
      </c>
      <c r="D229" s="125" t="str">
        <f>IFERROR(VLOOKUP(F229,Measures!$D$11:$F$245,3,FALSE),"")</f>
        <v/>
      </c>
      <c r="E229" s="127" t="str">
        <f ca="1">IF(OR('Project Info'!$C$16="",B229=""),"",IF(D229="Screw-in Lighting",INDEX(INDIRECT(CONCATENATE(B229,"SI_IE")),'Project Info'!C$16,1),IF(D229="Hard-Wired Lighting",INDEX(INDIRECT(CONCATENATE(B229,"HW_IE")),'Project Info'!C$16,1))))</f>
        <v/>
      </c>
      <c r="F229" s="137" t="str">
        <f>IF(OR('Retrofit Inputs'!D233="",'Retrofit Inputs'!F233=""),"",IF(OR('Retrofit Inputs'!D233="LED Tube",'Retrofit Inputs'!D233="LED Kit"),CONCATENATE("LED"," ",'Retrofit Inputs'!F233),CONCATENATE('Retrofit Inputs'!D233, " ",'Retrofit Inputs'!F233)))</f>
        <v/>
      </c>
      <c r="G229" s="120" t="str">
        <f>IF(F229="","",VLOOKUP(F229,Measures!D$11:G$245,4,FALSE))</f>
        <v/>
      </c>
      <c r="H229" s="138" t="str">
        <f>IF('Retrofit Inputs'!H233=0,"",'Retrofit Inputs'!H233)</f>
        <v/>
      </c>
      <c r="I229" s="138" t="str">
        <f>IF('Retrofit Inputs'!K233=0,"",'Retrofit Inputs'!K233)</f>
        <v/>
      </c>
      <c r="J229" s="139" t="str">
        <f ca="1">IF(OR(B229="",I229=""),"",IF(I229="None",0,INDEX(INDIRECT(CONCATENATE(B229,"SF")),1,MATCH(I229,Defaults!D$22:G$22,0))))</f>
        <v/>
      </c>
      <c r="K229" s="140" t="str">
        <f>IF(OR('Retrofit Inputs'!M233="",'Retrofit Inputs'!O233=""),"",IF(OR('Retrofit Inputs'!M233="LED Tube",'Retrofit Inputs'!M233="LED Kit"),CONCATENATE("LED"," ",'Retrofit Inputs'!O233),CONCATENATE('Retrofit Inputs'!M233, " ",'Retrofit Inputs'!O233)))</f>
        <v/>
      </c>
      <c r="L229" s="123" t="str">
        <f>IF(K229="","",VLOOKUP(K229,Measures!D$11:G$245,4,FALSE))</f>
        <v/>
      </c>
      <c r="M229" s="141" t="str">
        <f>IF('Retrofit Inputs'!Q233=0,"",'Retrofit Inputs'!Q233)</f>
        <v/>
      </c>
      <c r="N229" s="142" t="str">
        <f>IF('Retrofit Inputs'!T233=0,"",'Retrofit Inputs'!T233)</f>
        <v/>
      </c>
      <c r="O229" s="143" t="str">
        <f ca="1">IF(OR(B229="",N229=""),"",IF(N229="None",0,INDEX(INDIRECT(CONCATENATE(B229,"SF")),1,MATCH(N229,Defaults!D$22:G$22,0))))</f>
        <v/>
      </c>
      <c r="P229" s="144" t="str">
        <f t="shared" ca="1" si="12"/>
        <v/>
      </c>
      <c r="Q229" s="231" t="str">
        <f t="shared" ca="1" si="13"/>
        <v/>
      </c>
      <c r="R229" s="145" t="str">
        <f t="shared" ca="1" si="14"/>
        <v/>
      </c>
      <c r="S229" s="354" t="str">
        <f t="shared" ca="1" si="15"/>
        <v/>
      </c>
    </row>
    <row r="230" spans="1:19" ht="15" customHeight="1">
      <c r="B230" s="350" t="str">
        <f>IF('Retrofit Inputs'!B234=0,"",'Retrofit Inputs'!B234)</f>
        <v/>
      </c>
      <c r="C230" s="118" t="str">
        <f>IF(B230="","",VLOOKUP(B230,Defaults!B$22:C$28,2,FALSE))</f>
        <v/>
      </c>
      <c r="D230" s="125" t="str">
        <f>IFERROR(VLOOKUP(F230,Measures!$D$11:$F$245,3,FALSE),"")</f>
        <v/>
      </c>
      <c r="E230" s="127" t="str">
        <f ca="1">IF(OR('Project Info'!$C$16="",B230=""),"",IF(D230="Screw-in Lighting",INDEX(INDIRECT(CONCATENATE(B230,"SI_IE")),'Project Info'!C$16,1),IF(D230="Hard-Wired Lighting",INDEX(INDIRECT(CONCATENATE(B230,"HW_IE")),'Project Info'!C$16,1))))</f>
        <v/>
      </c>
      <c r="F230" s="128" t="str">
        <f>IF(OR('Retrofit Inputs'!D234="",'Retrofit Inputs'!F234=""),"",IF(OR('Retrofit Inputs'!D234="LED Tube",'Retrofit Inputs'!D234="LED Kit"),CONCATENATE("LED"," ",'Retrofit Inputs'!F234),CONCATENATE('Retrofit Inputs'!D234, " ",'Retrofit Inputs'!F234)))</f>
        <v/>
      </c>
      <c r="G230" s="120" t="str">
        <f>IF(F230="","",VLOOKUP(F230,Measures!D$11:G$245,4,FALSE))</f>
        <v/>
      </c>
      <c r="H230" s="129" t="str">
        <f>IF('Retrofit Inputs'!H234=0,"",'Retrofit Inputs'!H234)</f>
        <v/>
      </c>
      <c r="I230" s="129" t="str">
        <f>IF('Retrofit Inputs'!K234=0,"",'Retrofit Inputs'!K234)</f>
        <v/>
      </c>
      <c r="J230" s="130" t="str">
        <f ca="1">IF(OR(B230="",I230=""),"",IF(I230="None",0,INDEX(INDIRECT(CONCATENATE(B230,"SF")),1,MATCH(I230,Defaults!D$22:G$22,0))))</f>
        <v/>
      </c>
      <c r="K230" s="128" t="str">
        <f>IF(OR('Retrofit Inputs'!M234="",'Retrofit Inputs'!O234=""),"",IF(OR('Retrofit Inputs'!M234="LED Tube",'Retrofit Inputs'!M234="LED Kit"),CONCATENATE("LED"," ",'Retrofit Inputs'!O234),CONCATENATE('Retrofit Inputs'!M234, " ",'Retrofit Inputs'!O234)))</f>
        <v/>
      </c>
      <c r="L230" s="123" t="str">
        <f>IF(K230="","",VLOOKUP(K230,Measures!D$11:G$245,4,FALSE))</f>
        <v/>
      </c>
      <c r="M230" s="129" t="str">
        <f>IF('Retrofit Inputs'!Q234=0,"",'Retrofit Inputs'!Q234)</f>
        <v/>
      </c>
      <c r="N230" s="129" t="str">
        <f>IF('Retrofit Inputs'!T234=0,"",'Retrofit Inputs'!T234)</f>
        <v/>
      </c>
      <c r="O230" s="130" t="str">
        <f ca="1">IF(OR(B230="",N230=""),"",IF(N230="None",0,INDEX(INDIRECT(CONCATENATE(B230,"SF")),1,MATCH(N230,Defaults!D$22:G$22,0))))</f>
        <v/>
      </c>
      <c r="P230" s="131" t="str">
        <f t="shared" ca="1" si="12"/>
        <v/>
      </c>
      <c r="Q230" s="228" t="str">
        <f t="shared" ca="1" si="13"/>
        <v/>
      </c>
      <c r="R230" s="132" t="str">
        <f t="shared" ca="1" si="14"/>
        <v/>
      </c>
      <c r="S230" s="352" t="str">
        <f t="shared" ca="1" si="15"/>
        <v/>
      </c>
    </row>
    <row r="231" spans="1:19" ht="15" customHeight="1">
      <c r="B231" s="348" t="str">
        <f>IF('Retrofit Inputs'!B235=0,"",'Retrofit Inputs'!B235)</f>
        <v/>
      </c>
      <c r="C231" s="118" t="str">
        <f>IF(B231="","",VLOOKUP(B231,Defaults!B$22:C$28,2,FALSE))</f>
        <v/>
      </c>
      <c r="D231" s="125" t="str">
        <f>IFERROR(VLOOKUP(F231,Measures!$D$11:$F$245,3,FALSE),"")</f>
        <v/>
      </c>
      <c r="E231" s="127" t="str">
        <f ca="1">IF(OR('Project Info'!$C$16="",B231=""),"",IF(D231="Screw-in Lighting",INDEX(INDIRECT(CONCATENATE(B231,"SI_IE")),'Project Info'!C$16,1),IF(D231="Hard-Wired Lighting",INDEX(INDIRECT(CONCATENATE(B231,"HW_IE")),'Project Info'!C$16,1))))</f>
        <v/>
      </c>
      <c r="F231" s="128" t="str">
        <f>IF(OR('Retrofit Inputs'!D235="",'Retrofit Inputs'!F235=""),"",IF(OR('Retrofit Inputs'!D235="LED Tube",'Retrofit Inputs'!D235="LED Kit"),CONCATENATE("LED"," ",'Retrofit Inputs'!F235),CONCATENATE('Retrofit Inputs'!D235, " ",'Retrofit Inputs'!F235)))</f>
        <v/>
      </c>
      <c r="G231" s="120" t="str">
        <f>IF(F231="","",VLOOKUP(F231,Measures!D$11:G$245,4,FALSE))</f>
        <v/>
      </c>
      <c r="H231" s="129" t="str">
        <f>IF('Retrofit Inputs'!H235=0,"",'Retrofit Inputs'!H235)</f>
        <v/>
      </c>
      <c r="I231" s="129" t="str">
        <f>IF('Retrofit Inputs'!K235=0,"",'Retrofit Inputs'!K235)</f>
        <v/>
      </c>
      <c r="J231" s="130" t="str">
        <f ca="1">IF(OR(B231="",I231=""),"",IF(I231="None",0,INDEX(INDIRECT(CONCATENATE(B231,"SF")),1,MATCH(I231,Defaults!D$22:G$22,0))))</f>
        <v/>
      </c>
      <c r="K231" s="128" t="str">
        <f>IF(OR('Retrofit Inputs'!M235="",'Retrofit Inputs'!O235=""),"",IF(OR('Retrofit Inputs'!M235="LED Tube",'Retrofit Inputs'!M235="LED Kit"),CONCATENATE("LED"," ",'Retrofit Inputs'!O235),CONCATENATE('Retrofit Inputs'!M235, " ",'Retrofit Inputs'!O235)))</f>
        <v/>
      </c>
      <c r="L231" s="123" t="str">
        <f>IF(K231="","",VLOOKUP(K231,Measures!D$11:G$245,4,FALSE))</f>
        <v/>
      </c>
      <c r="M231" s="121" t="str">
        <f>IF('Retrofit Inputs'!Q235=0,"",'Retrofit Inputs'!Q235)</f>
        <v/>
      </c>
      <c r="N231" s="129" t="str">
        <f>IF('Retrofit Inputs'!T235=0,"",'Retrofit Inputs'!T235)</f>
        <v/>
      </c>
      <c r="O231" s="130" t="str">
        <f ca="1">IF(OR(B231="",N231=""),"",IF(N231="None",0,INDEX(INDIRECT(CONCATENATE(B231,"SF")),1,MATCH(N231,Defaults!D$22:G$22,0))))</f>
        <v/>
      </c>
      <c r="P231" s="131" t="str">
        <f t="shared" ca="1" si="12"/>
        <v/>
      </c>
      <c r="Q231" s="228" t="str">
        <f t="shared" ca="1" si="13"/>
        <v/>
      </c>
      <c r="R231" s="132" t="str">
        <f t="shared" ca="1" si="14"/>
        <v/>
      </c>
      <c r="S231" s="352" t="str">
        <f t="shared" ca="1" si="15"/>
        <v/>
      </c>
    </row>
    <row r="232" spans="1:19" ht="15" customHeight="1">
      <c r="B232" s="348" t="str">
        <f>IF('Retrofit Inputs'!B236=0,"",'Retrofit Inputs'!B236)</f>
        <v/>
      </c>
      <c r="C232" s="118" t="str">
        <f>IF(B232="","",VLOOKUP(B232,Defaults!B$22:C$28,2,FALSE))</f>
        <v/>
      </c>
      <c r="D232" s="125" t="str">
        <f>IFERROR(VLOOKUP(F232,Measures!$D$11:$F$245,3,FALSE),"")</f>
        <v/>
      </c>
      <c r="E232" s="127" t="str">
        <f ca="1">IF(OR('Project Info'!$C$16="",B232=""),"",IF(D232="Screw-in Lighting",INDEX(INDIRECT(CONCATENATE(B232,"SI_IE")),'Project Info'!C$16,1),IF(D232="Hard-Wired Lighting",INDEX(INDIRECT(CONCATENATE(B232,"HW_IE")),'Project Info'!C$16,1))))</f>
        <v/>
      </c>
      <c r="F232" s="128" t="str">
        <f>IF(OR('Retrofit Inputs'!D236="",'Retrofit Inputs'!F236=""),"",IF(OR('Retrofit Inputs'!D236="LED Tube",'Retrofit Inputs'!D236="LED Kit"),CONCATENATE("LED"," ",'Retrofit Inputs'!F236),CONCATENATE('Retrofit Inputs'!D236, " ",'Retrofit Inputs'!F236)))</f>
        <v/>
      </c>
      <c r="G232" s="120" t="str">
        <f>IF(F232="","",VLOOKUP(F232,Measures!D$11:G$245,4,FALSE))</f>
        <v/>
      </c>
      <c r="H232" s="129" t="str">
        <f>IF('Retrofit Inputs'!H236=0,"",'Retrofit Inputs'!H236)</f>
        <v/>
      </c>
      <c r="I232" s="129" t="str">
        <f>IF('Retrofit Inputs'!K236=0,"",'Retrofit Inputs'!K236)</f>
        <v/>
      </c>
      <c r="J232" s="130" t="str">
        <f ca="1">IF(OR(B232="",I232=""),"",IF(I232="None",0,INDEX(INDIRECT(CONCATENATE(B232,"SF")),1,MATCH(I232,Defaults!D$22:G$22,0))))</f>
        <v/>
      </c>
      <c r="K232" s="24" t="str">
        <f>IF(OR('Retrofit Inputs'!M236="",'Retrofit Inputs'!O236=""),"",IF(OR('Retrofit Inputs'!M236="LED Tube",'Retrofit Inputs'!M236="LED Kit"),CONCATENATE("LED"," ",'Retrofit Inputs'!O236),CONCATENATE('Retrofit Inputs'!M236, " ",'Retrofit Inputs'!O236)))</f>
        <v/>
      </c>
      <c r="L232" s="123" t="str">
        <f>IF(K232="","",VLOOKUP(K232,Measures!D$11:G$245,4,FALSE))</f>
        <v/>
      </c>
      <c r="M232" s="121" t="str">
        <f>IF('Retrofit Inputs'!Q236=0,"",'Retrofit Inputs'!Q236)</f>
        <v/>
      </c>
      <c r="N232" s="25" t="str">
        <f>IF('Retrofit Inputs'!T236=0,"",'Retrofit Inputs'!T236)</f>
        <v/>
      </c>
      <c r="O232" s="26" t="str">
        <f ca="1">IF(OR(B232="",N232=""),"",IF(N232="None",0,INDEX(INDIRECT(CONCATENATE(B232,"SF")),1,MATCH(N232,Defaults!D$22:G$22,0))))</f>
        <v/>
      </c>
      <c r="P232" s="131" t="str">
        <f t="shared" ca="1" si="12"/>
        <v/>
      </c>
      <c r="Q232" s="229" t="str">
        <f t="shared" ca="1" si="13"/>
        <v/>
      </c>
      <c r="R232" s="81" t="str">
        <f t="shared" ca="1" si="14"/>
        <v/>
      </c>
      <c r="S232" s="353" t="str">
        <f t="shared" ca="1" si="15"/>
        <v/>
      </c>
    </row>
    <row r="233" spans="1:19" ht="15" customHeight="1">
      <c r="B233" s="348" t="str">
        <f>IF('Retrofit Inputs'!B237=0,"",'Retrofit Inputs'!B237)</f>
        <v/>
      </c>
      <c r="C233" s="118" t="str">
        <f>IF(B233="","",VLOOKUP(B233,Defaults!B$22:C$28,2,FALSE))</f>
        <v/>
      </c>
      <c r="D233" s="125" t="str">
        <f>IFERROR(VLOOKUP(F233,Measures!$D$11:$F$245,3,FALSE),"")</f>
        <v/>
      </c>
      <c r="E233" s="127" t="str">
        <f ca="1">IF(OR('Project Info'!$C$16="",B233=""),"",IF(D233="Screw-in Lighting",INDEX(INDIRECT(CONCATENATE(B233,"SI_IE")),'Project Info'!C$16,1),IF(D233="Hard-Wired Lighting",INDEX(INDIRECT(CONCATENATE(B233,"HW_IE")),'Project Info'!C$16,1))))</f>
        <v/>
      </c>
      <c r="F233" s="128" t="str">
        <f>IF(OR('Retrofit Inputs'!D237="",'Retrofit Inputs'!F237=""),"",IF(OR('Retrofit Inputs'!D237="LED Tube",'Retrofit Inputs'!D237="LED Kit"),CONCATENATE("LED"," ",'Retrofit Inputs'!F237),CONCATENATE('Retrofit Inputs'!D237, " ",'Retrofit Inputs'!F237)))</f>
        <v/>
      </c>
      <c r="G233" s="120" t="str">
        <f>IF(F233="","",VLOOKUP(F233,Measures!D$11:G$245,4,FALSE))</f>
        <v/>
      </c>
      <c r="H233" s="129" t="str">
        <f>IF('Retrofit Inputs'!H237=0,"",'Retrofit Inputs'!H237)</f>
        <v/>
      </c>
      <c r="I233" s="129" t="str">
        <f>IF('Retrofit Inputs'!K237=0,"",'Retrofit Inputs'!K237)</f>
        <v/>
      </c>
      <c r="J233" s="130" t="str">
        <f ca="1">IF(OR(B233="",I233=""),"",IF(I233="None",0,INDEX(INDIRECT(CONCATENATE(B233,"SF")),1,MATCH(I233,Defaults!D$22:G$22,0))))</f>
        <v/>
      </c>
      <c r="K233" s="128" t="str">
        <f>IF(OR('Retrofit Inputs'!M237="",'Retrofit Inputs'!O237=""),"",IF(OR('Retrofit Inputs'!M237="LED Tube",'Retrofit Inputs'!M237="LED Kit"),CONCATENATE("LED"," ",'Retrofit Inputs'!O237),CONCATENATE('Retrofit Inputs'!M237, " ",'Retrofit Inputs'!O237)))</f>
        <v/>
      </c>
      <c r="L233" s="123" t="str">
        <f>IF(K233="","",VLOOKUP(K233,Measures!D$11:G$245,4,FALSE))</f>
        <v/>
      </c>
      <c r="M233" s="121" t="str">
        <f>IF('Retrofit Inputs'!Q237=0,"",'Retrofit Inputs'!Q237)</f>
        <v/>
      </c>
      <c r="N233" s="129" t="str">
        <f>IF('Retrofit Inputs'!T237=0,"",'Retrofit Inputs'!T237)</f>
        <v/>
      </c>
      <c r="O233" s="130" t="str">
        <f ca="1">IF(OR(B233="",N233=""),"",IF(N233="None",0,INDEX(INDIRECT(CONCATENATE(B233,"SF")),1,MATCH(N233,Defaults!D$22:G$22,0))))</f>
        <v/>
      </c>
      <c r="P233" s="131" t="str">
        <f t="shared" ca="1" si="12"/>
        <v/>
      </c>
      <c r="Q233" s="228" t="str">
        <f t="shared" ca="1" si="13"/>
        <v/>
      </c>
      <c r="R233" s="132" t="str">
        <f t="shared" ca="1" si="14"/>
        <v/>
      </c>
      <c r="S233" s="352" t="str">
        <f t="shared" ca="1" si="15"/>
        <v/>
      </c>
    </row>
    <row r="234" spans="1:19" ht="15" customHeight="1">
      <c r="B234" s="348" t="str">
        <f>IF('Retrofit Inputs'!B238=0,"",'Retrofit Inputs'!B238)</f>
        <v/>
      </c>
      <c r="C234" s="118" t="str">
        <f>IF(B234="","",VLOOKUP(B234,Defaults!B$22:C$28,2,FALSE))</f>
        <v/>
      </c>
      <c r="D234" s="125" t="str">
        <f>IFERROR(VLOOKUP(F234,Measures!$D$11:$F$245,3,FALSE),"")</f>
        <v/>
      </c>
      <c r="E234" s="127" t="str">
        <f ca="1">IF(OR('Project Info'!$C$16="",B234=""),"",IF(D234="Screw-in Lighting",INDEX(INDIRECT(CONCATENATE(B234,"SI_IE")),'Project Info'!C$16,1),IF(D234="Hard-Wired Lighting",INDEX(INDIRECT(CONCATENATE(B234,"HW_IE")),'Project Info'!C$16,1))))</f>
        <v/>
      </c>
      <c r="F234" s="128" t="str">
        <f>IF(OR('Retrofit Inputs'!D238="",'Retrofit Inputs'!F238=""),"",IF(OR('Retrofit Inputs'!D238="LED Tube",'Retrofit Inputs'!D238="LED Kit"),CONCATENATE("LED"," ",'Retrofit Inputs'!F238),CONCATENATE('Retrofit Inputs'!D238, " ",'Retrofit Inputs'!F238)))</f>
        <v/>
      </c>
      <c r="G234" s="120" t="str">
        <f>IF(F234="","",VLOOKUP(F234,Measures!D$11:G$245,4,FALSE))</f>
        <v/>
      </c>
      <c r="H234" s="129" t="str">
        <f>IF('Retrofit Inputs'!H238=0,"",'Retrofit Inputs'!H238)</f>
        <v/>
      </c>
      <c r="I234" s="129" t="str">
        <f>IF('Retrofit Inputs'!K238=0,"",'Retrofit Inputs'!K238)</f>
        <v/>
      </c>
      <c r="J234" s="130" t="str">
        <f ca="1">IF(OR(B234="",I234=""),"",IF(I234="None",0,INDEX(INDIRECT(CONCATENATE(B234,"SF")),1,MATCH(I234,Defaults!D$22:G$22,0))))</f>
        <v/>
      </c>
      <c r="K234" s="128" t="str">
        <f>IF(OR('Retrofit Inputs'!M238="",'Retrofit Inputs'!O238=""),"",IF(OR('Retrofit Inputs'!M238="LED Tube",'Retrofit Inputs'!M238="LED Kit"),CONCATENATE("LED"," ",'Retrofit Inputs'!O238),CONCATENATE('Retrofit Inputs'!M238, " ",'Retrofit Inputs'!O238)))</f>
        <v/>
      </c>
      <c r="L234" s="123" t="str">
        <f>IF(K234="","",VLOOKUP(K234,Measures!D$11:G$245,4,FALSE))</f>
        <v/>
      </c>
      <c r="M234" s="121" t="str">
        <f>IF('Retrofit Inputs'!Q238=0,"",'Retrofit Inputs'!Q238)</f>
        <v/>
      </c>
      <c r="N234" s="129" t="str">
        <f>IF('Retrofit Inputs'!T238=0,"",'Retrofit Inputs'!T238)</f>
        <v/>
      </c>
      <c r="O234" s="130" t="str">
        <f ca="1">IF(OR(B234="",N234=""),"",IF(N234="None",0,INDEX(INDIRECT(CONCATENATE(B234,"SF")),1,MATCH(N234,Defaults!D$22:G$22,0))))</f>
        <v/>
      </c>
      <c r="P234" s="131" t="str">
        <f t="shared" ca="1" si="12"/>
        <v/>
      </c>
      <c r="Q234" s="228" t="str">
        <f t="shared" ca="1" si="13"/>
        <v/>
      </c>
      <c r="R234" s="132" t="str">
        <f t="shared" ca="1" si="14"/>
        <v/>
      </c>
      <c r="S234" s="352" t="str">
        <f t="shared" ca="1" si="15"/>
        <v/>
      </c>
    </row>
    <row r="235" spans="1:19" ht="15" customHeight="1">
      <c r="B235" s="348" t="str">
        <f>IF('Retrofit Inputs'!B239=0,"",'Retrofit Inputs'!B239)</f>
        <v/>
      </c>
      <c r="C235" s="118" t="str">
        <f>IF(B235="","",VLOOKUP(B235,Defaults!B$22:C$28,2,FALSE))</f>
        <v/>
      </c>
      <c r="D235" s="125" t="str">
        <f>IFERROR(VLOOKUP(F235,Measures!$D$11:$F$245,3,FALSE),"")</f>
        <v/>
      </c>
      <c r="E235" s="127" t="str">
        <f ca="1">IF(OR('Project Info'!$C$16="",B235=""),"",IF(D235="Screw-in Lighting",INDEX(INDIRECT(CONCATENATE(B235,"SI_IE")),'Project Info'!C$16,1),IF(D235="Hard-Wired Lighting",INDEX(INDIRECT(CONCATENATE(B235,"HW_IE")),'Project Info'!C$16,1))))</f>
        <v/>
      </c>
      <c r="F235" s="128" t="str">
        <f>IF(OR('Retrofit Inputs'!D239="",'Retrofit Inputs'!F239=""),"",IF(OR('Retrofit Inputs'!D239="LED Tube",'Retrofit Inputs'!D239="LED Kit"),CONCATENATE("LED"," ",'Retrofit Inputs'!F239),CONCATENATE('Retrofit Inputs'!D239, " ",'Retrofit Inputs'!F239)))</f>
        <v/>
      </c>
      <c r="G235" s="120" t="str">
        <f>IF(F235="","",VLOOKUP(F235,Measures!D$11:G$245,4,FALSE))</f>
        <v/>
      </c>
      <c r="H235" s="129" t="str">
        <f>IF('Retrofit Inputs'!H239=0,"",'Retrofit Inputs'!H239)</f>
        <v/>
      </c>
      <c r="I235" s="129" t="str">
        <f>IF('Retrofit Inputs'!K239=0,"",'Retrofit Inputs'!K239)</f>
        <v/>
      </c>
      <c r="J235" s="130" t="str">
        <f ca="1">IF(OR(B235="",I235=""),"",IF(I235="None",0,INDEX(INDIRECT(CONCATENATE(B235,"SF")),1,MATCH(I235,Defaults!D$22:G$22,0))))</f>
        <v/>
      </c>
      <c r="K235" s="128" t="str">
        <f>IF(OR('Retrofit Inputs'!M239="",'Retrofit Inputs'!O239=""),"",IF(OR('Retrofit Inputs'!M239="LED Tube",'Retrofit Inputs'!M239="LED Kit"),CONCATENATE("LED"," ",'Retrofit Inputs'!O239),CONCATENATE('Retrofit Inputs'!M239, " ",'Retrofit Inputs'!O239)))</f>
        <v/>
      </c>
      <c r="L235" s="123" t="str">
        <f>IF(K235="","",VLOOKUP(K235,Measures!D$11:G$245,4,FALSE))</f>
        <v/>
      </c>
      <c r="M235" s="121" t="str">
        <f>IF('Retrofit Inputs'!Q239=0,"",'Retrofit Inputs'!Q239)</f>
        <v/>
      </c>
      <c r="N235" s="129" t="str">
        <f>IF('Retrofit Inputs'!T239=0,"",'Retrofit Inputs'!T239)</f>
        <v/>
      </c>
      <c r="O235" s="130" t="str">
        <f ca="1">IF(OR(B235="",N235=""),"",IF(N235="None",0,INDEX(INDIRECT(CONCATENATE(B235,"SF")),1,MATCH(N235,Defaults!D$22:G$22,0))))</f>
        <v/>
      </c>
      <c r="P235" s="131" t="str">
        <f t="shared" ca="1" si="12"/>
        <v/>
      </c>
      <c r="Q235" s="228" t="str">
        <f t="shared" ca="1" si="13"/>
        <v/>
      </c>
      <c r="R235" s="132" t="str">
        <f t="shared" ca="1" si="14"/>
        <v/>
      </c>
      <c r="S235" s="352" t="str">
        <f t="shared" ca="1" si="15"/>
        <v/>
      </c>
    </row>
    <row r="236" spans="1:19" ht="15" customHeight="1">
      <c r="B236" s="348" t="str">
        <f>IF('Retrofit Inputs'!B240=0,"",'Retrofit Inputs'!B240)</f>
        <v/>
      </c>
      <c r="C236" s="118" t="str">
        <f>IF(B236="","",VLOOKUP(B236,Defaults!B$22:C$28,2,FALSE))</f>
        <v/>
      </c>
      <c r="D236" s="125" t="str">
        <f>IFERROR(VLOOKUP(F236,Measures!$D$11:$F$245,3,FALSE),"")</f>
        <v/>
      </c>
      <c r="E236" s="127" t="str">
        <f ca="1">IF(OR('Project Info'!$C$16="",B236=""),"",IF(D236="Screw-in Lighting",INDEX(INDIRECT(CONCATENATE(B236,"SI_IE")),'Project Info'!C$16,1),IF(D236="Hard-Wired Lighting",INDEX(INDIRECT(CONCATENATE(B236,"HW_IE")),'Project Info'!C$16,1))))</f>
        <v/>
      </c>
      <c r="F236" s="128" t="str">
        <f>IF(OR('Retrofit Inputs'!D240="",'Retrofit Inputs'!F240=""),"",IF(OR('Retrofit Inputs'!D240="LED Tube",'Retrofit Inputs'!D240="LED Kit"),CONCATENATE("LED"," ",'Retrofit Inputs'!F240),CONCATENATE('Retrofit Inputs'!D240, " ",'Retrofit Inputs'!F240)))</f>
        <v/>
      </c>
      <c r="G236" s="120" t="str">
        <f>IF(F236="","",VLOOKUP(F236,Measures!D$11:G$245,4,FALSE))</f>
        <v/>
      </c>
      <c r="H236" s="129" t="str">
        <f>IF('Retrofit Inputs'!H240=0,"",'Retrofit Inputs'!H240)</f>
        <v/>
      </c>
      <c r="I236" s="129" t="str">
        <f>IF('Retrofit Inputs'!K240=0,"",'Retrofit Inputs'!K240)</f>
        <v/>
      </c>
      <c r="J236" s="130" t="str">
        <f ca="1">IF(OR(B236="",I236=""),"",IF(I236="None",0,INDEX(INDIRECT(CONCATENATE(B236,"SF")),1,MATCH(I236,Defaults!D$22:G$22,0))))</f>
        <v/>
      </c>
      <c r="K236" s="128" t="str">
        <f>IF(OR('Retrofit Inputs'!M240="",'Retrofit Inputs'!O240=""),"",IF(OR('Retrofit Inputs'!M240="LED Tube",'Retrofit Inputs'!M240="LED Kit"),CONCATENATE("LED"," ",'Retrofit Inputs'!O240),CONCATENATE('Retrofit Inputs'!M240, " ",'Retrofit Inputs'!O240)))</f>
        <v/>
      </c>
      <c r="L236" s="123" t="str">
        <f>IF(K236="","",VLOOKUP(K236,Measures!D$11:G$245,4,FALSE))</f>
        <v/>
      </c>
      <c r="M236" s="121" t="str">
        <f>IF('Retrofit Inputs'!Q240=0,"",'Retrofit Inputs'!Q240)</f>
        <v/>
      </c>
      <c r="N236" s="129" t="str">
        <f>IF('Retrofit Inputs'!T240=0,"",'Retrofit Inputs'!T240)</f>
        <v/>
      </c>
      <c r="O236" s="130" t="str">
        <f ca="1">IF(OR(B236="",N236=""),"",IF(N236="None",0,INDEX(INDIRECT(CONCATENATE(B236,"SF")),1,MATCH(N236,Defaults!D$22:G$22,0))))</f>
        <v/>
      </c>
      <c r="P236" s="131" t="str">
        <f t="shared" ca="1" si="12"/>
        <v/>
      </c>
      <c r="Q236" s="228" t="str">
        <f t="shared" ca="1" si="13"/>
        <v/>
      </c>
      <c r="R236" s="132" t="str">
        <f t="shared" ca="1" si="14"/>
        <v/>
      </c>
      <c r="S236" s="352" t="str">
        <f t="shared" ca="1" si="15"/>
        <v/>
      </c>
    </row>
    <row r="237" spans="1:19" ht="15" customHeight="1">
      <c r="B237" s="348" t="str">
        <f>IF('Retrofit Inputs'!B241=0,"",'Retrofit Inputs'!B241)</f>
        <v/>
      </c>
      <c r="C237" s="118" t="str">
        <f>IF(B237="","",VLOOKUP(B237,Defaults!B$22:C$28,2,FALSE))</f>
        <v/>
      </c>
      <c r="D237" s="125" t="str">
        <f>IFERROR(VLOOKUP(F237,Measures!$D$11:$F$245,3,FALSE),"")</f>
        <v/>
      </c>
      <c r="E237" s="127" t="str">
        <f ca="1">IF(OR('Project Info'!$C$16="",B237=""),"",IF(D237="Screw-in Lighting",INDEX(INDIRECT(CONCATENATE(B237,"SI_IE")),'Project Info'!C$16,1),IF(D237="Hard-Wired Lighting",INDEX(INDIRECT(CONCATENATE(B237,"HW_IE")),'Project Info'!C$16,1))))</f>
        <v/>
      </c>
      <c r="F237" s="128" t="str">
        <f>IF(OR('Retrofit Inputs'!D241="",'Retrofit Inputs'!F241=""),"",IF(OR('Retrofit Inputs'!D241="LED Tube",'Retrofit Inputs'!D241="LED Kit"),CONCATENATE("LED"," ",'Retrofit Inputs'!F241),CONCATENATE('Retrofit Inputs'!D241, " ",'Retrofit Inputs'!F241)))</f>
        <v/>
      </c>
      <c r="G237" s="120" t="str">
        <f>IF(F237="","",VLOOKUP(F237,Measures!D$11:G$245,4,FALSE))</f>
        <v/>
      </c>
      <c r="H237" s="129" t="str">
        <f>IF('Retrofit Inputs'!H241=0,"",'Retrofit Inputs'!H241)</f>
        <v/>
      </c>
      <c r="I237" s="129" t="str">
        <f>IF('Retrofit Inputs'!K241=0,"",'Retrofit Inputs'!K241)</f>
        <v/>
      </c>
      <c r="J237" s="130" t="str">
        <f ca="1">IF(OR(B237="",I237=""),"",IF(I237="None",0,INDEX(INDIRECT(CONCATENATE(B237,"SF")),1,MATCH(I237,Defaults!D$22:G$22,0))))</f>
        <v/>
      </c>
      <c r="K237" s="128" t="str">
        <f>IF(OR('Retrofit Inputs'!M241="",'Retrofit Inputs'!O241=""),"",IF(OR('Retrofit Inputs'!M241="LED Tube",'Retrofit Inputs'!M241="LED Kit"),CONCATENATE("LED"," ",'Retrofit Inputs'!O241),CONCATENATE('Retrofit Inputs'!M241, " ",'Retrofit Inputs'!O241)))</f>
        <v/>
      </c>
      <c r="L237" s="123" t="str">
        <f>IF(K237="","",VLOOKUP(K237,Measures!D$11:G$245,4,FALSE))</f>
        <v/>
      </c>
      <c r="M237" s="121" t="str">
        <f>IF('Retrofit Inputs'!Q241=0,"",'Retrofit Inputs'!Q241)</f>
        <v/>
      </c>
      <c r="N237" s="129" t="str">
        <f>IF('Retrofit Inputs'!T241=0,"",'Retrofit Inputs'!T241)</f>
        <v/>
      </c>
      <c r="O237" s="130" t="str">
        <f ca="1">IF(OR(B237="",N237=""),"",IF(N237="None",0,INDEX(INDIRECT(CONCATENATE(B237,"SF")),1,MATCH(N237,Defaults!D$22:G$22,0))))</f>
        <v/>
      </c>
      <c r="P237" s="131" t="str">
        <f t="shared" ca="1" si="12"/>
        <v/>
      </c>
      <c r="Q237" s="228" t="str">
        <f t="shared" ca="1" si="13"/>
        <v/>
      </c>
      <c r="R237" s="132" t="str">
        <f t="shared" ca="1" si="14"/>
        <v/>
      </c>
      <c r="S237" s="352" t="str">
        <f t="shared" ca="1" si="15"/>
        <v/>
      </c>
    </row>
    <row r="238" spans="1:19" ht="15" customHeight="1">
      <c r="B238" s="348" t="str">
        <f>IF('Retrofit Inputs'!B242=0,"",'Retrofit Inputs'!B242)</f>
        <v/>
      </c>
      <c r="C238" s="118" t="str">
        <f>IF(B238="","",VLOOKUP(B238,Defaults!B$22:C$28,2,FALSE))</f>
        <v/>
      </c>
      <c r="D238" s="125" t="str">
        <f>IFERROR(VLOOKUP(F238,Measures!$D$11:$F$245,3,FALSE),"")</f>
        <v/>
      </c>
      <c r="E238" s="127" t="str">
        <f ca="1">IF(OR('Project Info'!$C$16="",B238=""),"",IF(D238="Screw-in Lighting",INDEX(INDIRECT(CONCATENATE(B238,"SI_IE")),'Project Info'!C$16,1),IF(D238="Hard-Wired Lighting",INDEX(INDIRECT(CONCATENATE(B238,"HW_IE")),'Project Info'!C$16,1))))</f>
        <v/>
      </c>
      <c r="F238" s="133" t="str">
        <f>IF(OR('Retrofit Inputs'!D242="",'Retrofit Inputs'!F242=""),"",IF(OR('Retrofit Inputs'!D242="LED Tube",'Retrofit Inputs'!D242="LED Kit"),CONCATENATE("LED"," ",'Retrofit Inputs'!F242),CONCATENATE('Retrofit Inputs'!D242, " ",'Retrofit Inputs'!F242)))</f>
        <v/>
      </c>
      <c r="G238" s="120" t="str">
        <f>IF(F238="","",VLOOKUP(F238,Measures!D$11:G$245,4,FALSE))</f>
        <v/>
      </c>
      <c r="H238" s="134" t="str">
        <f>IF('Retrofit Inputs'!H242=0,"",'Retrofit Inputs'!H242)</f>
        <v/>
      </c>
      <c r="I238" s="134" t="str">
        <f>IF('Retrofit Inputs'!K242=0,"",'Retrofit Inputs'!K242)</f>
        <v/>
      </c>
      <c r="J238" s="135" t="str">
        <f ca="1">IF(OR(B238="",I238=""),"",IF(I238="None",0,INDEX(INDIRECT(CONCATENATE(B238,"SF")),1,MATCH(I238,Defaults!D$22:G$22,0))))</f>
        <v/>
      </c>
      <c r="K238" s="128" t="str">
        <f>IF(OR('Retrofit Inputs'!M242="",'Retrofit Inputs'!O242=""),"",IF(OR('Retrofit Inputs'!M242="LED Tube",'Retrofit Inputs'!M242="LED Kit"),CONCATENATE("LED"," ",'Retrofit Inputs'!O242),CONCATENATE('Retrofit Inputs'!M242, " ",'Retrofit Inputs'!O242)))</f>
        <v/>
      </c>
      <c r="L238" s="123" t="str">
        <f>IF(K238="","",VLOOKUP(K238,Measures!D$11:G$245,4,FALSE))</f>
        <v/>
      </c>
      <c r="M238" s="121" t="str">
        <f>IF('Retrofit Inputs'!Q242=0,"",'Retrofit Inputs'!Q242)</f>
        <v/>
      </c>
      <c r="N238" s="129" t="str">
        <f>IF('Retrofit Inputs'!T242=0,"",'Retrofit Inputs'!T242)</f>
        <v/>
      </c>
      <c r="O238" s="130" t="str">
        <f ca="1">IF(OR(B238="",N238=""),"",IF(N238="None",0,INDEX(INDIRECT(CONCATENATE(B238,"SF")),1,MATCH(N238,Defaults!D$22:G$22,0))))</f>
        <v/>
      </c>
      <c r="P238" s="131" t="str">
        <f t="shared" ca="1" si="12"/>
        <v/>
      </c>
      <c r="Q238" s="228" t="str">
        <f t="shared" ca="1" si="13"/>
        <v/>
      </c>
      <c r="R238" s="132" t="str">
        <f t="shared" ca="1" si="14"/>
        <v/>
      </c>
      <c r="S238" s="352" t="str">
        <f t="shared" ca="1" si="15"/>
        <v/>
      </c>
    </row>
    <row r="239" spans="1:19" ht="15" customHeight="1">
      <c r="B239" s="348" t="str">
        <f>IF('Retrofit Inputs'!B243=0,"",'Retrofit Inputs'!B243)</f>
        <v/>
      </c>
      <c r="C239" s="118" t="str">
        <f>IF(B239="","",VLOOKUP(B239,Defaults!B$22:C$28,2,FALSE))</f>
        <v/>
      </c>
      <c r="D239" s="125" t="str">
        <f>IFERROR(VLOOKUP(F239,Measures!$D$11:$F$245,3,FALSE),"")</f>
        <v/>
      </c>
      <c r="E239" s="127" t="str">
        <f ca="1">IF(OR('Project Info'!$C$16="",B239=""),"",IF(D239="Screw-in Lighting",INDEX(INDIRECT(CONCATENATE(B239,"SI_IE")),'Project Info'!C$16,1),IF(D239="Hard-Wired Lighting",INDEX(INDIRECT(CONCATENATE(B239,"HW_IE")),'Project Info'!C$16,1))))</f>
        <v/>
      </c>
      <c r="F239" s="133" t="str">
        <f>IF(OR('Retrofit Inputs'!D243="",'Retrofit Inputs'!F243=""),"",IF(OR('Retrofit Inputs'!D243="LED Tube",'Retrofit Inputs'!D243="LED Kit"),CONCATENATE("LED"," ",'Retrofit Inputs'!F243),CONCATENATE('Retrofit Inputs'!D243, " ",'Retrofit Inputs'!F243)))</f>
        <v/>
      </c>
      <c r="G239" s="120" t="str">
        <f>IF(F239="","",VLOOKUP(F239,Measures!D$11:G$245,4,FALSE))</f>
        <v/>
      </c>
      <c r="H239" s="134" t="str">
        <f>IF('Retrofit Inputs'!H243=0,"",'Retrofit Inputs'!H243)</f>
        <v/>
      </c>
      <c r="I239" s="134" t="str">
        <f>IF('Retrofit Inputs'!K243=0,"",'Retrofit Inputs'!K243)</f>
        <v/>
      </c>
      <c r="J239" s="135" t="str">
        <f ca="1">IF(OR(B239="",I239=""),"",IF(I239="None",0,INDEX(INDIRECT(CONCATENATE(B239,"SF")),1,MATCH(I239,Defaults!D$22:G$22,0))))</f>
        <v/>
      </c>
      <c r="K239" s="128" t="str">
        <f>IF(OR('Retrofit Inputs'!M243="",'Retrofit Inputs'!O243=""),"",IF(OR('Retrofit Inputs'!M243="LED Tube",'Retrofit Inputs'!M243="LED Kit"),CONCATENATE("LED"," ",'Retrofit Inputs'!O243),CONCATENATE('Retrofit Inputs'!M243, " ",'Retrofit Inputs'!O243)))</f>
        <v/>
      </c>
      <c r="L239" s="123" t="str">
        <f>IF(K239="","",VLOOKUP(K239,Measures!D$11:G$245,4,FALSE))</f>
        <v/>
      </c>
      <c r="M239" s="121" t="str">
        <f>IF('Retrofit Inputs'!Q243=0,"",'Retrofit Inputs'!Q243)</f>
        <v/>
      </c>
      <c r="N239" s="129" t="str">
        <f>IF('Retrofit Inputs'!T243=0,"",'Retrofit Inputs'!T243)</f>
        <v/>
      </c>
      <c r="O239" s="130" t="str">
        <f ca="1">IF(OR(B239="",N239=""),"",IF(N239="None",0,INDEX(INDIRECT(CONCATENATE(B239,"SF")),1,MATCH(N239,Defaults!D$22:G$22,0))))</f>
        <v/>
      </c>
      <c r="P239" s="131" t="str">
        <f t="shared" ca="1" si="12"/>
        <v/>
      </c>
      <c r="Q239" s="228" t="str">
        <f t="shared" ca="1" si="13"/>
        <v/>
      </c>
      <c r="R239" s="132" t="str">
        <f t="shared" ca="1" si="14"/>
        <v/>
      </c>
      <c r="S239" s="352" t="str">
        <f t="shared" ca="1" si="15"/>
        <v/>
      </c>
    </row>
    <row r="240" spans="1:19" ht="15" customHeight="1">
      <c r="B240" s="348" t="str">
        <f>IF('Retrofit Inputs'!B244=0,"",'Retrofit Inputs'!B244)</f>
        <v/>
      </c>
      <c r="C240" s="118" t="str">
        <f>IF(B240="","",VLOOKUP(B240,Defaults!B$22:C$28,2,FALSE))</f>
        <v/>
      </c>
      <c r="D240" s="125" t="str">
        <f>IFERROR(VLOOKUP(F240,Measures!$D$11:$F$245,3,FALSE),"")</f>
        <v/>
      </c>
      <c r="E240" s="127" t="str">
        <f ca="1">IF(OR('Project Info'!$C$16="",B240=""),"",IF(D240="Screw-in Lighting",INDEX(INDIRECT(CONCATENATE(B240,"SI_IE")),'Project Info'!C$16,1),IF(D240="Hard-Wired Lighting",INDEX(INDIRECT(CONCATENATE(B240,"HW_IE")),'Project Info'!C$16,1))))</f>
        <v/>
      </c>
      <c r="F240" s="117" t="str">
        <f>IF(OR('Retrofit Inputs'!D244="",'Retrofit Inputs'!F244=""),"",IF(OR('Retrofit Inputs'!D244="LED Tube",'Retrofit Inputs'!D244="LED Kit"),CONCATENATE("LED"," ",'Retrofit Inputs'!F244),CONCATENATE('Retrofit Inputs'!D244, " ",'Retrofit Inputs'!F244)))</f>
        <v/>
      </c>
      <c r="G240" s="120" t="str">
        <f>IF(F240="","",VLOOKUP(F240,Measures!D$11:G$245,4,FALSE))</f>
        <v/>
      </c>
      <c r="H240" s="121" t="str">
        <f>IF('Retrofit Inputs'!H244=0,"",'Retrofit Inputs'!H244)</f>
        <v/>
      </c>
      <c r="I240" s="121" t="str">
        <f>IF('Retrofit Inputs'!K244=0,"",'Retrofit Inputs'!K244)</f>
        <v/>
      </c>
      <c r="J240" s="122" t="str">
        <f ca="1">IF(OR(B240="",I240=""),"",IF(I240="None",0,INDEX(INDIRECT(CONCATENATE(B240,"SF")),1,MATCH(I240,Defaults!D$22:G$22,0))))</f>
        <v/>
      </c>
      <c r="K240" s="117" t="str">
        <f>IF(OR('Retrofit Inputs'!M244="",'Retrofit Inputs'!O244=""),"",IF(OR('Retrofit Inputs'!M244="LED Tube",'Retrofit Inputs'!M244="LED Kit"),CONCATENATE("LED"," ",'Retrofit Inputs'!O244),CONCATENATE('Retrofit Inputs'!M244, " ",'Retrofit Inputs'!O244)))</f>
        <v/>
      </c>
      <c r="L240" s="123" t="str">
        <f>IF(K240="","",VLOOKUP(K240,Measures!D$11:G$245,4,FALSE))</f>
        <v/>
      </c>
      <c r="M240" s="121" t="str">
        <f>IF('Retrofit Inputs'!Q244=0,"",'Retrofit Inputs'!Q244)</f>
        <v/>
      </c>
      <c r="N240" s="121" t="str">
        <f>IF('Retrofit Inputs'!T244=0,"",'Retrofit Inputs'!T244)</f>
        <v/>
      </c>
      <c r="O240" s="122" t="str">
        <f ca="1">IF(OR(B240="",N240=""),"",IF(N240="None",0,INDEX(INDIRECT(CONCATENATE(B240,"SF")),1,MATCH(N240,Defaults!D$22:G$22,0))))</f>
        <v/>
      </c>
      <c r="P240" s="136" t="str">
        <f t="shared" ca="1" si="12"/>
        <v/>
      </c>
      <c r="Q240" s="230" t="str">
        <f t="shared" ca="1" si="13"/>
        <v/>
      </c>
      <c r="R240" s="126" t="str">
        <f t="shared" ca="1" si="14"/>
        <v/>
      </c>
      <c r="S240" s="351" t="str">
        <f t="shared" ca="1" si="15"/>
        <v/>
      </c>
    </row>
    <row r="241" spans="2:19" ht="15" customHeight="1">
      <c r="B241" s="348" t="str">
        <f>IF('Retrofit Inputs'!B245=0,"",'Retrofit Inputs'!B245)</f>
        <v/>
      </c>
      <c r="C241" s="118" t="str">
        <f>IF(B241="","",VLOOKUP(B241,Defaults!B$22:C$28,2,FALSE))</f>
        <v/>
      </c>
      <c r="D241" s="125" t="str">
        <f>IFERROR(VLOOKUP(F241,Measures!$D$11:$F$245,3,FALSE),"")</f>
        <v/>
      </c>
      <c r="E241" s="127" t="str">
        <f ca="1">IF(OR('Project Info'!$C$16="",B241=""),"",IF(D241="Screw-in Lighting",INDEX(INDIRECT(CONCATENATE(B241,"SI_IE")),'Project Info'!C$16,1),IF(D241="Hard-Wired Lighting",INDEX(INDIRECT(CONCATENATE(B241,"HW_IE")),'Project Info'!C$16,1))))</f>
        <v/>
      </c>
      <c r="F241" s="128" t="str">
        <f>IF(OR('Retrofit Inputs'!D245="",'Retrofit Inputs'!F245=""),"",IF(OR('Retrofit Inputs'!D245="LED Tube",'Retrofit Inputs'!D245="LED Kit"),CONCATENATE("LED"," ",'Retrofit Inputs'!F245),CONCATENATE('Retrofit Inputs'!D245, " ",'Retrofit Inputs'!F245)))</f>
        <v/>
      </c>
      <c r="G241" s="120" t="str">
        <f>IF(F241="","",VLOOKUP(F241,Measures!D$11:G$245,4,FALSE))</f>
        <v/>
      </c>
      <c r="H241" s="129" t="str">
        <f>IF('Retrofit Inputs'!H245=0,"",'Retrofit Inputs'!H245)</f>
        <v/>
      </c>
      <c r="I241" s="129" t="str">
        <f>IF('Retrofit Inputs'!K245=0,"",'Retrofit Inputs'!K245)</f>
        <v/>
      </c>
      <c r="J241" s="130" t="str">
        <f ca="1">IF(OR(B241="",I241=""),"",IF(I241="None",0,INDEX(INDIRECT(CONCATENATE(B241,"SF")),1,MATCH(I241,Defaults!D$22:G$22,0))))</f>
        <v/>
      </c>
      <c r="K241" s="128" t="str">
        <f>IF(OR('Retrofit Inputs'!M245="",'Retrofit Inputs'!O245=""),"",IF(OR('Retrofit Inputs'!M245="LED Tube",'Retrofit Inputs'!M245="LED Kit"),CONCATENATE("LED"," ",'Retrofit Inputs'!O245),CONCATENATE('Retrofit Inputs'!M245, " ",'Retrofit Inputs'!O245)))</f>
        <v/>
      </c>
      <c r="L241" s="123" t="str">
        <f>IF(K241="","",VLOOKUP(K241,Measures!D$11:G$245,4,FALSE))</f>
        <v/>
      </c>
      <c r="M241" s="121" t="str">
        <f>IF('Retrofit Inputs'!Q245=0,"",'Retrofit Inputs'!Q245)</f>
        <v/>
      </c>
      <c r="N241" s="129" t="str">
        <f>IF('Retrofit Inputs'!T245=0,"",'Retrofit Inputs'!T245)</f>
        <v/>
      </c>
      <c r="O241" s="130" t="str">
        <f ca="1">IF(OR(B241="",N241=""),"",IF(N241="None",0,INDEX(INDIRECT(CONCATENATE(B241,"SF")),1,MATCH(N241,Defaults!D$22:G$22,0))))</f>
        <v/>
      </c>
      <c r="P241" s="131" t="str">
        <f t="shared" ca="1" si="12"/>
        <v/>
      </c>
      <c r="Q241" s="228" t="str">
        <f t="shared" ca="1" si="13"/>
        <v/>
      </c>
      <c r="R241" s="132" t="str">
        <f t="shared" ca="1" si="14"/>
        <v/>
      </c>
      <c r="S241" s="352" t="str">
        <f t="shared" ca="1" si="15"/>
        <v/>
      </c>
    </row>
    <row r="242" spans="2:19" ht="15.5">
      <c r="B242" s="348" t="str">
        <f>IF('Retrofit Inputs'!B246=0,"",'Retrofit Inputs'!B246)</f>
        <v/>
      </c>
      <c r="C242" s="118" t="str">
        <f>IF(B242="","",VLOOKUP(B242,Defaults!B$22:C$28,2,FALSE))</f>
        <v/>
      </c>
      <c r="D242" s="125" t="str">
        <f>IFERROR(VLOOKUP(F242,Measures!$D$11:$F$245,3,FALSE),"")</f>
        <v/>
      </c>
      <c r="E242" s="127" t="str">
        <f ca="1">IF(OR('Project Info'!$C$16="",B242=""),"",IF(D242="Screw-in Lighting",INDEX(INDIRECT(CONCATENATE(B242,"SI_IE")),'Project Info'!C$16,1),IF(D242="Hard-Wired Lighting",INDEX(INDIRECT(CONCATENATE(B242,"HW_IE")),'Project Info'!C$16,1))))</f>
        <v/>
      </c>
      <c r="F242" s="128" t="str">
        <f>IF(OR('Retrofit Inputs'!D246="",'Retrofit Inputs'!F246=""),"",IF(OR('Retrofit Inputs'!D246="LED Tube",'Retrofit Inputs'!D246="LED Kit"),CONCATENATE("LED"," ",'Retrofit Inputs'!F246),CONCATENATE('Retrofit Inputs'!D246, " ",'Retrofit Inputs'!F246)))</f>
        <v/>
      </c>
      <c r="G242" s="120" t="str">
        <f>IF(F242="","",VLOOKUP(F242,Measures!D$11:G$245,4,FALSE))</f>
        <v/>
      </c>
      <c r="H242" s="129" t="str">
        <f>IF('Retrofit Inputs'!H246=0,"",'Retrofit Inputs'!H246)</f>
        <v/>
      </c>
      <c r="I242" s="129" t="str">
        <f>IF('Retrofit Inputs'!K246=0,"",'Retrofit Inputs'!K246)</f>
        <v/>
      </c>
      <c r="J242" s="130" t="str">
        <f ca="1">IF(OR(B242="",I242=""),"",IF(I242="None",0,INDEX(INDIRECT(CONCATENATE(B242,"SF")),1,MATCH(I242,Defaults!D$22:G$22,0))))</f>
        <v/>
      </c>
      <c r="K242" s="24" t="str">
        <f>IF(OR('Retrofit Inputs'!M246="",'Retrofit Inputs'!O246=""),"",IF(OR('Retrofit Inputs'!M246="LED Tube",'Retrofit Inputs'!M246="LED Kit"),CONCATENATE("LED"," ",'Retrofit Inputs'!O246),CONCATENATE('Retrofit Inputs'!M246, " ",'Retrofit Inputs'!O246)))</f>
        <v/>
      </c>
      <c r="L242" s="123" t="str">
        <f>IF(K242="","",VLOOKUP(K242,Measures!D$11:G$245,4,FALSE))</f>
        <v/>
      </c>
      <c r="M242" s="121" t="str">
        <f>IF('Retrofit Inputs'!Q246=0,"",'Retrofit Inputs'!Q246)</f>
        <v/>
      </c>
      <c r="N242" s="25" t="str">
        <f>IF('Retrofit Inputs'!T246=0,"",'Retrofit Inputs'!T246)</f>
        <v/>
      </c>
      <c r="O242" s="26" t="str">
        <f ca="1">IF(OR(B242="",N242=""),"",IF(N242="None",0,INDEX(INDIRECT(CONCATENATE(B242,"SF")),1,MATCH(N242,Defaults!D$22:G$22,0))))</f>
        <v/>
      </c>
      <c r="P242" s="27" t="str">
        <f t="shared" ca="1" si="12"/>
        <v/>
      </c>
      <c r="Q242" s="229" t="str">
        <f t="shared" ca="1" si="13"/>
        <v/>
      </c>
      <c r="R242" s="81" t="str">
        <f t="shared" ca="1" si="14"/>
        <v/>
      </c>
      <c r="S242" s="353" t="str">
        <f t="shared" ca="1" si="15"/>
        <v/>
      </c>
    </row>
    <row r="243" spans="2:19" ht="15.5">
      <c r="B243" s="348" t="str">
        <f>IF('Retrofit Inputs'!B247=0,"",'Retrofit Inputs'!B247)</f>
        <v/>
      </c>
      <c r="C243" s="118" t="str">
        <f>IF(B243="","",VLOOKUP(B243,Defaults!B$22:C$28,2,FALSE))</f>
        <v/>
      </c>
      <c r="D243" s="125" t="str">
        <f>IFERROR(VLOOKUP(F243,Measures!$D$11:$F$245,3,FALSE),"")</f>
        <v/>
      </c>
      <c r="E243" s="127" t="str">
        <f ca="1">IF(OR('Project Info'!$C$16="",B243=""),"",IF(D243="Screw-in Lighting",INDEX(INDIRECT(CONCATENATE(B243,"SI_IE")),'Project Info'!C$16,1),IF(D243="Hard-Wired Lighting",INDEX(INDIRECT(CONCATENATE(B243,"HW_IE")),'Project Info'!C$16,1))))</f>
        <v/>
      </c>
      <c r="F243" s="128" t="str">
        <f>IF(OR('Retrofit Inputs'!D247="",'Retrofit Inputs'!F247=""),"",IF(OR('Retrofit Inputs'!D247="LED Tube",'Retrofit Inputs'!D247="LED Kit"),CONCATENATE("LED"," ",'Retrofit Inputs'!F247),CONCATENATE('Retrofit Inputs'!D247, " ",'Retrofit Inputs'!F247)))</f>
        <v/>
      </c>
      <c r="G243" s="120" t="str">
        <f>IF(F243="","",VLOOKUP(F243,Measures!D$11:G$245,4,FALSE))</f>
        <v/>
      </c>
      <c r="H243" s="129" t="str">
        <f>IF('Retrofit Inputs'!H247=0,"",'Retrofit Inputs'!H247)</f>
        <v/>
      </c>
      <c r="I243" s="129" t="str">
        <f>IF('Retrofit Inputs'!K247=0,"",'Retrofit Inputs'!K247)</f>
        <v/>
      </c>
      <c r="J243" s="130" t="str">
        <f ca="1">IF(OR(B243="",I243=""),"",IF(I243="None",0,INDEX(INDIRECT(CONCATENATE(B243,"SF")),1,MATCH(I243,Defaults!D$22:G$22,0))))</f>
        <v/>
      </c>
      <c r="K243" s="128" t="str">
        <f>IF(OR('Retrofit Inputs'!M247="",'Retrofit Inputs'!O247=""),"",IF(OR('Retrofit Inputs'!M247="LED Tube",'Retrofit Inputs'!M247="LED Kit"),CONCATENATE("LED"," ",'Retrofit Inputs'!O247),CONCATENATE('Retrofit Inputs'!M247, " ",'Retrofit Inputs'!O247)))</f>
        <v/>
      </c>
      <c r="L243" s="123" t="str">
        <f>IF(K243="","",VLOOKUP(K243,Measures!D$11:G$245,4,FALSE))</f>
        <v/>
      </c>
      <c r="M243" s="121" t="str">
        <f>IF('Retrofit Inputs'!Q247=0,"",'Retrofit Inputs'!Q247)</f>
        <v/>
      </c>
      <c r="N243" s="129" t="str">
        <f>IF('Retrofit Inputs'!T247=0,"",'Retrofit Inputs'!T247)</f>
        <v/>
      </c>
      <c r="O243" s="130" t="str">
        <f ca="1">IF(OR(B243="",N243=""),"",IF(N243="None",0,INDEX(INDIRECT(CONCATENATE(B243,"SF")),1,MATCH(N243,Defaults!D$22:G$22,0))))</f>
        <v/>
      </c>
      <c r="P243" s="131" t="str">
        <f t="shared" ca="1" si="12"/>
        <v/>
      </c>
      <c r="Q243" s="228" t="str">
        <f t="shared" ca="1" si="13"/>
        <v/>
      </c>
      <c r="R243" s="132" t="str">
        <f t="shared" ca="1" si="14"/>
        <v/>
      </c>
      <c r="S243" s="352" t="str">
        <f t="shared" ca="1" si="15"/>
        <v/>
      </c>
    </row>
    <row r="244" spans="2:19" ht="15.5">
      <c r="B244" s="348" t="str">
        <f>IF('Retrofit Inputs'!B248=0,"",'Retrofit Inputs'!B248)</f>
        <v/>
      </c>
      <c r="C244" s="118" t="str">
        <f>IF(B244="","",VLOOKUP(B244,Defaults!B$22:C$28,2,FALSE))</f>
        <v/>
      </c>
      <c r="D244" s="125" t="str">
        <f>IFERROR(VLOOKUP(F244,Measures!$D$11:$F$245,3,FALSE),"")</f>
        <v/>
      </c>
      <c r="E244" s="127" t="str">
        <f ca="1">IF(OR('Project Info'!$C$16="",B244=""),"",IF(D244="Screw-in Lighting",INDEX(INDIRECT(CONCATENATE(B244,"SI_IE")),'Project Info'!C$16,1),IF(D244="Hard-Wired Lighting",INDEX(INDIRECT(CONCATENATE(B244,"HW_IE")),'Project Info'!C$16,1))))</f>
        <v/>
      </c>
      <c r="F244" s="128" t="str">
        <f>IF(OR('Retrofit Inputs'!D248="",'Retrofit Inputs'!F248=""),"",IF(OR('Retrofit Inputs'!D248="LED Tube",'Retrofit Inputs'!D248="LED Kit"),CONCATENATE("LED"," ",'Retrofit Inputs'!F248),CONCATENATE('Retrofit Inputs'!D248, " ",'Retrofit Inputs'!F248)))</f>
        <v/>
      </c>
      <c r="G244" s="120" t="str">
        <f>IF(F244="","",VLOOKUP(F244,Measures!D$11:G$245,4,FALSE))</f>
        <v/>
      </c>
      <c r="H244" s="129" t="str">
        <f>IF('Retrofit Inputs'!H248=0,"",'Retrofit Inputs'!H248)</f>
        <v/>
      </c>
      <c r="I244" s="129" t="str">
        <f>IF('Retrofit Inputs'!K248=0,"",'Retrofit Inputs'!K248)</f>
        <v/>
      </c>
      <c r="J244" s="130" t="str">
        <f ca="1">IF(OR(B244="",I244=""),"",IF(I244="None",0,INDEX(INDIRECT(CONCATENATE(B244,"SF")),1,MATCH(I244,Defaults!D$22:G$22,0))))</f>
        <v/>
      </c>
      <c r="K244" s="128" t="str">
        <f>IF(OR('Retrofit Inputs'!M248="",'Retrofit Inputs'!O248=""),"",IF(OR('Retrofit Inputs'!M248="LED Tube",'Retrofit Inputs'!M248="LED Kit"),CONCATENATE("LED"," ",'Retrofit Inputs'!O248),CONCATENATE('Retrofit Inputs'!M248, " ",'Retrofit Inputs'!O248)))</f>
        <v/>
      </c>
      <c r="L244" s="123" t="str">
        <f>IF(K244="","",VLOOKUP(K244,Measures!D$11:G$245,4,FALSE))</f>
        <v/>
      </c>
      <c r="M244" s="121" t="str">
        <f>IF('Retrofit Inputs'!Q248=0,"",'Retrofit Inputs'!Q248)</f>
        <v/>
      </c>
      <c r="N244" s="129" t="str">
        <f>IF('Retrofit Inputs'!T248=0,"",'Retrofit Inputs'!T248)</f>
        <v/>
      </c>
      <c r="O244" s="130" t="str">
        <f ca="1">IF(OR(B244="",N244=""),"",IF(N244="None",0,INDEX(INDIRECT(CONCATENATE(B244,"SF")),1,MATCH(N244,Defaults!D$22:G$22,0))))</f>
        <v/>
      </c>
      <c r="P244" s="131" t="str">
        <f t="shared" ca="1" si="12"/>
        <v/>
      </c>
      <c r="Q244" s="228" t="str">
        <f t="shared" ca="1" si="13"/>
        <v/>
      </c>
      <c r="R244" s="132" t="str">
        <f t="shared" ca="1" si="14"/>
        <v/>
      </c>
      <c r="S244" s="352" t="str">
        <f t="shared" ca="1" si="15"/>
        <v/>
      </c>
    </row>
    <row r="245" spans="2:19" ht="15.5">
      <c r="B245" s="348" t="str">
        <f>IF('Retrofit Inputs'!B249=0,"",'Retrofit Inputs'!B249)</f>
        <v/>
      </c>
      <c r="C245" s="118" t="str">
        <f>IF(B245="","",VLOOKUP(B245,Defaults!B$22:C$28,2,FALSE))</f>
        <v/>
      </c>
      <c r="D245" s="125" t="str">
        <f>IFERROR(VLOOKUP(F245,Measures!$D$11:$F$245,3,FALSE),"")</f>
        <v/>
      </c>
      <c r="E245" s="127" t="str">
        <f ca="1">IF(OR('Project Info'!$C$16="",B245=""),"",IF(D245="Screw-in Lighting",INDEX(INDIRECT(CONCATENATE(B245,"SI_IE")),'Project Info'!C$16,1),IF(D245="Hard-Wired Lighting",INDEX(INDIRECT(CONCATENATE(B245,"HW_IE")),'Project Info'!C$16,1))))</f>
        <v/>
      </c>
      <c r="F245" s="128" t="str">
        <f>IF(OR('Retrofit Inputs'!D249="",'Retrofit Inputs'!F249=""),"",IF(OR('Retrofit Inputs'!D249="LED Tube",'Retrofit Inputs'!D249="LED Kit"),CONCATENATE("LED"," ",'Retrofit Inputs'!F249),CONCATENATE('Retrofit Inputs'!D249, " ",'Retrofit Inputs'!F249)))</f>
        <v/>
      </c>
      <c r="G245" s="120" t="str">
        <f>IF(F245="","",VLOOKUP(F245,Measures!D$11:G$245,4,FALSE))</f>
        <v/>
      </c>
      <c r="H245" s="129" t="str">
        <f>IF('Retrofit Inputs'!H249=0,"",'Retrofit Inputs'!H249)</f>
        <v/>
      </c>
      <c r="I245" s="129" t="str">
        <f>IF('Retrofit Inputs'!K249=0,"",'Retrofit Inputs'!K249)</f>
        <v/>
      </c>
      <c r="J245" s="130" t="str">
        <f ca="1">IF(OR(B245="",I245=""),"",IF(I245="None",0,INDEX(INDIRECT(CONCATENATE(B245,"SF")),1,MATCH(I245,Defaults!D$22:G$22,0))))</f>
        <v/>
      </c>
      <c r="K245" s="128" t="str">
        <f>IF(OR('Retrofit Inputs'!M249="",'Retrofit Inputs'!O249=""),"",IF(OR('Retrofit Inputs'!M249="LED Tube",'Retrofit Inputs'!M249="LED Kit"),CONCATENATE("LED"," ",'Retrofit Inputs'!O249),CONCATENATE('Retrofit Inputs'!M249, " ",'Retrofit Inputs'!O249)))</f>
        <v/>
      </c>
      <c r="L245" s="123" t="str">
        <f>IF(K245="","",VLOOKUP(K245,Measures!D$11:G$245,4,FALSE))</f>
        <v/>
      </c>
      <c r="M245" s="121" t="str">
        <f>IF('Retrofit Inputs'!Q249=0,"",'Retrofit Inputs'!Q249)</f>
        <v/>
      </c>
      <c r="N245" s="129" t="str">
        <f>IF('Retrofit Inputs'!T249=0,"",'Retrofit Inputs'!T249)</f>
        <v/>
      </c>
      <c r="O245" s="130" t="str">
        <f ca="1">IF(OR(B245="",N245=""),"",IF(N245="None",0,INDEX(INDIRECT(CONCATENATE(B245,"SF")),1,MATCH(N245,Defaults!D$22:G$22,0))))</f>
        <v/>
      </c>
      <c r="P245" s="131" t="str">
        <f t="shared" ca="1" si="12"/>
        <v/>
      </c>
      <c r="Q245" s="228" t="str">
        <f t="shared" ca="1" si="13"/>
        <v/>
      </c>
      <c r="R245" s="132" t="str">
        <f t="shared" ca="1" si="14"/>
        <v/>
      </c>
      <c r="S245" s="352" t="str">
        <f t="shared" ca="1" si="15"/>
        <v/>
      </c>
    </row>
    <row r="246" spans="2:19" ht="15.5">
      <c r="B246" s="348" t="str">
        <f>IF('Retrofit Inputs'!B250=0,"",'Retrofit Inputs'!B250)</f>
        <v/>
      </c>
      <c r="C246" s="118" t="str">
        <f>IF(B246="","",VLOOKUP(B246,Defaults!B$22:C$28,2,FALSE))</f>
        <v/>
      </c>
      <c r="D246" s="125" t="str">
        <f>IFERROR(VLOOKUP(F246,Measures!$D$11:$F$245,3,FALSE),"")</f>
        <v/>
      </c>
      <c r="E246" s="127" t="str">
        <f ca="1">IF(OR('Project Info'!$C$16="",B246=""),"",IF(D246="Screw-in Lighting",INDEX(INDIRECT(CONCATENATE(B246,"SI_IE")),'Project Info'!C$16,1),IF(D246="Hard-Wired Lighting",INDEX(INDIRECT(CONCATENATE(B246,"HW_IE")),'Project Info'!C$16,1))))</f>
        <v/>
      </c>
      <c r="F246" s="128" t="str">
        <f>IF(OR('Retrofit Inputs'!D250="",'Retrofit Inputs'!F250=""),"",IF(OR('Retrofit Inputs'!D250="LED Tube",'Retrofit Inputs'!D250="LED Kit"),CONCATENATE("LED"," ",'Retrofit Inputs'!F250),CONCATENATE('Retrofit Inputs'!D250, " ",'Retrofit Inputs'!F250)))</f>
        <v/>
      </c>
      <c r="G246" s="120" t="str">
        <f>IF(F246="","",VLOOKUP(F246,Measures!D$11:G$245,4,FALSE))</f>
        <v/>
      </c>
      <c r="H246" s="129" t="str">
        <f>IF('Retrofit Inputs'!H250=0,"",'Retrofit Inputs'!H250)</f>
        <v/>
      </c>
      <c r="I246" s="129" t="str">
        <f>IF('Retrofit Inputs'!K250=0,"",'Retrofit Inputs'!K250)</f>
        <v/>
      </c>
      <c r="J246" s="130" t="str">
        <f ca="1">IF(OR(B246="",I246=""),"",IF(I246="None",0,INDEX(INDIRECT(CONCATENATE(B246,"SF")),1,MATCH(I246,Defaults!D$22:G$22,0))))</f>
        <v/>
      </c>
      <c r="K246" s="128" t="str">
        <f>IF(OR('Retrofit Inputs'!M250="",'Retrofit Inputs'!O250=""),"",IF(OR('Retrofit Inputs'!M250="LED Tube",'Retrofit Inputs'!M250="LED Kit"),CONCATENATE("LED"," ",'Retrofit Inputs'!O250),CONCATENATE('Retrofit Inputs'!M250, " ",'Retrofit Inputs'!O250)))</f>
        <v/>
      </c>
      <c r="L246" s="123" t="str">
        <f>IF(K246="","",VLOOKUP(K246,Measures!D$11:G$245,4,FALSE))</f>
        <v/>
      </c>
      <c r="M246" s="121" t="str">
        <f>IF('Retrofit Inputs'!Q250=0,"",'Retrofit Inputs'!Q250)</f>
        <v/>
      </c>
      <c r="N246" s="129" t="str">
        <f>IF('Retrofit Inputs'!T250=0,"",'Retrofit Inputs'!T250)</f>
        <v/>
      </c>
      <c r="O246" s="130" t="str">
        <f ca="1">IF(OR(B246="",N246=""),"",IF(N246="None",0,INDEX(INDIRECT(CONCATENATE(B246,"SF")),1,MATCH(N246,Defaults!D$22:G$22,0))))</f>
        <v/>
      </c>
      <c r="P246" s="131" t="str">
        <f t="shared" ca="1" si="12"/>
        <v/>
      </c>
      <c r="Q246" s="228" t="str">
        <f t="shared" ca="1" si="13"/>
        <v/>
      </c>
      <c r="R246" s="132" t="str">
        <f t="shared" ca="1" si="14"/>
        <v/>
      </c>
      <c r="S246" s="352" t="str">
        <f t="shared" ca="1" si="15"/>
        <v/>
      </c>
    </row>
    <row r="247" spans="2:19" ht="15.5">
      <c r="B247" s="348" t="str">
        <f>IF('Retrofit Inputs'!B251=0,"",'Retrofit Inputs'!B251)</f>
        <v/>
      </c>
      <c r="C247" s="118" t="str">
        <f>IF(B247="","",VLOOKUP(B247,Defaults!B$22:C$28,2,FALSE))</f>
        <v/>
      </c>
      <c r="D247" s="125" t="str">
        <f>IFERROR(VLOOKUP(F247,Measures!$D$11:$F$245,3,FALSE),"")</f>
        <v/>
      </c>
      <c r="E247" s="127" t="str">
        <f ca="1">IF(OR('Project Info'!$C$16="",B247=""),"",IF(D247="Screw-in Lighting",INDEX(INDIRECT(CONCATENATE(B247,"SI_IE")),'Project Info'!C$16,1),IF(D247="Hard-Wired Lighting",INDEX(INDIRECT(CONCATENATE(B247,"HW_IE")),'Project Info'!C$16,1))))</f>
        <v/>
      </c>
      <c r="F247" s="128" t="str">
        <f>IF(OR('Retrofit Inputs'!D251="",'Retrofit Inputs'!F251=""),"",IF(OR('Retrofit Inputs'!D251="LED Tube",'Retrofit Inputs'!D251="LED Kit"),CONCATENATE("LED"," ",'Retrofit Inputs'!F251),CONCATENATE('Retrofit Inputs'!D251, " ",'Retrofit Inputs'!F251)))</f>
        <v/>
      </c>
      <c r="G247" s="120" t="str">
        <f>IF(F247="","",VLOOKUP(F247,Measures!D$11:G$245,4,FALSE))</f>
        <v/>
      </c>
      <c r="H247" s="129" t="str">
        <f>IF('Retrofit Inputs'!H251=0,"",'Retrofit Inputs'!H251)</f>
        <v/>
      </c>
      <c r="I247" s="129" t="str">
        <f>IF('Retrofit Inputs'!K251=0,"",'Retrofit Inputs'!K251)</f>
        <v/>
      </c>
      <c r="J247" s="130" t="str">
        <f ca="1">IF(OR(B247="",I247=""),"",IF(I247="None",0,INDEX(INDIRECT(CONCATENATE(B247,"SF")),1,MATCH(I247,Defaults!D$22:G$22,0))))</f>
        <v/>
      </c>
      <c r="K247" s="128" t="str">
        <f>IF(OR('Retrofit Inputs'!M251="",'Retrofit Inputs'!O251=""),"",IF(OR('Retrofit Inputs'!M251="LED Tube",'Retrofit Inputs'!M251="LED Kit"),CONCATENATE("LED"," ",'Retrofit Inputs'!O251),CONCATENATE('Retrofit Inputs'!M251, " ",'Retrofit Inputs'!O251)))</f>
        <v/>
      </c>
      <c r="L247" s="123" t="str">
        <f>IF(K247="","",VLOOKUP(K247,Measures!D$11:G$245,4,FALSE))</f>
        <v/>
      </c>
      <c r="M247" s="121" t="str">
        <f>IF('Retrofit Inputs'!Q251=0,"",'Retrofit Inputs'!Q251)</f>
        <v/>
      </c>
      <c r="N247" s="129" t="str">
        <f>IF('Retrofit Inputs'!T251=0,"",'Retrofit Inputs'!T251)</f>
        <v/>
      </c>
      <c r="O247" s="130" t="str">
        <f ca="1">IF(OR(B247="",N247=""),"",IF(N247="None",0,INDEX(INDIRECT(CONCATENATE(B247,"SF")),1,MATCH(N247,Defaults!D$22:G$22,0))))</f>
        <v/>
      </c>
      <c r="P247" s="131" t="str">
        <f t="shared" ca="1" si="12"/>
        <v/>
      </c>
      <c r="Q247" s="228" t="str">
        <f t="shared" ca="1" si="13"/>
        <v/>
      </c>
      <c r="R247" s="132" t="str">
        <f t="shared" ca="1" si="14"/>
        <v/>
      </c>
      <c r="S247" s="352" t="str">
        <f t="shared" ca="1" si="15"/>
        <v/>
      </c>
    </row>
    <row r="248" spans="2:19" ht="15.5">
      <c r="B248" s="348" t="str">
        <f>IF('Retrofit Inputs'!B252=0,"",'Retrofit Inputs'!B252)</f>
        <v/>
      </c>
      <c r="C248" s="118" t="str">
        <f>IF(B248="","",VLOOKUP(B248,Defaults!B$22:C$28,2,FALSE))</f>
        <v/>
      </c>
      <c r="D248" s="125" t="str">
        <f>IFERROR(VLOOKUP(F248,Measures!$D$11:$F$245,3,FALSE),"")</f>
        <v/>
      </c>
      <c r="E248" s="127" t="str">
        <f ca="1">IF(OR('Project Info'!$C$16="",B248=""),"",IF(D248="Screw-in Lighting",INDEX(INDIRECT(CONCATENATE(B248,"SI_IE")),'Project Info'!C$16,1),IF(D248="Hard-Wired Lighting",INDEX(INDIRECT(CONCATENATE(B248,"HW_IE")),'Project Info'!C$16,1))))</f>
        <v/>
      </c>
      <c r="F248" s="133" t="str">
        <f>IF(OR('Retrofit Inputs'!D252="",'Retrofit Inputs'!F252=""),"",IF(OR('Retrofit Inputs'!D252="LED Tube",'Retrofit Inputs'!D252="LED Kit"),CONCATENATE("LED"," ",'Retrofit Inputs'!F252),CONCATENATE('Retrofit Inputs'!D252, " ",'Retrofit Inputs'!F252)))</f>
        <v/>
      </c>
      <c r="G248" s="120" t="str">
        <f>IF(F248="","",VLOOKUP(F248,Measures!D$11:G$245,4,FALSE))</f>
        <v/>
      </c>
      <c r="H248" s="134" t="str">
        <f>IF('Retrofit Inputs'!H252=0,"",'Retrofit Inputs'!H252)</f>
        <v/>
      </c>
      <c r="I248" s="134" t="str">
        <f>IF('Retrofit Inputs'!K252=0,"",'Retrofit Inputs'!K252)</f>
        <v/>
      </c>
      <c r="J248" s="135" t="str">
        <f ca="1">IF(OR(B248="",I248=""),"",IF(I248="None",0,INDEX(INDIRECT(CONCATENATE(B248,"SF")),1,MATCH(I248,Defaults!D$22:G$22,0))))</f>
        <v/>
      </c>
      <c r="K248" s="128" t="str">
        <f>IF(OR('Retrofit Inputs'!M252="",'Retrofit Inputs'!O252=""),"",IF(OR('Retrofit Inputs'!M252="LED Tube",'Retrofit Inputs'!M252="LED Kit"),CONCATENATE("LED"," ",'Retrofit Inputs'!O252),CONCATENATE('Retrofit Inputs'!M252, " ",'Retrofit Inputs'!O252)))</f>
        <v/>
      </c>
      <c r="L248" s="123" t="str">
        <f>IF(K248="","",VLOOKUP(K248,Measures!D$11:G$245,4,FALSE))</f>
        <v/>
      </c>
      <c r="M248" s="121" t="str">
        <f>IF('Retrofit Inputs'!Q252=0,"",'Retrofit Inputs'!Q252)</f>
        <v/>
      </c>
      <c r="N248" s="129" t="str">
        <f>IF('Retrofit Inputs'!T252=0,"",'Retrofit Inputs'!T252)</f>
        <v/>
      </c>
      <c r="O248" s="130" t="str">
        <f ca="1">IF(OR(B248="",N248=""),"",IF(N248="None",0,INDEX(INDIRECT(CONCATENATE(B248,"SF")),1,MATCH(N248,Defaults!D$22:G$22,0))))</f>
        <v/>
      </c>
      <c r="P248" s="131" t="str">
        <f t="shared" ca="1" si="12"/>
        <v/>
      </c>
      <c r="Q248" s="228" t="str">
        <f t="shared" ca="1" si="13"/>
        <v/>
      </c>
      <c r="R248" s="132" t="str">
        <f t="shared" ca="1" si="14"/>
        <v/>
      </c>
      <c r="S248" s="352" t="str">
        <f t="shared" ca="1" si="15"/>
        <v/>
      </c>
    </row>
    <row r="249" spans="2:19" ht="15.5">
      <c r="B249" s="349" t="str">
        <f>IF('Retrofit Inputs'!B253=0,"",'Retrofit Inputs'!B253)</f>
        <v/>
      </c>
      <c r="C249" s="118" t="str">
        <f>IF(B249="","",VLOOKUP(B249,Defaults!B$22:C$28,2,FALSE))</f>
        <v/>
      </c>
      <c r="D249" s="125" t="str">
        <f>IFERROR(VLOOKUP(F249,Measures!$D$11:$F$245,3,FALSE),"")</f>
        <v/>
      </c>
      <c r="E249" s="127" t="str">
        <f ca="1">IF(OR('Project Info'!$C$16="",B249=""),"",IF(D249="Screw-in Lighting",INDEX(INDIRECT(CONCATENATE(B249,"SI_IE")),'Project Info'!C$16,1),IF(D249="Hard-Wired Lighting",INDEX(INDIRECT(CONCATENATE(B249,"HW_IE")),'Project Info'!C$16,1))))</f>
        <v/>
      </c>
      <c r="F249" s="137" t="str">
        <f>IF(OR('Retrofit Inputs'!D253="",'Retrofit Inputs'!F253=""),"",IF(OR('Retrofit Inputs'!D253="LED Tube",'Retrofit Inputs'!D253="LED Kit"),CONCATENATE("LED"," ",'Retrofit Inputs'!F253),CONCATENATE('Retrofit Inputs'!D253, " ",'Retrofit Inputs'!F253)))</f>
        <v/>
      </c>
      <c r="G249" s="120" t="str">
        <f>IF(F249="","",VLOOKUP(F249,Measures!D$11:G$245,4,FALSE))</f>
        <v/>
      </c>
      <c r="H249" s="138" t="str">
        <f>IF('Retrofit Inputs'!H253=0,"",'Retrofit Inputs'!H253)</f>
        <v/>
      </c>
      <c r="I249" s="138" t="str">
        <f>IF('Retrofit Inputs'!K253=0,"",'Retrofit Inputs'!K253)</f>
        <v/>
      </c>
      <c r="J249" s="139" t="str">
        <f ca="1">IF(OR(B249="",I249=""),"",IF(I249="None",0,INDEX(INDIRECT(CONCATENATE(B249,"SF")),1,MATCH(I249,Defaults!D$22:G$22,0))))</f>
        <v/>
      </c>
      <c r="K249" s="140" t="str">
        <f>IF(OR('Retrofit Inputs'!M253="",'Retrofit Inputs'!O253=""),"",IF(OR('Retrofit Inputs'!M253="LED Tube",'Retrofit Inputs'!M253="LED Kit"),CONCATENATE("LED"," ",'Retrofit Inputs'!O253),CONCATENATE('Retrofit Inputs'!M253, " ",'Retrofit Inputs'!O253)))</f>
        <v/>
      </c>
      <c r="L249" s="123" t="str">
        <f>IF(K249="","",VLOOKUP(K249,Measures!D$11:G$245,4,FALSE))</f>
        <v/>
      </c>
      <c r="M249" s="141" t="str">
        <f>IF('Retrofit Inputs'!Q253=0,"",'Retrofit Inputs'!Q253)</f>
        <v/>
      </c>
      <c r="N249" s="142" t="str">
        <f>IF('Retrofit Inputs'!T253=0,"",'Retrofit Inputs'!T253)</f>
        <v/>
      </c>
      <c r="O249" s="143" t="str">
        <f ca="1">IF(OR(B249="",N249=""),"",IF(N249="None",0,INDEX(INDIRECT(CONCATENATE(B249,"SF")),1,MATCH(N249,Defaults!D$22:G$22,0))))</f>
        <v/>
      </c>
      <c r="P249" s="144" t="str">
        <f t="shared" ca="1" si="12"/>
        <v/>
      </c>
      <c r="Q249" s="231" t="str">
        <f t="shared" ca="1" si="13"/>
        <v/>
      </c>
      <c r="R249" s="145" t="str">
        <f t="shared" ca="1" si="14"/>
        <v/>
      </c>
      <c r="S249" s="354" t="str">
        <f t="shared" ca="1" si="15"/>
        <v/>
      </c>
    </row>
    <row r="250" spans="2:19" ht="15.5">
      <c r="B250" s="350" t="str">
        <f>IF('Retrofit Inputs'!B254=0,"",'Retrofit Inputs'!B254)</f>
        <v/>
      </c>
      <c r="C250" s="118" t="str">
        <f>IF(B250="","",VLOOKUP(B250,Defaults!B$22:C$28,2,FALSE))</f>
        <v/>
      </c>
      <c r="D250" s="125" t="str">
        <f>IFERROR(VLOOKUP(F250,Measures!$D$11:$F$245,3,FALSE),"")</f>
        <v/>
      </c>
      <c r="E250" s="127" t="str">
        <f ca="1">IF(OR('Project Info'!$C$16="",B250=""),"",IF(D250="Screw-in Lighting",INDEX(INDIRECT(CONCATENATE(B250,"SI_IE")),'Project Info'!C$16,1),IF(D250="Hard-Wired Lighting",INDEX(INDIRECT(CONCATENATE(B250,"HW_IE")),'Project Info'!C$16,1))))</f>
        <v/>
      </c>
      <c r="F250" s="128" t="str">
        <f>IF(OR('Retrofit Inputs'!D254="",'Retrofit Inputs'!F254=""),"",IF(OR('Retrofit Inputs'!D254="LED Tube",'Retrofit Inputs'!D254="LED Kit"),CONCATENATE("LED"," ",'Retrofit Inputs'!F254),CONCATENATE('Retrofit Inputs'!D254, " ",'Retrofit Inputs'!F254)))</f>
        <v/>
      </c>
      <c r="G250" s="120" t="str">
        <f>IF(F250="","",VLOOKUP(F250,Measures!D$11:G$245,4,FALSE))</f>
        <v/>
      </c>
      <c r="H250" s="129" t="str">
        <f>IF('Retrofit Inputs'!H254=0,"",'Retrofit Inputs'!H254)</f>
        <v/>
      </c>
      <c r="I250" s="129" t="str">
        <f>IF('Retrofit Inputs'!K254=0,"",'Retrofit Inputs'!K254)</f>
        <v/>
      </c>
      <c r="J250" s="130" t="str">
        <f ca="1">IF(OR(B250="",I250=""),"",IF(I250="None",0,INDEX(INDIRECT(CONCATENATE(B250,"SF")),1,MATCH(I250,Defaults!D$22:G$22,0))))</f>
        <v/>
      </c>
      <c r="K250" s="128" t="str">
        <f>IF(OR('Retrofit Inputs'!M254="",'Retrofit Inputs'!O254=""),"",IF(OR('Retrofit Inputs'!M254="LED Tube",'Retrofit Inputs'!M254="LED Kit"),CONCATENATE("LED"," ",'Retrofit Inputs'!O254),CONCATENATE('Retrofit Inputs'!M254, " ",'Retrofit Inputs'!O254)))</f>
        <v/>
      </c>
      <c r="L250" s="123" t="str">
        <f>IF(K250="","",VLOOKUP(K250,Measures!D$11:G$245,4,FALSE))</f>
        <v/>
      </c>
      <c r="M250" s="129" t="str">
        <f>IF('Retrofit Inputs'!Q254=0,"",'Retrofit Inputs'!Q254)</f>
        <v/>
      </c>
      <c r="N250" s="129" t="str">
        <f>IF('Retrofit Inputs'!T254=0,"",'Retrofit Inputs'!T254)</f>
        <v/>
      </c>
      <c r="O250" s="130" t="str">
        <f ca="1">IF(OR(B250="",N250=""),"",IF(N250="None",0,INDEX(INDIRECT(CONCATENATE(B250,"SF")),1,MATCH(N250,Defaults!D$22:G$22,0))))</f>
        <v/>
      </c>
      <c r="P250" s="131" t="str">
        <f t="shared" ca="1" si="12"/>
        <v/>
      </c>
      <c r="Q250" s="228" t="str">
        <f t="shared" ca="1" si="13"/>
        <v/>
      </c>
      <c r="R250" s="132" t="str">
        <f t="shared" ca="1" si="14"/>
        <v/>
      </c>
      <c r="S250" s="352" t="str">
        <f t="shared" ca="1" si="15"/>
        <v/>
      </c>
    </row>
    <row r="251" spans="2:19" ht="15.5">
      <c r="B251" s="348" t="str">
        <f>IF('Retrofit Inputs'!B255=0,"",'Retrofit Inputs'!B255)</f>
        <v/>
      </c>
      <c r="C251" s="118" t="str">
        <f>IF(B251="","",VLOOKUP(B251,Defaults!B$22:C$28,2,FALSE))</f>
        <v/>
      </c>
      <c r="D251" s="125" t="str">
        <f>IFERROR(VLOOKUP(F251,Measures!$D$11:$F$245,3,FALSE),"")</f>
        <v/>
      </c>
      <c r="E251" s="127" t="str">
        <f ca="1">IF(OR('Project Info'!$C$16="",B251=""),"",IF(D251="Screw-in Lighting",INDEX(INDIRECT(CONCATENATE(B251,"SI_IE")),'Project Info'!C$16,1),IF(D251="Hard-Wired Lighting",INDEX(INDIRECT(CONCATENATE(B251,"HW_IE")),'Project Info'!C$16,1))))</f>
        <v/>
      </c>
      <c r="F251" s="128" t="str">
        <f>IF(OR('Retrofit Inputs'!D255="",'Retrofit Inputs'!F255=""),"",IF(OR('Retrofit Inputs'!D255="LED Tube",'Retrofit Inputs'!D255="LED Kit"),CONCATENATE("LED"," ",'Retrofit Inputs'!F255),CONCATENATE('Retrofit Inputs'!D255, " ",'Retrofit Inputs'!F255)))</f>
        <v/>
      </c>
      <c r="G251" s="120" t="str">
        <f>IF(F251="","",VLOOKUP(F251,Measures!D$11:G$245,4,FALSE))</f>
        <v/>
      </c>
      <c r="H251" s="129" t="str">
        <f>IF('Retrofit Inputs'!H255=0,"",'Retrofit Inputs'!H255)</f>
        <v/>
      </c>
      <c r="I251" s="129" t="str">
        <f>IF('Retrofit Inputs'!K255=0,"",'Retrofit Inputs'!K255)</f>
        <v/>
      </c>
      <c r="J251" s="130" t="str">
        <f ca="1">IF(OR(B251="",I251=""),"",IF(I251="None",0,INDEX(INDIRECT(CONCATENATE(B251,"SF")),1,MATCH(I251,Defaults!D$22:G$22,0))))</f>
        <v/>
      </c>
      <c r="K251" s="128" t="str">
        <f>IF(OR('Retrofit Inputs'!M255="",'Retrofit Inputs'!O255=""),"",IF(OR('Retrofit Inputs'!M255="LED Tube",'Retrofit Inputs'!M255="LED Kit"),CONCATENATE("LED"," ",'Retrofit Inputs'!O255),CONCATENATE('Retrofit Inputs'!M255, " ",'Retrofit Inputs'!O255)))</f>
        <v/>
      </c>
      <c r="L251" s="123" t="str">
        <f>IF(K251="","",VLOOKUP(K251,Measures!D$11:G$245,4,FALSE))</f>
        <v/>
      </c>
      <c r="M251" s="121" t="str">
        <f>IF('Retrofit Inputs'!Q255=0,"",'Retrofit Inputs'!Q255)</f>
        <v/>
      </c>
      <c r="N251" s="129" t="str">
        <f>IF('Retrofit Inputs'!T255=0,"",'Retrofit Inputs'!T255)</f>
        <v/>
      </c>
      <c r="O251" s="130" t="str">
        <f ca="1">IF(OR(B251="",N251=""),"",IF(N251="None",0,INDEX(INDIRECT(CONCATENATE(B251,"SF")),1,MATCH(N251,Defaults!D$22:G$22,0))))</f>
        <v/>
      </c>
      <c r="P251" s="131" t="str">
        <f t="shared" ca="1" si="12"/>
        <v/>
      </c>
      <c r="Q251" s="228" t="str">
        <f t="shared" ca="1" si="13"/>
        <v/>
      </c>
      <c r="R251" s="132" t="str">
        <f t="shared" ca="1" si="14"/>
        <v/>
      </c>
      <c r="S251" s="352" t="str">
        <f t="shared" ca="1" si="15"/>
        <v/>
      </c>
    </row>
    <row r="252" spans="2:19" ht="15.5">
      <c r="B252" s="348" t="str">
        <f>IF('Retrofit Inputs'!B256=0,"",'Retrofit Inputs'!B256)</f>
        <v/>
      </c>
      <c r="C252" s="118" t="str">
        <f>IF(B252="","",VLOOKUP(B252,Defaults!B$22:C$28,2,FALSE))</f>
        <v/>
      </c>
      <c r="D252" s="125" t="str">
        <f>IFERROR(VLOOKUP(F252,Measures!$D$11:$F$245,3,FALSE),"")</f>
        <v/>
      </c>
      <c r="E252" s="127" t="str">
        <f ca="1">IF(OR('Project Info'!$C$16="",B252=""),"",IF(D252="Screw-in Lighting",INDEX(INDIRECT(CONCATENATE(B252,"SI_IE")),'Project Info'!C$16,1),IF(D252="Hard-Wired Lighting",INDEX(INDIRECT(CONCATENATE(B252,"HW_IE")),'Project Info'!C$16,1))))</f>
        <v/>
      </c>
      <c r="F252" s="128" t="str">
        <f>IF(OR('Retrofit Inputs'!D256="",'Retrofit Inputs'!F256=""),"",IF(OR('Retrofit Inputs'!D256="LED Tube",'Retrofit Inputs'!D256="LED Kit"),CONCATENATE("LED"," ",'Retrofit Inputs'!F256),CONCATENATE('Retrofit Inputs'!D256, " ",'Retrofit Inputs'!F256)))</f>
        <v/>
      </c>
      <c r="G252" s="120" t="str">
        <f>IF(F252="","",VLOOKUP(F252,Measures!D$11:G$245,4,FALSE))</f>
        <v/>
      </c>
      <c r="H252" s="129" t="str">
        <f>IF('Retrofit Inputs'!H256=0,"",'Retrofit Inputs'!H256)</f>
        <v/>
      </c>
      <c r="I252" s="129" t="str">
        <f>IF('Retrofit Inputs'!K256=0,"",'Retrofit Inputs'!K256)</f>
        <v/>
      </c>
      <c r="J252" s="130" t="str">
        <f ca="1">IF(OR(B252="",I252=""),"",IF(I252="None",0,INDEX(INDIRECT(CONCATENATE(B252,"SF")),1,MATCH(I252,Defaults!D$22:G$22,0))))</f>
        <v/>
      </c>
      <c r="K252" s="24" t="str">
        <f>IF(OR('Retrofit Inputs'!M256="",'Retrofit Inputs'!O256=""),"",IF(OR('Retrofit Inputs'!M256="LED Tube",'Retrofit Inputs'!M256="LED Kit"),CONCATENATE("LED"," ",'Retrofit Inputs'!O256),CONCATENATE('Retrofit Inputs'!M256, " ",'Retrofit Inputs'!O256)))</f>
        <v/>
      </c>
      <c r="L252" s="123" t="str">
        <f>IF(K252="","",VLOOKUP(K252,Measures!D$11:G$245,4,FALSE))</f>
        <v/>
      </c>
      <c r="M252" s="121" t="str">
        <f>IF('Retrofit Inputs'!Q256=0,"",'Retrofit Inputs'!Q256)</f>
        <v/>
      </c>
      <c r="N252" s="25" t="str">
        <f>IF('Retrofit Inputs'!T256=0,"",'Retrofit Inputs'!T256)</f>
        <v/>
      </c>
      <c r="O252" s="26" t="str">
        <f ca="1">IF(OR(B252="",N252=""),"",IF(N252="None",0,INDEX(INDIRECT(CONCATENATE(B252,"SF")),1,MATCH(N252,Defaults!D$22:G$22,0))))</f>
        <v/>
      </c>
      <c r="P252" s="131" t="str">
        <f t="shared" ca="1" si="12"/>
        <v/>
      </c>
      <c r="Q252" s="229" t="str">
        <f t="shared" ca="1" si="13"/>
        <v/>
      </c>
      <c r="R252" s="81" t="str">
        <f t="shared" ca="1" si="14"/>
        <v/>
      </c>
      <c r="S252" s="353" t="str">
        <f t="shared" ca="1" si="15"/>
        <v/>
      </c>
    </row>
    <row r="253" spans="2:19" ht="15.5">
      <c r="B253" s="348" t="str">
        <f>IF('Retrofit Inputs'!B257=0,"",'Retrofit Inputs'!B257)</f>
        <v/>
      </c>
      <c r="C253" s="118" t="str">
        <f>IF(B253="","",VLOOKUP(B253,Defaults!B$22:C$28,2,FALSE))</f>
        <v/>
      </c>
      <c r="D253" s="125" t="str">
        <f>IFERROR(VLOOKUP(F253,Measures!$D$11:$F$245,3,FALSE),"")</f>
        <v/>
      </c>
      <c r="E253" s="127" t="str">
        <f ca="1">IF(OR('Project Info'!$C$16="",B253=""),"",IF(D253="Screw-in Lighting",INDEX(INDIRECT(CONCATENATE(B253,"SI_IE")),'Project Info'!C$16,1),IF(D253="Hard-Wired Lighting",INDEX(INDIRECT(CONCATENATE(B253,"HW_IE")),'Project Info'!C$16,1))))</f>
        <v/>
      </c>
      <c r="F253" s="128" t="str">
        <f>IF(OR('Retrofit Inputs'!D257="",'Retrofit Inputs'!F257=""),"",IF(OR('Retrofit Inputs'!D257="LED Tube",'Retrofit Inputs'!D257="LED Kit"),CONCATENATE("LED"," ",'Retrofit Inputs'!F257),CONCATENATE('Retrofit Inputs'!D257, " ",'Retrofit Inputs'!F257)))</f>
        <v/>
      </c>
      <c r="G253" s="120" t="str">
        <f>IF(F253="","",VLOOKUP(F253,Measures!D$11:G$245,4,FALSE))</f>
        <v/>
      </c>
      <c r="H253" s="129" t="str">
        <f>IF('Retrofit Inputs'!H257=0,"",'Retrofit Inputs'!H257)</f>
        <v/>
      </c>
      <c r="I253" s="129" t="str">
        <f>IF('Retrofit Inputs'!K257=0,"",'Retrofit Inputs'!K257)</f>
        <v/>
      </c>
      <c r="J253" s="130" t="str">
        <f ca="1">IF(OR(B253="",I253=""),"",IF(I253="None",0,INDEX(INDIRECT(CONCATENATE(B253,"SF")),1,MATCH(I253,Defaults!D$22:G$22,0))))</f>
        <v/>
      </c>
      <c r="K253" s="128" t="str">
        <f>IF(OR('Retrofit Inputs'!M257="",'Retrofit Inputs'!O257=""),"",IF(OR('Retrofit Inputs'!M257="LED Tube",'Retrofit Inputs'!M257="LED Kit"),CONCATENATE("LED"," ",'Retrofit Inputs'!O257),CONCATENATE('Retrofit Inputs'!M257, " ",'Retrofit Inputs'!O257)))</f>
        <v/>
      </c>
      <c r="L253" s="123" t="str">
        <f>IF(K253="","",VLOOKUP(K253,Measures!D$11:G$245,4,FALSE))</f>
        <v/>
      </c>
      <c r="M253" s="121" t="str">
        <f>IF('Retrofit Inputs'!Q257=0,"",'Retrofit Inputs'!Q257)</f>
        <v/>
      </c>
      <c r="N253" s="129" t="str">
        <f>IF('Retrofit Inputs'!T257=0,"",'Retrofit Inputs'!T257)</f>
        <v/>
      </c>
      <c r="O253" s="130" t="str">
        <f ca="1">IF(OR(B253="",N253=""),"",IF(N253="None",0,INDEX(INDIRECT(CONCATENATE(B253,"SF")),1,MATCH(N253,Defaults!D$22:G$22,0))))</f>
        <v/>
      </c>
      <c r="P253" s="131" t="str">
        <f t="shared" ca="1" si="12"/>
        <v/>
      </c>
      <c r="Q253" s="228" t="str">
        <f t="shared" ca="1" si="13"/>
        <v/>
      </c>
      <c r="R253" s="132" t="str">
        <f t="shared" ca="1" si="14"/>
        <v/>
      </c>
      <c r="S253" s="352" t="str">
        <f t="shared" ca="1" si="15"/>
        <v/>
      </c>
    </row>
    <row r="254" spans="2:19" ht="15.5">
      <c r="B254" s="348" t="str">
        <f>IF('Retrofit Inputs'!B258=0,"",'Retrofit Inputs'!B258)</f>
        <v/>
      </c>
      <c r="C254" s="118" t="str">
        <f>IF(B254="","",VLOOKUP(B254,Defaults!B$22:C$28,2,FALSE))</f>
        <v/>
      </c>
      <c r="D254" s="125" t="str">
        <f>IFERROR(VLOOKUP(F254,Measures!$D$11:$F$245,3,FALSE),"")</f>
        <v/>
      </c>
      <c r="E254" s="127" t="str">
        <f ca="1">IF(OR('Project Info'!$C$16="",B254=""),"",IF(D254="Screw-in Lighting",INDEX(INDIRECT(CONCATENATE(B254,"SI_IE")),'Project Info'!C$16,1),IF(D254="Hard-Wired Lighting",INDEX(INDIRECT(CONCATENATE(B254,"HW_IE")),'Project Info'!C$16,1))))</f>
        <v/>
      </c>
      <c r="F254" s="128" t="str">
        <f>IF(OR('Retrofit Inputs'!D258="",'Retrofit Inputs'!F258=""),"",IF(OR('Retrofit Inputs'!D258="LED Tube",'Retrofit Inputs'!D258="LED Kit"),CONCATENATE("LED"," ",'Retrofit Inputs'!F258),CONCATENATE('Retrofit Inputs'!D258, " ",'Retrofit Inputs'!F258)))</f>
        <v/>
      </c>
      <c r="G254" s="120" t="str">
        <f>IF(F254="","",VLOOKUP(F254,Measures!D$11:G$245,4,FALSE))</f>
        <v/>
      </c>
      <c r="H254" s="129" t="str">
        <f>IF('Retrofit Inputs'!H258=0,"",'Retrofit Inputs'!H258)</f>
        <v/>
      </c>
      <c r="I254" s="129" t="str">
        <f>IF('Retrofit Inputs'!K258=0,"",'Retrofit Inputs'!K258)</f>
        <v/>
      </c>
      <c r="J254" s="130" t="str">
        <f ca="1">IF(OR(B254="",I254=""),"",IF(I254="None",0,INDEX(INDIRECT(CONCATENATE(B254,"SF")),1,MATCH(I254,Defaults!D$22:G$22,0))))</f>
        <v/>
      </c>
      <c r="K254" s="128" t="str">
        <f>IF(OR('Retrofit Inputs'!M258="",'Retrofit Inputs'!O258=""),"",IF(OR('Retrofit Inputs'!M258="LED Tube",'Retrofit Inputs'!M258="LED Kit"),CONCATENATE("LED"," ",'Retrofit Inputs'!O258),CONCATENATE('Retrofit Inputs'!M258, " ",'Retrofit Inputs'!O258)))</f>
        <v/>
      </c>
      <c r="L254" s="123" t="str">
        <f>IF(K254="","",VLOOKUP(K254,Measures!D$11:G$245,4,FALSE))</f>
        <v/>
      </c>
      <c r="M254" s="121" t="str">
        <f>IF('Retrofit Inputs'!Q258=0,"",'Retrofit Inputs'!Q258)</f>
        <v/>
      </c>
      <c r="N254" s="129" t="str">
        <f>IF('Retrofit Inputs'!T258=0,"",'Retrofit Inputs'!T258)</f>
        <v/>
      </c>
      <c r="O254" s="130" t="str">
        <f ca="1">IF(OR(B254="",N254=""),"",IF(N254="None",0,INDEX(INDIRECT(CONCATENATE(B254,"SF")),1,MATCH(N254,Defaults!D$22:G$22,0))))</f>
        <v/>
      </c>
      <c r="P254" s="131" t="str">
        <f t="shared" ca="1" si="12"/>
        <v/>
      </c>
      <c r="Q254" s="228" t="str">
        <f t="shared" ca="1" si="13"/>
        <v/>
      </c>
      <c r="R254" s="132" t="str">
        <f t="shared" ca="1" si="14"/>
        <v/>
      </c>
      <c r="S254" s="352" t="str">
        <f t="shared" ca="1" si="15"/>
        <v/>
      </c>
    </row>
    <row r="255" spans="2:19" ht="15.5">
      <c r="B255" s="348" t="str">
        <f>IF('Retrofit Inputs'!B259=0,"",'Retrofit Inputs'!B259)</f>
        <v/>
      </c>
      <c r="C255" s="118" t="str">
        <f>IF(B255="","",VLOOKUP(B255,Defaults!B$22:C$28,2,FALSE))</f>
        <v/>
      </c>
      <c r="D255" s="125" t="str">
        <f>IFERROR(VLOOKUP(F255,Measures!$D$11:$F$245,3,FALSE),"")</f>
        <v/>
      </c>
      <c r="E255" s="127" t="str">
        <f ca="1">IF(OR('Project Info'!$C$16="",B255=""),"",IF(D255="Screw-in Lighting",INDEX(INDIRECT(CONCATENATE(B255,"SI_IE")),'Project Info'!C$16,1),IF(D255="Hard-Wired Lighting",INDEX(INDIRECT(CONCATENATE(B255,"HW_IE")),'Project Info'!C$16,1))))</f>
        <v/>
      </c>
      <c r="F255" s="128" t="str">
        <f>IF(OR('Retrofit Inputs'!D259="",'Retrofit Inputs'!F259=""),"",IF(OR('Retrofit Inputs'!D259="LED Tube",'Retrofit Inputs'!D259="LED Kit"),CONCATENATE("LED"," ",'Retrofit Inputs'!F259),CONCATENATE('Retrofit Inputs'!D259, " ",'Retrofit Inputs'!F259)))</f>
        <v/>
      </c>
      <c r="G255" s="120" t="str">
        <f>IF(F255="","",VLOOKUP(F255,Measures!D$11:G$245,4,FALSE))</f>
        <v/>
      </c>
      <c r="H255" s="129" t="str">
        <f>IF('Retrofit Inputs'!H259=0,"",'Retrofit Inputs'!H259)</f>
        <v/>
      </c>
      <c r="I255" s="129" t="str">
        <f>IF('Retrofit Inputs'!K259=0,"",'Retrofit Inputs'!K259)</f>
        <v/>
      </c>
      <c r="J255" s="130" t="str">
        <f ca="1">IF(OR(B255="",I255=""),"",IF(I255="None",0,INDEX(INDIRECT(CONCATENATE(B255,"SF")),1,MATCH(I255,Defaults!D$22:G$22,0))))</f>
        <v/>
      </c>
      <c r="K255" s="128" t="str">
        <f>IF(OR('Retrofit Inputs'!M259="",'Retrofit Inputs'!O259=""),"",IF(OR('Retrofit Inputs'!M259="LED Tube",'Retrofit Inputs'!M259="LED Kit"),CONCATENATE("LED"," ",'Retrofit Inputs'!O259),CONCATENATE('Retrofit Inputs'!M259, " ",'Retrofit Inputs'!O259)))</f>
        <v/>
      </c>
      <c r="L255" s="123" t="str">
        <f>IF(K255="","",VLOOKUP(K255,Measures!D$11:G$245,4,FALSE))</f>
        <v/>
      </c>
      <c r="M255" s="121" t="str">
        <f>IF('Retrofit Inputs'!Q259=0,"",'Retrofit Inputs'!Q259)</f>
        <v/>
      </c>
      <c r="N255" s="129" t="str">
        <f>IF('Retrofit Inputs'!T259=0,"",'Retrofit Inputs'!T259)</f>
        <v/>
      </c>
      <c r="O255" s="130" t="str">
        <f ca="1">IF(OR(B255="",N255=""),"",IF(N255="None",0,INDEX(INDIRECT(CONCATENATE(B255,"SF")),1,MATCH(N255,Defaults!D$22:G$22,0))))</f>
        <v/>
      </c>
      <c r="P255" s="131" t="str">
        <f t="shared" ca="1" si="12"/>
        <v/>
      </c>
      <c r="Q255" s="228" t="str">
        <f t="shared" ca="1" si="13"/>
        <v/>
      </c>
      <c r="R255" s="132" t="str">
        <f t="shared" ca="1" si="14"/>
        <v/>
      </c>
      <c r="S255" s="352" t="str">
        <f t="shared" ca="1" si="15"/>
        <v/>
      </c>
    </row>
    <row r="256" spans="2:19" ht="15.5">
      <c r="B256" s="348" t="str">
        <f>IF('Retrofit Inputs'!B260=0,"",'Retrofit Inputs'!B260)</f>
        <v/>
      </c>
      <c r="C256" s="118" t="str">
        <f>IF(B256="","",VLOOKUP(B256,Defaults!B$22:C$28,2,FALSE))</f>
        <v/>
      </c>
      <c r="D256" s="125" t="str">
        <f>IFERROR(VLOOKUP(F256,Measures!$D$11:$F$245,3,FALSE),"")</f>
        <v/>
      </c>
      <c r="E256" s="127" t="str">
        <f ca="1">IF(OR('Project Info'!$C$16="",B256=""),"",IF(D256="Screw-in Lighting",INDEX(INDIRECT(CONCATENATE(B256,"SI_IE")),'Project Info'!C$16,1),IF(D256="Hard-Wired Lighting",INDEX(INDIRECT(CONCATENATE(B256,"HW_IE")),'Project Info'!C$16,1))))</f>
        <v/>
      </c>
      <c r="F256" s="128" t="str">
        <f>IF(OR('Retrofit Inputs'!D260="",'Retrofit Inputs'!F260=""),"",IF(OR('Retrofit Inputs'!D260="LED Tube",'Retrofit Inputs'!D260="LED Kit"),CONCATENATE("LED"," ",'Retrofit Inputs'!F260),CONCATENATE('Retrofit Inputs'!D260, " ",'Retrofit Inputs'!F260)))</f>
        <v/>
      </c>
      <c r="G256" s="120" t="str">
        <f>IF(F256="","",VLOOKUP(F256,Measures!D$11:G$245,4,FALSE))</f>
        <v/>
      </c>
      <c r="H256" s="129" t="str">
        <f>IF('Retrofit Inputs'!H260=0,"",'Retrofit Inputs'!H260)</f>
        <v/>
      </c>
      <c r="I256" s="129" t="str">
        <f>IF('Retrofit Inputs'!K260=0,"",'Retrofit Inputs'!K260)</f>
        <v/>
      </c>
      <c r="J256" s="130" t="str">
        <f ca="1">IF(OR(B256="",I256=""),"",IF(I256="None",0,INDEX(INDIRECT(CONCATENATE(B256,"SF")),1,MATCH(I256,Defaults!D$22:G$22,0))))</f>
        <v/>
      </c>
      <c r="K256" s="128" t="str">
        <f>IF(OR('Retrofit Inputs'!M260="",'Retrofit Inputs'!O260=""),"",IF(OR('Retrofit Inputs'!M260="LED Tube",'Retrofit Inputs'!M260="LED Kit"),CONCATENATE("LED"," ",'Retrofit Inputs'!O260),CONCATENATE('Retrofit Inputs'!M260, " ",'Retrofit Inputs'!O260)))</f>
        <v/>
      </c>
      <c r="L256" s="123" t="str">
        <f>IF(K256="","",VLOOKUP(K256,Measures!D$11:G$245,4,FALSE))</f>
        <v/>
      </c>
      <c r="M256" s="121" t="str">
        <f>IF('Retrofit Inputs'!Q260=0,"",'Retrofit Inputs'!Q260)</f>
        <v/>
      </c>
      <c r="N256" s="129" t="str">
        <f>IF('Retrofit Inputs'!T260=0,"",'Retrofit Inputs'!T260)</f>
        <v/>
      </c>
      <c r="O256" s="130" t="str">
        <f ca="1">IF(OR(B256="",N256=""),"",IF(N256="None",0,INDEX(INDIRECT(CONCATENATE(B256,"SF")),1,MATCH(N256,Defaults!D$22:G$22,0))))</f>
        <v/>
      </c>
      <c r="P256" s="131" t="str">
        <f t="shared" ca="1" si="12"/>
        <v/>
      </c>
      <c r="Q256" s="228" t="str">
        <f t="shared" ca="1" si="13"/>
        <v/>
      </c>
      <c r="R256" s="132" t="str">
        <f t="shared" ca="1" si="14"/>
        <v/>
      </c>
      <c r="S256" s="352" t="str">
        <f t="shared" ca="1" si="15"/>
        <v/>
      </c>
    </row>
    <row r="257" spans="2:19" ht="15.5">
      <c r="B257" s="348" t="str">
        <f>IF('Retrofit Inputs'!B261=0,"",'Retrofit Inputs'!B261)</f>
        <v/>
      </c>
      <c r="C257" s="118" t="str">
        <f>IF(B257="","",VLOOKUP(B257,Defaults!B$22:C$28,2,FALSE))</f>
        <v/>
      </c>
      <c r="D257" s="125" t="str">
        <f>IFERROR(VLOOKUP(F257,Measures!$D$11:$F$245,3,FALSE),"")</f>
        <v/>
      </c>
      <c r="E257" s="127" t="str">
        <f ca="1">IF(OR('Project Info'!$C$16="",B257=""),"",IF(D257="Screw-in Lighting",INDEX(INDIRECT(CONCATENATE(B257,"SI_IE")),'Project Info'!C$16,1),IF(D257="Hard-Wired Lighting",INDEX(INDIRECT(CONCATENATE(B257,"HW_IE")),'Project Info'!C$16,1))))</f>
        <v/>
      </c>
      <c r="F257" s="128" t="str">
        <f>IF(OR('Retrofit Inputs'!D261="",'Retrofit Inputs'!F261=""),"",IF(OR('Retrofit Inputs'!D261="LED Tube",'Retrofit Inputs'!D261="LED Kit"),CONCATENATE("LED"," ",'Retrofit Inputs'!F261),CONCATENATE('Retrofit Inputs'!D261, " ",'Retrofit Inputs'!F261)))</f>
        <v/>
      </c>
      <c r="G257" s="120" t="str">
        <f>IF(F257="","",VLOOKUP(F257,Measures!D$11:G$245,4,FALSE))</f>
        <v/>
      </c>
      <c r="H257" s="129" t="str">
        <f>IF('Retrofit Inputs'!H261=0,"",'Retrofit Inputs'!H261)</f>
        <v/>
      </c>
      <c r="I257" s="129" t="str">
        <f>IF('Retrofit Inputs'!K261=0,"",'Retrofit Inputs'!K261)</f>
        <v/>
      </c>
      <c r="J257" s="130" t="str">
        <f ca="1">IF(OR(B257="",I257=""),"",IF(I257="None",0,INDEX(INDIRECT(CONCATENATE(B257,"SF")),1,MATCH(I257,Defaults!D$22:G$22,0))))</f>
        <v/>
      </c>
      <c r="K257" s="128" t="str">
        <f>IF(OR('Retrofit Inputs'!M261="",'Retrofit Inputs'!O261=""),"",IF(OR('Retrofit Inputs'!M261="LED Tube",'Retrofit Inputs'!M261="LED Kit"),CONCATENATE("LED"," ",'Retrofit Inputs'!O261),CONCATENATE('Retrofit Inputs'!M261, " ",'Retrofit Inputs'!O261)))</f>
        <v/>
      </c>
      <c r="L257" s="123" t="str">
        <f>IF(K257="","",VLOOKUP(K257,Measures!D$11:G$245,4,FALSE))</f>
        <v/>
      </c>
      <c r="M257" s="121" t="str">
        <f>IF('Retrofit Inputs'!Q261=0,"",'Retrofit Inputs'!Q261)</f>
        <v/>
      </c>
      <c r="N257" s="129" t="str">
        <f>IF('Retrofit Inputs'!T261=0,"",'Retrofit Inputs'!T261)</f>
        <v/>
      </c>
      <c r="O257" s="130" t="str">
        <f ca="1">IF(OR(B257="",N257=""),"",IF(N257="None",0,INDEX(INDIRECT(CONCATENATE(B257,"SF")),1,MATCH(N257,Defaults!D$22:G$22,0))))</f>
        <v/>
      </c>
      <c r="P257" s="131" t="str">
        <f t="shared" ca="1" si="12"/>
        <v/>
      </c>
      <c r="Q257" s="228" t="str">
        <f t="shared" ca="1" si="13"/>
        <v/>
      </c>
      <c r="R257" s="132" t="str">
        <f t="shared" ca="1" si="14"/>
        <v/>
      </c>
      <c r="S257" s="352" t="str">
        <f t="shared" ca="1" si="15"/>
        <v/>
      </c>
    </row>
    <row r="258" spans="2:19" ht="15.5">
      <c r="B258" s="348" t="str">
        <f>IF('Retrofit Inputs'!B262=0,"",'Retrofit Inputs'!B262)</f>
        <v/>
      </c>
      <c r="C258" s="118" t="str">
        <f>IF(B258="","",VLOOKUP(B258,Defaults!B$22:C$28,2,FALSE))</f>
        <v/>
      </c>
      <c r="D258" s="125" t="str">
        <f>IFERROR(VLOOKUP(F258,Measures!$D$11:$F$245,3,FALSE),"")</f>
        <v/>
      </c>
      <c r="E258" s="127" t="str">
        <f ca="1">IF(OR('Project Info'!$C$16="",B258=""),"",IF(D258="Screw-in Lighting",INDEX(INDIRECT(CONCATENATE(B258,"SI_IE")),'Project Info'!C$16,1),IF(D258="Hard-Wired Lighting",INDEX(INDIRECT(CONCATENATE(B258,"HW_IE")),'Project Info'!C$16,1))))</f>
        <v/>
      </c>
      <c r="F258" s="133" t="str">
        <f>IF(OR('Retrofit Inputs'!D262="",'Retrofit Inputs'!F262=""),"",IF(OR('Retrofit Inputs'!D262="LED Tube",'Retrofit Inputs'!D262="LED Kit"),CONCATENATE("LED"," ",'Retrofit Inputs'!F262),CONCATENATE('Retrofit Inputs'!D262, " ",'Retrofit Inputs'!F262)))</f>
        <v/>
      </c>
      <c r="G258" s="120" t="str">
        <f>IF(F258="","",VLOOKUP(F258,Measures!D$11:G$245,4,FALSE))</f>
        <v/>
      </c>
      <c r="H258" s="134" t="str">
        <f>IF('Retrofit Inputs'!H262=0,"",'Retrofit Inputs'!H262)</f>
        <v/>
      </c>
      <c r="I258" s="134" t="str">
        <f>IF('Retrofit Inputs'!K262=0,"",'Retrofit Inputs'!K262)</f>
        <v/>
      </c>
      <c r="J258" s="135" t="str">
        <f ca="1">IF(OR(B258="",I258=""),"",IF(I258="None",0,INDEX(INDIRECT(CONCATENATE(B258,"SF")),1,MATCH(I258,Defaults!D$22:G$22,0))))</f>
        <v/>
      </c>
      <c r="K258" s="128" t="str">
        <f>IF(OR('Retrofit Inputs'!M262="",'Retrofit Inputs'!O262=""),"",IF(OR('Retrofit Inputs'!M262="LED Tube",'Retrofit Inputs'!M262="LED Kit"),CONCATENATE("LED"," ",'Retrofit Inputs'!O262),CONCATENATE('Retrofit Inputs'!M262, " ",'Retrofit Inputs'!O262)))</f>
        <v/>
      </c>
      <c r="L258" s="123" t="str">
        <f>IF(K258="","",VLOOKUP(K258,Measures!D$11:G$245,4,FALSE))</f>
        <v/>
      </c>
      <c r="M258" s="121" t="str">
        <f>IF('Retrofit Inputs'!Q262=0,"",'Retrofit Inputs'!Q262)</f>
        <v/>
      </c>
      <c r="N258" s="129" t="str">
        <f>IF('Retrofit Inputs'!T262=0,"",'Retrofit Inputs'!T262)</f>
        <v/>
      </c>
      <c r="O258" s="130" t="str">
        <f ca="1">IF(OR(B258="",N258=""),"",IF(N258="None",0,INDEX(INDIRECT(CONCATENATE(B258,"SF")),1,MATCH(N258,Defaults!D$22:G$22,0))))</f>
        <v/>
      </c>
      <c r="P258" s="131" t="str">
        <f t="shared" ca="1" si="12"/>
        <v/>
      </c>
      <c r="Q258" s="228" t="str">
        <f t="shared" ca="1" si="13"/>
        <v/>
      </c>
      <c r="R258" s="132" t="str">
        <f t="shared" ca="1" si="14"/>
        <v/>
      </c>
      <c r="S258" s="352" t="str">
        <f t="shared" ca="1" si="15"/>
        <v/>
      </c>
    </row>
    <row r="259" spans="2:19" ht="15.5">
      <c r="B259" s="348" t="str">
        <f>IF('Retrofit Inputs'!B263=0,"",'Retrofit Inputs'!B263)</f>
        <v/>
      </c>
      <c r="C259" s="118" t="str">
        <f>IF(B259="","",VLOOKUP(B259,Defaults!B$22:C$28,2,FALSE))</f>
        <v/>
      </c>
      <c r="D259" s="125" t="str">
        <f>IFERROR(VLOOKUP(F259,Measures!$D$11:$F$245,3,FALSE),"")</f>
        <v/>
      </c>
      <c r="E259" s="127" t="str">
        <f ca="1">IF(OR('Project Info'!$C$16="",B259=""),"",IF(D259="Screw-in Lighting",INDEX(INDIRECT(CONCATENATE(B259,"SI_IE")),'Project Info'!C$16,1),IF(D259="Hard-Wired Lighting",INDEX(INDIRECT(CONCATENATE(B259,"HW_IE")),'Project Info'!C$16,1))))</f>
        <v/>
      </c>
      <c r="F259" s="133" t="str">
        <f>IF(OR('Retrofit Inputs'!D263="",'Retrofit Inputs'!F263=""),"",IF(OR('Retrofit Inputs'!D263="LED Tube",'Retrofit Inputs'!D263="LED Kit"),CONCATENATE("LED"," ",'Retrofit Inputs'!F263),CONCATENATE('Retrofit Inputs'!D263, " ",'Retrofit Inputs'!F263)))</f>
        <v/>
      </c>
      <c r="G259" s="120" t="str">
        <f>IF(F259="","",VLOOKUP(F259,Measures!D$11:G$245,4,FALSE))</f>
        <v/>
      </c>
      <c r="H259" s="134" t="str">
        <f>IF('Retrofit Inputs'!H263=0,"",'Retrofit Inputs'!H263)</f>
        <v/>
      </c>
      <c r="I259" s="134" t="str">
        <f>IF('Retrofit Inputs'!K263=0,"",'Retrofit Inputs'!K263)</f>
        <v/>
      </c>
      <c r="J259" s="135" t="str">
        <f ca="1">IF(OR(B259="",I259=""),"",IF(I259="None",0,INDEX(INDIRECT(CONCATENATE(B259,"SF")),1,MATCH(I259,Defaults!D$22:G$22,0))))</f>
        <v/>
      </c>
      <c r="K259" s="128" t="str">
        <f>IF(OR('Retrofit Inputs'!M263="",'Retrofit Inputs'!O263=""),"",IF(OR('Retrofit Inputs'!M263="LED Tube",'Retrofit Inputs'!M263="LED Kit"),CONCATENATE("LED"," ",'Retrofit Inputs'!O263),CONCATENATE('Retrofit Inputs'!M263, " ",'Retrofit Inputs'!O263)))</f>
        <v/>
      </c>
      <c r="L259" s="123" t="str">
        <f>IF(K259="","",VLOOKUP(K259,Measures!D$11:G$245,4,FALSE))</f>
        <v/>
      </c>
      <c r="M259" s="121" t="str">
        <f>IF('Retrofit Inputs'!Q263=0,"",'Retrofit Inputs'!Q263)</f>
        <v/>
      </c>
      <c r="N259" s="129" t="str">
        <f>IF('Retrofit Inputs'!T263=0,"",'Retrofit Inputs'!T263)</f>
        <v/>
      </c>
      <c r="O259" s="130" t="str">
        <f ca="1">IF(OR(B259="",N259=""),"",IF(N259="None",0,INDEX(INDIRECT(CONCATENATE(B259,"SF")),1,MATCH(N259,Defaults!D$22:G$22,0))))</f>
        <v/>
      </c>
      <c r="P259" s="131" t="str">
        <f t="shared" ca="1" si="12"/>
        <v/>
      </c>
      <c r="Q259" s="228" t="str">
        <f t="shared" ca="1" si="13"/>
        <v/>
      </c>
      <c r="R259" s="132" t="str">
        <f t="shared" ca="1" si="14"/>
        <v/>
      </c>
      <c r="S259" s="352" t="str">
        <f t="shared" ca="1" si="15"/>
        <v/>
      </c>
    </row>
    <row r="260" spans="2:19" ht="15.5">
      <c r="B260" s="348" t="str">
        <f>IF('Retrofit Inputs'!B264=0,"",'Retrofit Inputs'!B264)</f>
        <v/>
      </c>
      <c r="C260" s="118" t="str">
        <f>IF(B260="","",VLOOKUP(B260,Defaults!B$22:C$28,2,FALSE))</f>
        <v/>
      </c>
      <c r="D260" s="125" t="str">
        <f>IFERROR(VLOOKUP(F260,Measures!$D$11:$F$245,3,FALSE),"")</f>
        <v/>
      </c>
      <c r="E260" s="127" t="str">
        <f ca="1">IF(OR('Project Info'!$C$16="",B260=""),"",IF(D260="Screw-in Lighting",INDEX(INDIRECT(CONCATENATE(B260,"SI_IE")),'Project Info'!C$16,1),IF(D260="Hard-Wired Lighting",INDEX(INDIRECT(CONCATENATE(B260,"HW_IE")),'Project Info'!C$16,1))))</f>
        <v/>
      </c>
      <c r="F260" s="117" t="str">
        <f>IF(OR('Retrofit Inputs'!D264="",'Retrofit Inputs'!F264=""),"",IF(OR('Retrofit Inputs'!D264="LED Tube",'Retrofit Inputs'!D264="LED Kit"),CONCATENATE("LED"," ",'Retrofit Inputs'!F264),CONCATENATE('Retrofit Inputs'!D264, " ",'Retrofit Inputs'!F264)))</f>
        <v/>
      </c>
      <c r="G260" s="120" t="str">
        <f>IF(F260="","",VLOOKUP(F260,Measures!D$11:G$245,4,FALSE))</f>
        <v/>
      </c>
      <c r="H260" s="121" t="str">
        <f>IF('Retrofit Inputs'!H264=0,"",'Retrofit Inputs'!H264)</f>
        <v/>
      </c>
      <c r="I260" s="121" t="str">
        <f>IF('Retrofit Inputs'!K264=0,"",'Retrofit Inputs'!K264)</f>
        <v/>
      </c>
      <c r="J260" s="122" t="str">
        <f ca="1">IF(OR(B260="",I260=""),"",IF(I260="None",0,INDEX(INDIRECT(CONCATENATE(B260,"SF")),1,MATCH(I260,Defaults!D$22:G$22,0))))</f>
        <v/>
      </c>
      <c r="K260" s="117" t="str">
        <f>IF(OR('Retrofit Inputs'!M264="",'Retrofit Inputs'!O264=""),"",IF(OR('Retrofit Inputs'!M264="LED Tube",'Retrofit Inputs'!M264="LED Kit"),CONCATENATE("LED"," ",'Retrofit Inputs'!O264),CONCATENATE('Retrofit Inputs'!M264, " ",'Retrofit Inputs'!O264)))</f>
        <v/>
      </c>
      <c r="L260" s="123" t="str">
        <f>IF(K260="","",VLOOKUP(K260,Measures!D$11:G$245,4,FALSE))</f>
        <v/>
      </c>
      <c r="M260" s="121" t="str">
        <f>IF('Retrofit Inputs'!Q264=0,"",'Retrofit Inputs'!Q264)</f>
        <v/>
      </c>
      <c r="N260" s="121" t="str">
        <f>IF('Retrofit Inputs'!T264=0,"",'Retrofit Inputs'!T264)</f>
        <v/>
      </c>
      <c r="O260" s="122" t="str">
        <f ca="1">IF(OR(B260="",N260=""),"",IF(N260="None",0,INDEX(INDIRECT(CONCATENATE(B260,"SF")),1,MATCH(N260,Defaults!D$22:G$22,0))))</f>
        <v/>
      </c>
      <c r="P260" s="136" t="str">
        <f t="shared" ca="1" si="12"/>
        <v/>
      </c>
      <c r="Q260" s="230" t="str">
        <f t="shared" ca="1" si="13"/>
        <v/>
      </c>
      <c r="R260" s="126" t="str">
        <f t="shared" ca="1" si="14"/>
        <v/>
      </c>
      <c r="S260" s="351" t="str">
        <f t="shared" ca="1" si="15"/>
        <v/>
      </c>
    </row>
    <row r="261" spans="2:19" ht="15.5">
      <c r="B261" s="348" t="str">
        <f>IF('Retrofit Inputs'!B265=0,"",'Retrofit Inputs'!B265)</f>
        <v/>
      </c>
      <c r="C261" s="118" t="str">
        <f>IF(B261="","",VLOOKUP(B261,Defaults!B$22:C$28,2,FALSE))</f>
        <v/>
      </c>
      <c r="D261" s="125" t="str">
        <f>IFERROR(VLOOKUP(F261,Measures!$D$11:$F$245,3,FALSE),"")</f>
        <v/>
      </c>
      <c r="E261" s="127" t="str">
        <f ca="1">IF(OR('Project Info'!$C$16="",B261=""),"",IF(D261="Screw-in Lighting",INDEX(INDIRECT(CONCATENATE(B261,"SI_IE")),'Project Info'!C$16,1),IF(D261="Hard-Wired Lighting",INDEX(INDIRECT(CONCATENATE(B261,"HW_IE")),'Project Info'!C$16,1))))</f>
        <v/>
      </c>
      <c r="F261" s="128" t="str">
        <f>IF(OR('Retrofit Inputs'!D265="",'Retrofit Inputs'!F265=""),"",IF(OR('Retrofit Inputs'!D265="LED Tube",'Retrofit Inputs'!D265="LED Kit"),CONCATENATE("LED"," ",'Retrofit Inputs'!F265),CONCATENATE('Retrofit Inputs'!D265, " ",'Retrofit Inputs'!F265)))</f>
        <v/>
      </c>
      <c r="G261" s="120" t="str">
        <f>IF(F261="","",VLOOKUP(F261,Measures!D$11:G$245,4,FALSE))</f>
        <v/>
      </c>
      <c r="H261" s="129" t="str">
        <f>IF('Retrofit Inputs'!H265=0,"",'Retrofit Inputs'!H265)</f>
        <v/>
      </c>
      <c r="I261" s="129" t="str">
        <f>IF('Retrofit Inputs'!K265=0,"",'Retrofit Inputs'!K265)</f>
        <v/>
      </c>
      <c r="J261" s="130" t="str">
        <f ca="1">IF(OR(B261="",I261=""),"",IF(I261="None",0,INDEX(INDIRECT(CONCATENATE(B261,"SF")),1,MATCH(I261,Defaults!D$22:G$22,0))))</f>
        <v/>
      </c>
      <c r="K261" s="128" t="str">
        <f>IF(OR('Retrofit Inputs'!M265="",'Retrofit Inputs'!O265=""),"",IF(OR('Retrofit Inputs'!M265="LED Tube",'Retrofit Inputs'!M265="LED Kit"),CONCATENATE("LED"," ",'Retrofit Inputs'!O265),CONCATENATE('Retrofit Inputs'!M265, " ",'Retrofit Inputs'!O265)))</f>
        <v/>
      </c>
      <c r="L261" s="123" t="str">
        <f>IF(K261="","",VLOOKUP(K261,Measures!D$11:G$245,4,FALSE))</f>
        <v/>
      </c>
      <c r="M261" s="121" t="str">
        <f>IF('Retrofit Inputs'!Q265=0,"",'Retrofit Inputs'!Q265)</f>
        <v/>
      </c>
      <c r="N261" s="129" t="str">
        <f>IF('Retrofit Inputs'!T265=0,"",'Retrofit Inputs'!T265)</f>
        <v/>
      </c>
      <c r="O261" s="130" t="str">
        <f ca="1">IF(OR(B261="",N261=""),"",IF(N261="None",0,INDEX(INDIRECT(CONCATENATE(B261,"SF")),1,MATCH(N261,Defaults!D$22:G$22,0))))</f>
        <v/>
      </c>
      <c r="P261" s="131" t="str">
        <f t="shared" ca="1" si="12"/>
        <v/>
      </c>
      <c r="Q261" s="228" t="str">
        <f t="shared" ca="1" si="13"/>
        <v/>
      </c>
      <c r="R261" s="132" t="str">
        <f t="shared" ca="1" si="14"/>
        <v/>
      </c>
      <c r="S261" s="352" t="str">
        <f t="shared" ca="1" si="15"/>
        <v/>
      </c>
    </row>
    <row r="262" spans="2:19" ht="15.5">
      <c r="B262" s="348" t="str">
        <f>IF('Retrofit Inputs'!B266=0,"",'Retrofit Inputs'!B266)</f>
        <v/>
      </c>
      <c r="C262" s="118" t="str">
        <f>IF(B262="","",VLOOKUP(B262,Defaults!B$22:C$28,2,FALSE))</f>
        <v/>
      </c>
      <c r="D262" s="125" t="str">
        <f>IFERROR(VLOOKUP(F262,Measures!$D$11:$F$245,3,FALSE),"")</f>
        <v/>
      </c>
      <c r="E262" s="127" t="str">
        <f ca="1">IF(OR('Project Info'!$C$16="",B262=""),"",IF(D262="Screw-in Lighting",INDEX(INDIRECT(CONCATENATE(B262,"SI_IE")),'Project Info'!C$16,1),IF(D262="Hard-Wired Lighting",INDEX(INDIRECT(CONCATENATE(B262,"HW_IE")),'Project Info'!C$16,1))))</f>
        <v/>
      </c>
      <c r="F262" s="128" t="str">
        <f>IF(OR('Retrofit Inputs'!D266="",'Retrofit Inputs'!F266=""),"",IF(OR('Retrofit Inputs'!D266="LED Tube",'Retrofit Inputs'!D266="LED Kit"),CONCATENATE("LED"," ",'Retrofit Inputs'!F266),CONCATENATE('Retrofit Inputs'!D266, " ",'Retrofit Inputs'!F266)))</f>
        <v/>
      </c>
      <c r="G262" s="120" t="str">
        <f>IF(F262="","",VLOOKUP(F262,Measures!D$11:G$245,4,FALSE))</f>
        <v/>
      </c>
      <c r="H262" s="129" t="str">
        <f>IF('Retrofit Inputs'!H266=0,"",'Retrofit Inputs'!H266)</f>
        <v/>
      </c>
      <c r="I262" s="129" t="str">
        <f>IF('Retrofit Inputs'!K266=0,"",'Retrofit Inputs'!K266)</f>
        <v/>
      </c>
      <c r="J262" s="130" t="str">
        <f ca="1">IF(OR(B262="",I262=""),"",IF(I262="None",0,INDEX(INDIRECT(CONCATENATE(B262,"SF")),1,MATCH(I262,Defaults!D$22:G$22,0))))</f>
        <v/>
      </c>
      <c r="K262" s="24" t="str">
        <f>IF(OR('Retrofit Inputs'!M266="",'Retrofit Inputs'!O266=""),"",IF(OR('Retrofit Inputs'!M266="LED Tube",'Retrofit Inputs'!M266="LED Kit"),CONCATENATE("LED"," ",'Retrofit Inputs'!O266),CONCATENATE('Retrofit Inputs'!M266, " ",'Retrofit Inputs'!O266)))</f>
        <v/>
      </c>
      <c r="L262" s="123" t="str">
        <f>IF(K262="","",VLOOKUP(K262,Measures!D$11:G$245,4,FALSE))</f>
        <v/>
      </c>
      <c r="M262" s="121" t="str">
        <f>IF('Retrofit Inputs'!Q266=0,"",'Retrofit Inputs'!Q266)</f>
        <v/>
      </c>
      <c r="N262" s="25" t="str">
        <f>IF('Retrofit Inputs'!T266=0,"",'Retrofit Inputs'!T266)</f>
        <v/>
      </c>
      <c r="O262" s="26" t="str">
        <f ca="1">IF(OR(B262="",N262=""),"",IF(N262="None",0,INDEX(INDIRECT(CONCATENATE(B262,"SF")),1,MATCH(N262,Defaults!D$22:G$22,0))))</f>
        <v/>
      </c>
      <c r="P262" s="27" t="str">
        <f t="shared" ca="1" si="12"/>
        <v/>
      </c>
      <c r="Q262" s="229" t="str">
        <f t="shared" ca="1" si="13"/>
        <v/>
      </c>
      <c r="R262" s="81" t="str">
        <f t="shared" ca="1" si="14"/>
        <v/>
      </c>
      <c r="S262" s="353" t="str">
        <f t="shared" ca="1" si="15"/>
        <v/>
      </c>
    </row>
    <row r="263" spans="2:19" ht="15.5">
      <c r="B263" s="348" t="str">
        <f>IF('Retrofit Inputs'!B267=0,"",'Retrofit Inputs'!B267)</f>
        <v/>
      </c>
      <c r="C263" s="118" t="str">
        <f>IF(B263="","",VLOOKUP(B263,Defaults!B$22:C$28,2,FALSE))</f>
        <v/>
      </c>
      <c r="D263" s="125" t="str">
        <f>IFERROR(VLOOKUP(F263,Measures!$D$11:$F$245,3,FALSE),"")</f>
        <v/>
      </c>
      <c r="E263" s="127" t="str">
        <f ca="1">IF(OR('Project Info'!$C$16="",B263=""),"",IF(D263="Screw-in Lighting",INDEX(INDIRECT(CONCATENATE(B263,"SI_IE")),'Project Info'!C$16,1),IF(D263="Hard-Wired Lighting",INDEX(INDIRECT(CONCATENATE(B263,"HW_IE")),'Project Info'!C$16,1))))</f>
        <v/>
      </c>
      <c r="F263" s="128" t="str">
        <f>IF(OR('Retrofit Inputs'!D267="",'Retrofit Inputs'!F267=""),"",IF(OR('Retrofit Inputs'!D267="LED Tube",'Retrofit Inputs'!D267="LED Kit"),CONCATENATE("LED"," ",'Retrofit Inputs'!F267),CONCATENATE('Retrofit Inputs'!D267, " ",'Retrofit Inputs'!F267)))</f>
        <v/>
      </c>
      <c r="G263" s="120" t="str">
        <f>IF(F263="","",VLOOKUP(F263,Measures!D$11:G$245,4,FALSE))</f>
        <v/>
      </c>
      <c r="H263" s="129" t="str">
        <f>IF('Retrofit Inputs'!H267=0,"",'Retrofit Inputs'!H267)</f>
        <v/>
      </c>
      <c r="I263" s="129" t="str">
        <f>IF('Retrofit Inputs'!K267=0,"",'Retrofit Inputs'!K267)</f>
        <v/>
      </c>
      <c r="J263" s="130" t="str">
        <f ca="1">IF(OR(B263="",I263=""),"",IF(I263="None",0,INDEX(INDIRECT(CONCATENATE(B263,"SF")),1,MATCH(I263,Defaults!D$22:G$22,0))))</f>
        <v/>
      </c>
      <c r="K263" s="128" t="str">
        <f>IF(OR('Retrofit Inputs'!M267="",'Retrofit Inputs'!O267=""),"",IF(OR('Retrofit Inputs'!M267="LED Tube",'Retrofit Inputs'!M267="LED Kit"),CONCATENATE("LED"," ",'Retrofit Inputs'!O267),CONCATENATE('Retrofit Inputs'!M267, " ",'Retrofit Inputs'!O267)))</f>
        <v/>
      </c>
      <c r="L263" s="123" t="str">
        <f>IF(K263="","",VLOOKUP(K263,Measures!D$11:G$245,4,FALSE))</f>
        <v/>
      </c>
      <c r="M263" s="121" t="str">
        <f>IF('Retrofit Inputs'!Q267=0,"",'Retrofit Inputs'!Q267)</f>
        <v/>
      </c>
      <c r="N263" s="129" t="str">
        <f>IF('Retrofit Inputs'!T267=0,"",'Retrofit Inputs'!T267)</f>
        <v/>
      </c>
      <c r="O263" s="130" t="str">
        <f ca="1">IF(OR(B263="",N263=""),"",IF(N263="None",0,INDEX(INDIRECT(CONCATENATE(B263,"SF")),1,MATCH(N263,Defaults!D$22:G$22,0))))</f>
        <v/>
      </c>
      <c r="P263" s="131" t="str">
        <f t="shared" ca="1" si="12"/>
        <v/>
      </c>
      <c r="Q263" s="228" t="str">
        <f t="shared" ca="1" si="13"/>
        <v/>
      </c>
      <c r="R263" s="132" t="str">
        <f t="shared" ca="1" si="14"/>
        <v/>
      </c>
      <c r="S263" s="352" t="str">
        <f t="shared" ca="1" si="15"/>
        <v/>
      </c>
    </row>
    <row r="264" spans="2:19" ht="15.5">
      <c r="B264" s="348" t="str">
        <f>IF('Retrofit Inputs'!B268=0,"",'Retrofit Inputs'!B268)</f>
        <v/>
      </c>
      <c r="C264" s="118" t="str">
        <f>IF(B264="","",VLOOKUP(B264,Defaults!B$22:C$28,2,FALSE))</f>
        <v/>
      </c>
      <c r="D264" s="125" t="str">
        <f>IFERROR(VLOOKUP(F264,Measures!$D$11:$F$245,3,FALSE),"")</f>
        <v/>
      </c>
      <c r="E264" s="127" t="str">
        <f ca="1">IF(OR('Project Info'!$C$16="",B264=""),"",IF(D264="Screw-in Lighting",INDEX(INDIRECT(CONCATENATE(B264,"SI_IE")),'Project Info'!C$16,1),IF(D264="Hard-Wired Lighting",INDEX(INDIRECT(CONCATENATE(B264,"HW_IE")),'Project Info'!C$16,1))))</f>
        <v/>
      </c>
      <c r="F264" s="128" t="str">
        <f>IF(OR('Retrofit Inputs'!D268="",'Retrofit Inputs'!F268=""),"",IF(OR('Retrofit Inputs'!D268="LED Tube",'Retrofit Inputs'!D268="LED Kit"),CONCATENATE("LED"," ",'Retrofit Inputs'!F268),CONCATENATE('Retrofit Inputs'!D268, " ",'Retrofit Inputs'!F268)))</f>
        <v/>
      </c>
      <c r="G264" s="120" t="str">
        <f>IF(F264="","",VLOOKUP(F264,Measures!D$11:G$245,4,FALSE))</f>
        <v/>
      </c>
      <c r="H264" s="129" t="str">
        <f>IF('Retrofit Inputs'!H268=0,"",'Retrofit Inputs'!H268)</f>
        <v/>
      </c>
      <c r="I264" s="129" t="str">
        <f>IF('Retrofit Inputs'!K268=0,"",'Retrofit Inputs'!K268)</f>
        <v/>
      </c>
      <c r="J264" s="130" t="str">
        <f ca="1">IF(OR(B264="",I264=""),"",IF(I264="None",0,INDEX(INDIRECT(CONCATENATE(B264,"SF")),1,MATCH(I264,Defaults!D$22:G$22,0))))</f>
        <v/>
      </c>
      <c r="K264" s="128" t="str">
        <f>IF(OR('Retrofit Inputs'!M268="",'Retrofit Inputs'!O268=""),"",IF(OR('Retrofit Inputs'!M268="LED Tube",'Retrofit Inputs'!M268="LED Kit"),CONCATENATE("LED"," ",'Retrofit Inputs'!O268),CONCATENATE('Retrofit Inputs'!M268, " ",'Retrofit Inputs'!O268)))</f>
        <v/>
      </c>
      <c r="L264" s="123" t="str">
        <f>IF(K264="","",VLOOKUP(K264,Measures!D$11:G$245,4,FALSE))</f>
        <v/>
      </c>
      <c r="M264" s="121" t="str">
        <f>IF('Retrofit Inputs'!Q268=0,"",'Retrofit Inputs'!Q268)</f>
        <v/>
      </c>
      <c r="N264" s="129" t="str">
        <f>IF('Retrofit Inputs'!T268=0,"",'Retrofit Inputs'!T268)</f>
        <v/>
      </c>
      <c r="O264" s="130" t="str">
        <f ca="1">IF(OR(B264="",N264=""),"",IF(N264="None",0,INDEX(INDIRECT(CONCATENATE(B264,"SF")),1,MATCH(N264,Defaults!D$22:G$22,0))))</f>
        <v/>
      </c>
      <c r="P264" s="131" t="str">
        <f t="shared" ca="1" si="12"/>
        <v/>
      </c>
      <c r="Q264" s="228" t="str">
        <f t="shared" ca="1" si="13"/>
        <v/>
      </c>
      <c r="R264" s="132" t="str">
        <f t="shared" ca="1" si="14"/>
        <v/>
      </c>
      <c r="S264" s="352" t="str">
        <f t="shared" ca="1" si="15"/>
        <v/>
      </c>
    </row>
    <row r="265" spans="2:19" ht="15.5">
      <c r="B265" s="348" t="str">
        <f>IF('Retrofit Inputs'!B269=0,"",'Retrofit Inputs'!B269)</f>
        <v/>
      </c>
      <c r="C265" s="118" t="str">
        <f>IF(B265="","",VLOOKUP(B265,Defaults!B$22:C$28,2,FALSE))</f>
        <v/>
      </c>
      <c r="D265" s="125" t="str">
        <f>IFERROR(VLOOKUP(F265,Measures!$D$11:$F$245,3,FALSE),"")</f>
        <v/>
      </c>
      <c r="E265" s="127" t="str">
        <f ca="1">IF(OR('Project Info'!$C$16="",B265=""),"",IF(D265="Screw-in Lighting",INDEX(INDIRECT(CONCATENATE(B265,"SI_IE")),'Project Info'!C$16,1),IF(D265="Hard-Wired Lighting",INDEX(INDIRECT(CONCATENATE(B265,"HW_IE")),'Project Info'!C$16,1))))</f>
        <v/>
      </c>
      <c r="F265" s="128" t="str">
        <f>IF(OR('Retrofit Inputs'!D269="",'Retrofit Inputs'!F269=""),"",IF(OR('Retrofit Inputs'!D269="LED Tube",'Retrofit Inputs'!D269="LED Kit"),CONCATENATE("LED"," ",'Retrofit Inputs'!F269),CONCATENATE('Retrofit Inputs'!D269, " ",'Retrofit Inputs'!F269)))</f>
        <v/>
      </c>
      <c r="G265" s="120" t="str">
        <f>IF(F265="","",VLOOKUP(F265,Measures!D$11:G$245,4,FALSE))</f>
        <v/>
      </c>
      <c r="H265" s="129" t="str">
        <f>IF('Retrofit Inputs'!H269=0,"",'Retrofit Inputs'!H269)</f>
        <v/>
      </c>
      <c r="I265" s="129" t="str">
        <f>IF('Retrofit Inputs'!K269=0,"",'Retrofit Inputs'!K269)</f>
        <v/>
      </c>
      <c r="J265" s="130" t="str">
        <f ca="1">IF(OR(B265="",I265=""),"",IF(I265="None",0,INDEX(INDIRECT(CONCATENATE(B265,"SF")),1,MATCH(I265,Defaults!D$22:G$22,0))))</f>
        <v/>
      </c>
      <c r="K265" s="128" t="str">
        <f>IF(OR('Retrofit Inputs'!M269="",'Retrofit Inputs'!O269=""),"",IF(OR('Retrofit Inputs'!M269="LED Tube",'Retrofit Inputs'!M269="LED Kit"),CONCATENATE("LED"," ",'Retrofit Inputs'!O269),CONCATENATE('Retrofit Inputs'!M269, " ",'Retrofit Inputs'!O269)))</f>
        <v/>
      </c>
      <c r="L265" s="123" t="str">
        <f>IF(K265="","",VLOOKUP(K265,Measures!D$11:G$245,4,FALSE))</f>
        <v/>
      </c>
      <c r="M265" s="121" t="str">
        <f>IF('Retrofit Inputs'!Q269=0,"",'Retrofit Inputs'!Q269)</f>
        <v/>
      </c>
      <c r="N265" s="129" t="str">
        <f>IF('Retrofit Inputs'!T269=0,"",'Retrofit Inputs'!T269)</f>
        <v/>
      </c>
      <c r="O265" s="130" t="str">
        <f ca="1">IF(OR(B265="",N265=""),"",IF(N265="None",0,INDEX(INDIRECT(CONCATENATE(B265,"SF")),1,MATCH(N265,Defaults!D$22:G$22,0))))</f>
        <v/>
      </c>
      <c r="P265" s="131" t="str">
        <f t="shared" ca="1" si="12"/>
        <v/>
      </c>
      <c r="Q265" s="228" t="str">
        <f t="shared" ca="1" si="13"/>
        <v/>
      </c>
      <c r="R265" s="132" t="str">
        <f t="shared" ca="1" si="14"/>
        <v/>
      </c>
      <c r="S265" s="352" t="str">
        <f t="shared" ca="1" si="15"/>
        <v/>
      </c>
    </row>
    <row r="266" spans="2:19" ht="15.5">
      <c r="B266" s="348" t="str">
        <f>IF('Retrofit Inputs'!B270=0,"",'Retrofit Inputs'!B270)</f>
        <v/>
      </c>
      <c r="C266" s="118" t="str">
        <f>IF(B266="","",VLOOKUP(B266,Defaults!B$22:C$28,2,FALSE))</f>
        <v/>
      </c>
      <c r="D266" s="125" t="str">
        <f>IFERROR(VLOOKUP(F266,Measures!$D$11:$F$245,3,FALSE),"")</f>
        <v/>
      </c>
      <c r="E266" s="127" t="str">
        <f ca="1">IF(OR('Project Info'!$C$16="",B266=""),"",IF(D266="Screw-in Lighting",INDEX(INDIRECT(CONCATENATE(B266,"SI_IE")),'Project Info'!C$16,1),IF(D266="Hard-Wired Lighting",INDEX(INDIRECT(CONCATENATE(B266,"HW_IE")),'Project Info'!C$16,1))))</f>
        <v/>
      </c>
      <c r="F266" s="128" t="str">
        <f>IF(OR('Retrofit Inputs'!D270="",'Retrofit Inputs'!F270=""),"",IF(OR('Retrofit Inputs'!D270="LED Tube",'Retrofit Inputs'!D270="LED Kit"),CONCATENATE("LED"," ",'Retrofit Inputs'!F270),CONCATENATE('Retrofit Inputs'!D270, " ",'Retrofit Inputs'!F270)))</f>
        <v/>
      </c>
      <c r="G266" s="120" t="str">
        <f>IF(F266="","",VLOOKUP(F266,Measures!D$11:G$245,4,FALSE))</f>
        <v/>
      </c>
      <c r="H266" s="129" t="str">
        <f>IF('Retrofit Inputs'!H270=0,"",'Retrofit Inputs'!H270)</f>
        <v/>
      </c>
      <c r="I266" s="129" t="str">
        <f>IF('Retrofit Inputs'!K270=0,"",'Retrofit Inputs'!K270)</f>
        <v/>
      </c>
      <c r="J266" s="130" t="str">
        <f ca="1">IF(OR(B266="",I266=""),"",IF(I266="None",0,INDEX(INDIRECT(CONCATENATE(B266,"SF")),1,MATCH(I266,Defaults!D$22:G$22,0))))</f>
        <v/>
      </c>
      <c r="K266" s="128" t="str">
        <f>IF(OR('Retrofit Inputs'!M270="",'Retrofit Inputs'!O270=""),"",IF(OR('Retrofit Inputs'!M270="LED Tube",'Retrofit Inputs'!M270="LED Kit"),CONCATENATE("LED"," ",'Retrofit Inputs'!O270),CONCATENATE('Retrofit Inputs'!M270, " ",'Retrofit Inputs'!O270)))</f>
        <v/>
      </c>
      <c r="L266" s="123" t="str">
        <f>IF(K266="","",VLOOKUP(K266,Measures!D$11:G$245,4,FALSE))</f>
        <v/>
      </c>
      <c r="M266" s="121" t="str">
        <f>IF('Retrofit Inputs'!Q270=0,"",'Retrofit Inputs'!Q270)</f>
        <v/>
      </c>
      <c r="N266" s="129" t="str">
        <f>IF('Retrofit Inputs'!T270=0,"",'Retrofit Inputs'!T270)</f>
        <v/>
      </c>
      <c r="O266" s="130" t="str">
        <f ca="1">IF(OR(B266="",N266=""),"",IF(N266="None",0,INDEX(INDIRECT(CONCATENATE(B266,"SF")),1,MATCH(N266,Defaults!D$22:G$22,0))))</f>
        <v/>
      </c>
      <c r="P266" s="131" t="str">
        <f t="shared" ca="1" si="12"/>
        <v/>
      </c>
      <c r="Q266" s="228" t="str">
        <f t="shared" ca="1" si="13"/>
        <v/>
      </c>
      <c r="R266" s="132" t="str">
        <f t="shared" ca="1" si="14"/>
        <v/>
      </c>
      <c r="S266" s="352" t="str">
        <f t="shared" ca="1" si="15"/>
        <v/>
      </c>
    </row>
    <row r="267" spans="2:19" ht="15.5">
      <c r="B267" s="348" t="str">
        <f>IF('Retrofit Inputs'!B271=0,"",'Retrofit Inputs'!B271)</f>
        <v/>
      </c>
      <c r="C267" s="118" t="str">
        <f>IF(B267="","",VLOOKUP(B267,Defaults!B$22:C$28,2,FALSE))</f>
        <v/>
      </c>
      <c r="D267" s="125" t="str">
        <f>IFERROR(VLOOKUP(F267,Measures!$D$11:$F$245,3,FALSE),"")</f>
        <v/>
      </c>
      <c r="E267" s="127" t="str">
        <f ca="1">IF(OR('Project Info'!$C$16="",B267=""),"",IF(D267="Screw-in Lighting",INDEX(INDIRECT(CONCATENATE(B267,"SI_IE")),'Project Info'!C$16,1),IF(D267="Hard-Wired Lighting",INDEX(INDIRECT(CONCATENATE(B267,"HW_IE")),'Project Info'!C$16,1))))</f>
        <v/>
      </c>
      <c r="F267" s="128" t="str">
        <f>IF(OR('Retrofit Inputs'!D271="",'Retrofit Inputs'!F271=""),"",IF(OR('Retrofit Inputs'!D271="LED Tube",'Retrofit Inputs'!D271="LED Kit"),CONCATENATE("LED"," ",'Retrofit Inputs'!F271),CONCATENATE('Retrofit Inputs'!D271, " ",'Retrofit Inputs'!F271)))</f>
        <v/>
      </c>
      <c r="G267" s="120" t="str">
        <f>IF(F267="","",VLOOKUP(F267,Measures!D$11:G$245,4,FALSE))</f>
        <v/>
      </c>
      <c r="H267" s="129" t="str">
        <f>IF('Retrofit Inputs'!H271=0,"",'Retrofit Inputs'!H271)</f>
        <v/>
      </c>
      <c r="I267" s="129" t="str">
        <f>IF('Retrofit Inputs'!K271=0,"",'Retrofit Inputs'!K271)</f>
        <v/>
      </c>
      <c r="J267" s="130" t="str">
        <f ca="1">IF(OR(B267="",I267=""),"",IF(I267="None",0,INDEX(INDIRECT(CONCATENATE(B267,"SF")),1,MATCH(I267,Defaults!D$22:G$22,0))))</f>
        <v/>
      </c>
      <c r="K267" s="128" t="str">
        <f>IF(OR('Retrofit Inputs'!M271="",'Retrofit Inputs'!O271=""),"",IF(OR('Retrofit Inputs'!M271="LED Tube",'Retrofit Inputs'!M271="LED Kit"),CONCATENATE("LED"," ",'Retrofit Inputs'!O271),CONCATENATE('Retrofit Inputs'!M271, " ",'Retrofit Inputs'!O271)))</f>
        <v/>
      </c>
      <c r="L267" s="123" t="str">
        <f>IF(K267="","",VLOOKUP(K267,Measures!D$11:G$245,4,FALSE))</f>
        <v/>
      </c>
      <c r="M267" s="121" t="str">
        <f>IF('Retrofit Inputs'!Q271=0,"",'Retrofit Inputs'!Q271)</f>
        <v/>
      </c>
      <c r="N267" s="129" t="str">
        <f>IF('Retrofit Inputs'!T271=0,"",'Retrofit Inputs'!T271)</f>
        <v/>
      </c>
      <c r="O267" s="130" t="str">
        <f ca="1">IF(OR(B267="",N267=""),"",IF(N267="None",0,INDEX(INDIRECT(CONCATENATE(B267,"SF")),1,MATCH(N267,Defaults!D$22:G$22,0))))</f>
        <v/>
      </c>
      <c r="P267" s="131" t="str">
        <f t="shared" ca="1" si="12"/>
        <v/>
      </c>
      <c r="Q267" s="228" t="str">
        <f t="shared" ca="1" si="13"/>
        <v/>
      </c>
      <c r="R267" s="132" t="str">
        <f t="shared" ca="1" si="14"/>
        <v/>
      </c>
      <c r="S267" s="352" t="str">
        <f t="shared" ca="1" si="15"/>
        <v/>
      </c>
    </row>
    <row r="268" spans="2:19" ht="15.5">
      <c r="B268" s="348" t="str">
        <f>IF('Retrofit Inputs'!B272=0,"",'Retrofit Inputs'!B272)</f>
        <v/>
      </c>
      <c r="C268" s="118" t="str">
        <f>IF(B268="","",VLOOKUP(B268,Defaults!B$22:C$28,2,FALSE))</f>
        <v/>
      </c>
      <c r="D268" s="125" t="str">
        <f>IFERROR(VLOOKUP(F268,Measures!$D$11:$F$245,3,FALSE),"")</f>
        <v/>
      </c>
      <c r="E268" s="127" t="str">
        <f ca="1">IF(OR('Project Info'!$C$16="",B268=""),"",IF(D268="Screw-in Lighting",INDEX(INDIRECT(CONCATENATE(B268,"SI_IE")),'Project Info'!C$16,1),IF(D268="Hard-Wired Lighting",INDEX(INDIRECT(CONCATENATE(B268,"HW_IE")),'Project Info'!C$16,1))))</f>
        <v/>
      </c>
      <c r="F268" s="133" t="str">
        <f>IF(OR('Retrofit Inputs'!D272="",'Retrofit Inputs'!F272=""),"",IF(OR('Retrofit Inputs'!D272="LED Tube",'Retrofit Inputs'!D272="LED Kit"),CONCATENATE("LED"," ",'Retrofit Inputs'!F272),CONCATENATE('Retrofit Inputs'!D272, " ",'Retrofit Inputs'!F272)))</f>
        <v/>
      </c>
      <c r="G268" s="120" t="str">
        <f>IF(F268="","",VLOOKUP(F268,Measures!D$11:G$245,4,FALSE))</f>
        <v/>
      </c>
      <c r="H268" s="134" t="str">
        <f>IF('Retrofit Inputs'!H272=0,"",'Retrofit Inputs'!H272)</f>
        <v/>
      </c>
      <c r="I268" s="134" t="str">
        <f>IF('Retrofit Inputs'!K272=0,"",'Retrofit Inputs'!K272)</f>
        <v/>
      </c>
      <c r="J268" s="135" t="str">
        <f ca="1">IF(OR(B268="",I268=""),"",IF(I268="None",0,INDEX(INDIRECT(CONCATENATE(B268,"SF")),1,MATCH(I268,Defaults!D$22:G$22,0))))</f>
        <v/>
      </c>
      <c r="K268" s="128" t="str">
        <f>IF(OR('Retrofit Inputs'!M272="",'Retrofit Inputs'!O272=""),"",IF(OR('Retrofit Inputs'!M272="LED Tube",'Retrofit Inputs'!M272="LED Kit"),CONCATENATE("LED"," ",'Retrofit Inputs'!O272),CONCATENATE('Retrofit Inputs'!M272, " ",'Retrofit Inputs'!O272)))</f>
        <v/>
      </c>
      <c r="L268" s="123" t="str">
        <f>IF(K268="","",VLOOKUP(K268,Measures!D$11:G$245,4,FALSE))</f>
        <v/>
      </c>
      <c r="M268" s="121" t="str">
        <f>IF('Retrofit Inputs'!Q272=0,"",'Retrofit Inputs'!Q272)</f>
        <v/>
      </c>
      <c r="N268" s="129" t="str">
        <f>IF('Retrofit Inputs'!T272=0,"",'Retrofit Inputs'!T272)</f>
        <v/>
      </c>
      <c r="O268" s="130" t="str">
        <f ca="1">IF(OR(B268="",N268=""),"",IF(N268="None",0,INDEX(INDIRECT(CONCATENATE(B268,"SF")),1,MATCH(N268,Defaults!D$22:G$22,0))))</f>
        <v/>
      </c>
      <c r="P268" s="131" t="str">
        <f t="shared" ca="1" si="12"/>
        <v/>
      </c>
      <c r="Q268" s="228" t="str">
        <f t="shared" ca="1" si="13"/>
        <v/>
      </c>
      <c r="R268" s="132" t="str">
        <f t="shared" ca="1" si="14"/>
        <v/>
      </c>
      <c r="S268" s="352" t="str">
        <f t="shared" ca="1" si="15"/>
        <v/>
      </c>
    </row>
    <row r="269" spans="2:19" ht="15.5">
      <c r="B269" s="349" t="str">
        <f>IF('Retrofit Inputs'!B273=0,"",'Retrofit Inputs'!B273)</f>
        <v/>
      </c>
      <c r="C269" s="118" t="str">
        <f>IF(B269="","",VLOOKUP(B269,Defaults!B$22:C$28,2,FALSE))</f>
        <v/>
      </c>
      <c r="D269" s="125" t="str">
        <f>IFERROR(VLOOKUP(F269,Measures!$D$11:$F$245,3,FALSE),"")</f>
        <v/>
      </c>
      <c r="E269" s="127" t="str">
        <f ca="1">IF(OR('Project Info'!$C$16="",B269=""),"",IF(D269="Screw-in Lighting",INDEX(INDIRECT(CONCATENATE(B269,"SI_IE")),'Project Info'!C$16,1),IF(D269="Hard-Wired Lighting",INDEX(INDIRECT(CONCATENATE(B269,"HW_IE")),'Project Info'!C$16,1))))</f>
        <v/>
      </c>
      <c r="F269" s="137" t="str">
        <f>IF(OR('Retrofit Inputs'!D273="",'Retrofit Inputs'!F273=""),"",IF(OR('Retrofit Inputs'!D273="LED Tube",'Retrofit Inputs'!D273="LED Kit"),CONCATENATE("LED"," ",'Retrofit Inputs'!F273),CONCATENATE('Retrofit Inputs'!D273, " ",'Retrofit Inputs'!F273)))</f>
        <v/>
      </c>
      <c r="G269" s="120" t="str">
        <f>IF(F269="","",VLOOKUP(F269,Measures!D$11:G$245,4,FALSE))</f>
        <v/>
      </c>
      <c r="H269" s="138" t="str">
        <f>IF('Retrofit Inputs'!H273=0,"",'Retrofit Inputs'!H273)</f>
        <v/>
      </c>
      <c r="I269" s="138" t="str">
        <f>IF('Retrofit Inputs'!K273=0,"",'Retrofit Inputs'!K273)</f>
        <v/>
      </c>
      <c r="J269" s="139" t="str">
        <f ca="1">IF(OR(B269="",I269=""),"",IF(I269="None",0,INDEX(INDIRECT(CONCATENATE(B269,"SF")),1,MATCH(I269,Defaults!D$22:G$22,0))))</f>
        <v/>
      </c>
      <c r="K269" s="140" t="str">
        <f>IF(OR('Retrofit Inputs'!M273="",'Retrofit Inputs'!O273=""),"",IF(OR('Retrofit Inputs'!M273="LED Tube",'Retrofit Inputs'!M273="LED Kit"),CONCATENATE("LED"," ",'Retrofit Inputs'!O273),CONCATENATE('Retrofit Inputs'!M273, " ",'Retrofit Inputs'!O273)))</f>
        <v/>
      </c>
      <c r="L269" s="123" t="str">
        <f>IF(K269="","",VLOOKUP(K269,Measures!D$11:G$245,4,FALSE))</f>
        <v/>
      </c>
      <c r="M269" s="141" t="str">
        <f>IF('Retrofit Inputs'!Q273=0,"",'Retrofit Inputs'!Q273)</f>
        <v/>
      </c>
      <c r="N269" s="142" t="str">
        <f>IF('Retrofit Inputs'!T273=0,"",'Retrofit Inputs'!T273)</f>
        <v/>
      </c>
      <c r="O269" s="143" t="str">
        <f ca="1">IF(OR(B269="",N269=""),"",IF(N269="None",0,INDEX(INDIRECT(CONCATENATE(B269,"SF")),1,MATCH(N269,Defaults!D$22:G$22,0))))</f>
        <v/>
      </c>
      <c r="P269" s="144" t="str">
        <f t="shared" ca="1" si="12"/>
        <v/>
      </c>
      <c r="Q269" s="231" t="str">
        <f t="shared" ca="1" si="13"/>
        <v/>
      </c>
      <c r="R269" s="145" t="str">
        <f t="shared" ca="1" si="14"/>
        <v/>
      </c>
      <c r="S269" s="354" t="str">
        <f t="shared" ca="1" si="15"/>
        <v/>
      </c>
    </row>
    <row r="270" spans="2:19" ht="15.5">
      <c r="B270" s="350" t="str">
        <f>IF('Retrofit Inputs'!B274=0,"",'Retrofit Inputs'!B274)</f>
        <v/>
      </c>
      <c r="C270" s="118" t="str">
        <f>IF(B270="","",VLOOKUP(B270,Defaults!B$22:C$28,2,FALSE))</f>
        <v/>
      </c>
      <c r="D270" s="125" t="str">
        <f>IFERROR(VLOOKUP(F270,Measures!$D$11:$F$245,3,FALSE),"")</f>
        <v/>
      </c>
      <c r="E270" s="127" t="str">
        <f ca="1">IF(OR('Project Info'!$C$16="",B270=""),"",IF(D270="Screw-in Lighting",INDEX(INDIRECT(CONCATENATE(B270,"SI_IE")),'Project Info'!C$16,1),IF(D270="Hard-Wired Lighting",INDEX(INDIRECT(CONCATENATE(B270,"HW_IE")),'Project Info'!C$16,1))))</f>
        <v/>
      </c>
      <c r="F270" s="128" t="str">
        <f>IF(OR('Retrofit Inputs'!D274="",'Retrofit Inputs'!F274=""),"",IF(OR('Retrofit Inputs'!D274="LED Tube",'Retrofit Inputs'!D274="LED Kit"),CONCATENATE("LED"," ",'Retrofit Inputs'!F274),CONCATENATE('Retrofit Inputs'!D274, " ",'Retrofit Inputs'!F274)))</f>
        <v/>
      </c>
      <c r="G270" s="120" t="str">
        <f>IF(F270="","",VLOOKUP(F270,Measures!D$11:G$245,4,FALSE))</f>
        <v/>
      </c>
      <c r="H270" s="129" t="str">
        <f>IF('Retrofit Inputs'!H274=0,"",'Retrofit Inputs'!H274)</f>
        <v/>
      </c>
      <c r="I270" s="129" t="str">
        <f>IF('Retrofit Inputs'!K274=0,"",'Retrofit Inputs'!K274)</f>
        <v/>
      </c>
      <c r="J270" s="130" t="str">
        <f ca="1">IF(OR(B270="",I270=""),"",IF(I270="None",0,INDEX(INDIRECT(CONCATENATE(B270,"SF")),1,MATCH(I270,Defaults!D$22:G$22,0))))</f>
        <v/>
      </c>
      <c r="K270" s="128" t="str">
        <f>IF(OR('Retrofit Inputs'!M274="",'Retrofit Inputs'!O274=""),"",IF(OR('Retrofit Inputs'!M274="LED Tube",'Retrofit Inputs'!M274="LED Kit"),CONCATENATE("LED"," ",'Retrofit Inputs'!O274),CONCATENATE('Retrofit Inputs'!M274, " ",'Retrofit Inputs'!O274)))</f>
        <v/>
      </c>
      <c r="L270" s="123" t="str">
        <f>IF(K270="","",VLOOKUP(K270,Measures!D$11:G$245,4,FALSE))</f>
        <v/>
      </c>
      <c r="M270" s="129" t="str">
        <f>IF('Retrofit Inputs'!Q274=0,"",'Retrofit Inputs'!Q274)</f>
        <v/>
      </c>
      <c r="N270" s="129" t="str">
        <f>IF('Retrofit Inputs'!T274=0,"",'Retrofit Inputs'!T274)</f>
        <v/>
      </c>
      <c r="O270" s="130" t="str">
        <f ca="1">IF(OR(B270="",N270=""),"",IF(N270="None",0,INDEX(INDIRECT(CONCATENATE(B270,"SF")),1,MATCH(N270,Defaults!D$22:G$22,0))))</f>
        <v/>
      </c>
      <c r="P270" s="131" t="str">
        <f t="shared" ref="P270:P333" ca="1" si="16">IFERROR((G270/1000)*H270*C270*E270*(1-J270),"")</f>
        <v/>
      </c>
      <c r="Q270" s="228" t="str">
        <f t="shared" ref="Q270:Q333" ca="1" si="17">IFERROR((L270/1000)*M270*C270*E270*(1-O270),"")</f>
        <v/>
      </c>
      <c r="R270" s="132" t="str">
        <f t="shared" ca="1" si="14"/>
        <v/>
      </c>
      <c r="S270" s="352" t="str">
        <f t="shared" ca="1" si="15"/>
        <v/>
      </c>
    </row>
    <row r="271" spans="2:19" ht="15.5">
      <c r="B271" s="348" t="str">
        <f>IF('Retrofit Inputs'!B275=0,"",'Retrofit Inputs'!B275)</f>
        <v/>
      </c>
      <c r="C271" s="118" t="str">
        <f>IF(B271="","",VLOOKUP(B271,Defaults!B$22:C$28,2,FALSE))</f>
        <v/>
      </c>
      <c r="D271" s="125" t="str">
        <f>IFERROR(VLOOKUP(F271,Measures!$D$11:$F$245,3,FALSE),"")</f>
        <v/>
      </c>
      <c r="E271" s="127" t="str">
        <f ca="1">IF(OR('Project Info'!$C$16="",B271=""),"",IF(D271="Screw-in Lighting",INDEX(INDIRECT(CONCATENATE(B271,"SI_IE")),'Project Info'!C$16,1),IF(D271="Hard-Wired Lighting",INDEX(INDIRECT(CONCATENATE(B271,"HW_IE")),'Project Info'!C$16,1))))</f>
        <v/>
      </c>
      <c r="F271" s="128" t="str">
        <f>IF(OR('Retrofit Inputs'!D275="",'Retrofit Inputs'!F275=""),"",IF(OR('Retrofit Inputs'!D275="LED Tube",'Retrofit Inputs'!D275="LED Kit"),CONCATENATE("LED"," ",'Retrofit Inputs'!F275),CONCATENATE('Retrofit Inputs'!D275, " ",'Retrofit Inputs'!F275)))</f>
        <v/>
      </c>
      <c r="G271" s="120" t="str">
        <f>IF(F271="","",VLOOKUP(F271,Measures!D$11:G$245,4,FALSE))</f>
        <v/>
      </c>
      <c r="H271" s="129" t="str">
        <f>IF('Retrofit Inputs'!H275=0,"",'Retrofit Inputs'!H275)</f>
        <v/>
      </c>
      <c r="I271" s="129" t="str">
        <f>IF('Retrofit Inputs'!K275=0,"",'Retrofit Inputs'!K275)</f>
        <v/>
      </c>
      <c r="J271" s="130" t="str">
        <f ca="1">IF(OR(B271="",I271=""),"",IF(I271="None",0,INDEX(INDIRECT(CONCATENATE(B271,"SF")),1,MATCH(I271,Defaults!D$22:G$22,0))))</f>
        <v/>
      </c>
      <c r="K271" s="128" t="str">
        <f>IF(OR('Retrofit Inputs'!M275="",'Retrofit Inputs'!O275=""),"",IF(OR('Retrofit Inputs'!M275="LED Tube",'Retrofit Inputs'!M275="LED Kit"),CONCATENATE("LED"," ",'Retrofit Inputs'!O275),CONCATENATE('Retrofit Inputs'!M275, " ",'Retrofit Inputs'!O275)))</f>
        <v/>
      </c>
      <c r="L271" s="123" t="str">
        <f>IF(K271="","",VLOOKUP(K271,Measures!D$11:G$245,4,FALSE))</f>
        <v/>
      </c>
      <c r="M271" s="121" t="str">
        <f>IF('Retrofit Inputs'!Q275=0,"",'Retrofit Inputs'!Q275)</f>
        <v/>
      </c>
      <c r="N271" s="129" t="str">
        <f>IF('Retrofit Inputs'!T275=0,"",'Retrofit Inputs'!T275)</f>
        <v/>
      </c>
      <c r="O271" s="130" t="str">
        <f ca="1">IF(OR(B271="",N271=""),"",IF(N271="None",0,INDEX(INDIRECT(CONCATENATE(B271,"SF")),1,MATCH(N271,Defaults!D$22:G$22,0))))</f>
        <v/>
      </c>
      <c r="P271" s="131" t="str">
        <f t="shared" ca="1" si="16"/>
        <v/>
      </c>
      <c r="Q271" s="228" t="str">
        <f t="shared" ca="1" si="17"/>
        <v/>
      </c>
      <c r="R271" s="132" t="str">
        <f t="shared" ref="R271:R334" ca="1" si="18">IFERROR(P271-Q271,"")</f>
        <v/>
      </c>
      <c r="S271" s="352" t="str">
        <f t="shared" ref="S271:S334" ca="1" si="19">IFERROR(R271*15,"")</f>
        <v/>
      </c>
    </row>
    <row r="272" spans="2:19" ht="15.5">
      <c r="B272" s="348" t="str">
        <f>IF('Retrofit Inputs'!B276=0,"",'Retrofit Inputs'!B276)</f>
        <v/>
      </c>
      <c r="C272" s="118" t="str">
        <f>IF(B272="","",VLOOKUP(B272,Defaults!B$22:C$28,2,FALSE))</f>
        <v/>
      </c>
      <c r="D272" s="125" t="str">
        <f>IFERROR(VLOOKUP(F272,Measures!$D$11:$F$245,3,FALSE),"")</f>
        <v/>
      </c>
      <c r="E272" s="127" t="str">
        <f ca="1">IF(OR('Project Info'!$C$16="",B272=""),"",IF(D272="Screw-in Lighting",INDEX(INDIRECT(CONCATENATE(B272,"SI_IE")),'Project Info'!C$16,1),IF(D272="Hard-Wired Lighting",INDEX(INDIRECT(CONCATENATE(B272,"HW_IE")),'Project Info'!C$16,1))))</f>
        <v/>
      </c>
      <c r="F272" s="128" t="str">
        <f>IF(OR('Retrofit Inputs'!D276="",'Retrofit Inputs'!F276=""),"",IF(OR('Retrofit Inputs'!D276="LED Tube",'Retrofit Inputs'!D276="LED Kit"),CONCATENATE("LED"," ",'Retrofit Inputs'!F276),CONCATENATE('Retrofit Inputs'!D276, " ",'Retrofit Inputs'!F276)))</f>
        <v/>
      </c>
      <c r="G272" s="120" t="str">
        <f>IF(F272="","",VLOOKUP(F272,Measures!D$11:G$245,4,FALSE))</f>
        <v/>
      </c>
      <c r="H272" s="129" t="str">
        <f>IF('Retrofit Inputs'!H276=0,"",'Retrofit Inputs'!H276)</f>
        <v/>
      </c>
      <c r="I272" s="129" t="str">
        <f>IF('Retrofit Inputs'!K276=0,"",'Retrofit Inputs'!K276)</f>
        <v/>
      </c>
      <c r="J272" s="130" t="str">
        <f ca="1">IF(OR(B272="",I272=""),"",IF(I272="None",0,INDEX(INDIRECT(CONCATENATE(B272,"SF")),1,MATCH(I272,Defaults!D$22:G$22,0))))</f>
        <v/>
      </c>
      <c r="K272" s="24" t="str">
        <f>IF(OR('Retrofit Inputs'!M276="",'Retrofit Inputs'!O276=""),"",IF(OR('Retrofit Inputs'!M276="LED Tube",'Retrofit Inputs'!M276="LED Kit"),CONCATENATE("LED"," ",'Retrofit Inputs'!O276),CONCATENATE('Retrofit Inputs'!M276, " ",'Retrofit Inputs'!O276)))</f>
        <v/>
      </c>
      <c r="L272" s="123" t="str">
        <f>IF(K272="","",VLOOKUP(K272,Measures!D$11:G$245,4,FALSE))</f>
        <v/>
      </c>
      <c r="M272" s="121" t="str">
        <f>IF('Retrofit Inputs'!Q276=0,"",'Retrofit Inputs'!Q276)</f>
        <v/>
      </c>
      <c r="N272" s="25" t="str">
        <f>IF('Retrofit Inputs'!T276=0,"",'Retrofit Inputs'!T276)</f>
        <v/>
      </c>
      <c r="O272" s="26" t="str">
        <f ca="1">IF(OR(B272="",N272=""),"",IF(N272="None",0,INDEX(INDIRECT(CONCATENATE(B272,"SF")),1,MATCH(N272,Defaults!D$22:G$22,0))))</f>
        <v/>
      </c>
      <c r="P272" s="131" t="str">
        <f t="shared" ca="1" si="16"/>
        <v/>
      </c>
      <c r="Q272" s="229" t="str">
        <f t="shared" ca="1" si="17"/>
        <v/>
      </c>
      <c r="R272" s="81" t="str">
        <f t="shared" ca="1" si="18"/>
        <v/>
      </c>
      <c r="S272" s="353" t="str">
        <f t="shared" ca="1" si="19"/>
        <v/>
      </c>
    </row>
    <row r="273" spans="2:19" ht="15.5">
      <c r="B273" s="348" t="str">
        <f>IF('Retrofit Inputs'!B277=0,"",'Retrofit Inputs'!B277)</f>
        <v/>
      </c>
      <c r="C273" s="118" t="str">
        <f>IF(B273="","",VLOOKUP(B273,Defaults!B$22:C$28,2,FALSE))</f>
        <v/>
      </c>
      <c r="D273" s="125" t="str">
        <f>IFERROR(VLOOKUP(F273,Measures!$D$11:$F$245,3,FALSE),"")</f>
        <v/>
      </c>
      <c r="E273" s="127" t="str">
        <f ca="1">IF(OR('Project Info'!$C$16="",B273=""),"",IF(D273="Screw-in Lighting",INDEX(INDIRECT(CONCATENATE(B273,"SI_IE")),'Project Info'!C$16,1),IF(D273="Hard-Wired Lighting",INDEX(INDIRECT(CONCATENATE(B273,"HW_IE")),'Project Info'!C$16,1))))</f>
        <v/>
      </c>
      <c r="F273" s="128" t="str">
        <f>IF(OR('Retrofit Inputs'!D277="",'Retrofit Inputs'!F277=""),"",IF(OR('Retrofit Inputs'!D277="LED Tube",'Retrofit Inputs'!D277="LED Kit"),CONCATENATE("LED"," ",'Retrofit Inputs'!F277),CONCATENATE('Retrofit Inputs'!D277, " ",'Retrofit Inputs'!F277)))</f>
        <v/>
      </c>
      <c r="G273" s="120" t="str">
        <f>IF(F273="","",VLOOKUP(F273,Measures!D$11:G$245,4,FALSE))</f>
        <v/>
      </c>
      <c r="H273" s="129" t="str">
        <f>IF('Retrofit Inputs'!H277=0,"",'Retrofit Inputs'!H277)</f>
        <v/>
      </c>
      <c r="I273" s="129" t="str">
        <f>IF('Retrofit Inputs'!K277=0,"",'Retrofit Inputs'!K277)</f>
        <v/>
      </c>
      <c r="J273" s="130" t="str">
        <f ca="1">IF(OR(B273="",I273=""),"",IF(I273="None",0,INDEX(INDIRECT(CONCATENATE(B273,"SF")),1,MATCH(I273,Defaults!D$22:G$22,0))))</f>
        <v/>
      </c>
      <c r="K273" s="128" t="str">
        <f>IF(OR('Retrofit Inputs'!M277="",'Retrofit Inputs'!O277=""),"",IF(OR('Retrofit Inputs'!M277="LED Tube",'Retrofit Inputs'!M277="LED Kit"),CONCATENATE("LED"," ",'Retrofit Inputs'!O277),CONCATENATE('Retrofit Inputs'!M277, " ",'Retrofit Inputs'!O277)))</f>
        <v/>
      </c>
      <c r="L273" s="123" t="str">
        <f>IF(K273="","",VLOOKUP(K273,Measures!D$11:G$245,4,FALSE))</f>
        <v/>
      </c>
      <c r="M273" s="121" t="str">
        <f>IF('Retrofit Inputs'!Q277=0,"",'Retrofit Inputs'!Q277)</f>
        <v/>
      </c>
      <c r="N273" s="129" t="str">
        <f>IF('Retrofit Inputs'!T277=0,"",'Retrofit Inputs'!T277)</f>
        <v/>
      </c>
      <c r="O273" s="130" t="str">
        <f ca="1">IF(OR(B273="",N273=""),"",IF(N273="None",0,INDEX(INDIRECT(CONCATENATE(B273,"SF")),1,MATCH(N273,Defaults!D$22:G$22,0))))</f>
        <v/>
      </c>
      <c r="P273" s="131" t="str">
        <f t="shared" ca="1" si="16"/>
        <v/>
      </c>
      <c r="Q273" s="228" t="str">
        <f t="shared" ca="1" si="17"/>
        <v/>
      </c>
      <c r="R273" s="132" t="str">
        <f t="shared" ca="1" si="18"/>
        <v/>
      </c>
      <c r="S273" s="352" t="str">
        <f t="shared" ca="1" si="19"/>
        <v/>
      </c>
    </row>
    <row r="274" spans="2:19" ht="15.5">
      <c r="B274" s="348" t="str">
        <f>IF('Retrofit Inputs'!B278=0,"",'Retrofit Inputs'!B278)</f>
        <v/>
      </c>
      <c r="C274" s="118" t="str">
        <f>IF(B274="","",VLOOKUP(B274,Defaults!B$22:C$28,2,FALSE))</f>
        <v/>
      </c>
      <c r="D274" s="125" t="str">
        <f>IFERROR(VLOOKUP(F274,Measures!$D$11:$F$245,3,FALSE),"")</f>
        <v/>
      </c>
      <c r="E274" s="127" t="str">
        <f ca="1">IF(OR('Project Info'!$C$16="",B274=""),"",IF(D274="Screw-in Lighting",INDEX(INDIRECT(CONCATENATE(B274,"SI_IE")),'Project Info'!C$16,1),IF(D274="Hard-Wired Lighting",INDEX(INDIRECT(CONCATENATE(B274,"HW_IE")),'Project Info'!C$16,1))))</f>
        <v/>
      </c>
      <c r="F274" s="128" t="str">
        <f>IF(OR('Retrofit Inputs'!D278="",'Retrofit Inputs'!F278=""),"",IF(OR('Retrofit Inputs'!D278="LED Tube",'Retrofit Inputs'!D278="LED Kit"),CONCATENATE("LED"," ",'Retrofit Inputs'!F278),CONCATENATE('Retrofit Inputs'!D278, " ",'Retrofit Inputs'!F278)))</f>
        <v/>
      </c>
      <c r="G274" s="120" t="str">
        <f>IF(F274="","",VLOOKUP(F274,Measures!D$11:G$245,4,FALSE))</f>
        <v/>
      </c>
      <c r="H274" s="129" t="str">
        <f>IF('Retrofit Inputs'!H278=0,"",'Retrofit Inputs'!H278)</f>
        <v/>
      </c>
      <c r="I274" s="129" t="str">
        <f>IF('Retrofit Inputs'!K278=0,"",'Retrofit Inputs'!K278)</f>
        <v/>
      </c>
      <c r="J274" s="130" t="str">
        <f ca="1">IF(OR(B274="",I274=""),"",IF(I274="None",0,INDEX(INDIRECT(CONCATENATE(B274,"SF")),1,MATCH(I274,Defaults!D$22:G$22,0))))</f>
        <v/>
      </c>
      <c r="K274" s="128" t="str">
        <f>IF(OR('Retrofit Inputs'!M278="",'Retrofit Inputs'!O278=""),"",IF(OR('Retrofit Inputs'!M278="LED Tube",'Retrofit Inputs'!M278="LED Kit"),CONCATENATE("LED"," ",'Retrofit Inputs'!O278),CONCATENATE('Retrofit Inputs'!M278, " ",'Retrofit Inputs'!O278)))</f>
        <v/>
      </c>
      <c r="L274" s="123" t="str">
        <f>IF(K274="","",VLOOKUP(K274,Measures!D$11:G$245,4,FALSE))</f>
        <v/>
      </c>
      <c r="M274" s="121" t="str">
        <f>IF('Retrofit Inputs'!Q278=0,"",'Retrofit Inputs'!Q278)</f>
        <v/>
      </c>
      <c r="N274" s="129" t="str">
        <f>IF('Retrofit Inputs'!T278=0,"",'Retrofit Inputs'!T278)</f>
        <v/>
      </c>
      <c r="O274" s="130" t="str">
        <f ca="1">IF(OR(B274="",N274=""),"",IF(N274="None",0,INDEX(INDIRECT(CONCATENATE(B274,"SF")),1,MATCH(N274,Defaults!D$22:G$22,0))))</f>
        <v/>
      </c>
      <c r="P274" s="131" t="str">
        <f t="shared" ca="1" si="16"/>
        <v/>
      </c>
      <c r="Q274" s="228" t="str">
        <f t="shared" ca="1" si="17"/>
        <v/>
      </c>
      <c r="R274" s="132" t="str">
        <f t="shared" ca="1" si="18"/>
        <v/>
      </c>
      <c r="S274" s="352" t="str">
        <f t="shared" ca="1" si="19"/>
        <v/>
      </c>
    </row>
    <row r="275" spans="2:19" ht="15.5">
      <c r="B275" s="348" t="str">
        <f>IF('Retrofit Inputs'!B279=0,"",'Retrofit Inputs'!B279)</f>
        <v/>
      </c>
      <c r="C275" s="118" t="str">
        <f>IF(B275="","",VLOOKUP(B275,Defaults!B$22:C$28,2,FALSE))</f>
        <v/>
      </c>
      <c r="D275" s="125" t="str">
        <f>IFERROR(VLOOKUP(F275,Measures!$D$11:$F$245,3,FALSE),"")</f>
        <v/>
      </c>
      <c r="E275" s="127" t="str">
        <f ca="1">IF(OR('Project Info'!$C$16="",B275=""),"",IF(D275="Screw-in Lighting",INDEX(INDIRECT(CONCATENATE(B275,"SI_IE")),'Project Info'!C$16,1),IF(D275="Hard-Wired Lighting",INDEX(INDIRECT(CONCATENATE(B275,"HW_IE")),'Project Info'!C$16,1))))</f>
        <v/>
      </c>
      <c r="F275" s="128" t="str">
        <f>IF(OR('Retrofit Inputs'!D279="",'Retrofit Inputs'!F279=""),"",IF(OR('Retrofit Inputs'!D279="LED Tube",'Retrofit Inputs'!D279="LED Kit"),CONCATENATE("LED"," ",'Retrofit Inputs'!F279),CONCATENATE('Retrofit Inputs'!D279, " ",'Retrofit Inputs'!F279)))</f>
        <v/>
      </c>
      <c r="G275" s="120" t="str">
        <f>IF(F275="","",VLOOKUP(F275,Measures!D$11:G$245,4,FALSE))</f>
        <v/>
      </c>
      <c r="H275" s="129" t="str">
        <f>IF('Retrofit Inputs'!H279=0,"",'Retrofit Inputs'!H279)</f>
        <v/>
      </c>
      <c r="I275" s="129" t="str">
        <f>IF('Retrofit Inputs'!K279=0,"",'Retrofit Inputs'!K279)</f>
        <v/>
      </c>
      <c r="J275" s="130" t="str">
        <f ca="1">IF(OR(B275="",I275=""),"",IF(I275="None",0,INDEX(INDIRECT(CONCATENATE(B275,"SF")),1,MATCH(I275,Defaults!D$22:G$22,0))))</f>
        <v/>
      </c>
      <c r="K275" s="128" t="str">
        <f>IF(OR('Retrofit Inputs'!M279="",'Retrofit Inputs'!O279=""),"",IF(OR('Retrofit Inputs'!M279="LED Tube",'Retrofit Inputs'!M279="LED Kit"),CONCATENATE("LED"," ",'Retrofit Inputs'!O279),CONCATENATE('Retrofit Inputs'!M279, " ",'Retrofit Inputs'!O279)))</f>
        <v/>
      </c>
      <c r="L275" s="123" t="str">
        <f>IF(K275="","",VLOOKUP(K275,Measures!D$11:G$245,4,FALSE))</f>
        <v/>
      </c>
      <c r="M275" s="121" t="str">
        <f>IF('Retrofit Inputs'!Q279=0,"",'Retrofit Inputs'!Q279)</f>
        <v/>
      </c>
      <c r="N275" s="129" t="str">
        <f>IF('Retrofit Inputs'!T279=0,"",'Retrofit Inputs'!T279)</f>
        <v/>
      </c>
      <c r="O275" s="130" t="str">
        <f ca="1">IF(OR(B275="",N275=""),"",IF(N275="None",0,INDEX(INDIRECT(CONCATENATE(B275,"SF")),1,MATCH(N275,Defaults!D$22:G$22,0))))</f>
        <v/>
      </c>
      <c r="P275" s="131" t="str">
        <f t="shared" ca="1" si="16"/>
        <v/>
      </c>
      <c r="Q275" s="228" t="str">
        <f t="shared" ca="1" si="17"/>
        <v/>
      </c>
      <c r="R275" s="132" t="str">
        <f t="shared" ca="1" si="18"/>
        <v/>
      </c>
      <c r="S275" s="352" t="str">
        <f t="shared" ca="1" si="19"/>
        <v/>
      </c>
    </row>
    <row r="276" spans="2:19" ht="15.5">
      <c r="B276" s="348" t="str">
        <f>IF('Retrofit Inputs'!B280=0,"",'Retrofit Inputs'!B280)</f>
        <v/>
      </c>
      <c r="C276" s="118" t="str">
        <f>IF(B276="","",VLOOKUP(B276,Defaults!B$22:C$28,2,FALSE))</f>
        <v/>
      </c>
      <c r="D276" s="125" t="str">
        <f>IFERROR(VLOOKUP(F276,Measures!$D$11:$F$245,3,FALSE),"")</f>
        <v/>
      </c>
      <c r="E276" s="127" t="str">
        <f ca="1">IF(OR('Project Info'!$C$16="",B276=""),"",IF(D276="Screw-in Lighting",INDEX(INDIRECT(CONCATENATE(B276,"SI_IE")),'Project Info'!C$16,1),IF(D276="Hard-Wired Lighting",INDEX(INDIRECT(CONCATENATE(B276,"HW_IE")),'Project Info'!C$16,1))))</f>
        <v/>
      </c>
      <c r="F276" s="128" t="str">
        <f>IF(OR('Retrofit Inputs'!D280="",'Retrofit Inputs'!F280=""),"",IF(OR('Retrofit Inputs'!D280="LED Tube",'Retrofit Inputs'!D280="LED Kit"),CONCATENATE("LED"," ",'Retrofit Inputs'!F280),CONCATENATE('Retrofit Inputs'!D280, " ",'Retrofit Inputs'!F280)))</f>
        <v/>
      </c>
      <c r="G276" s="120" t="str">
        <f>IF(F276="","",VLOOKUP(F276,Measures!D$11:G$245,4,FALSE))</f>
        <v/>
      </c>
      <c r="H276" s="129" t="str">
        <f>IF('Retrofit Inputs'!H280=0,"",'Retrofit Inputs'!H280)</f>
        <v/>
      </c>
      <c r="I276" s="129" t="str">
        <f>IF('Retrofit Inputs'!K280=0,"",'Retrofit Inputs'!K280)</f>
        <v/>
      </c>
      <c r="J276" s="130" t="str">
        <f ca="1">IF(OR(B276="",I276=""),"",IF(I276="None",0,INDEX(INDIRECT(CONCATENATE(B276,"SF")),1,MATCH(I276,Defaults!D$22:G$22,0))))</f>
        <v/>
      </c>
      <c r="K276" s="128" t="str">
        <f>IF(OR('Retrofit Inputs'!M280="",'Retrofit Inputs'!O280=""),"",IF(OR('Retrofit Inputs'!M280="LED Tube",'Retrofit Inputs'!M280="LED Kit"),CONCATENATE("LED"," ",'Retrofit Inputs'!O280),CONCATENATE('Retrofit Inputs'!M280, " ",'Retrofit Inputs'!O280)))</f>
        <v/>
      </c>
      <c r="L276" s="123" t="str">
        <f>IF(K276="","",VLOOKUP(K276,Measures!D$11:G$245,4,FALSE))</f>
        <v/>
      </c>
      <c r="M276" s="121" t="str">
        <f>IF('Retrofit Inputs'!Q280=0,"",'Retrofit Inputs'!Q280)</f>
        <v/>
      </c>
      <c r="N276" s="129" t="str">
        <f>IF('Retrofit Inputs'!T280=0,"",'Retrofit Inputs'!T280)</f>
        <v/>
      </c>
      <c r="O276" s="130" t="str">
        <f ca="1">IF(OR(B276="",N276=""),"",IF(N276="None",0,INDEX(INDIRECT(CONCATENATE(B276,"SF")),1,MATCH(N276,Defaults!D$22:G$22,0))))</f>
        <v/>
      </c>
      <c r="P276" s="131" t="str">
        <f t="shared" ca="1" si="16"/>
        <v/>
      </c>
      <c r="Q276" s="228" t="str">
        <f t="shared" ca="1" si="17"/>
        <v/>
      </c>
      <c r="R276" s="132" t="str">
        <f t="shared" ca="1" si="18"/>
        <v/>
      </c>
      <c r="S276" s="352" t="str">
        <f t="shared" ca="1" si="19"/>
        <v/>
      </c>
    </row>
    <row r="277" spans="2:19" ht="15.5">
      <c r="B277" s="348" t="str">
        <f>IF('Retrofit Inputs'!B281=0,"",'Retrofit Inputs'!B281)</f>
        <v/>
      </c>
      <c r="C277" s="118" t="str">
        <f>IF(B277="","",VLOOKUP(B277,Defaults!B$22:C$28,2,FALSE))</f>
        <v/>
      </c>
      <c r="D277" s="125" t="str">
        <f>IFERROR(VLOOKUP(F277,Measures!$D$11:$F$245,3,FALSE),"")</f>
        <v/>
      </c>
      <c r="E277" s="127" t="str">
        <f ca="1">IF(OR('Project Info'!$C$16="",B277=""),"",IF(D277="Screw-in Lighting",INDEX(INDIRECT(CONCATENATE(B277,"SI_IE")),'Project Info'!C$16,1),IF(D277="Hard-Wired Lighting",INDEX(INDIRECT(CONCATENATE(B277,"HW_IE")),'Project Info'!C$16,1))))</f>
        <v/>
      </c>
      <c r="F277" s="128" t="str">
        <f>IF(OR('Retrofit Inputs'!D281="",'Retrofit Inputs'!F281=""),"",IF(OR('Retrofit Inputs'!D281="LED Tube",'Retrofit Inputs'!D281="LED Kit"),CONCATENATE("LED"," ",'Retrofit Inputs'!F281),CONCATENATE('Retrofit Inputs'!D281, " ",'Retrofit Inputs'!F281)))</f>
        <v/>
      </c>
      <c r="G277" s="120" t="str">
        <f>IF(F277="","",VLOOKUP(F277,Measures!D$11:G$245,4,FALSE))</f>
        <v/>
      </c>
      <c r="H277" s="129" t="str">
        <f>IF('Retrofit Inputs'!H281=0,"",'Retrofit Inputs'!H281)</f>
        <v/>
      </c>
      <c r="I277" s="129" t="str">
        <f>IF('Retrofit Inputs'!K281=0,"",'Retrofit Inputs'!K281)</f>
        <v/>
      </c>
      <c r="J277" s="130" t="str">
        <f ca="1">IF(OR(B277="",I277=""),"",IF(I277="None",0,INDEX(INDIRECT(CONCATENATE(B277,"SF")),1,MATCH(I277,Defaults!D$22:G$22,0))))</f>
        <v/>
      </c>
      <c r="K277" s="128" t="str">
        <f>IF(OR('Retrofit Inputs'!M281="",'Retrofit Inputs'!O281=""),"",IF(OR('Retrofit Inputs'!M281="LED Tube",'Retrofit Inputs'!M281="LED Kit"),CONCATENATE("LED"," ",'Retrofit Inputs'!O281),CONCATENATE('Retrofit Inputs'!M281, " ",'Retrofit Inputs'!O281)))</f>
        <v/>
      </c>
      <c r="L277" s="123" t="str">
        <f>IF(K277="","",VLOOKUP(K277,Measures!D$11:G$245,4,FALSE))</f>
        <v/>
      </c>
      <c r="M277" s="121" t="str">
        <f>IF('Retrofit Inputs'!Q281=0,"",'Retrofit Inputs'!Q281)</f>
        <v/>
      </c>
      <c r="N277" s="129" t="str">
        <f>IF('Retrofit Inputs'!T281=0,"",'Retrofit Inputs'!T281)</f>
        <v/>
      </c>
      <c r="O277" s="130" t="str">
        <f ca="1">IF(OR(B277="",N277=""),"",IF(N277="None",0,INDEX(INDIRECT(CONCATENATE(B277,"SF")),1,MATCH(N277,Defaults!D$22:G$22,0))))</f>
        <v/>
      </c>
      <c r="P277" s="131" t="str">
        <f t="shared" ca="1" si="16"/>
        <v/>
      </c>
      <c r="Q277" s="228" t="str">
        <f t="shared" ca="1" si="17"/>
        <v/>
      </c>
      <c r="R277" s="132" t="str">
        <f t="shared" ca="1" si="18"/>
        <v/>
      </c>
      <c r="S277" s="352" t="str">
        <f t="shared" ca="1" si="19"/>
        <v/>
      </c>
    </row>
    <row r="278" spans="2:19" ht="15.5">
      <c r="B278" s="348" t="str">
        <f>IF('Retrofit Inputs'!B282=0,"",'Retrofit Inputs'!B282)</f>
        <v/>
      </c>
      <c r="C278" s="118" t="str">
        <f>IF(B278="","",VLOOKUP(B278,Defaults!B$22:C$28,2,FALSE))</f>
        <v/>
      </c>
      <c r="D278" s="125" t="str">
        <f>IFERROR(VLOOKUP(F278,Measures!$D$11:$F$245,3,FALSE),"")</f>
        <v/>
      </c>
      <c r="E278" s="127" t="str">
        <f ca="1">IF(OR('Project Info'!$C$16="",B278=""),"",IF(D278="Screw-in Lighting",INDEX(INDIRECT(CONCATENATE(B278,"SI_IE")),'Project Info'!C$16,1),IF(D278="Hard-Wired Lighting",INDEX(INDIRECT(CONCATENATE(B278,"HW_IE")),'Project Info'!C$16,1))))</f>
        <v/>
      </c>
      <c r="F278" s="133" t="str">
        <f>IF(OR('Retrofit Inputs'!D282="",'Retrofit Inputs'!F282=""),"",IF(OR('Retrofit Inputs'!D282="LED Tube",'Retrofit Inputs'!D282="LED Kit"),CONCATENATE("LED"," ",'Retrofit Inputs'!F282),CONCATENATE('Retrofit Inputs'!D282, " ",'Retrofit Inputs'!F282)))</f>
        <v/>
      </c>
      <c r="G278" s="120" t="str">
        <f>IF(F278="","",VLOOKUP(F278,Measures!D$11:G$245,4,FALSE))</f>
        <v/>
      </c>
      <c r="H278" s="134" t="str">
        <f>IF('Retrofit Inputs'!H282=0,"",'Retrofit Inputs'!H282)</f>
        <v/>
      </c>
      <c r="I278" s="134" t="str">
        <f>IF('Retrofit Inputs'!K282=0,"",'Retrofit Inputs'!K282)</f>
        <v/>
      </c>
      <c r="J278" s="135" t="str">
        <f ca="1">IF(OR(B278="",I278=""),"",IF(I278="None",0,INDEX(INDIRECT(CONCATENATE(B278,"SF")),1,MATCH(I278,Defaults!D$22:G$22,0))))</f>
        <v/>
      </c>
      <c r="K278" s="128" t="str">
        <f>IF(OR('Retrofit Inputs'!M282="",'Retrofit Inputs'!O282=""),"",IF(OR('Retrofit Inputs'!M282="LED Tube",'Retrofit Inputs'!M282="LED Kit"),CONCATENATE("LED"," ",'Retrofit Inputs'!O282),CONCATENATE('Retrofit Inputs'!M282, " ",'Retrofit Inputs'!O282)))</f>
        <v/>
      </c>
      <c r="L278" s="123" t="str">
        <f>IF(K278="","",VLOOKUP(K278,Measures!D$11:G$245,4,FALSE))</f>
        <v/>
      </c>
      <c r="M278" s="121" t="str">
        <f>IF('Retrofit Inputs'!Q282=0,"",'Retrofit Inputs'!Q282)</f>
        <v/>
      </c>
      <c r="N278" s="129" t="str">
        <f>IF('Retrofit Inputs'!T282=0,"",'Retrofit Inputs'!T282)</f>
        <v/>
      </c>
      <c r="O278" s="130" t="str">
        <f ca="1">IF(OR(B278="",N278=""),"",IF(N278="None",0,INDEX(INDIRECT(CONCATENATE(B278,"SF")),1,MATCH(N278,Defaults!D$22:G$22,0))))</f>
        <v/>
      </c>
      <c r="P278" s="131" t="str">
        <f t="shared" ca="1" si="16"/>
        <v/>
      </c>
      <c r="Q278" s="228" t="str">
        <f t="shared" ca="1" si="17"/>
        <v/>
      </c>
      <c r="R278" s="132" t="str">
        <f t="shared" ca="1" si="18"/>
        <v/>
      </c>
      <c r="S278" s="352" t="str">
        <f t="shared" ca="1" si="19"/>
        <v/>
      </c>
    </row>
    <row r="279" spans="2:19" ht="15.5">
      <c r="B279" s="348" t="str">
        <f>IF('Retrofit Inputs'!B283=0,"",'Retrofit Inputs'!B283)</f>
        <v/>
      </c>
      <c r="C279" s="118" t="str">
        <f>IF(B279="","",VLOOKUP(B279,Defaults!B$22:C$28,2,FALSE))</f>
        <v/>
      </c>
      <c r="D279" s="125" t="str">
        <f>IFERROR(VLOOKUP(F279,Measures!$D$11:$F$245,3,FALSE),"")</f>
        <v/>
      </c>
      <c r="E279" s="127" t="str">
        <f ca="1">IF(OR('Project Info'!$C$16="",B279=""),"",IF(D279="Screw-in Lighting",INDEX(INDIRECT(CONCATENATE(B279,"SI_IE")),'Project Info'!C$16,1),IF(D279="Hard-Wired Lighting",INDEX(INDIRECT(CONCATENATE(B279,"HW_IE")),'Project Info'!C$16,1))))</f>
        <v/>
      </c>
      <c r="F279" s="133" t="str">
        <f>IF(OR('Retrofit Inputs'!D283="",'Retrofit Inputs'!F283=""),"",IF(OR('Retrofit Inputs'!D283="LED Tube",'Retrofit Inputs'!D283="LED Kit"),CONCATENATE("LED"," ",'Retrofit Inputs'!F283),CONCATENATE('Retrofit Inputs'!D283, " ",'Retrofit Inputs'!F283)))</f>
        <v/>
      </c>
      <c r="G279" s="120" t="str">
        <f>IF(F279="","",VLOOKUP(F279,Measures!D$11:G$245,4,FALSE))</f>
        <v/>
      </c>
      <c r="H279" s="134" t="str">
        <f>IF('Retrofit Inputs'!H283=0,"",'Retrofit Inputs'!H283)</f>
        <v/>
      </c>
      <c r="I279" s="134" t="str">
        <f>IF('Retrofit Inputs'!K283=0,"",'Retrofit Inputs'!K283)</f>
        <v/>
      </c>
      <c r="J279" s="135" t="str">
        <f ca="1">IF(OR(B279="",I279=""),"",IF(I279="None",0,INDEX(INDIRECT(CONCATENATE(B279,"SF")),1,MATCH(I279,Defaults!D$22:G$22,0))))</f>
        <v/>
      </c>
      <c r="K279" s="128" t="str">
        <f>IF(OR('Retrofit Inputs'!M283="",'Retrofit Inputs'!O283=""),"",IF(OR('Retrofit Inputs'!M283="LED Tube",'Retrofit Inputs'!M283="LED Kit"),CONCATENATE("LED"," ",'Retrofit Inputs'!O283),CONCATENATE('Retrofit Inputs'!M283, " ",'Retrofit Inputs'!O283)))</f>
        <v/>
      </c>
      <c r="L279" s="123" t="str">
        <f>IF(K279="","",VLOOKUP(K279,Measures!D$11:G$245,4,FALSE))</f>
        <v/>
      </c>
      <c r="M279" s="121" t="str">
        <f>IF('Retrofit Inputs'!Q283=0,"",'Retrofit Inputs'!Q283)</f>
        <v/>
      </c>
      <c r="N279" s="129" t="str">
        <f>IF('Retrofit Inputs'!T283=0,"",'Retrofit Inputs'!T283)</f>
        <v/>
      </c>
      <c r="O279" s="130" t="str">
        <f ca="1">IF(OR(B279="",N279=""),"",IF(N279="None",0,INDEX(INDIRECT(CONCATENATE(B279,"SF")),1,MATCH(N279,Defaults!D$22:G$22,0))))</f>
        <v/>
      </c>
      <c r="P279" s="131" t="str">
        <f t="shared" ca="1" si="16"/>
        <v/>
      </c>
      <c r="Q279" s="228" t="str">
        <f t="shared" ca="1" si="17"/>
        <v/>
      </c>
      <c r="R279" s="132" t="str">
        <f t="shared" ca="1" si="18"/>
        <v/>
      </c>
      <c r="S279" s="352" t="str">
        <f t="shared" ca="1" si="19"/>
        <v/>
      </c>
    </row>
    <row r="280" spans="2:19" ht="15.5">
      <c r="B280" s="348" t="str">
        <f>IF('Retrofit Inputs'!B284=0,"",'Retrofit Inputs'!B284)</f>
        <v/>
      </c>
      <c r="C280" s="118" t="str">
        <f>IF(B280="","",VLOOKUP(B280,Defaults!B$22:C$28,2,FALSE))</f>
        <v/>
      </c>
      <c r="D280" s="125" t="str">
        <f>IFERROR(VLOOKUP(F280,Measures!$D$11:$F$245,3,FALSE),"")</f>
        <v/>
      </c>
      <c r="E280" s="127" t="str">
        <f ca="1">IF(OR('Project Info'!$C$16="",B280=""),"",IF(D280="Screw-in Lighting",INDEX(INDIRECT(CONCATENATE(B280,"SI_IE")),'Project Info'!C$16,1),IF(D280="Hard-Wired Lighting",INDEX(INDIRECT(CONCATENATE(B280,"HW_IE")),'Project Info'!C$16,1))))</f>
        <v/>
      </c>
      <c r="F280" s="117" t="str">
        <f>IF(OR('Retrofit Inputs'!D284="",'Retrofit Inputs'!F284=""),"",IF(OR('Retrofit Inputs'!D284="LED Tube",'Retrofit Inputs'!D284="LED Kit"),CONCATENATE("LED"," ",'Retrofit Inputs'!F284),CONCATENATE('Retrofit Inputs'!D284, " ",'Retrofit Inputs'!F284)))</f>
        <v/>
      </c>
      <c r="G280" s="120" t="str">
        <f>IF(F280="","",VLOOKUP(F280,Measures!D$11:G$245,4,FALSE))</f>
        <v/>
      </c>
      <c r="H280" s="121" t="str">
        <f>IF('Retrofit Inputs'!H284=0,"",'Retrofit Inputs'!H284)</f>
        <v/>
      </c>
      <c r="I280" s="121" t="str">
        <f>IF('Retrofit Inputs'!K284=0,"",'Retrofit Inputs'!K284)</f>
        <v/>
      </c>
      <c r="J280" s="122" t="str">
        <f ca="1">IF(OR(B280="",I280=""),"",IF(I280="None",0,INDEX(INDIRECT(CONCATENATE(B280,"SF")),1,MATCH(I280,Defaults!D$22:G$22,0))))</f>
        <v/>
      </c>
      <c r="K280" s="117" t="str">
        <f>IF(OR('Retrofit Inputs'!M284="",'Retrofit Inputs'!O284=""),"",IF(OR('Retrofit Inputs'!M284="LED Tube",'Retrofit Inputs'!M284="LED Kit"),CONCATENATE("LED"," ",'Retrofit Inputs'!O284),CONCATENATE('Retrofit Inputs'!M284, " ",'Retrofit Inputs'!O284)))</f>
        <v/>
      </c>
      <c r="L280" s="123" t="str">
        <f>IF(K280="","",VLOOKUP(K280,Measures!D$11:G$245,4,FALSE))</f>
        <v/>
      </c>
      <c r="M280" s="121" t="str">
        <f>IF('Retrofit Inputs'!Q284=0,"",'Retrofit Inputs'!Q284)</f>
        <v/>
      </c>
      <c r="N280" s="121" t="str">
        <f>IF('Retrofit Inputs'!T284=0,"",'Retrofit Inputs'!T284)</f>
        <v/>
      </c>
      <c r="O280" s="122" t="str">
        <f ca="1">IF(OR(B280="",N280=""),"",IF(N280="None",0,INDEX(INDIRECT(CONCATENATE(B280,"SF")),1,MATCH(N280,Defaults!D$22:G$22,0))))</f>
        <v/>
      </c>
      <c r="P280" s="136" t="str">
        <f t="shared" ca="1" si="16"/>
        <v/>
      </c>
      <c r="Q280" s="230" t="str">
        <f t="shared" ca="1" si="17"/>
        <v/>
      </c>
      <c r="R280" s="126" t="str">
        <f t="shared" ca="1" si="18"/>
        <v/>
      </c>
      <c r="S280" s="351" t="str">
        <f t="shared" ca="1" si="19"/>
        <v/>
      </c>
    </row>
    <row r="281" spans="2:19" ht="15.5">
      <c r="B281" s="348" t="str">
        <f>IF('Retrofit Inputs'!B285=0,"",'Retrofit Inputs'!B285)</f>
        <v/>
      </c>
      <c r="C281" s="118" t="str">
        <f>IF(B281="","",VLOOKUP(B281,Defaults!B$22:C$28,2,FALSE))</f>
        <v/>
      </c>
      <c r="D281" s="125" t="str">
        <f>IFERROR(VLOOKUP(F281,Measures!$D$11:$F$245,3,FALSE),"")</f>
        <v/>
      </c>
      <c r="E281" s="127" t="str">
        <f ca="1">IF(OR('Project Info'!$C$16="",B281=""),"",IF(D281="Screw-in Lighting",INDEX(INDIRECT(CONCATENATE(B281,"SI_IE")),'Project Info'!C$16,1),IF(D281="Hard-Wired Lighting",INDEX(INDIRECT(CONCATENATE(B281,"HW_IE")),'Project Info'!C$16,1))))</f>
        <v/>
      </c>
      <c r="F281" s="128" t="str">
        <f>IF(OR('Retrofit Inputs'!D285="",'Retrofit Inputs'!F285=""),"",IF(OR('Retrofit Inputs'!D285="LED Tube",'Retrofit Inputs'!D285="LED Kit"),CONCATENATE("LED"," ",'Retrofit Inputs'!F285),CONCATENATE('Retrofit Inputs'!D285, " ",'Retrofit Inputs'!F285)))</f>
        <v/>
      </c>
      <c r="G281" s="120" t="str">
        <f>IF(F281="","",VLOOKUP(F281,Measures!D$11:G$245,4,FALSE))</f>
        <v/>
      </c>
      <c r="H281" s="129" t="str">
        <f>IF('Retrofit Inputs'!H285=0,"",'Retrofit Inputs'!H285)</f>
        <v/>
      </c>
      <c r="I281" s="129" t="str">
        <f>IF('Retrofit Inputs'!K285=0,"",'Retrofit Inputs'!K285)</f>
        <v/>
      </c>
      <c r="J281" s="130" t="str">
        <f ca="1">IF(OR(B281="",I281=""),"",IF(I281="None",0,INDEX(INDIRECT(CONCATENATE(B281,"SF")),1,MATCH(I281,Defaults!D$22:G$22,0))))</f>
        <v/>
      </c>
      <c r="K281" s="128" t="str">
        <f>IF(OR('Retrofit Inputs'!M285="",'Retrofit Inputs'!O285=""),"",IF(OR('Retrofit Inputs'!M285="LED Tube",'Retrofit Inputs'!M285="LED Kit"),CONCATENATE("LED"," ",'Retrofit Inputs'!O285),CONCATENATE('Retrofit Inputs'!M285, " ",'Retrofit Inputs'!O285)))</f>
        <v/>
      </c>
      <c r="L281" s="123" t="str">
        <f>IF(K281="","",VLOOKUP(K281,Measures!D$11:G$245,4,FALSE))</f>
        <v/>
      </c>
      <c r="M281" s="121" t="str">
        <f>IF('Retrofit Inputs'!Q285=0,"",'Retrofit Inputs'!Q285)</f>
        <v/>
      </c>
      <c r="N281" s="129" t="str">
        <f>IF('Retrofit Inputs'!T285=0,"",'Retrofit Inputs'!T285)</f>
        <v/>
      </c>
      <c r="O281" s="130" t="str">
        <f ca="1">IF(OR(B281="",N281=""),"",IF(N281="None",0,INDEX(INDIRECT(CONCATENATE(B281,"SF")),1,MATCH(N281,Defaults!D$22:G$22,0))))</f>
        <v/>
      </c>
      <c r="P281" s="131" t="str">
        <f t="shared" ca="1" si="16"/>
        <v/>
      </c>
      <c r="Q281" s="228" t="str">
        <f t="shared" ca="1" si="17"/>
        <v/>
      </c>
      <c r="R281" s="132" t="str">
        <f t="shared" ca="1" si="18"/>
        <v/>
      </c>
      <c r="S281" s="352" t="str">
        <f t="shared" ca="1" si="19"/>
        <v/>
      </c>
    </row>
    <row r="282" spans="2:19" ht="15.5">
      <c r="B282" s="348" t="str">
        <f>IF('Retrofit Inputs'!B286=0,"",'Retrofit Inputs'!B286)</f>
        <v/>
      </c>
      <c r="C282" s="118" t="str">
        <f>IF(B282="","",VLOOKUP(B282,Defaults!B$22:C$28,2,FALSE))</f>
        <v/>
      </c>
      <c r="D282" s="125" t="str">
        <f>IFERROR(VLOOKUP(F282,Measures!$D$11:$F$245,3,FALSE),"")</f>
        <v/>
      </c>
      <c r="E282" s="127" t="str">
        <f ca="1">IF(OR('Project Info'!$C$16="",B282=""),"",IF(D282="Screw-in Lighting",INDEX(INDIRECT(CONCATENATE(B282,"SI_IE")),'Project Info'!C$16,1),IF(D282="Hard-Wired Lighting",INDEX(INDIRECT(CONCATENATE(B282,"HW_IE")),'Project Info'!C$16,1))))</f>
        <v/>
      </c>
      <c r="F282" s="128" t="str">
        <f>IF(OR('Retrofit Inputs'!D286="",'Retrofit Inputs'!F286=""),"",IF(OR('Retrofit Inputs'!D286="LED Tube",'Retrofit Inputs'!D286="LED Kit"),CONCATENATE("LED"," ",'Retrofit Inputs'!F286),CONCATENATE('Retrofit Inputs'!D286, " ",'Retrofit Inputs'!F286)))</f>
        <v/>
      </c>
      <c r="G282" s="120" t="str">
        <f>IF(F282="","",VLOOKUP(F282,Measures!D$11:G$245,4,FALSE))</f>
        <v/>
      </c>
      <c r="H282" s="129" t="str">
        <f>IF('Retrofit Inputs'!H286=0,"",'Retrofit Inputs'!H286)</f>
        <v/>
      </c>
      <c r="I282" s="129" t="str">
        <f>IF('Retrofit Inputs'!K286=0,"",'Retrofit Inputs'!K286)</f>
        <v/>
      </c>
      <c r="J282" s="130" t="str">
        <f ca="1">IF(OR(B282="",I282=""),"",IF(I282="None",0,INDEX(INDIRECT(CONCATENATE(B282,"SF")),1,MATCH(I282,Defaults!D$22:G$22,0))))</f>
        <v/>
      </c>
      <c r="K282" s="24" t="str">
        <f>IF(OR('Retrofit Inputs'!M286="",'Retrofit Inputs'!O286=""),"",IF(OR('Retrofit Inputs'!M286="LED Tube",'Retrofit Inputs'!M286="LED Kit"),CONCATENATE("LED"," ",'Retrofit Inputs'!O286),CONCATENATE('Retrofit Inputs'!M286, " ",'Retrofit Inputs'!O286)))</f>
        <v/>
      </c>
      <c r="L282" s="123" t="str">
        <f>IF(K282="","",VLOOKUP(K282,Measures!D$11:G$245,4,FALSE))</f>
        <v/>
      </c>
      <c r="M282" s="121" t="str">
        <f>IF('Retrofit Inputs'!Q286=0,"",'Retrofit Inputs'!Q286)</f>
        <v/>
      </c>
      <c r="N282" s="25" t="str">
        <f>IF('Retrofit Inputs'!T286=0,"",'Retrofit Inputs'!T286)</f>
        <v/>
      </c>
      <c r="O282" s="26" t="str">
        <f ca="1">IF(OR(B282="",N282=""),"",IF(N282="None",0,INDEX(INDIRECT(CONCATENATE(B282,"SF")),1,MATCH(N282,Defaults!D$22:G$22,0))))</f>
        <v/>
      </c>
      <c r="P282" s="27" t="str">
        <f t="shared" ca="1" si="16"/>
        <v/>
      </c>
      <c r="Q282" s="229" t="str">
        <f t="shared" ca="1" si="17"/>
        <v/>
      </c>
      <c r="R282" s="81" t="str">
        <f t="shared" ca="1" si="18"/>
        <v/>
      </c>
      <c r="S282" s="353" t="str">
        <f t="shared" ca="1" si="19"/>
        <v/>
      </c>
    </row>
    <row r="283" spans="2:19" ht="15.5">
      <c r="B283" s="348" t="str">
        <f>IF('Retrofit Inputs'!B287=0,"",'Retrofit Inputs'!B287)</f>
        <v/>
      </c>
      <c r="C283" s="118" t="str">
        <f>IF(B283="","",VLOOKUP(B283,Defaults!B$22:C$28,2,FALSE))</f>
        <v/>
      </c>
      <c r="D283" s="125" t="str">
        <f>IFERROR(VLOOKUP(F283,Measures!$D$11:$F$245,3,FALSE),"")</f>
        <v/>
      </c>
      <c r="E283" s="127" t="str">
        <f ca="1">IF(OR('Project Info'!$C$16="",B283=""),"",IF(D283="Screw-in Lighting",INDEX(INDIRECT(CONCATENATE(B283,"SI_IE")),'Project Info'!C$16,1),IF(D283="Hard-Wired Lighting",INDEX(INDIRECT(CONCATENATE(B283,"HW_IE")),'Project Info'!C$16,1))))</f>
        <v/>
      </c>
      <c r="F283" s="128" t="str">
        <f>IF(OR('Retrofit Inputs'!D287="",'Retrofit Inputs'!F287=""),"",IF(OR('Retrofit Inputs'!D287="LED Tube",'Retrofit Inputs'!D287="LED Kit"),CONCATENATE("LED"," ",'Retrofit Inputs'!F287),CONCATENATE('Retrofit Inputs'!D287, " ",'Retrofit Inputs'!F287)))</f>
        <v/>
      </c>
      <c r="G283" s="120" t="str">
        <f>IF(F283="","",VLOOKUP(F283,Measures!D$11:G$245,4,FALSE))</f>
        <v/>
      </c>
      <c r="H283" s="129" t="str">
        <f>IF('Retrofit Inputs'!H287=0,"",'Retrofit Inputs'!H287)</f>
        <v/>
      </c>
      <c r="I283" s="129" t="str">
        <f>IF('Retrofit Inputs'!K287=0,"",'Retrofit Inputs'!K287)</f>
        <v/>
      </c>
      <c r="J283" s="130" t="str">
        <f ca="1">IF(OR(B283="",I283=""),"",IF(I283="None",0,INDEX(INDIRECT(CONCATENATE(B283,"SF")),1,MATCH(I283,Defaults!D$22:G$22,0))))</f>
        <v/>
      </c>
      <c r="K283" s="128" t="str">
        <f>IF(OR('Retrofit Inputs'!M287="",'Retrofit Inputs'!O287=""),"",IF(OR('Retrofit Inputs'!M287="LED Tube",'Retrofit Inputs'!M287="LED Kit"),CONCATENATE("LED"," ",'Retrofit Inputs'!O287),CONCATENATE('Retrofit Inputs'!M287, " ",'Retrofit Inputs'!O287)))</f>
        <v/>
      </c>
      <c r="L283" s="123" t="str">
        <f>IF(K283="","",VLOOKUP(K283,Measures!D$11:G$245,4,FALSE))</f>
        <v/>
      </c>
      <c r="M283" s="121" t="str">
        <f>IF('Retrofit Inputs'!Q287=0,"",'Retrofit Inputs'!Q287)</f>
        <v/>
      </c>
      <c r="N283" s="129" t="str">
        <f>IF('Retrofit Inputs'!T287=0,"",'Retrofit Inputs'!T287)</f>
        <v/>
      </c>
      <c r="O283" s="130" t="str">
        <f ca="1">IF(OR(B283="",N283=""),"",IF(N283="None",0,INDEX(INDIRECT(CONCATENATE(B283,"SF")),1,MATCH(N283,Defaults!D$22:G$22,0))))</f>
        <v/>
      </c>
      <c r="P283" s="131" t="str">
        <f t="shared" ca="1" si="16"/>
        <v/>
      </c>
      <c r="Q283" s="228" t="str">
        <f t="shared" ca="1" si="17"/>
        <v/>
      </c>
      <c r="R283" s="132" t="str">
        <f t="shared" ca="1" si="18"/>
        <v/>
      </c>
      <c r="S283" s="352" t="str">
        <f t="shared" ca="1" si="19"/>
        <v/>
      </c>
    </row>
    <row r="284" spans="2:19" ht="15.5">
      <c r="B284" s="348" t="str">
        <f>IF('Retrofit Inputs'!B288=0,"",'Retrofit Inputs'!B288)</f>
        <v/>
      </c>
      <c r="C284" s="118" t="str">
        <f>IF(B284="","",VLOOKUP(B284,Defaults!B$22:C$28,2,FALSE))</f>
        <v/>
      </c>
      <c r="D284" s="125" t="str">
        <f>IFERROR(VLOOKUP(F284,Measures!$D$11:$F$245,3,FALSE),"")</f>
        <v/>
      </c>
      <c r="E284" s="127" t="str">
        <f ca="1">IF(OR('Project Info'!$C$16="",B284=""),"",IF(D284="Screw-in Lighting",INDEX(INDIRECT(CONCATENATE(B284,"SI_IE")),'Project Info'!C$16,1),IF(D284="Hard-Wired Lighting",INDEX(INDIRECT(CONCATENATE(B284,"HW_IE")),'Project Info'!C$16,1))))</f>
        <v/>
      </c>
      <c r="F284" s="128" t="str">
        <f>IF(OR('Retrofit Inputs'!D288="",'Retrofit Inputs'!F288=""),"",IF(OR('Retrofit Inputs'!D288="LED Tube",'Retrofit Inputs'!D288="LED Kit"),CONCATENATE("LED"," ",'Retrofit Inputs'!F288),CONCATENATE('Retrofit Inputs'!D288, " ",'Retrofit Inputs'!F288)))</f>
        <v/>
      </c>
      <c r="G284" s="120" t="str">
        <f>IF(F284="","",VLOOKUP(F284,Measures!D$11:G$245,4,FALSE))</f>
        <v/>
      </c>
      <c r="H284" s="129" t="str">
        <f>IF('Retrofit Inputs'!H288=0,"",'Retrofit Inputs'!H288)</f>
        <v/>
      </c>
      <c r="I284" s="129" t="str">
        <f>IF('Retrofit Inputs'!K288=0,"",'Retrofit Inputs'!K288)</f>
        <v/>
      </c>
      <c r="J284" s="130" t="str">
        <f ca="1">IF(OR(B284="",I284=""),"",IF(I284="None",0,INDEX(INDIRECT(CONCATENATE(B284,"SF")),1,MATCH(I284,Defaults!D$22:G$22,0))))</f>
        <v/>
      </c>
      <c r="K284" s="128" t="str">
        <f>IF(OR('Retrofit Inputs'!M288="",'Retrofit Inputs'!O288=""),"",IF(OR('Retrofit Inputs'!M288="LED Tube",'Retrofit Inputs'!M288="LED Kit"),CONCATENATE("LED"," ",'Retrofit Inputs'!O288),CONCATENATE('Retrofit Inputs'!M288, " ",'Retrofit Inputs'!O288)))</f>
        <v/>
      </c>
      <c r="L284" s="123" t="str">
        <f>IF(K284="","",VLOOKUP(K284,Measures!D$11:G$245,4,FALSE))</f>
        <v/>
      </c>
      <c r="M284" s="121" t="str">
        <f>IF('Retrofit Inputs'!Q288=0,"",'Retrofit Inputs'!Q288)</f>
        <v/>
      </c>
      <c r="N284" s="129" t="str">
        <f>IF('Retrofit Inputs'!T288=0,"",'Retrofit Inputs'!T288)</f>
        <v/>
      </c>
      <c r="O284" s="130" t="str">
        <f ca="1">IF(OR(B284="",N284=""),"",IF(N284="None",0,INDEX(INDIRECT(CONCATENATE(B284,"SF")),1,MATCH(N284,Defaults!D$22:G$22,0))))</f>
        <v/>
      </c>
      <c r="P284" s="131" t="str">
        <f t="shared" ca="1" si="16"/>
        <v/>
      </c>
      <c r="Q284" s="228" t="str">
        <f t="shared" ca="1" si="17"/>
        <v/>
      </c>
      <c r="R284" s="132" t="str">
        <f t="shared" ca="1" si="18"/>
        <v/>
      </c>
      <c r="S284" s="352" t="str">
        <f t="shared" ca="1" si="19"/>
        <v/>
      </c>
    </row>
    <row r="285" spans="2:19" ht="15.5">
      <c r="B285" s="348" t="str">
        <f>IF('Retrofit Inputs'!B289=0,"",'Retrofit Inputs'!B289)</f>
        <v/>
      </c>
      <c r="C285" s="118" t="str">
        <f>IF(B285="","",VLOOKUP(B285,Defaults!B$22:C$28,2,FALSE))</f>
        <v/>
      </c>
      <c r="D285" s="125" t="str">
        <f>IFERROR(VLOOKUP(F285,Measures!$D$11:$F$245,3,FALSE),"")</f>
        <v/>
      </c>
      <c r="E285" s="127" t="str">
        <f ca="1">IF(OR('Project Info'!$C$16="",B285=""),"",IF(D285="Screw-in Lighting",INDEX(INDIRECT(CONCATENATE(B285,"SI_IE")),'Project Info'!C$16,1),IF(D285="Hard-Wired Lighting",INDEX(INDIRECT(CONCATENATE(B285,"HW_IE")),'Project Info'!C$16,1))))</f>
        <v/>
      </c>
      <c r="F285" s="128" t="str">
        <f>IF(OR('Retrofit Inputs'!D289="",'Retrofit Inputs'!F289=""),"",IF(OR('Retrofit Inputs'!D289="LED Tube",'Retrofit Inputs'!D289="LED Kit"),CONCATENATE("LED"," ",'Retrofit Inputs'!F289),CONCATENATE('Retrofit Inputs'!D289, " ",'Retrofit Inputs'!F289)))</f>
        <v/>
      </c>
      <c r="G285" s="120" t="str">
        <f>IF(F285="","",VLOOKUP(F285,Measures!D$11:G$245,4,FALSE))</f>
        <v/>
      </c>
      <c r="H285" s="129" t="str">
        <f>IF('Retrofit Inputs'!H289=0,"",'Retrofit Inputs'!H289)</f>
        <v/>
      </c>
      <c r="I285" s="129" t="str">
        <f>IF('Retrofit Inputs'!K289=0,"",'Retrofit Inputs'!K289)</f>
        <v/>
      </c>
      <c r="J285" s="130" t="str">
        <f ca="1">IF(OR(B285="",I285=""),"",IF(I285="None",0,INDEX(INDIRECT(CONCATENATE(B285,"SF")),1,MATCH(I285,Defaults!D$22:G$22,0))))</f>
        <v/>
      </c>
      <c r="K285" s="128" t="str">
        <f>IF(OR('Retrofit Inputs'!M289="",'Retrofit Inputs'!O289=""),"",IF(OR('Retrofit Inputs'!M289="LED Tube",'Retrofit Inputs'!M289="LED Kit"),CONCATENATE("LED"," ",'Retrofit Inputs'!O289),CONCATENATE('Retrofit Inputs'!M289, " ",'Retrofit Inputs'!O289)))</f>
        <v/>
      </c>
      <c r="L285" s="123" t="str">
        <f>IF(K285="","",VLOOKUP(K285,Measures!D$11:G$245,4,FALSE))</f>
        <v/>
      </c>
      <c r="M285" s="121" t="str">
        <f>IF('Retrofit Inputs'!Q289=0,"",'Retrofit Inputs'!Q289)</f>
        <v/>
      </c>
      <c r="N285" s="129" t="str">
        <f>IF('Retrofit Inputs'!T289=0,"",'Retrofit Inputs'!T289)</f>
        <v/>
      </c>
      <c r="O285" s="130" t="str">
        <f ca="1">IF(OR(B285="",N285=""),"",IF(N285="None",0,INDEX(INDIRECT(CONCATENATE(B285,"SF")),1,MATCH(N285,Defaults!D$22:G$22,0))))</f>
        <v/>
      </c>
      <c r="P285" s="131" t="str">
        <f t="shared" ca="1" si="16"/>
        <v/>
      </c>
      <c r="Q285" s="228" t="str">
        <f t="shared" ca="1" si="17"/>
        <v/>
      </c>
      <c r="R285" s="132" t="str">
        <f t="shared" ca="1" si="18"/>
        <v/>
      </c>
      <c r="S285" s="352" t="str">
        <f t="shared" ca="1" si="19"/>
        <v/>
      </c>
    </row>
    <row r="286" spans="2:19" ht="15.5">
      <c r="B286" s="348" t="str">
        <f>IF('Retrofit Inputs'!B290=0,"",'Retrofit Inputs'!B290)</f>
        <v/>
      </c>
      <c r="C286" s="118" t="str">
        <f>IF(B286="","",VLOOKUP(B286,Defaults!B$22:C$28,2,FALSE))</f>
        <v/>
      </c>
      <c r="D286" s="125" t="str">
        <f>IFERROR(VLOOKUP(F286,Measures!$D$11:$F$245,3,FALSE),"")</f>
        <v/>
      </c>
      <c r="E286" s="127" t="str">
        <f ca="1">IF(OR('Project Info'!$C$16="",B286=""),"",IF(D286="Screw-in Lighting",INDEX(INDIRECT(CONCATENATE(B286,"SI_IE")),'Project Info'!C$16,1),IF(D286="Hard-Wired Lighting",INDEX(INDIRECT(CONCATENATE(B286,"HW_IE")),'Project Info'!C$16,1))))</f>
        <v/>
      </c>
      <c r="F286" s="128" t="str">
        <f>IF(OR('Retrofit Inputs'!D290="",'Retrofit Inputs'!F290=""),"",IF(OR('Retrofit Inputs'!D290="LED Tube",'Retrofit Inputs'!D290="LED Kit"),CONCATENATE("LED"," ",'Retrofit Inputs'!F290),CONCATENATE('Retrofit Inputs'!D290, " ",'Retrofit Inputs'!F290)))</f>
        <v/>
      </c>
      <c r="G286" s="120" t="str">
        <f>IF(F286="","",VLOOKUP(F286,Measures!D$11:G$245,4,FALSE))</f>
        <v/>
      </c>
      <c r="H286" s="129" t="str">
        <f>IF('Retrofit Inputs'!H290=0,"",'Retrofit Inputs'!H290)</f>
        <v/>
      </c>
      <c r="I286" s="129" t="str">
        <f>IF('Retrofit Inputs'!K290=0,"",'Retrofit Inputs'!K290)</f>
        <v/>
      </c>
      <c r="J286" s="130" t="str">
        <f ca="1">IF(OR(B286="",I286=""),"",IF(I286="None",0,INDEX(INDIRECT(CONCATENATE(B286,"SF")),1,MATCH(I286,Defaults!D$22:G$22,0))))</f>
        <v/>
      </c>
      <c r="K286" s="128" t="str">
        <f>IF(OR('Retrofit Inputs'!M290="",'Retrofit Inputs'!O290=""),"",IF(OR('Retrofit Inputs'!M290="LED Tube",'Retrofit Inputs'!M290="LED Kit"),CONCATENATE("LED"," ",'Retrofit Inputs'!O290),CONCATENATE('Retrofit Inputs'!M290, " ",'Retrofit Inputs'!O290)))</f>
        <v/>
      </c>
      <c r="L286" s="123" t="str">
        <f>IF(K286="","",VLOOKUP(K286,Measures!D$11:G$245,4,FALSE))</f>
        <v/>
      </c>
      <c r="M286" s="121" t="str">
        <f>IF('Retrofit Inputs'!Q290=0,"",'Retrofit Inputs'!Q290)</f>
        <v/>
      </c>
      <c r="N286" s="129" t="str">
        <f>IF('Retrofit Inputs'!T290=0,"",'Retrofit Inputs'!T290)</f>
        <v/>
      </c>
      <c r="O286" s="130" t="str">
        <f ca="1">IF(OR(B286="",N286=""),"",IF(N286="None",0,INDEX(INDIRECT(CONCATENATE(B286,"SF")),1,MATCH(N286,Defaults!D$22:G$22,0))))</f>
        <v/>
      </c>
      <c r="P286" s="131" t="str">
        <f t="shared" ca="1" si="16"/>
        <v/>
      </c>
      <c r="Q286" s="228" t="str">
        <f t="shared" ca="1" si="17"/>
        <v/>
      </c>
      <c r="R286" s="132" t="str">
        <f t="shared" ca="1" si="18"/>
        <v/>
      </c>
      <c r="S286" s="352" t="str">
        <f t="shared" ca="1" si="19"/>
        <v/>
      </c>
    </row>
    <row r="287" spans="2:19" ht="15.5">
      <c r="B287" s="348" t="str">
        <f>IF('Retrofit Inputs'!B291=0,"",'Retrofit Inputs'!B291)</f>
        <v/>
      </c>
      <c r="C287" s="118" t="str">
        <f>IF(B287="","",VLOOKUP(B287,Defaults!B$22:C$28,2,FALSE))</f>
        <v/>
      </c>
      <c r="D287" s="125" t="str">
        <f>IFERROR(VLOOKUP(F287,Measures!$D$11:$F$245,3,FALSE),"")</f>
        <v/>
      </c>
      <c r="E287" s="127" t="str">
        <f ca="1">IF(OR('Project Info'!$C$16="",B287=""),"",IF(D287="Screw-in Lighting",INDEX(INDIRECT(CONCATENATE(B287,"SI_IE")),'Project Info'!C$16,1),IF(D287="Hard-Wired Lighting",INDEX(INDIRECT(CONCATENATE(B287,"HW_IE")),'Project Info'!C$16,1))))</f>
        <v/>
      </c>
      <c r="F287" s="128" t="str">
        <f>IF(OR('Retrofit Inputs'!D291="",'Retrofit Inputs'!F291=""),"",IF(OR('Retrofit Inputs'!D291="LED Tube",'Retrofit Inputs'!D291="LED Kit"),CONCATENATE("LED"," ",'Retrofit Inputs'!F291),CONCATENATE('Retrofit Inputs'!D291, " ",'Retrofit Inputs'!F291)))</f>
        <v/>
      </c>
      <c r="G287" s="120" t="str">
        <f>IF(F287="","",VLOOKUP(F287,Measures!D$11:G$245,4,FALSE))</f>
        <v/>
      </c>
      <c r="H287" s="129" t="str">
        <f>IF('Retrofit Inputs'!H291=0,"",'Retrofit Inputs'!H291)</f>
        <v/>
      </c>
      <c r="I287" s="129" t="str">
        <f>IF('Retrofit Inputs'!K291=0,"",'Retrofit Inputs'!K291)</f>
        <v/>
      </c>
      <c r="J287" s="130" t="str">
        <f ca="1">IF(OR(B287="",I287=""),"",IF(I287="None",0,INDEX(INDIRECT(CONCATENATE(B287,"SF")),1,MATCH(I287,Defaults!D$22:G$22,0))))</f>
        <v/>
      </c>
      <c r="K287" s="128" t="str">
        <f>IF(OR('Retrofit Inputs'!M291="",'Retrofit Inputs'!O291=""),"",IF(OR('Retrofit Inputs'!M291="LED Tube",'Retrofit Inputs'!M291="LED Kit"),CONCATENATE("LED"," ",'Retrofit Inputs'!O291),CONCATENATE('Retrofit Inputs'!M291, " ",'Retrofit Inputs'!O291)))</f>
        <v/>
      </c>
      <c r="L287" s="123" t="str">
        <f>IF(K287="","",VLOOKUP(K287,Measures!D$11:G$245,4,FALSE))</f>
        <v/>
      </c>
      <c r="M287" s="121" t="str">
        <f>IF('Retrofit Inputs'!Q291=0,"",'Retrofit Inputs'!Q291)</f>
        <v/>
      </c>
      <c r="N287" s="129" t="str">
        <f>IF('Retrofit Inputs'!T291=0,"",'Retrofit Inputs'!T291)</f>
        <v/>
      </c>
      <c r="O287" s="130" t="str">
        <f ca="1">IF(OR(B287="",N287=""),"",IF(N287="None",0,INDEX(INDIRECT(CONCATENATE(B287,"SF")),1,MATCH(N287,Defaults!D$22:G$22,0))))</f>
        <v/>
      </c>
      <c r="P287" s="131" t="str">
        <f t="shared" ca="1" si="16"/>
        <v/>
      </c>
      <c r="Q287" s="228" t="str">
        <f t="shared" ca="1" si="17"/>
        <v/>
      </c>
      <c r="R287" s="132" t="str">
        <f t="shared" ca="1" si="18"/>
        <v/>
      </c>
      <c r="S287" s="352" t="str">
        <f t="shared" ca="1" si="19"/>
        <v/>
      </c>
    </row>
    <row r="288" spans="2:19" ht="15.5">
      <c r="B288" s="348" t="str">
        <f>IF('Retrofit Inputs'!B292=0,"",'Retrofit Inputs'!B292)</f>
        <v/>
      </c>
      <c r="C288" s="118" t="str">
        <f>IF(B288="","",VLOOKUP(B288,Defaults!B$22:C$28,2,FALSE))</f>
        <v/>
      </c>
      <c r="D288" s="125" t="str">
        <f>IFERROR(VLOOKUP(F288,Measures!$D$11:$F$245,3,FALSE),"")</f>
        <v/>
      </c>
      <c r="E288" s="127" t="str">
        <f ca="1">IF(OR('Project Info'!$C$16="",B288=""),"",IF(D288="Screw-in Lighting",INDEX(INDIRECT(CONCATENATE(B288,"SI_IE")),'Project Info'!C$16,1),IF(D288="Hard-Wired Lighting",INDEX(INDIRECT(CONCATENATE(B288,"HW_IE")),'Project Info'!C$16,1))))</f>
        <v/>
      </c>
      <c r="F288" s="133" t="str">
        <f>IF(OR('Retrofit Inputs'!D292="",'Retrofit Inputs'!F292=""),"",IF(OR('Retrofit Inputs'!D292="LED Tube",'Retrofit Inputs'!D292="LED Kit"),CONCATENATE("LED"," ",'Retrofit Inputs'!F292),CONCATENATE('Retrofit Inputs'!D292, " ",'Retrofit Inputs'!F292)))</f>
        <v/>
      </c>
      <c r="G288" s="120" t="str">
        <f>IF(F288="","",VLOOKUP(F288,Measures!D$11:G$245,4,FALSE))</f>
        <v/>
      </c>
      <c r="H288" s="134" t="str">
        <f>IF('Retrofit Inputs'!H292=0,"",'Retrofit Inputs'!H292)</f>
        <v/>
      </c>
      <c r="I288" s="134" t="str">
        <f>IF('Retrofit Inputs'!K292=0,"",'Retrofit Inputs'!K292)</f>
        <v/>
      </c>
      <c r="J288" s="135" t="str">
        <f ca="1">IF(OR(B288="",I288=""),"",IF(I288="None",0,INDEX(INDIRECT(CONCATENATE(B288,"SF")),1,MATCH(I288,Defaults!D$22:G$22,0))))</f>
        <v/>
      </c>
      <c r="K288" s="128" t="str">
        <f>IF(OR('Retrofit Inputs'!M292="",'Retrofit Inputs'!O292=""),"",IF(OR('Retrofit Inputs'!M292="LED Tube",'Retrofit Inputs'!M292="LED Kit"),CONCATENATE("LED"," ",'Retrofit Inputs'!O292),CONCATENATE('Retrofit Inputs'!M292, " ",'Retrofit Inputs'!O292)))</f>
        <v/>
      </c>
      <c r="L288" s="123" t="str">
        <f>IF(K288="","",VLOOKUP(K288,Measures!D$11:G$245,4,FALSE))</f>
        <v/>
      </c>
      <c r="M288" s="121" t="str">
        <f>IF('Retrofit Inputs'!Q292=0,"",'Retrofit Inputs'!Q292)</f>
        <v/>
      </c>
      <c r="N288" s="129" t="str">
        <f>IF('Retrofit Inputs'!T292=0,"",'Retrofit Inputs'!T292)</f>
        <v/>
      </c>
      <c r="O288" s="130" t="str">
        <f ca="1">IF(OR(B288="",N288=""),"",IF(N288="None",0,INDEX(INDIRECT(CONCATENATE(B288,"SF")),1,MATCH(N288,Defaults!D$22:G$22,0))))</f>
        <v/>
      </c>
      <c r="P288" s="131" t="str">
        <f t="shared" ca="1" si="16"/>
        <v/>
      </c>
      <c r="Q288" s="228" t="str">
        <f t="shared" ca="1" si="17"/>
        <v/>
      </c>
      <c r="R288" s="132" t="str">
        <f t="shared" ca="1" si="18"/>
        <v/>
      </c>
      <c r="S288" s="352" t="str">
        <f t="shared" ca="1" si="19"/>
        <v/>
      </c>
    </row>
    <row r="289" spans="2:19" ht="15.5">
      <c r="B289" s="349" t="str">
        <f>IF('Retrofit Inputs'!B293=0,"",'Retrofit Inputs'!B293)</f>
        <v/>
      </c>
      <c r="C289" s="118" t="str">
        <f>IF(B289="","",VLOOKUP(B289,Defaults!B$22:C$28,2,FALSE))</f>
        <v/>
      </c>
      <c r="D289" s="125" t="str">
        <f>IFERROR(VLOOKUP(F289,Measures!$D$11:$F$245,3,FALSE),"")</f>
        <v/>
      </c>
      <c r="E289" s="127" t="str">
        <f ca="1">IF(OR('Project Info'!$C$16="",B289=""),"",IF(D289="Screw-in Lighting",INDEX(INDIRECT(CONCATENATE(B289,"SI_IE")),'Project Info'!C$16,1),IF(D289="Hard-Wired Lighting",INDEX(INDIRECT(CONCATENATE(B289,"HW_IE")),'Project Info'!C$16,1))))</f>
        <v/>
      </c>
      <c r="F289" s="137" t="str">
        <f>IF(OR('Retrofit Inputs'!D293="",'Retrofit Inputs'!F293=""),"",IF(OR('Retrofit Inputs'!D293="LED Tube",'Retrofit Inputs'!D293="LED Kit"),CONCATENATE("LED"," ",'Retrofit Inputs'!F293),CONCATENATE('Retrofit Inputs'!D293, " ",'Retrofit Inputs'!F293)))</f>
        <v/>
      </c>
      <c r="G289" s="120" t="str">
        <f>IF(F289="","",VLOOKUP(F289,Measures!D$11:G$245,4,FALSE))</f>
        <v/>
      </c>
      <c r="H289" s="138" t="str">
        <f>IF('Retrofit Inputs'!H293=0,"",'Retrofit Inputs'!H293)</f>
        <v/>
      </c>
      <c r="I289" s="138" t="str">
        <f>IF('Retrofit Inputs'!K293=0,"",'Retrofit Inputs'!K293)</f>
        <v/>
      </c>
      <c r="J289" s="139" t="str">
        <f ca="1">IF(OR(B289="",I289=""),"",IF(I289="None",0,INDEX(INDIRECT(CONCATENATE(B289,"SF")),1,MATCH(I289,Defaults!D$22:G$22,0))))</f>
        <v/>
      </c>
      <c r="K289" s="140" t="str">
        <f>IF(OR('Retrofit Inputs'!M293="",'Retrofit Inputs'!O293=""),"",IF(OR('Retrofit Inputs'!M293="LED Tube",'Retrofit Inputs'!M293="LED Kit"),CONCATENATE("LED"," ",'Retrofit Inputs'!O293),CONCATENATE('Retrofit Inputs'!M293, " ",'Retrofit Inputs'!O293)))</f>
        <v/>
      </c>
      <c r="L289" s="123" t="str">
        <f>IF(K289="","",VLOOKUP(K289,Measures!D$11:G$245,4,FALSE))</f>
        <v/>
      </c>
      <c r="M289" s="141" t="str">
        <f>IF('Retrofit Inputs'!Q293=0,"",'Retrofit Inputs'!Q293)</f>
        <v/>
      </c>
      <c r="N289" s="142" t="str">
        <f>IF('Retrofit Inputs'!T293=0,"",'Retrofit Inputs'!T293)</f>
        <v/>
      </c>
      <c r="O289" s="143" t="str">
        <f ca="1">IF(OR(B289="",N289=""),"",IF(N289="None",0,INDEX(INDIRECT(CONCATENATE(B289,"SF")),1,MATCH(N289,Defaults!D$22:G$22,0))))</f>
        <v/>
      </c>
      <c r="P289" s="144" t="str">
        <f t="shared" ca="1" si="16"/>
        <v/>
      </c>
      <c r="Q289" s="231" t="str">
        <f t="shared" ca="1" si="17"/>
        <v/>
      </c>
      <c r="R289" s="145" t="str">
        <f t="shared" ca="1" si="18"/>
        <v/>
      </c>
      <c r="S289" s="354" t="str">
        <f t="shared" ca="1" si="19"/>
        <v/>
      </c>
    </row>
    <row r="290" spans="2:19" ht="15.5">
      <c r="B290" s="350" t="str">
        <f>IF('Retrofit Inputs'!B294=0,"",'Retrofit Inputs'!B294)</f>
        <v/>
      </c>
      <c r="C290" s="118" t="str">
        <f>IF(B290="","",VLOOKUP(B290,Defaults!B$22:C$28,2,FALSE))</f>
        <v/>
      </c>
      <c r="D290" s="125" t="str">
        <f>IFERROR(VLOOKUP(F290,Measures!$D$11:$F$245,3,FALSE),"")</f>
        <v/>
      </c>
      <c r="E290" s="127" t="str">
        <f ca="1">IF(OR('Project Info'!$C$16="",B290=""),"",IF(D290="Screw-in Lighting",INDEX(INDIRECT(CONCATENATE(B290,"SI_IE")),'Project Info'!C$16,1),IF(D290="Hard-Wired Lighting",INDEX(INDIRECT(CONCATENATE(B290,"HW_IE")),'Project Info'!C$16,1))))</f>
        <v/>
      </c>
      <c r="F290" s="128" t="str">
        <f>IF(OR('Retrofit Inputs'!D294="",'Retrofit Inputs'!F294=""),"",IF(OR('Retrofit Inputs'!D294="LED Tube",'Retrofit Inputs'!D294="LED Kit"),CONCATENATE("LED"," ",'Retrofit Inputs'!F294),CONCATENATE('Retrofit Inputs'!D294, " ",'Retrofit Inputs'!F294)))</f>
        <v/>
      </c>
      <c r="G290" s="120" t="str">
        <f>IF(F290="","",VLOOKUP(F290,Measures!D$11:G$245,4,FALSE))</f>
        <v/>
      </c>
      <c r="H290" s="129" t="str">
        <f>IF('Retrofit Inputs'!H294=0,"",'Retrofit Inputs'!H294)</f>
        <v/>
      </c>
      <c r="I290" s="129" t="str">
        <f>IF('Retrofit Inputs'!K294=0,"",'Retrofit Inputs'!K294)</f>
        <v/>
      </c>
      <c r="J290" s="130" t="str">
        <f ca="1">IF(OR(B290="",I290=""),"",IF(I290="None",0,INDEX(INDIRECT(CONCATENATE(B290,"SF")),1,MATCH(I290,Defaults!D$22:G$22,0))))</f>
        <v/>
      </c>
      <c r="K290" s="128" t="str">
        <f>IF(OR('Retrofit Inputs'!M294="",'Retrofit Inputs'!O294=""),"",IF(OR('Retrofit Inputs'!M294="LED Tube",'Retrofit Inputs'!M294="LED Kit"),CONCATENATE("LED"," ",'Retrofit Inputs'!O294),CONCATENATE('Retrofit Inputs'!M294, " ",'Retrofit Inputs'!O294)))</f>
        <v/>
      </c>
      <c r="L290" s="123" t="str">
        <f>IF(K290="","",VLOOKUP(K290,Measures!D$11:G$245,4,FALSE))</f>
        <v/>
      </c>
      <c r="M290" s="129" t="str">
        <f>IF('Retrofit Inputs'!Q294=0,"",'Retrofit Inputs'!Q294)</f>
        <v/>
      </c>
      <c r="N290" s="129" t="str">
        <f>IF('Retrofit Inputs'!T294=0,"",'Retrofit Inputs'!T294)</f>
        <v/>
      </c>
      <c r="O290" s="130" t="str">
        <f ca="1">IF(OR(B290="",N290=""),"",IF(N290="None",0,INDEX(INDIRECT(CONCATENATE(B290,"SF")),1,MATCH(N290,Defaults!D$22:G$22,0))))</f>
        <v/>
      </c>
      <c r="P290" s="131" t="str">
        <f t="shared" ca="1" si="16"/>
        <v/>
      </c>
      <c r="Q290" s="228" t="str">
        <f t="shared" ca="1" si="17"/>
        <v/>
      </c>
      <c r="R290" s="132" t="str">
        <f t="shared" ca="1" si="18"/>
        <v/>
      </c>
      <c r="S290" s="352" t="str">
        <f t="shared" ca="1" si="19"/>
        <v/>
      </c>
    </row>
    <row r="291" spans="2:19" ht="15.5">
      <c r="B291" s="348" t="str">
        <f>IF('Retrofit Inputs'!B295=0,"",'Retrofit Inputs'!B295)</f>
        <v/>
      </c>
      <c r="C291" s="118" t="str">
        <f>IF(B291="","",VLOOKUP(B291,Defaults!B$22:C$28,2,FALSE))</f>
        <v/>
      </c>
      <c r="D291" s="125" t="str">
        <f>IFERROR(VLOOKUP(F291,Measures!$D$11:$F$245,3,FALSE),"")</f>
        <v/>
      </c>
      <c r="E291" s="127" t="str">
        <f ca="1">IF(OR('Project Info'!$C$16="",B291=""),"",IF(D291="Screw-in Lighting",INDEX(INDIRECT(CONCATENATE(B291,"SI_IE")),'Project Info'!C$16,1),IF(D291="Hard-Wired Lighting",INDEX(INDIRECT(CONCATENATE(B291,"HW_IE")),'Project Info'!C$16,1))))</f>
        <v/>
      </c>
      <c r="F291" s="128" t="str">
        <f>IF(OR('Retrofit Inputs'!D295="",'Retrofit Inputs'!F295=""),"",IF(OR('Retrofit Inputs'!D295="LED Tube",'Retrofit Inputs'!D295="LED Kit"),CONCATENATE("LED"," ",'Retrofit Inputs'!F295),CONCATENATE('Retrofit Inputs'!D295, " ",'Retrofit Inputs'!F295)))</f>
        <v/>
      </c>
      <c r="G291" s="120" t="str">
        <f>IF(F291="","",VLOOKUP(F291,Measures!D$11:G$245,4,FALSE))</f>
        <v/>
      </c>
      <c r="H291" s="129" t="str">
        <f>IF('Retrofit Inputs'!H295=0,"",'Retrofit Inputs'!H295)</f>
        <v/>
      </c>
      <c r="I291" s="129" t="str">
        <f>IF('Retrofit Inputs'!K295=0,"",'Retrofit Inputs'!K295)</f>
        <v/>
      </c>
      <c r="J291" s="130" t="str">
        <f ca="1">IF(OR(B291="",I291=""),"",IF(I291="None",0,INDEX(INDIRECT(CONCATENATE(B291,"SF")),1,MATCH(I291,Defaults!D$22:G$22,0))))</f>
        <v/>
      </c>
      <c r="K291" s="128" t="str">
        <f>IF(OR('Retrofit Inputs'!M295="",'Retrofit Inputs'!O295=""),"",IF(OR('Retrofit Inputs'!M295="LED Tube",'Retrofit Inputs'!M295="LED Kit"),CONCATENATE("LED"," ",'Retrofit Inputs'!O295),CONCATENATE('Retrofit Inputs'!M295, " ",'Retrofit Inputs'!O295)))</f>
        <v/>
      </c>
      <c r="L291" s="123" t="str">
        <f>IF(K291="","",VLOOKUP(K291,Measures!D$11:G$245,4,FALSE))</f>
        <v/>
      </c>
      <c r="M291" s="121" t="str">
        <f>IF('Retrofit Inputs'!Q295=0,"",'Retrofit Inputs'!Q295)</f>
        <v/>
      </c>
      <c r="N291" s="129" t="str">
        <f>IF('Retrofit Inputs'!T295=0,"",'Retrofit Inputs'!T295)</f>
        <v/>
      </c>
      <c r="O291" s="130" t="str">
        <f ca="1">IF(OR(B291="",N291=""),"",IF(N291="None",0,INDEX(INDIRECT(CONCATENATE(B291,"SF")),1,MATCH(N291,Defaults!D$22:G$22,0))))</f>
        <v/>
      </c>
      <c r="P291" s="131" t="str">
        <f t="shared" ca="1" si="16"/>
        <v/>
      </c>
      <c r="Q291" s="228" t="str">
        <f t="shared" ca="1" si="17"/>
        <v/>
      </c>
      <c r="R291" s="132" t="str">
        <f t="shared" ca="1" si="18"/>
        <v/>
      </c>
      <c r="S291" s="352" t="str">
        <f t="shared" ca="1" si="19"/>
        <v/>
      </c>
    </row>
    <row r="292" spans="2:19" ht="15.5">
      <c r="B292" s="348" t="str">
        <f>IF('Retrofit Inputs'!B296=0,"",'Retrofit Inputs'!B296)</f>
        <v/>
      </c>
      <c r="C292" s="118" t="str">
        <f>IF(B292="","",VLOOKUP(B292,Defaults!B$22:C$28,2,FALSE))</f>
        <v/>
      </c>
      <c r="D292" s="125" t="str">
        <f>IFERROR(VLOOKUP(F292,Measures!$D$11:$F$245,3,FALSE),"")</f>
        <v/>
      </c>
      <c r="E292" s="127" t="str">
        <f ca="1">IF(OR('Project Info'!$C$16="",B292=""),"",IF(D292="Screw-in Lighting",INDEX(INDIRECT(CONCATENATE(B292,"SI_IE")),'Project Info'!C$16,1),IF(D292="Hard-Wired Lighting",INDEX(INDIRECT(CONCATENATE(B292,"HW_IE")),'Project Info'!C$16,1))))</f>
        <v/>
      </c>
      <c r="F292" s="128" t="str">
        <f>IF(OR('Retrofit Inputs'!D296="",'Retrofit Inputs'!F296=""),"",IF(OR('Retrofit Inputs'!D296="LED Tube",'Retrofit Inputs'!D296="LED Kit"),CONCATENATE("LED"," ",'Retrofit Inputs'!F296),CONCATENATE('Retrofit Inputs'!D296, " ",'Retrofit Inputs'!F296)))</f>
        <v/>
      </c>
      <c r="G292" s="120" t="str">
        <f>IF(F292="","",VLOOKUP(F292,Measures!D$11:G$245,4,FALSE))</f>
        <v/>
      </c>
      <c r="H292" s="129" t="str">
        <f>IF('Retrofit Inputs'!H296=0,"",'Retrofit Inputs'!H296)</f>
        <v/>
      </c>
      <c r="I292" s="129" t="str">
        <f>IF('Retrofit Inputs'!K296=0,"",'Retrofit Inputs'!K296)</f>
        <v/>
      </c>
      <c r="J292" s="130" t="str">
        <f ca="1">IF(OR(B292="",I292=""),"",IF(I292="None",0,INDEX(INDIRECT(CONCATENATE(B292,"SF")),1,MATCH(I292,Defaults!D$22:G$22,0))))</f>
        <v/>
      </c>
      <c r="K292" s="24" t="str">
        <f>IF(OR('Retrofit Inputs'!M296="",'Retrofit Inputs'!O296=""),"",IF(OR('Retrofit Inputs'!M296="LED Tube",'Retrofit Inputs'!M296="LED Kit"),CONCATENATE("LED"," ",'Retrofit Inputs'!O296),CONCATENATE('Retrofit Inputs'!M296, " ",'Retrofit Inputs'!O296)))</f>
        <v/>
      </c>
      <c r="L292" s="123" t="str">
        <f>IF(K292="","",VLOOKUP(K292,Measures!D$11:G$245,4,FALSE))</f>
        <v/>
      </c>
      <c r="M292" s="121" t="str">
        <f>IF('Retrofit Inputs'!Q296=0,"",'Retrofit Inputs'!Q296)</f>
        <v/>
      </c>
      <c r="N292" s="25" t="str">
        <f>IF('Retrofit Inputs'!T296=0,"",'Retrofit Inputs'!T296)</f>
        <v/>
      </c>
      <c r="O292" s="26" t="str">
        <f ca="1">IF(OR(B292="",N292=""),"",IF(N292="None",0,INDEX(INDIRECT(CONCATENATE(B292,"SF")),1,MATCH(N292,Defaults!D$22:G$22,0))))</f>
        <v/>
      </c>
      <c r="P292" s="131" t="str">
        <f t="shared" ca="1" si="16"/>
        <v/>
      </c>
      <c r="Q292" s="229" t="str">
        <f t="shared" ca="1" si="17"/>
        <v/>
      </c>
      <c r="R292" s="81" t="str">
        <f t="shared" ca="1" si="18"/>
        <v/>
      </c>
      <c r="S292" s="353" t="str">
        <f t="shared" ca="1" si="19"/>
        <v/>
      </c>
    </row>
    <row r="293" spans="2:19" ht="15.5">
      <c r="B293" s="348" t="str">
        <f>IF('Retrofit Inputs'!B297=0,"",'Retrofit Inputs'!B297)</f>
        <v/>
      </c>
      <c r="C293" s="118" t="str">
        <f>IF(B293="","",VLOOKUP(B293,Defaults!B$22:C$28,2,FALSE))</f>
        <v/>
      </c>
      <c r="D293" s="125" t="str">
        <f>IFERROR(VLOOKUP(F293,Measures!$D$11:$F$245,3,FALSE),"")</f>
        <v/>
      </c>
      <c r="E293" s="127" t="str">
        <f ca="1">IF(OR('Project Info'!$C$16="",B293=""),"",IF(D293="Screw-in Lighting",INDEX(INDIRECT(CONCATENATE(B293,"SI_IE")),'Project Info'!C$16,1),IF(D293="Hard-Wired Lighting",INDEX(INDIRECT(CONCATENATE(B293,"HW_IE")),'Project Info'!C$16,1))))</f>
        <v/>
      </c>
      <c r="F293" s="128" t="str">
        <f>IF(OR('Retrofit Inputs'!D297="",'Retrofit Inputs'!F297=""),"",IF(OR('Retrofit Inputs'!D297="LED Tube",'Retrofit Inputs'!D297="LED Kit"),CONCATENATE("LED"," ",'Retrofit Inputs'!F297),CONCATENATE('Retrofit Inputs'!D297, " ",'Retrofit Inputs'!F297)))</f>
        <v/>
      </c>
      <c r="G293" s="120" t="str">
        <f>IF(F293="","",VLOOKUP(F293,Measures!D$11:G$245,4,FALSE))</f>
        <v/>
      </c>
      <c r="H293" s="129" t="str">
        <f>IF('Retrofit Inputs'!H297=0,"",'Retrofit Inputs'!H297)</f>
        <v/>
      </c>
      <c r="I293" s="129" t="str">
        <f>IF('Retrofit Inputs'!K297=0,"",'Retrofit Inputs'!K297)</f>
        <v/>
      </c>
      <c r="J293" s="130" t="str">
        <f ca="1">IF(OR(B293="",I293=""),"",IF(I293="None",0,INDEX(INDIRECT(CONCATENATE(B293,"SF")),1,MATCH(I293,Defaults!D$22:G$22,0))))</f>
        <v/>
      </c>
      <c r="K293" s="128" t="str">
        <f>IF(OR('Retrofit Inputs'!M297="",'Retrofit Inputs'!O297=""),"",IF(OR('Retrofit Inputs'!M297="LED Tube",'Retrofit Inputs'!M297="LED Kit"),CONCATENATE("LED"," ",'Retrofit Inputs'!O297),CONCATENATE('Retrofit Inputs'!M297, " ",'Retrofit Inputs'!O297)))</f>
        <v/>
      </c>
      <c r="L293" s="123" t="str">
        <f>IF(K293="","",VLOOKUP(K293,Measures!D$11:G$245,4,FALSE))</f>
        <v/>
      </c>
      <c r="M293" s="121" t="str">
        <f>IF('Retrofit Inputs'!Q297=0,"",'Retrofit Inputs'!Q297)</f>
        <v/>
      </c>
      <c r="N293" s="129" t="str">
        <f>IF('Retrofit Inputs'!T297=0,"",'Retrofit Inputs'!T297)</f>
        <v/>
      </c>
      <c r="O293" s="130" t="str">
        <f ca="1">IF(OR(B293="",N293=""),"",IF(N293="None",0,INDEX(INDIRECT(CONCATENATE(B293,"SF")),1,MATCH(N293,Defaults!D$22:G$22,0))))</f>
        <v/>
      </c>
      <c r="P293" s="131" t="str">
        <f t="shared" ca="1" si="16"/>
        <v/>
      </c>
      <c r="Q293" s="228" t="str">
        <f t="shared" ca="1" si="17"/>
        <v/>
      </c>
      <c r="R293" s="132" t="str">
        <f t="shared" ca="1" si="18"/>
        <v/>
      </c>
      <c r="S293" s="352" t="str">
        <f t="shared" ca="1" si="19"/>
        <v/>
      </c>
    </row>
    <row r="294" spans="2:19" ht="15.5">
      <c r="B294" s="348" t="str">
        <f>IF('Retrofit Inputs'!B298=0,"",'Retrofit Inputs'!B298)</f>
        <v/>
      </c>
      <c r="C294" s="118" t="str">
        <f>IF(B294="","",VLOOKUP(B294,Defaults!B$22:C$28,2,FALSE))</f>
        <v/>
      </c>
      <c r="D294" s="125" t="str">
        <f>IFERROR(VLOOKUP(F294,Measures!$D$11:$F$245,3,FALSE),"")</f>
        <v/>
      </c>
      <c r="E294" s="127" t="str">
        <f ca="1">IF(OR('Project Info'!$C$16="",B294=""),"",IF(D294="Screw-in Lighting",INDEX(INDIRECT(CONCATENATE(B294,"SI_IE")),'Project Info'!C$16,1),IF(D294="Hard-Wired Lighting",INDEX(INDIRECT(CONCATENATE(B294,"HW_IE")),'Project Info'!C$16,1))))</f>
        <v/>
      </c>
      <c r="F294" s="128" t="str">
        <f>IF(OR('Retrofit Inputs'!D298="",'Retrofit Inputs'!F298=""),"",IF(OR('Retrofit Inputs'!D298="LED Tube",'Retrofit Inputs'!D298="LED Kit"),CONCATENATE("LED"," ",'Retrofit Inputs'!F298),CONCATENATE('Retrofit Inputs'!D298, " ",'Retrofit Inputs'!F298)))</f>
        <v/>
      </c>
      <c r="G294" s="120" t="str">
        <f>IF(F294="","",VLOOKUP(F294,Measures!D$11:G$245,4,FALSE))</f>
        <v/>
      </c>
      <c r="H294" s="129" t="str">
        <f>IF('Retrofit Inputs'!H298=0,"",'Retrofit Inputs'!H298)</f>
        <v/>
      </c>
      <c r="I294" s="129" t="str">
        <f>IF('Retrofit Inputs'!K298=0,"",'Retrofit Inputs'!K298)</f>
        <v/>
      </c>
      <c r="J294" s="130" t="str">
        <f ca="1">IF(OR(B294="",I294=""),"",IF(I294="None",0,INDEX(INDIRECT(CONCATENATE(B294,"SF")),1,MATCH(I294,Defaults!D$22:G$22,0))))</f>
        <v/>
      </c>
      <c r="K294" s="128" t="str">
        <f>IF(OR('Retrofit Inputs'!M298="",'Retrofit Inputs'!O298=""),"",IF(OR('Retrofit Inputs'!M298="LED Tube",'Retrofit Inputs'!M298="LED Kit"),CONCATENATE("LED"," ",'Retrofit Inputs'!O298),CONCATENATE('Retrofit Inputs'!M298, " ",'Retrofit Inputs'!O298)))</f>
        <v/>
      </c>
      <c r="L294" s="123" t="str">
        <f>IF(K294="","",VLOOKUP(K294,Measures!D$11:G$245,4,FALSE))</f>
        <v/>
      </c>
      <c r="M294" s="121" t="str">
        <f>IF('Retrofit Inputs'!Q298=0,"",'Retrofit Inputs'!Q298)</f>
        <v/>
      </c>
      <c r="N294" s="129" t="str">
        <f>IF('Retrofit Inputs'!T298=0,"",'Retrofit Inputs'!T298)</f>
        <v/>
      </c>
      <c r="O294" s="130" t="str">
        <f ca="1">IF(OR(B294="",N294=""),"",IF(N294="None",0,INDEX(INDIRECT(CONCATENATE(B294,"SF")),1,MATCH(N294,Defaults!D$22:G$22,0))))</f>
        <v/>
      </c>
      <c r="P294" s="131" t="str">
        <f t="shared" ca="1" si="16"/>
        <v/>
      </c>
      <c r="Q294" s="228" t="str">
        <f t="shared" ca="1" si="17"/>
        <v/>
      </c>
      <c r="R294" s="132" t="str">
        <f t="shared" ca="1" si="18"/>
        <v/>
      </c>
      <c r="S294" s="352" t="str">
        <f t="shared" ca="1" si="19"/>
        <v/>
      </c>
    </row>
    <row r="295" spans="2:19" ht="15.5">
      <c r="B295" s="348" t="str">
        <f>IF('Retrofit Inputs'!B299=0,"",'Retrofit Inputs'!B299)</f>
        <v/>
      </c>
      <c r="C295" s="118" t="str">
        <f>IF(B295="","",VLOOKUP(B295,Defaults!B$22:C$28,2,FALSE))</f>
        <v/>
      </c>
      <c r="D295" s="125" t="str">
        <f>IFERROR(VLOOKUP(F295,Measures!$D$11:$F$245,3,FALSE),"")</f>
        <v/>
      </c>
      <c r="E295" s="127" t="str">
        <f ca="1">IF(OR('Project Info'!$C$16="",B295=""),"",IF(D295="Screw-in Lighting",INDEX(INDIRECT(CONCATENATE(B295,"SI_IE")),'Project Info'!C$16,1),IF(D295="Hard-Wired Lighting",INDEX(INDIRECT(CONCATENATE(B295,"HW_IE")),'Project Info'!C$16,1))))</f>
        <v/>
      </c>
      <c r="F295" s="128" t="str">
        <f>IF(OR('Retrofit Inputs'!D299="",'Retrofit Inputs'!F299=""),"",IF(OR('Retrofit Inputs'!D299="LED Tube",'Retrofit Inputs'!D299="LED Kit"),CONCATENATE("LED"," ",'Retrofit Inputs'!F299),CONCATENATE('Retrofit Inputs'!D299, " ",'Retrofit Inputs'!F299)))</f>
        <v/>
      </c>
      <c r="G295" s="120" t="str">
        <f>IF(F295="","",VLOOKUP(F295,Measures!D$11:G$245,4,FALSE))</f>
        <v/>
      </c>
      <c r="H295" s="129" t="str">
        <f>IF('Retrofit Inputs'!H299=0,"",'Retrofit Inputs'!H299)</f>
        <v/>
      </c>
      <c r="I295" s="129" t="str">
        <f>IF('Retrofit Inputs'!K299=0,"",'Retrofit Inputs'!K299)</f>
        <v/>
      </c>
      <c r="J295" s="130" t="str">
        <f ca="1">IF(OR(B295="",I295=""),"",IF(I295="None",0,INDEX(INDIRECT(CONCATENATE(B295,"SF")),1,MATCH(I295,Defaults!D$22:G$22,0))))</f>
        <v/>
      </c>
      <c r="K295" s="128" t="str">
        <f>IF(OR('Retrofit Inputs'!M299="",'Retrofit Inputs'!O299=""),"",IF(OR('Retrofit Inputs'!M299="LED Tube",'Retrofit Inputs'!M299="LED Kit"),CONCATENATE("LED"," ",'Retrofit Inputs'!O299),CONCATENATE('Retrofit Inputs'!M299, " ",'Retrofit Inputs'!O299)))</f>
        <v/>
      </c>
      <c r="L295" s="123" t="str">
        <f>IF(K295="","",VLOOKUP(K295,Measures!D$11:G$245,4,FALSE))</f>
        <v/>
      </c>
      <c r="M295" s="121" t="str">
        <f>IF('Retrofit Inputs'!Q299=0,"",'Retrofit Inputs'!Q299)</f>
        <v/>
      </c>
      <c r="N295" s="129" t="str">
        <f>IF('Retrofit Inputs'!T299=0,"",'Retrofit Inputs'!T299)</f>
        <v/>
      </c>
      <c r="O295" s="130" t="str">
        <f ca="1">IF(OR(B295="",N295=""),"",IF(N295="None",0,INDEX(INDIRECT(CONCATENATE(B295,"SF")),1,MATCH(N295,Defaults!D$22:G$22,0))))</f>
        <v/>
      </c>
      <c r="P295" s="131" t="str">
        <f t="shared" ca="1" si="16"/>
        <v/>
      </c>
      <c r="Q295" s="228" t="str">
        <f t="shared" ca="1" si="17"/>
        <v/>
      </c>
      <c r="R295" s="132" t="str">
        <f t="shared" ca="1" si="18"/>
        <v/>
      </c>
      <c r="S295" s="352" t="str">
        <f t="shared" ca="1" si="19"/>
        <v/>
      </c>
    </row>
    <row r="296" spans="2:19" ht="15.5">
      <c r="B296" s="348" t="str">
        <f>IF('Retrofit Inputs'!B300=0,"",'Retrofit Inputs'!B300)</f>
        <v/>
      </c>
      <c r="C296" s="118" t="str">
        <f>IF(B296="","",VLOOKUP(B296,Defaults!B$22:C$28,2,FALSE))</f>
        <v/>
      </c>
      <c r="D296" s="125" t="str">
        <f>IFERROR(VLOOKUP(F296,Measures!$D$11:$F$245,3,FALSE),"")</f>
        <v/>
      </c>
      <c r="E296" s="127" t="str">
        <f ca="1">IF(OR('Project Info'!$C$16="",B296=""),"",IF(D296="Screw-in Lighting",INDEX(INDIRECT(CONCATENATE(B296,"SI_IE")),'Project Info'!C$16,1),IF(D296="Hard-Wired Lighting",INDEX(INDIRECT(CONCATENATE(B296,"HW_IE")),'Project Info'!C$16,1))))</f>
        <v/>
      </c>
      <c r="F296" s="128" t="str">
        <f>IF(OR('Retrofit Inputs'!D300="",'Retrofit Inputs'!F300=""),"",IF(OR('Retrofit Inputs'!D300="LED Tube",'Retrofit Inputs'!D300="LED Kit"),CONCATENATE("LED"," ",'Retrofit Inputs'!F300),CONCATENATE('Retrofit Inputs'!D300, " ",'Retrofit Inputs'!F300)))</f>
        <v/>
      </c>
      <c r="G296" s="120" t="str">
        <f>IF(F296="","",VLOOKUP(F296,Measures!D$11:G$245,4,FALSE))</f>
        <v/>
      </c>
      <c r="H296" s="129" t="str">
        <f>IF('Retrofit Inputs'!H300=0,"",'Retrofit Inputs'!H300)</f>
        <v/>
      </c>
      <c r="I296" s="129" t="str">
        <f>IF('Retrofit Inputs'!K300=0,"",'Retrofit Inputs'!K300)</f>
        <v/>
      </c>
      <c r="J296" s="130" t="str">
        <f ca="1">IF(OR(B296="",I296=""),"",IF(I296="None",0,INDEX(INDIRECT(CONCATENATE(B296,"SF")),1,MATCH(I296,Defaults!D$22:G$22,0))))</f>
        <v/>
      </c>
      <c r="K296" s="128" t="str">
        <f>IF(OR('Retrofit Inputs'!M300="",'Retrofit Inputs'!O300=""),"",IF(OR('Retrofit Inputs'!M300="LED Tube",'Retrofit Inputs'!M300="LED Kit"),CONCATENATE("LED"," ",'Retrofit Inputs'!O300),CONCATENATE('Retrofit Inputs'!M300, " ",'Retrofit Inputs'!O300)))</f>
        <v/>
      </c>
      <c r="L296" s="123" t="str">
        <f>IF(K296="","",VLOOKUP(K296,Measures!D$11:G$245,4,FALSE))</f>
        <v/>
      </c>
      <c r="M296" s="121" t="str">
        <f>IF('Retrofit Inputs'!Q300=0,"",'Retrofit Inputs'!Q300)</f>
        <v/>
      </c>
      <c r="N296" s="129" t="str">
        <f>IF('Retrofit Inputs'!T300=0,"",'Retrofit Inputs'!T300)</f>
        <v/>
      </c>
      <c r="O296" s="130" t="str">
        <f ca="1">IF(OR(B296="",N296=""),"",IF(N296="None",0,INDEX(INDIRECT(CONCATENATE(B296,"SF")),1,MATCH(N296,Defaults!D$22:G$22,0))))</f>
        <v/>
      </c>
      <c r="P296" s="131" t="str">
        <f t="shared" ca="1" si="16"/>
        <v/>
      </c>
      <c r="Q296" s="228" t="str">
        <f t="shared" ca="1" si="17"/>
        <v/>
      </c>
      <c r="R296" s="132" t="str">
        <f t="shared" ca="1" si="18"/>
        <v/>
      </c>
      <c r="S296" s="352" t="str">
        <f t="shared" ca="1" si="19"/>
        <v/>
      </c>
    </row>
    <row r="297" spans="2:19" ht="15.5">
      <c r="B297" s="348" t="str">
        <f>IF('Retrofit Inputs'!B301=0,"",'Retrofit Inputs'!B301)</f>
        <v/>
      </c>
      <c r="C297" s="118" t="str">
        <f>IF(B297="","",VLOOKUP(B297,Defaults!B$22:C$28,2,FALSE))</f>
        <v/>
      </c>
      <c r="D297" s="125" t="str">
        <f>IFERROR(VLOOKUP(F297,Measures!$D$11:$F$245,3,FALSE),"")</f>
        <v/>
      </c>
      <c r="E297" s="127" t="str">
        <f ca="1">IF(OR('Project Info'!$C$16="",B297=""),"",IF(D297="Screw-in Lighting",INDEX(INDIRECT(CONCATENATE(B297,"SI_IE")),'Project Info'!C$16,1),IF(D297="Hard-Wired Lighting",INDEX(INDIRECT(CONCATENATE(B297,"HW_IE")),'Project Info'!C$16,1))))</f>
        <v/>
      </c>
      <c r="F297" s="128" t="str">
        <f>IF(OR('Retrofit Inputs'!D301="",'Retrofit Inputs'!F301=""),"",IF(OR('Retrofit Inputs'!D301="LED Tube",'Retrofit Inputs'!D301="LED Kit"),CONCATENATE("LED"," ",'Retrofit Inputs'!F301),CONCATENATE('Retrofit Inputs'!D301, " ",'Retrofit Inputs'!F301)))</f>
        <v/>
      </c>
      <c r="G297" s="120" t="str">
        <f>IF(F297="","",VLOOKUP(F297,Measures!D$11:G$245,4,FALSE))</f>
        <v/>
      </c>
      <c r="H297" s="129" t="str">
        <f>IF('Retrofit Inputs'!H301=0,"",'Retrofit Inputs'!H301)</f>
        <v/>
      </c>
      <c r="I297" s="129" t="str">
        <f>IF('Retrofit Inputs'!K301=0,"",'Retrofit Inputs'!K301)</f>
        <v/>
      </c>
      <c r="J297" s="130" t="str">
        <f ca="1">IF(OR(B297="",I297=""),"",IF(I297="None",0,INDEX(INDIRECT(CONCATENATE(B297,"SF")),1,MATCH(I297,Defaults!D$22:G$22,0))))</f>
        <v/>
      </c>
      <c r="K297" s="128" t="str">
        <f>IF(OR('Retrofit Inputs'!M301="",'Retrofit Inputs'!O301=""),"",IF(OR('Retrofit Inputs'!M301="LED Tube",'Retrofit Inputs'!M301="LED Kit"),CONCATENATE("LED"," ",'Retrofit Inputs'!O301),CONCATENATE('Retrofit Inputs'!M301, " ",'Retrofit Inputs'!O301)))</f>
        <v/>
      </c>
      <c r="L297" s="123" t="str">
        <f>IF(K297="","",VLOOKUP(K297,Measures!D$11:G$245,4,FALSE))</f>
        <v/>
      </c>
      <c r="M297" s="121" t="str">
        <f>IF('Retrofit Inputs'!Q301=0,"",'Retrofit Inputs'!Q301)</f>
        <v/>
      </c>
      <c r="N297" s="129" t="str">
        <f>IF('Retrofit Inputs'!T301=0,"",'Retrofit Inputs'!T301)</f>
        <v/>
      </c>
      <c r="O297" s="130" t="str">
        <f ca="1">IF(OR(B297="",N297=""),"",IF(N297="None",0,INDEX(INDIRECT(CONCATENATE(B297,"SF")),1,MATCH(N297,Defaults!D$22:G$22,0))))</f>
        <v/>
      </c>
      <c r="P297" s="131" t="str">
        <f t="shared" ca="1" si="16"/>
        <v/>
      </c>
      <c r="Q297" s="228" t="str">
        <f t="shared" ca="1" si="17"/>
        <v/>
      </c>
      <c r="R297" s="132" t="str">
        <f t="shared" ca="1" si="18"/>
        <v/>
      </c>
      <c r="S297" s="352" t="str">
        <f t="shared" ca="1" si="19"/>
        <v/>
      </c>
    </row>
    <row r="298" spans="2:19" ht="15.5">
      <c r="B298" s="348" t="str">
        <f>IF('Retrofit Inputs'!B302=0,"",'Retrofit Inputs'!B302)</f>
        <v/>
      </c>
      <c r="C298" s="118" t="str">
        <f>IF(B298="","",VLOOKUP(B298,Defaults!B$22:C$28,2,FALSE))</f>
        <v/>
      </c>
      <c r="D298" s="125" t="str">
        <f>IFERROR(VLOOKUP(F298,Measures!$D$11:$F$245,3,FALSE),"")</f>
        <v/>
      </c>
      <c r="E298" s="127" t="str">
        <f ca="1">IF(OR('Project Info'!$C$16="",B298=""),"",IF(D298="Screw-in Lighting",INDEX(INDIRECT(CONCATENATE(B298,"SI_IE")),'Project Info'!C$16,1),IF(D298="Hard-Wired Lighting",INDEX(INDIRECT(CONCATENATE(B298,"HW_IE")),'Project Info'!C$16,1))))</f>
        <v/>
      </c>
      <c r="F298" s="133" t="str">
        <f>IF(OR('Retrofit Inputs'!D302="",'Retrofit Inputs'!F302=""),"",IF(OR('Retrofit Inputs'!D302="LED Tube",'Retrofit Inputs'!D302="LED Kit"),CONCATENATE("LED"," ",'Retrofit Inputs'!F302),CONCATENATE('Retrofit Inputs'!D302, " ",'Retrofit Inputs'!F302)))</f>
        <v/>
      </c>
      <c r="G298" s="120" t="str">
        <f>IF(F298="","",VLOOKUP(F298,Measures!D$11:G$245,4,FALSE))</f>
        <v/>
      </c>
      <c r="H298" s="134" t="str">
        <f>IF('Retrofit Inputs'!H302=0,"",'Retrofit Inputs'!H302)</f>
        <v/>
      </c>
      <c r="I298" s="134" t="str">
        <f>IF('Retrofit Inputs'!K302=0,"",'Retrofit Inputs'!K302)</f>
        <v/>
      </c>
      <c r="J298" s="135" t="str">
        <f ca="1">IF(OR(B298="",I298=""),"",IF(I298="None",0,INDEX(INDIRECT(CONCATENATE(B298,"SF")),1,MATCH(I298,Defaults!D$22:G$22,0))))</f>
        <v/>
      </c>
      <c r="K298" s="128" t="str">
        <f>IF(OR('Retrofit Inputs'!M302="",'Retrofit Inputs'!O302=""),"",IF(OR('Retrofit Inputs'!M302="LED Tube",'Retrofit Inputs'!M302="LED Kit"),CONCATENATE("LED"," ",'Retrofit Inputs'!O302),CONCATENATE('Retrofit Inputs'!M302, " ",'Retrofit Inputs'!O302)))</f>
        <v/>
      </c>
      <c r="L298" s="123" t="str">
        <f>IF(K298="","",VLOOKUP(K298,Measures!D$11:G$245,4,FALSE))</f>
        <v/>
      </c>
      <c r="M298" s="121" t="str">
        <f>IF('Retrofit Inputs'!Q302=0,"",'Retrofit Inputs'!Q302)</f>
        <v/>
      </c>
      <c r="N298" s="129" t="str">
        <f>IF('Retrofit Inputs'!T302=0,"",'Retrofit Inputs'!T302)</f>
        <v/>
      </c>
      <c r="O298" s="130" t="str">
        <f ca="1">IF(OR(B298="",N298=""),"",IF(N298="None",0,INDEX(INDIRECT(CONCATENATE(B298,"SF")),1,MATCH(N298,Defaults!D$22:G$22,0))))</f>
        <v/>
      </c>
      <c r="P298" s="131" t="str">
        <f t="shared" ca="1" si="16"/>
        <v/>
      </c>
      <c r="Q298" s="228" t="str">
        <f t="shared" ca="1" si="17"/>
        <v/>
      </c>
      <c r="R298" s="132" t="str">
        <f t="shared" ca="1" si="18"/>
        <v/>
      </c>
      <c r="S298" s="352" t="str">
        <f t="shared" ca="1" si="19"/>
        <v/>
      </c>
    </row>
    <row r="299" spans="2:19" ht="15.5">
      <c r="B299" s="348" t="str">
        <f>IF('Retrofit Inputs'!B303=0,"",'Retrofit Inputs'!B303)</f>
        <v/>
      </c>
      <c r="C299" s="118" t="str">
        <f>IF(B299="","",VLOOKUP(B299,Defaults!B$22:C$28,2,FALSE))</f>
        <v/>
      </c>
      <c r="D299" s="125" t="str">
        <f>IFERROR(VLOOKUP(F299,Measures!$D$11:$F$245,3,FALSE),"")</f>
        <v/>
      </c>
      <c r="E299" s="127" t="str">
        <f ca="1">IF(OR('Project Info'!$C$16="",B299=""),"",IF(D299="Screw-in Lighting",INDEX(INDIRECT(CONCATENATE(B299,"SI_IE")),'Project Info'!C$16,1),IF(D299="Hard-Wired Lighting",INDEX(INDIRECT(CONCATENATE(B299,"HW_IE")),'Project Info'!C$16,1))))</f>
        <v/>
      </c>
      <c r="F299" s="133" t="str">
        <f>IF(OR('Retrofit Inputs'!D303="",'Retrofit Inputs'!F303=""),"",IF(OR('Retrofit Inputs'!D303="LED Tube",'Retrofit Inputs'!D303="LED Kit"),CONCATENATE("LED"," ",'Retrofit Inputs'!F303),CONCATENATE('Retrofit Inputs'!D303, " ",'Retrofit Inputs'!F303)))</f>
        <v/>
      </c>
      <c r="G299" s="120" t="str">
        <f>IF(F299="","",VLOOKUP(F299,Measures!D$11:G$245,4,FALSE))</f>
        <v/>
      </c>
      <c r="H299" s="134" t="str">
        <f>IF('Retrofit Inputs'!H303=0,"",'Retrofit Inputs'!H303)</f>
        <v/>
      </c>
      <c r="I299" s="134" t="str">
        <f>IF('Retrofit Inputs'!K303=0,"",'Retrofit Inputs'!K303)</f>
        <v/>
      </c>
      <c r="J299" s="135" t="str">
        <f ca="1">IF(OR(B299="",I299=""),"",IF(I299="None",0,INDEX(INDIRECT(CONCATENATE(B299,"SF")),1,MATCH(I299,Defaults!D$22:G$22,0))))</f>
        <v/>
      </c>
      <c r="K299" s="128" t="str">
        <f>IF(OR('Retrofit Inputs'!M303="",'Retrofit Inputs'!O303=""),"",IF(OR('Retrofit Inputs'!M303="LED Tube",'Retrofit Inputs'!M303="LED Kit"),CONCATENATE("LED"," ",'Retrofit Inputs'!O303),CONCATENATE('Retrofit Inputs'!M303, " ",'Retrofit Inputs'!O303)))</f>
        <v/>
      </c>
      <c r="L299" s="123" t="str">
        <f>IF(K299="","",VLOOKUP(K299,Measures!D$11:G$245,4,FALSE))</f>
        <v/>
      </c>
      <c r="M299" s="121" t="str">
        <f>IF('Retrofit Inputs'!Q303=0,"",'Retrofit Inputs'!Q303)</f>
        <v/>
      </c>
      <c r="N299" s="129" t="str">
        <f>IF('Retrofit Inputs'!T303=0,"",'Retrofit Inputs'!T303)</f>
        <v/>
      </c>
      <c r="O299" s="130" t="str">
        <f ca="1">IF(OR(B299="",N299=""),"",IF(N299="None",0,INDEX(INDIRECT(CONCATENATE(B299,"SF")),1,MATCH(N299,Defaults!D$22:G$22,0))))</f>
        <v/>
      </c>
      <c r="P299" s="131" t="str">
        <f t="shared" ca="1" si="16"/>
        <v/>
      </c>
      <c r="Q299" s="228" t="str">
        <f t="shared" ca="1" si="17"/>
        <v/>
      </c>
      <c r="R299" s="132" t="str">
        <f t="shared" ca="1" si="18"/>
        <v/>
      </c>
      <c r="S299" s="352" t="str">
        <f t="shared" ca="1" si="19"/>
        <v/>
      </c>
    </row>
    <row r="300" spans="2:19" ht="15.5">
      <c r="B300" s="348" t="str">
        <f>IF('Retrofit Inputs'!B304=0,"",'Retrofit Inputs'!B304)</f>
        <v/>
      </c>
      <c r="C300" s="118" t="str">
        <f>IF(B300="","",VLOOKUP(B300,Defaults!B$22:C$28,2,FALSE))</f>
        <v/>
      </c>
      <c r="D300" s="125" t="str">
        <f>IFERROR(VLOOKUP(F300,Measures!$D$11:$F$245,3,FALSE),"")</f>
        <v/>
      </c>
      <c r="E300" s="127" t="str">
        <f ca="1">IF(OR('Project Info'!$C$16="",B300=""),"",IF(D300="Screw-in Lighting",INDEX(INDIRECT(CONCATENATE(B300,"SI_IE")),'Project Info'!C$16,1),IF(D300="Hard-Wired Lighting",INDEX(INDIRECT(CONCATENATE(B300,"HW_IE")),'Project Info'!C$16,1))))</f>
        <v/>
      </c>
      <c r="F300" s="117" t="str">
        <f>IF(OR('Retrofit Inputs'!D304="",'Retrofit Inputs'!F304=""),"",IF(OR('Retrofit Inputs'!D304="LED Tube",'Retrofit Inputs'!D304="LED Kit"),CONCATENATE("LED"," ",'Retrofit Inputs'!F304),CONCATENATE('Retrofit Inputs'!D304, " ",'Retrofit Inputs'!F304)))</f>
        <v/>
      </c>
      <c r="G300" s="120" t="str">
        <f>IF(F300="","",VLOOKUP(F300,Measures!D$11:G$245,4,FALSE))</f>
        <v/>
      </c>
      <c r="H300" s="121" t="str">
        <f>IF('Retrofit Inputs'!H304=0,"",'Retrofit Inputs'!H304)</f>
        <v/>
      </c>
      <c r="I300" s="121" t="str">
        <f>IF('Retrofit Inputs'!K304=0,"",'Retrofit Inputs'!K304)</f>
        <v/>
      </c>
      <c r="J300" s="122" t="str">
        <f ca="1">IF(OR(B300="",I300=""),"",IF(I300="None",0,INDEX(INDIRECT(CONCATENATE(B300,"SF")),1,MATCH(I300,Defaults!D$22:G$22,0))))</f>
        <v/>
      </c>
      <c r="K300" s="117" t="str">
        <f>IF(OR('Retrofit Inputs'!M304="",'Retrofit Inputs'!O304=""),"",IF(OR('Retrofit Inputs'!M304="LED Tube",'Retrofit Inputs'!M304="LED Kit"),CONCATENATE("LED"," ",'Retrofit Inputs'!O304),CONCATENATE('Retrofit Inputs'!M304, " ",'Retrofit Inputs'!O304)))</f>
        <v/>
      </c>
      <c r="L300" s="123" t="str">
        <f>IF(K300="","",VLOOKUP(K300,Measures!D$11:G$245,4,FALSE))</f>
        <v/>
      </c>
      <c r="M300" s="121" t="str">
        <f>IF('Retrofit Inputs'!Q304=0,"",'Retrofit Inputs'!Q304)</f>
        <v/>
      </c>
      <c r="N300" s="121" t="str">
        <f>IF('Retrofit Inputs'!T304=0,"",'Retrofit Inputs'!T304)</f>
        <v/>
      </c>
      <c r="O300" s="122" t="str">
        <f ca="1">IF(OR(B300="",N300=""),"",IF(N300="None",0,INDEX(INDIRECT(CONCATENATE(B300,"SF")),1,MATCH(N300,Defaults!D$22:G$22,0))))</f>
        <v/>
      </c>
      <c r="P300" s="136" t="str">
        <f t="shared" ca="1" si="16"/>
        <v/>
      </c>
      <c r="Q300" s="230" t="str">
        <f t="shared" ca="1" si="17"/>
        <v/>
      </c>
      <c r="R300" s="126" t="str">
        <f t="shared" ca="1" si="18"/>
        <v/>
      </c>
      <c r="S300" s="351" t="str">
        <f t="shared" ca="1" si="19"/>
        <v/>
      </c>
    </row>
    <row r="301" spans="2:19" ht="15.5">
      <c r="B301" s="348" t="str">
        <f>IF('Retrofit Inputs'!B305=0,"",'Retrofit Inputs'!B305)</f>
        <v/>
      </c>
      <c r="C301" s="118" t="str">
        <f>IF(B301="","",VLOOKUP(B301,Defaults!B$22:C$28,2,FALSE))</f>
        <v/>
      </c>
      <c r="D301" s="125" t="str">
        <f>IFERROR(VLOOKUP(F301,Measures!$D$11:$F$245,3,FALSE),"")</f>
        <v/>
      </c>
      <c r="E301" s="127" t="str">
        <f ca="1">IF(OR('Project Info'!$C$16="",B301=""),"",IF(D301="Screw-in Lighting",INDEX(INDIRECT(CONCATENATE(B301,"SI_IE")),'Project Info'!C$16,1),IF(D301="Hard-Wired Lighting",INDEX(INDIRECT(CONCATENATE(B301,"HW_IE")),'Project Info'!C$16,1))))</f>
        <v/>
      </c>
      <c r="F301" s="128" t="str">
        <f>IF(OR('Retrofit Inputs'!D305="",'Retrofit Inputs'!F305=""),"",IF(OR('Retrofit Inputs'!D305="LED Tube",'Retrofit Inputs'!D305="LED Kit"),CONCATENATE("LED"," ",'Retrofit Inputs'!F305),CONCATENATE('Retrofit Inputs'!D305, " ",'Retrofit Inputs'!F305)))</f>
        <v/>
      </c>
      <c r="G301" s="120" t="str">
        <f>IF(F301="","",VLOOKUP(F301,Measures!D$11:G$245,4,FALSE))</f>
        <v/>
      </c>
      <c r="H301" s="129" t="str">
        <f>IF('Retrofit Inputs'!H305=0,"",'Retrofit Inputs'!H305)</f>
        <v/>
      </c>
      <c r="I301" s="129" t="str">
        <f>IF('Retrofit Inputs'!K305=0,"",'Retrofit Inputs'!K305)</f>
        <v/>
      </c>
      <c r="J301" s="130" t="str">
        <f ca="1">IF(OR(B301="",I301=""),"",IF(I301="None",0,INDEX(INDIRECT(CONCATENATE(B301,"SF")),1,MATCH(I301,Defaults!D$22:G$22,0))))</f>
        <v/>
      </c>
      <c r="K301" s="128" t="str">
        <f>IF(OR('Retrofit Inputs'!M305="",'Retrofit Inputs'!O305=""),"",IF(OR('Retrofit Inputs'!M305="LED Tube",'Retrofit Inputs'!M305="LED Kit"),CONCATENATE("LED"," ",'Retrofit Inputs'!O305),CONCATENATE('Retrofit Inputs'!M305, " ",'Retrofit Inputs'!O305)))</f>
        <v/>
      </c>
      <c r="L301" s="123" t="str">
        <f>IF(K301="","",VLOOKUP(K301,Measures!D$11:G$245,4,FALSE))</f>
        <v/>
      </c>
      <c r="M301" s="121" t="str">
        <f>IF('Retrofit Inputs'!Q305=0,"",'Retrofit Inputs'!Q305)</f>
        <v/>
      </c>
      <c r="N301" s="129" t="str">
        <f>IF('Retrofit Inputs'!T305=0,"",'Retrofit Inputs'!T305)</f>
        <v/>
      </c>
      <c r="O301" s="130" t="str">
        <f ca="1">IF(OR(B301="",N301=""),"",IF(N301="None",0,INDEX(INDIRECT(CONCATENATE(B301,"SF")),1,MATCH(N301,Defaults!D$22:G$22,0))))</f>
        <v/>
      </c>
      <c r="P301" s="131" t="str">
        <f t="shared" ca="1" si="16"/>
        <v/>
      </c>
      <c r="Q301" s="228" t="str">
        <f t="shared" ca="1" si="17"/>
        <v/>
      </c>
      <c r="R301" s="132" t="str">
        <f t="shared" ca="1" si="18"/>
        <v/>
      </c>
      <c r="S301" s="352" t="str">
        <f t="shared" ca="1" si="19"/>
        <v/>
      </c>
    </row>
    <row r="302" spans="2:19" ht="15.5">
      <c r="B302" s="348" t="str">
        <f>IF('Retrofit Inputs'!B306=0,"",'Retrofit Inputs'!B306)</f>
        <v/>
      </c>
      <c r="C302" s="118" t="str">
        <f>IF(B302="","",VLOOKUP(B302,Defaults!B$22:C$28,2,FALSE))</f>
        <v/>
      </c>
      <c r="D302" s="125" t="str">
        <f>IFERROR(VLOOKUP(F302,Measures!$D$11:$F$245,3,FALSE),"")</f>
        <v/>
      </c>
      <c r="E302" s="127" t="str">
        <f ca="1">IF(OR('Project Info'!$C$16="",B302=""),"",IF(D302="Screw-in Lighting",INDEX(INDIRECT(CONCATENATE(B302,"SI_IE")),'Project Info'!C$16,1),IF(D302="Hard-Wired Lighting",INDEX(INDIRECT(CONCATENATE(B302,"HW_IE")),'Project Info'!C$16,1))))</f>
        <v/>
      </c>
      <c r="F302" s="128" t="str">
        <f>IF(OR('Retrofit Inputs'!D306="",'Retrofit Inputs'!F306=""),"",IF(OR('Retrofit Inputs'!D306="LED Tube",'Retrofit Inputs'!D306="LED Kit"),CONCATENATE("LED"," ",'Retrofit Inputs'!F306),CONCATENATE('Retrofit Inputs'!D306, " ",'Retrofit Inputs'!F306)))</f>
        <v/>
      </c>
      <c r="G302" s="120" t="str">
        <f>IF(F302="","",VLOOKUP(F302,Measures!D$11:G$245,4,FALSE))</f>
        <v/>
      </c>
      <c r="H302" s="129" t="str">
        <f>IF('Retrofit Inputs'!H306=0,"",'Retrofit Inputs'!H306)</f>
        <v/>
      </c>
      <c r="I302" s="129" t="str">
        <f>IF('Retrofit Inputs'!K306=0,"",'Retrofit Inputs'!K306)</f>
        <v/>
      </c>
      <c r="J302" s="130" t="str">
        <f ca="1">IF(OR(B302="",I302=""),"",IF(I302="None",0,INDEX(INDIRECT(CONCATENATE(B302,"SF")),1,MATCH(I302,Defaults!D$22:G$22,0))))</f>
        <v/>
      </c>
      <c r="K302" s="24" t="str">
        <f>IF(OR('Retrofit Inputs'!M306="",'Retrofit Inputs'!O306=""),"",IF(OR('Retrofit Inputs'!M306="LED Tube",'Retrofit Inputs'!M306="LED Kit"),CONCATENATE("LED"," ",'Retrofit Inputs'!O306),CONCATENATE('Retrofit Inputs'!M306, " ",'Retrofit Inputs'!O306)))</f>
        <v/>
      </c>
      <c r="L302" s="123" t="str">
        <f>IF(K302="","",VLOOKUP(K302,Measures!D$11:G$245,4,FALSE))</f>
        <v/>
      </c>
      <c r="M302" s="121" t="str">
        <f>IF('Retrofit Inputs'!Q306=0,"",'Retrofit Inputs'!Q306)</f>
        <v/>
      </c>
      <c r="N302" s="25" t="str">
        <f>IF('Retrofit Inputs'!T306=0,"",'Retrofit Inputs'!T306)</f>
        <v/>
      </c>
      <c r="O302" s="26" t="str">
        <f ca="1">IF(OR(B302="",N302=""),"",IF(N302="None",0,INDEX(INDIRECT(CONCATENATE(B302,"SF")),1,MATCH(N302,Defaults!D$22:G$22,0))))</f>
        <v/>
      </c>
      <c r="P302" s="27" t="str">
        <f t="shared" ca="1" si="16"/>
        <v/>
      </c>
      <c r="Q302" s="229" t="str">
        <f t="shared" ca="1" si="17"/>
        <v/>
      </c>
      <c r="R302" s="81" t="str">
        <f t="shared" ca="1" si="18"/>
        <v/>
      </c>
      <c r="S302" s="353" t="str">
        <f t="shared" ca="1" si="19"/>
        <v/>
      </c>
    </row>
    <row r="303" spans="2:19" ht="15.5">
      <c r="B303" s="348" t="str">
        <f>IF('Retrofit Inputs'!B307=0,"",'Retrofit Inputs'!B307)</f>
        <v/>
      </c>
      <c r="C303" s="118" t="str">
        <f>IF(B303="","",VLOOKUP(B303,Defaults!B$22:C$28,2,FALSE))</f>
        <v/>
      </c>
      <c r="D303" s="125" t="str">
        <f>IFERROR(VLOOKUP(F303,Measures!$D$11:$F$245,3,FALSE),"")</f>
        <v/>
      </c>
      <c r="E303" s="127" t="str">
        <f ca="1">IF(OR('Project Info'!$C$16="",B303=""),"",IF(D303="Screw-in Lighting",INDEX(INDIRECT(CONCATENATE(B303,"SI_IE")),'Project Info'!C$16,1),IF(D303="Hard-Wired Lighting",INDEX(INDIRECT(CONCATENATE(B303,"HW_IE")),'Project Info'!C$16,1))))</f>
        <v/>
      </c>
      <c r="F303" s="128" t="str">
        <f>IF(OR('Retrofit Inputs'!D307="",'Retrofit Inputs'!F307=""),"",IF(OR('Retrofit Inputs'!D307="LED Tube",'Retrofit Inputs'!D307="LED Kit"),CONCATENATE("LED"," ",'Retrofit Inputs'!F307),CONCATENATE('Retrofit Inputs'!D307, " ",'Retrofit Inputs'!F307)))</f>
        <v/>
      </c>
      <c r="G303" s="120" t="str">
        <f>IF(F303="","",VLOOKUP(F303,Measures!D$11:G$245,4,FALSE))</f>
        <v/>
      </c>
      <c r="H303" s="129" t="str">
        <f>IF('Retrofit Inputs'!H307=0,"",'Retrofit Inputs'!H307)</f>
        <v/>
      </c>
      <c r="I303" s="129" t="str">
        <f>IF('Retrofit Inputs'!K307=0,"",'Retrofit Inputs'!K307)</f>
        <v/>
      </c>
      <c r="J303" s="130" t="str">
        <f ca="1">IF(OR(B303="",I303=""),"",IF(I303="None",0,INDEX(INDIRECT(CONCATENATE(B303,"SF")),1,MATCH(I303,Defaults!D$22:G$22,0))))</f>
        <v/>
      </c>
      <c r="K303" s="128" t="str">
        <f>IF(OR('Retrofit Inputs'!M307="",'Retrofit Inputs'!O307=""),"",IF(OR('Retrofit Inputs'!M307="LED Tube",'Retrofit Inputs'!M307="LED Kit"),CONCATENATE("LED"," ",'Retrofit Inputs'!O307),CONCATENATE('Retrofit Inputs'!M307, " ",'Retrofit Inputs'!O307)))</f>
        <v/>
      </c>
      <c r="L303" s="123" t="str">
        <f>IF(K303="","",VLOOKUP(K303,Measures!D$11:G$245,4,FALSE))</f>
        <v/>
      </c>
      <c r="M303" s="121" t="str">
        <f>IF('Retrofit Inputs'!Q307=0,"",'Retrofit Inputs'!Q307)</f>
        <v/>
      </c>
      <c r="N303" s="129" t="str">
        <f>IF('Retrofit Inputs'!T307=0,"",'Retrofit Inputs'!T307)</f>
        <v/>
      </c>
      <c r="O303" s="130" t="str">
        <f ca="1">IF(OR(B303="",N303=""),"",IF(N303="None",0,INDEX(INDIRECT(CONCATENATE(B303,"SF")),1,MATCH(N303,Defaults!D$22:G$22,0))))</f>
        <v/>
      </c>
      <c r="P303" s="131" t="str">
        <f t="shared" ca="1" si="16"/>
        <v/>
      </c>
      <c r="Q303" s="228" t="str">
        <f t="shared" ca="1" si="17"/>
        <v/>
      </c>
      <c r="R303" s="132" t="str">
        <f t="shared" ca="1" si="18"/>
        <v/>
      </c>
      <c r="S303" s="352" t="str">
        <f t="shared" ca="1" si="19"/>
        <v/>
      </c>
    </row>
    <row r="304" spans="2:19" ht="15.5">
      <c r="B304" s="348" t="str">
        <f>IF('Retrofit Inputs'!B308=0,"",'Retrofit Inputs'!B308)</f>
        <v/>
      </c>
      <c r="C304" s="118" t="str">
        <f>IF(B304="","",VLOOKUP(B304,Defaults!B$22:C$28,2,FALSE))</f>
        <v/>
      </c>
      <c r="D304" s="125" t="str">
        <f>IFERROR(VLOOKUP(F304,Measures!$D$11:$F$245,3,FALSE),"")</f>
        <v/>
      </c>
      <c r="E304" s="127" t="str">
        <f ca="1">IF(OR('Project Info'!$C$16="",B304=""),"",IF(D304="Screw-in Lighting",INDEX(INDIRECT(CONCATENATE(B304,"SI_IE")),'Project Info'!C$16,1),IF(D304="Hard-Wired Lighting",INDEX(INDIRECT(CONCATENATE(B304,"HW_IE")),'Project Info'!C$16,1))))</f>
        <v/>
      </c>
      <c r="F304" s="128" t="str">
        <f>IF(OR('Retrofit Inputs'!D308="",'Retrofit Inputs'!F308=""),"",IF(OR('Retrofit Inputs'!D308="LED Tube",'Retrofit Inputs'!D308="LED Kit"),CONCATENATE("LED"," ",'Retrofit Inputs'!F308),CONCATENATE('Retrofit Inputs'!D308, " ",'Retrofit Inputs'!F308)))</f>
        <v/>
      </c>
      <c r="G304" s="120" t="str">
        <f>IF(F304="","",VLOOKUP(F304,Measures!D$11:G$245,4,FALSE))</f>
        <v/>
      </c>
      <c r="H304" s="129" t="str">
        <f>IF('Retrofit Inputs'!H308=0,"",'Retrofit Inputs'!H308)</f>
        <v/>
      </c>
      <c r="I304" s="129" t="str">
        <f>IF('Retrofit Inputs'!K308=0,"",'Retrofit Inputs'!K308)</f>
        <v/>
      </c>
      <c r="J304" s="130" t="str">
        <f ca="1">IF(OR(B304="",I304=""),"",IF(I304="None",0,INDEX(INDIRECT(CONCATENATE(B304,"SF")),1,MATCH(I304,Defaults!D$22:G$22,0))))</f>
        <v/>
      </c>
      <c r="K304" s="128" t="str">
        <f>IF(OR('Retrofit Inputs'!M308="",'Retrofit Inputs'!O308=""),"",IF(OR('Retrofit Inputs'!M308="LED Tube",'Retrofit Inputs'!M308="LED Kit"),CONCATENATE("LED"," ",'Retrofit Inputs'!O308),CONCATENATE('Retrofit Inputs'!M308, " ",'Retrofit Inputs'!O308)))</f>
        <v/>
      </c>
      <c r="L304" s="123" t="str">
        <f>IF(K304="","",VLOOKUP(K304,Measures!D$11:G$245,4,FALSE))</f>
        <v/>
      </c>
      <c r="M304" s="121" t="str">
        <f>IF('Retrofit Inputs'!Q308=0,"",'Retrofit Inputs'!Q308)</f>
        <v/>
      </c>
      <c r="N304" s="129" t="str">
        <f>IF('Retrofit Inputs'!T308=0,"",'Retrofit Inputs'!T308)</f>
        <v/>
      </c>
      <c r="O304" s="130" t="str">
        <f ca="1">IF(OR(B304="",N304=""),"",IF(N304="None",0,INDEX(INDIRECT(CONCATENATE(B304,"SF")),1,MATCH(N304,Defaults!D$22:G$22,0))))</f>
        <v/>
      </c>
      <c r="P304" s="131" t="str">
        <f t="shared" ca="1" si="16"/>
        <v/>
      </c>
      <c r="Q304" s="228" t="str">
        <f t="shared" ca="1" si="17"/>
        <v/>
      </c>
      <c r="R304" s="132" t="str">
        <f t="shared" ca="1" si="18"/>
        <v/>
      </c>
      <c r="S304" s="352" t="str">
        <f t="shared" ca="1" si="19"/>
        <v/>
      </c>
    </row>
    <row r="305" spans="1:24" ht="15.5">
      <c r="B305" s="348" t="str">
        <f>IF('Retrofit Inputs'!B309=0,"",'Retrofit Inputs'!B309)</f>
        <v/>
      </c>
      <c r="C305" s="118" t="str">
        <f>IF(B305="","",VLOOKUP(B305,Defaults!B$22:C$28,2,FALSE))</f>
        <v/>
      </c>
      <c r="D305" s="125" t="str">
        <f>IFERROR(VLOOKUP(F305,Measures!$D$11:$F$245,3,FALSE),"")</f>
        <v/>
      </c>
      <c r="E305" s="127" t="str">
        <f ca="1">IF(OR('Project Info'!$C$16="",B305=""),"",IF(D305="Screw-in Lighting",INDEX(INDIRECT(CONCATENATE(B305,"SI_IE")),'Project Info'!C$16,1),IF(D305="Hard-Wired Lighting",INDEX(INDIRECT(CONCATENATE(B305,"HW_IE")),'Project Info'!C$16,1))))</f>
        <v/>
      </c>
      <c r="F305" s="128" t="str">
        <f>IF(OR('Retrofit Inputs'!D309="",'Retrofit Inputs'!F309=""),"",IF(OR('Retrofit Inputs'!D309="LED Tube",'Retrofit Inputs'!D309="LED Kit"),CONCATENATE("LED"," ",'Retrofit Inputs'!F309),CONCATENATE('Retrofit Inputs'!D309, " ",'Retrofit Inputs'!F309)))</f>
        <v/>
      </c>
      <c r="G305" s="120" t="str">
        <f>IF(F305="","",VLOOKUP(F305,Measures!D$11:G$245,4,FALSE))</f>
        <v/>
      </c>
      <c r="H305" s="129" t="str">
        <f>IF('Retrofit Inputs'!H309=0,"",'Retrofit Inputs'!H309)</f>
        <v/>
      </c>
      <c r="I305" s="129" t="str">
        <f>IF('Retrofit Inputs'!K309=0,"",'Retrofit Inputs'!K309)</f>
        <v/>
      </c>
      <c r="J305" s="130" t="str">
        <f ca="1">IF(OR(B305="",I305=""),"",IF(I305="None",0,INDEX(INDIRECT(CONCATENATE(B305,"SF")),1,MATCH(I305,Defaults!D$22:G$22,0))))</f>
        <v/>
      </c>
      <c r="K305" s="128" t="str">
        <f>IF(OR('Retrofit Inputs'!M309="",'Retrofit Inputs'!O309=""),"",IF(OR('Retrofit Inputs'!M309="LED Tube",'Retrofit Inputs'!M309="LED Kit"),CONCATENATE("LED"," ",'Retrofit Inputs'!O309),CONCATENATE('Retrofit Inputs'!M309, " ",'Retrofit Inputs'!O309)))</f>
        <v/>
      </c>
      <c r="L305" s="123" t="str">
        <f>IF(K305="","",VLOOKUP(K305,Measures!D$11:G$245,4,FALSE))</f>
        <v/>
      </c>
      <c r="M305" s="121" t="str">
        <f>IF('Retrofit Inputs'!Q309=0,"",'Retrofit Inputs'!Q309)</f>
        <v/>
      </c>
      <c r="N305" s="129" t="str">
        <f>IF('Retrofit Inputs'!T309=0,"",'Retrofit Inputs'!T309)</f>
        <v/>
      </c>
      <c r="O305" s="130" t="str">
        <f ca="1">IF(OR(B305="",N305=""),"",IF(N305="None",0,INDEX(INDIRECT(CONCATENATE(B305,"SF")),1,MATCH(N305,Defaults!D$22:G$22,0))))</f>
        <v/>
      </c>
      <c r="P305" s="131" t="str">
        <f t="shared" ca="1" si="16"/>
        <v/>
      </c>
      <c r="Q305" s="228" t="str">
        <f t="shared" ca="1" si="17"/>
        <v/>
      </c>
      <c r="R305" s="132" t="str">
        <f t="shared" ca="1" si="18"/>
        <v/>
      </c>
      <c r="S305" s="352" t="str">
        <f t="shared" ca="1" si="19"/>
        <v/>
      </c>
    </row>
    <row r="306" spans="1:24" ht="15.5">
      <c r="B306" s="348" t="str">
        <f>IF('Retrofit Inputs'!B310=0,"",'Retrofit Inputs'!B310)</f>
        <v/>
      </c>
      <c r="C306" s="118" t="str">
        <f>IF(B306="","",VLOOKUP(B306,Defaults!B$22:C$28,2,FALSE))</f>
        <v/>
      </c>
      <c r="D306" s="125" t="str">
        <f>IFERROR(VLOOKUP(F306,Measures!$D$11:$F$245,3,FALSE),"")</f>
        <v/>
      </c>
      <c r="E306" s="127" t="str">
        <f ca="1">IF(OR('Project Info'!$C$16="",B306=""),"",IF(D306="Screw-in Lighting",INDEX(INDIRECT(CONCATENATE(B306,"SI_IE")),'Project Info'!C$16,1),IF(D306="Hard-Wired Lighting",INDEX(INDIRECT(CONCATENATE(B306,"HW_IE")),'Project Info'!C$16,1))))</f>
        <v/>
      </c>
      <c r="F306" s="128" t="str">
        <f>IF(OR('Retrofit Inputs'!D310="",'Retrofit Inputs'!F310=""),"",IF(OR('Retrofit Inputs'!D310="LED Tube",'Retrofit Inputs'!D310="LED Kit"),CONCATENATE("LED"," ",'Retrofit Inputs'!F310),CONCATENATE('Retrofit Inputs'!D310, " ",'Retrofit Inputs'!F310)))</f>
        <v/>
      </c>
      <c r="G306" s="120" t="str">
        <f>IF(F306="","",VLOOKUP(F306,Measures!D$11:G$245,4,FALSE))</f>
        <v/>
      </c>
      <c r="H306" s="129" t="str">
        <f>IF('Retrofit Inputs'!H310=0,"",'Retrofit Inputs'!H310)</f>
        <v/>
      </c>
      <c r="I306" s="129" t="str">
        <f>IF('Retrofit Inputs'!K310=0,"",'Retrofit Inputs'!K310)</f>
        <v/>
      </c>
      <c r="J306" s="130" t="str">
        <f ca="1">IF(OR(B306="",I306=""),"",IF(I306="None",0,INDEX(INDIRECT(CONCATENATE(B306,"SF")),1,MATCH(I306,Defaults!D$22:G$22,0))))</f>
        <v/>
      </c>
      <c r="K306" s="128" t="str">
        <f>IF(OR('Retrofit Inputs'!M310="",'Retrofit Inputs'!O310=""),"",IF(OR('Retrofit Inputs'!M310="LED Tube",'Retrofit Inputs'!M310="LED Kit"),CONCATENATE("LED"," ",'Retrofit Inputs'!O310),CONCATENATE('Retrofit Inputs'!M310, " ",'Retrofit Inputs'!O310)))</f>
        <v/>
      </c>
      <c r="L306" s="123" t="str">
        <f>IF(K306="","",VLOOKUP(K306,Measures!D$11:G$245,4,FALSE))</f>
        <v/>
      </c>
      <c r="M306" s="121" t="str">
        <f>IF('Retrofit Inputs'!Q310=0,"",'Retrofit Inputs'!Q310)</f>
        <v/>
      </c>
      <c r="N306" s="129" t="str">
        <f>IF('Retrofit Inputs'!T310=0,"",'Retrofit Inputs'!T310)</f>
        <v/>
      </c>
      <c r="O306" s="130" t="str">
        <f ca="1">IF(OR(B306="",N306=""),"",IF(N306="None",0,INDEX(INDIRECT(CONCATENATE(B306,"SF")),1,MATCH(N306,Defaults!D$22:G$22,0))))</f>
        <v/>
      </c>
      <c r="P306" s="131" t="str">
        <f t="shared" ca="1" si="16"/>
        <v/>
      </c>
      <c r="Q306" s="228" t="str">
        <f t="shared" ca="1" si="17"/>
        <v/>
      </c>
      <c r="R306" s="132" t="str">
        <f t="shared" ca="1" si="18"/>
        <v/>
      </c>
      <c r="S306" s="352" t="str">
        <f t="shared" ca="1" si="19"/>
        <v/>
      </c>
    </row>
    <row r="307" spans="1:24" ht="15.5">
      <c r="B307" s="348" t="str">
        <f>IF('Retrofit Inputs'!B311=0,"",'Retrofit Inputs'!B311)</f>
        <v/>
      </c>
      <c r="C307" s="118" t="str">
        <f>IF(B307="","",VLOOKUP(B307,Defaults!B$22:C$28,2,FALSE))</f>
        <v/>
      </c>
      <c r="D307" s="125" t="str">
        <f>IFERROR(VLOOKUP(F307,Measures!$D$11:$F$245,3,FALSE),"")</f>
        <v/>
      </c>
      <c r="E307" s="127" t="str">
        <f ca="1">IF(OR('Project Info'!$C$16="",B307=""),"",IF(D307="Screw-in Lighting",INDEX(INDIRECT(CONCATENATE(B307,"SI_IE")),'Project Info'!C$16,1),IF(D307="Hard-Wired Lighting",INDEX(INDIRECT(CONCATENATE(B307,"HW_IE")),'Project Info'!C$16,1))))</f>
        <v/>
      </c>
      <c r="F307" s="128" t="str">
        <f>IF(OR('Retrofit Inputs'!D311="",'Retrofit Inputs'!F311=""),"",IF(OR('Retrofit Inputs'!D311="LED Tube",'Retrofit Inputs'!D311="LED Kit"),CONCATENATE("LED"," ",'Retrofit Inputs'!F311),CONCATENATE('Retrofit Inputs'!D311, " ",'Retrofit Inputs'!F311)))</f>
        <v/>
      </c>
      <c r="G307" s="120" t="str">
        <f>IF(F307="","",VLOOKUP(F307,Measures!D$11:G$245,4,FALSE))</f>
        <v/>
      </c>
      <c r="H307" s="129" t="str">
        <f>IF('Retrofit Inputs'!H311=0,"",'Retrofit Inputs'!H311)</f>
        <v/>
      </c>
      <c r="I307" s="129" t="str">
        <f>IF('Retrofit Inputs'!K311=0,"",'Retrofit Inputs'!K311)</f>
        <v/>
      </c>
      <c r="J307" s="130" t="str">
        <f ca="1">IF(OR(B307="",I307=""),"",IF(I307="None",0,INDEX(INDIRECT(CONCATENATE(B307,"SF")),1,MATCH(I307,Defaults!D$22:G$22,0))))</f>
        <v/>
      </c>
      <c r="K307" s="128" t="str">
        <f>IF(OR('Retrofit Inputs'!M311="",'Retrofit Inputs'!O311=""),"",IF(OR('Retrofit Inputs'!M311="LED Tube",'Retrofit Inputs'!M311="LED Kit"),CONCATENATE("LED"," ",'Retrofit Inputs'!O311),CONCATENATE('Retrofit Inputs'!M311, " ",'Retrofit Inputs'!O311)))</f>
        <v/>
      </c>
      <c r="L307" s="123" t="str">
        <f>IF(K307="","",VLOOKUP(K307,Measures!D$11:G$245,4,FALSE))</f>
        <v/>
      </c>
      <c r="M307" s="121" t="str">
        <f>IF('Retrofit Inputs'!Q311=0,"",'Retrofit Inputs'!Q311)</f>
        <v/>
      </c>
      <c r="N307" s="129" t="str">
        <f>IF('Retrofit Inputs'!T311=0,"",'Retrofit Inputs'!T311)</f>
        <v/>
      </c>
      <c r="O307" s="130" t="str">
        <f ca="1">IF(OR(B307="",N307=""),"",IF(N307="None",0,INDEX(INDIRECT(CONCATENATE(B307,"SF")),1,MATCH(N307,Defaults!D$22:G$22,0))))</f>
        <v/>
      </c>
      <c r="P307" s="131" t="str">
        <f t="shared" ca="1" si="16"/>
        <v/>
      </c>
      <c r="Q307" s="228" t="str">
        <f t="shared" ca="1" si="17"/>
        <v/>
      </c>
      <c r="R307" s="132" t="str">
        <f t="shared" ca="1" si="18"/>
        <v/>
      </c>
      <c r="S307" s="352" t="str">
        <f t="shared" ca="1" si="19"/>
        <v/>
      </c>
    </row>
    <row r="308" spans="1:24" ht="15.5">
      <c r="B308" s="348" t="str">
        <f>IF('Retrofit Inputs'!B312=0,"",'Retrofit Inputs'!B312)</f>
        <v/>
      </c>
      <c r="C308" s="118" t="str">
        <f>IF(B308="","",VLOOKUP(B308,Defaults!B$22:C$28,2,FALSE))</f>
        <v/>
      </c>
      <c r="D308" s="125" t="str">
        <f>IFERROR(VLOOKUP(F308,Measures!$D$11:$F$245,3,FALSE),"")</f>
        <v/>
      </c>
      <c r="E308" s="127" t="str">
        <f ca="1">IF(OR('Project Info'!$C$16="",B308=""),"",IF(D308="Screw-in Lighting",INDEX(INDIRECT(CONCATENATE(B308,"SI_IE")),'Project Info'!C$16,1),IF(D308="Hard-Wired Lighting",INDEX(INDIRECT(CONCATENATE(B308,"HW_IE")),'Project Info'!C$16,1))))</f>
        <v/>
      </c>
      <c r="F308" s="133" t="str">
        <f>IF(OR('Retrofit Inputs'!D312="",'Retrofit Inputs'!F312=""),"",IF(OR('Retrofit Inputs'!D312="LED Tube",'Retrofit Inputs'!D312="LED Kit"),CONCATENATE("LED"," ",'Retrofit Inputs'!F312),CONCATENATE('Retrofit Inputs'!D312, " ",'Retrofit Inputs'!F312)))</f>
        <v/>
      </c>
      <c r="G308" s="120" t="str">
        <f>IF(F308="","",VLOOKUP(F308,Measures!D$11:G$245,4,FALSE))</f>
        <v/>
      </c>
      <c r="H308" s="134" t="str">
        <f>IF('Retrofit Inputs'!H312=0,"",'Retrofit Inputs'!H312)</f>
        <v/>
      </c>
      <c r="I308" s="134" t="str">
        <f>IF('Retrofit Inputs'!K312=0,"",'Retrofit Inputs'!K312)</f>
        <v/>
      </c>
      <c r="J308" s="135" t="str">
        <f ca="1">IF(OR(B308="",I308=""),"",IF(I308="None",0,INDEX(INDIRECT(CONCATENATE(B308,"SF")),1,MATCH(I308,Defaults!D$22:G$22,0))))</f>
        <v/>
      </c>
      <c r="K308" s="128" t="str">
        <f>IF(OR('Retrofit Inputs'!M312="",'Retrofit Inputs'!O312=""),"",IF(OR('Retrofit Inputs'!M312="LED Tube",'Retrofit Inputs'!M312="LED Kit"),CONCATENATE("LED"," ",'Retrofit Inputs'!O312),CONCATENATE('Retrofit Inputs'!M312, " ",'Retrofit Inputs'!O312)))</f>
        <v/>
      </c>
      <c r="L308" s="123" t="str">
        <f>IF(K308="","",VLOOKUP(K308,Measures!D$11:G$245,4,FALSE))</f>
        <v/>
      </c>
      <c r="M308" s="121" t="str">
        <f>IF('Retrofit Inputs'!Q312=0,"",'Retrofit Inputs'!Q312)</f>
        <v/>
      </c>
      <c r="N308" s="129" t="str">
        <f>IF('Retrofit Inputs'!T312=0,"",'Retrofit Inputs'!T312)</f>
        <v/>
      </c>
      <c r="O308" s="130" t="str">
        <f ca="1">IF(OR(B308="",N308=""),"",IF(N308="None",0,INDEX(INDIRECT(CONCATENATE(B308,"SF")),1,MATCH(N308,Defaults!D$22:G$22,0))))</f>
        <v/>
      </c>
      <c r="P308" s="131" t="str">
        <f t="shared" ca="1" si="16"/>
        <v/>
      </c>
      <c r="Q308" s="228" t="str">
        <f t="shared" ca="1" si="17"/>
        <v/>
      </c>
      <c r="R308" s="132" t="str">
        <f t="shared" ca="1" si="18"/>
        <v/>
      </c>
      <c r="S308" s="352" t="str">
        <f t="shared" ca="1" si="19"/>
        <v/>
      </c>
    </row>
    <row r="309" spans="1:24" s="20" customFormat="1" ht="15" customHeight="1">
      <c r="A309" s="104"/>
      <c r="B309" s="348" t="str">
        <f>IF('Retrofit Inputs'!B313=0,"",'Retrofit Inputs'!B313)</f>
        <v/>
      </c>
      <c r="C309" s="118" t="str">
        <f>IF(B309="","",VLOOKUP(B309,Defaults!B$22:C$28,2,FALSE))</f>
        <v/>
      </c>
      <c r="D309" s="125" t="str">
        <f>IFERROR(VLOOKUP(F309,Measures!$D$11:$F$245,3,FALSE),"")</f>
        <v/>
      </c>
      <c r="E309" s="127" t="str">
        <f ca="1">IF(OR('Project Info'!$C$16="",B309=""),"",IF(D309="Screw-in Lighting",INDEX(INDIRECT(CONCATENATE(B309,"SI_IE")),'Project Info'!C$16,1),IF(D309="Hard-Wired Lighting",INDEX(INDIRECT(CONCATENATE(B309,"HW_IE")),'Project Info'!C$16,1))))</f>
        <v/>
      </c>
      <c r="F309" s="128" t="str">
        <f>IF(OR('Retrofit Inputs'!D313="",'Retrofit Inputs'!F313=""),"",IF(OR('Retrofit Inputs'!D313="LED Tube",'Retrofit Inputs'!D313="LED Kit"),CONCATENATE("LED"," ",'Retrofit Inputs'!F313),CONCATENATE('Retrofit Inputs'!D313, " ",'Retrofit Inputs'!F313)))</f>
        <v/>
      </c>
      <c r="G309" s="120" t="str">
        <f>IF(F309="","",VLOOKUP(F309,Measures!D$11:G$245,4,FALSE))</f>
        <v/>
      </c>
      <c r="H309" s="129" t="str">
        <f>IF('Retrofit Inputs'!H313=0,"",'Retrofit Inputs'!H313)</f>
        <v/>
      </c>
      <c r="I309" s="129" t="str">
        <f>IF('Retrofit Inputs'!K313=0,"",'Retrofit Inputs'!K313)</f>
        <v/>
      </c>
      <c r="J309" s="130" t="str">
        <f ca="1">IF(OR(B309="",I309=""),"",IF(I309="None",0,INDEX(INDIRECT(CONCATENATE(B309,"SF")),1,MATCH(I309,Defaults!D$22:G$22,0))))</f>
        <v/>
      </c>
      <c r="K309" s="128" t="str">
        <f>IF(OR('Retrofit Inputs'!M313="",'Retrofit Inputs'!O313=""),"",IF(OR('Retrofit Inputs'!M313="LED Tube",'Retrofit Inputs'!M313="LED Kit"),CONCATENATE("LED"," ",'Retrofit Inputs'!O313),CONCATENATE('Retrofit Inputs'!M313, " ",'Retrofit Inputs'!O313)))</f>
        <v/>
      </c>
      <c r="L309" s="123" t="str">
        <f>IF(K309="","",VLOOKUP(K309,Measures!D$11:G$245,4,FALSE))</f>
        <v/>
      </c>
      <c r="M309" s="121" t="str">
        <f>IF('Retrofit Inputs'!Q313=0,"",'Retrofit Inputs'!Q313)</f>
        <v/>
      </c>
      <c r="N309" s="129" t="str">
        <f>IF('Retrofit Inputs'!T313=0,"",'Retrofit Inputs'!T313)</f>
        <v/>
      </c>
      <c r="O309" s="130" t="str">
        <f ca="1">IF(OR(B309="",N309=""),"",IF(N309="None",0,INDEX(INDIRECT(CONCATENATE(B309,"SF")),1,MATCH(N309,Defaults!D$22:G$22,0))))</f>
        <v/>
      </c>
      <c r="P309" s="131" t="str">
        <f t="shared" ca="1" si="16"/>
        <v/>
      </c>
      <c r="Q309" s="228" t="str">
        <f t="shared" ca="1" si="17"/>
        <v/>
      </c>
      <c r="R309" s="132" t="str">
        <f t="shared" ca="1" si="18"/>
        <v/>
      </c>
      <c r="S309" s="352" t="str">
        <f t="shared" ca="1" si="19"/>
        <v/>
      </c>
      <c r="T309" s="104"/>
      <c r="U309" s="13"/>
      <c r="V309" s="13"/>
      <c r="W309" s="13"/>
      <c r="X309" s="13"/>
    </row>
    <row r="310" spans="1:24" s="20" customFormat="1" ht="15" customHeight="1">
      <c r="A310" s="104"/>
      <c r="B310" s="348" t="str">
        <f>IF('Retrofit Inputs'!B314=0,"",'Retrofit Inputs'!B314)</f>
        <v/>
      </c>
      <c r="C310" s="118" t="str">
        <f>IF(B310="","",VLOOKUP(B310,Defaults!B$22:C$28,2,FALSE))</f>
        <v/>
      </c>
      <c r="D310" s="125" t="str">
        <f>IFERROR(VLOOKUP(F310,Measures!$D$11:$F$245,3,FALSE),"")</f>
        <v/>
      </c>
      <c r="E310" s="127" t="str">
        <f ca="1">IF(OR('Project Info'!$C$16="",B310=""),"",IF(D310="Screw-in Lighting",INDEX(INDIRECT(CONCATENATE(B310,"SI_IE")),'Project Info'!C$16,1),IF(D310="Hard-Wired Lighting",INDEX(INDIRECT(CONCATENATE(B310,"HW_IE")),'Project Info'!C$16,1))))</f>
        <v/>
      </c>
      <c r="F310" s="128" t="str">
        <f>IF(OR('Retrofit Inputs'!D314="",'Retrofit Inputs'!F314=""),"",IF(OR('Retrofit Inputs'!D314="LED Tube",'Retrofit Inputs'!D314="LED Kit"),CONCATENATE("LED"," ",'Retrofit Inputs'!F314),CONCATENATE('Retrofit Inputs'!D314, " ",'Retrofit Inputs'!F314)))</f>
        <v/>
      </c>
      <c r="G310" s="120" t="str">
        <f>IF(F310="","",VLOOKUP(F310,Measures!D$11:G$245,4,FALSE))</f>
        <v/>
      </c>
      <c r="H310" s="129" t="str">
        <f>IF('Retrofit Inputs'!H314=0,"",'Retrofit Inputs'!H314)</f>
        <v/>
      </c>
      <c r="I310" s="129" t="str">
        <f>IF('Retrofit Inputs'!K314=0,"",'Retrofit Inputs'!K314)</f>
        <v/>
      </c>
      <c r="J310" s="130" t="str">
        <f ca="1">IF(OR(B310="",I310=""),"",IF(I310="None",0,INDEX(INDIRECT(CONCATENATE(B310,"SF")),1,MATCH(I310,Defaults!D$22:G$22,0))))</f>
        <v/>
      </c>
      <c r="K310" s="24" t="str">
        <f>IF(OR('Retrofit Inputs'!M314="",'Retrofit Inputs'!O314=""),"",IF(OR('Retrofit Inputs'!M314="LED Tube",'Retrofit Inputs'!M314="LED Kit"),CONCATENATE("LED"," ",'Retrofit Inputs'!O314),CONCATENATE('Retrofit Inputs'!M314, " ",'Retrofit Inputs'!O314)))</f>
        <v/>
      </c>
      <c r="L310" s="123" t="str">
        <f>IF(K310="","",VLOOKUP(K310,Measures!D$11:G$245,4,FALSE))</f>
        <v/>
      </c>
      <c r="M310" s="121" t="str">
        <f>IF('Retrofit Inputs'!Q314=0,"",'Retrofit Inputs'!Q314)</f>
        <v/>
      </c>
      <c r="N310" s="25" t="str">
        <f>IF('Retrofit Inputs'!T314=0,"",'Retrofit Inputs'!T314)</f>
        <v/>
      </c>
      <c r="O310" s="26" t="str">
        <f ca="1">IF(OR(B310="",N310=""),"",IF(N310="None",0,INDEX(INDIRECT(CONCATENATE(B310,"SF")),1,MATCH(N310,Defaults!D$22:G$22,0))))</f>
        <v/>
      </c>
      <c r="P310" s="131" t="str">
        <f t="shared" ca="1" si="16"/>
        <v/>
      </c>
      <c r="Q310" s="229" t="str">
        <f t="shared" ca="1" si="17"/>
        <v/>
      </c>
      <c r="R310" s="81" t="str">
        <f t="shared" ca="1" si="18"/>
        <v/>
      </c>
      <c r="S310" s="353" t="str">
        <f t="shared" ca="1" si="19"/>
        <v/>
      </c>
      <c r="T310" s="15"/>
      <c r="U310" s="104"/>
      <c r="V310" s="13"/>
      <c r="W310" s="13"/>
      <c r="X310" s="13"/>
    </row>
    <row r="311" spans="1:24" s="20" customFormat="1" ht="15" customHeight="1">
      <c r="A311" s="104"/>
      <c r="B311" s="348" t="str">
        <f>IF('Retrofit Inputs'!B315=0,"",'Retrofit Inputs'!B315)</f>
        <v/>
      </c>
      <c r="C311" s="118" t="str">
        <f>IF(B311="","",VLOOKUP(B311,Defaults!B$22:C$28,2,FALSE))</f>
        <v/>
      </c>
      <c r="D311" s="125" t="str">
        <f>IFERROR(VLOOKUP(F311,Measures!$D$11:$F$245,3,FALSE),"")</f>
        <v/>
      </c>
      <c r="E311" s="127" t="str">
        <f ca="1">IF(OR('Project Info'!$C$16="",B311=""),"",IF(D311="Screw-in Lighting",INDEX(INDIRECT(CONCATENATE(B311,"SI_IE")),'Project Info'!C$16,1),IF(D311="Hard-Wired Lighting",INDEX(INDIRECT(CONCATENATE(B311,"HW_IE")),'Project Info'!C$16,1))))</f>
        <v/>
      </c>
      <c r="F311" s="128" t="str">
        <f>IF(OR('Retrofit Inputs'!D315="",'Retrofit Inputs'!F315=""),"",IF(OR('Retrofit Inputs'!D315="LED Tube",'Retrofit Inputs'!D315="LED Kit"),CONCATENATE("LED"," ",'Retrofit Inputs'!F315),CONCATENATE('Retrofit Inputs'!D315, " ",'Retrofit Inputs'!F315)))</f>
        <v/>
      </c>
      <c r="G311" s="120" t="str">
        <f>IF(F311="","",VLOOKUP(F311,Measures!D$11:G$245,4,FALSE))</f>
        <v/>
      </c>
      <c r="H311" s="129" t="str">
        <f>IF('Retrofit Inputs'!H315=0,"",'Retrofit Inputs'!H315)</f>
        <v/>
      </c>
      <c r="I311" s="129" t="str">
        <f>IF('Retrofit Inputs'!K315=0,"",'Retrofit Inputs'!K315)</f>
        <v/>
      </c>
      <c r="J311" s="130" t="str">
        <f ca="1">IF(OR(B311="",I311=""),"",IF(I311="None",0,INDEX(INDIRECT(CONCATENATE(B311,"SF")),1,MATCH(I311,Defaults!D$22:G$22,0))))</f>
        <v/>
      </c>
      <c r="K311" s="128" t="str">
        <f>IF(OR('Retrofit Inputs'!M315="",'Retrofit Inputs'!O315=""),"",IF(OR('Retrofit Inputs'!M315="LED Tube",'Retrofit Inputs'!M315="LED Kit"),CONCATENATE("LED"," ",'Retrofit Inputs'!O315),CONCATENATE('Retrofit Inputs'!M315, " ",'Retrofit Inputs'!O315)))</f>
        <v/>
      </c>
      <c r="L311" s="123" t="str">
        <f>IF(K311="","",VLOOKUP(K311,Measures!D$11:G$245,4,FALSE))</f>
        <v/>
      </c>
      <c r="M311" s="121" t="str">
        <f>IF('Retrofit Inputs'!Q315=0,"",'Retrofit Inputs'!Q315)</f>
        <v/>
      </c>
      <c r="N311" s="129" t="str">
        <f>IF('Retrofit Inputs'!T315=0,"",'Retrofit Inputs'!T315)</f>
        <v/>
      </c>
      <c r="O311" s="130" t="str">
        <f ca="1">IF(OR(B311="",N311=""),"",IF(N311="None",0,INDEX(INDIRECT(CONCATENATE(B311,"SF")),1,MATCH(N311,Defaults!D$22:G$22,0))))</f>
        <v/>
      </c>
      <c r="P311" s="131" t="str">
        <f t="shared" ca="1" si="16"/>
        <v/>
      </c>
      <c r="Q311" s="228" t="str">
        <f t="shared" ca="1" si="17"/>
        <v/>
      </c>
      <c r="R311" s="132" t="str">
        <f t="shared" ca="1" si="18"/>
        <v/>
      </c>
      <c r="S311" s="352" t="str">
        <f t="shared" ca="1" si="19"/>
        <v/>
      </c>
      <c r="T311" s="104"/>
      <c r="U311" s="16"/>
    </row>
    <row r="312" spans="1:24" s="20" customFormat="1" ht="15" customHeight="1">
      <c r="A312" s="104"/>
      <c r="B312" s="348" t="str">
        <f>IF('Retrofit Inputs'!B316=0,"",'Retrofit Inputs'!B316)</f>
        <v/>
      </c>
      <c r="C312" s="118" t="str">
        <f>IF(B312="","",VLOOKUP(B312,Defaults!B$22:C$28,2,FALSE))</f>
        <v/>
      </c>
      <c r="D312" s="125" t="str">
        <f>IFERROR(VLOOKUP(F312,Measures!$D$11:$F$245,3,FALSE),"")</f>
        <v/>
      </c>
      <c r="E312" s="127" t="str">
        <f ca="1">IF(OR('Project Info'!$C$16="",B312=""),"",IF(D312="Screw-in Lighting",INDEX(INDIRECT(CONCATENATE(B312,"SI_IE")),'Project Info'!C$16,1),IF(D312="Hard-Wired Lighting",INDEX(INDIRECT(CONCATENATE(B312,"HW_IE")),'Project Info'!C$16,1))))</f>
        <v/>
      </c>
      <c r="F312" s="128" t="str">
        <f>IF(OR('Retrofit Inputs'!D316="",'Retrofit Inputs'!F316=""),"",IF(OR('Retrofit Inputs'!D316="LED Tube",'Retrofit Inputs'!D316="LED Kit"),CONCATENATE("LED"," ",'Retrofit Inputs'!F316),CONCATENATE('Retrofit Inputs'!D316, " ",'Retrofit Inputs'!F316)))</f>
        <v/>
      </c>
      <c r="G312" s="120" t="str">
        <f>IF(F312="","",VLOOKUP(F312,Measures!D$11:G$245,4,FALSE))</f>
        <v/>
      </c>
      <c r="H312" s="129" t="str">
        <f>IF('Retrofit Inputs'!H316=0,"",'Retrofit Inputs'!H316)</f>
        <v/>
      </c>
      <c r="I312" s="129" t="str">
        <f>IF('Retrofit Inputs'!K316=0,"",'Retrofit Inputs'!K316)</f>
        <v/>
      </c>
      <c r="J312" s="130" t="str">
        <f ca="1">IF(OR(B312="",I312=""),"",IF(I312="None",0,INDEX(INDIRECT(CONCATENATE(B312,"SF")),1,MATCH(I312,Defaults!D$22:G$22,0))))</f>
        <v/>
      </c>
      <c r="K312" s="128" t="str">
        <f>IF(OR('Retrofit Inputs'!M316="",'Retrofit Inputs'!O316=""),"",IF(OR('Retrofit Inputs'!M316="LED Tube",'Retrofit Inputs'!M316="LED Kit"),CONCATENATE("LED"," ",'Retrofit Inputs'!O316),CONCATENATE('Retrofit Inputs'!M316, " ",'Retrofit Inputs'!O316)))</f>
        <v/>
      </c>
      <c r="L312" s="123" t="str">
        <f>IF(K312="","",VLOOKUP(K312,Measures!D$11:G$245,4,FALSE))</f>
        <v/>
      </c>
      <c r="M312" s="121" t="str">
        <f>IF('Retrofit Inputs'!Q316=0,"",'Retrofit Inputs'!Q316)</f>
        <v/>
      </c>
      <c r="N312" s="129" t="str">
        <f>IF('Retrofit Inputs'!T316=0,"",'Retrofit Inputs'!T316)</f>
        <v/>
      </c>
      <c r="O312" s="130" t="str">
        <f ca="1">IF(OR(B312="",N312=""),"",IF(N312="None",0,INDEX(INDIRECT(CONCATENATE(B312,"SF")),1,MATCH(N312,Defaults!D$22:G$22,0))))</f>
        <v/>
      </c>
      <c r="P312" s="131" t="str">
        <f t="shared" ca="1" si="16"/>
        <v/>
      </c>
      <c r="Q312" s="228" t="str">
        <f t="shared" ca="1" si="17"/>
        <v/>
      </c>
      <c r="R312" s="132" t="str">
        <f t="shared" ca="1" si="18"/>
        <v/>
      </c>
      <c r="S312" s="352" t="str">
        <f t="shared" ca="1" si="19"/>
        <v/>
      </c>
      <c r="T312" s="104"/>
      <c r="U312" s="104"/>
    </row>
    <row r="313" spans="1:24" s="20" customFormat="1" ht="15" customHeight="1">
      <c r="A313" s="104"/>
      <c r="B313" s="348" t="str">
        <f>IF('Retrofit Inputs'!B317=0,"",'Retrofit Inputs'!B317)</f>
        <v/>
      </c>
      <c r="C313" s="118" t="str">
        <f>IF(B313="","",VLOOKUP(B313,Defaults!B$22:C$28,2,FALSE))</f>
        <v/>
      </c>
      <c r="D313" s="125" t="str">
        <f>IFERROR(VLOOKUP(F313,Measures!$D$11:$F$245,3,FALSE),"")</f>
        <v/>
      </c>
      <c r="E313" s="127" t="str">
        <f ca="1">IF(OR('Project Info'!$C$16="",B313=""),"",IF(D313="Screw-in Lighting",INDEX(INDIRECT(CONCATENATE(B313,"SI_IE")),'Project Info'!C$16,1),IF(D313="Hard-Wired Lighting",INDEX(INDIRECT(CONCATENATE(B313,"HW_IE")),'Project Info'!C$16,1))))</f>
        <v/>
      </c>
      <c r="F313" s="128" t="str">
        <f>IF(OR('Retrofit Inputs'!D317="",'Retrofit Inputs'!F317=""),"",IF(OR('Retrofit Inputs'!D317="LED Tube",'Retrofit Inputs'!D317="LED Kit"),CONCATENATE("LED"," ",'Retrofit Inputs'!F317),CONCATENATE('Retrofit Inputs'!D317, " ",'Retrofit Inputs'!F317)))</f>
        <v/>
      </c>
      <c r="G313" s="120" t="str">
        <f>IF(F313="","",VLOOKUP(F313,Measures!D$11:G$245,4,FALSE))</f>
        <v/>
      </c>
      <c r="H313" s="129" t="str">
        <f>IF('Retrofit Inputs'!H317=0,"",'Retrofit Inputs'!H317)</f>
        <v/>
      </c>
      <c r="I313" s="129" t="str">
        <f>IF('Retrofit Inputs'!K317=0,"",'Retrofit Inputs'!K317)</f>
        <v/>
      </c>
      <c r="J313" s="130" t="str">
        <f ca="1">IF(OR(B313="",I313=""),"",IF(I313="None",0,INDEX(INDIRECT(CONCATENATE(B313,"SF")),1,MATCH(I313,Defaults!D$22:G$22,0))))</f>
        <v/>
      </c>
      <c r="K313" s="128" t="str">
        <f>IF(OR('Retrofit Inputs'!M317="",'Retrofit Inputs'!O317=""),"",IF(OR('Retrofit Inputs'!M317="LED Tube",'Retrofit Inputs'!M317="LED Kit"),CONCATENATE("LED"," ",'Retrofit Inputs'!O317),CONCATENATE('Retrofit Inputs'!M317, " ",'Retrofit Inputs'!O317)))</f>
        <v/>
      </c>
      <c r="L313" s="123" t="str">
        <f>IF(K313="","",VLOOKUP(K313,Measures!D$11:G$245,4,FALSE))</f>
        <v/>
      </c>
      <c r="M313" s="121" t="str">
        <f>IF('Retrofit Inputs'!Q317=0,"",'Retrofit Inputs'!Q317)</f>
        <v/>
      </c>
      <c r="N313" s="129" t="str">
        <f>IF('Retrofit Inputs'!T317=0,"",'Retrofit Inputs'!T317)</f>
        <v/>
      </c>
      <c r="O313" s="130" t="str">
        <f ca="1">IF(OR(B313="",N313=""),"",IF(N313="None",0,INDEX(INDIRECT(CONCATENATE(B313,"SF")),1,MATCH(N313,Defaults!D$22:G$22,0))))</f>
        <v/>
      </c>
      <c r="P313" s="131" t="str">
        <f t="shared" ca="1" si="16"/>
        <v/>
      </c>
      <c r="Q313" s="228" t="str">
        <f t="shared" ca="1" si="17"/>
        <v/>
      </c>
      <c r="R313" s="132" t="str">
        <f t="shared" ca="1" si="18"/>
        <v/>
      </c>
      <c r="S313" s="352" t="str">
        <f t="shared" ca="1" si="19"/>
        <v/>
      </c>
      <c r="T313" s="104"/>
      <c r="U313" s="104"/>
    </row>
    <row r="314" spans="1:24" s="20" customFormat="1" ht="15" customHeight="1">
      <c r="A314" s="104"/>
      <c r="B314" s="348" t="str">
        <f>IF('Retrofit Inputs'!B318=0,"",'Retrofit Inputs'!B318)</f>
        <v/>
      </c>
      <c r="C314" s="118" t="str">
        <f>IF(B314="","",VLOOKUP(B314,Defaults!B$22:C$28,2,FALSE))</f>
        <v/>
      </c>
      <c r="D314" s="125" t="str">
        <f>IFERROR(VLOOKUP(F314,Measures!$D$11:$F$245,3,FALSE),"")</f>
        <v/>
      </c>
      <c r="E314" s="127" t="str">
        <f ca="1">IF(OR('Project Info'!$C$16="",B314=""),"",IF(D314="Screw-in Lighting",INDEX(INDIRECT(CONCATENATE(B314,"SI_IE")),'Project Info'!C$16,1),IF(D314="Hard-Wired Lighting",INDEX(INDIRECT(CONCATENATE(B314,"HW_IE")),'Project Info'!C$16,1))))</f>
        <v/>
      </c>
      <c r="F314" s="128" t="str">
        <f>IF(OR('Retrofit Inputs'!D318="",'Retrofit Inputs'!F318=""),"",IF(OR('Retrofit Inputs'!D318="LED Tube",'Retrofit Inputs'!D318="LED Kit"),CONCATENATE("LED"," ",'Retrofit Inputs'!F318),CONCATENATE('Retrofit Inputs'!D318, " ",'Retrofit Inputs'!F318)))</f>
        <v/>
      </c>
      <c r="G314" s="120" t="str">
        <f>IF(F314="","",VLOOKUP(F314,Measures!D$11:G$245,4,FALSE))</f>
        <v/>
      </c>
      <c r="H314" s="129" t="str">
        <f>IF('Retrofit Inputs'!H318=0,"",'Retrofit Inputs'!H318)</f>
        <v/>
      </c>
      <c r="I314" s="129" t="str">
        <f>IF('Retrofit Inputs'!K318=0,"",'Retrofit Inputs'!K318)</f>
        <v/>
      </c>
      <c r="J314" s="130" t="str">
        <f ca="1">IF(OR(B314="",I314=""),"",IF(I314="None",0,INDEX(INDIRECT(CONCATENATE(B314,"SF")),1,MATCH(I314,Defaults!D$22:G$22,0))))</f>
        <v/>
      </c>
      <c r="K314" s="128" t="str">
        <f>IF(OR('Retrofit Inputs'!M318="",'Retrofit Inputs'!O318=""),"",IF(OR('Retrofit Inputs'!M318="LED Tube",'Retrofit Inputs'!M318="LED Kit"),CONCATENATE("LED"," ",'Retrofit Inputs'!O318),CONCATENATE('Retrofit Inputs'!M318, " ",'Retrofit Inputs'!O318)))</f>
        <v/>
      </c>
      <c r="L314" s="123" t="str">
        <f>IF(K314="","",VLOOKUP(K314,Measures!D$11:G$245,4,FALSE))</f>
        <v/>
      </c>
      <c r="M314" s="121" t="str">
        <f>IF('Retrofit Inputs'!Q318=0,"",'Retrofit Inputs'!Q318)</f>
        <v/>
      </c>
      <c r="N314" s="129" t="str">
        <f>IF('Retrofit Inputs'!T318=0,"",'Retrofit Inputs'!T318)</f>
        <v/>
      </c>
      <c r="O314" s="130" t="str">
        <f ca="1">IF(OR(B314="",N314=""),"",IF(N314="None",0,INDEX(INDIRECT(CONCATENATE(B314,"SF")),1,MATCH(N314,Defaults!D$22:G$22,0))))</f>
        <v/>
      </c>
      <c r="P314" s="131" t="str">
        <f t="shared" ca="1" si="16"/>
        <v/>
      </c>
      <c r="Q314" s="228" t="str">
        <f t="shared" ca="1" si="17"/>
        <v/>
      </c>
      <c r="R314" s="132" t="str">
        <f t="shared" ca="1" si="18"/>
        <v/>
      </c>
      <c r="S314" s="352" t="str">
        <f t="shared" ca="1" si="19"/>
        <v/>
      </c>
      <c r="T314" s="104"/>
      <c r="U314" s="104"/>
    </row>
    <row r="315" spans="1:24" s="20" customFormat="1" ht="15" customHeight="1">
      <c r="A315" s="18"/>
      <c r="B315" s="348" t="str">
        <f>IF('Retrofit Inputs'!B319=0,"",'Retrofit Inputs'!B319)</f>
        <v/>
      </c>
      <c r="C315" s="118" t="str">
        <f>IF(B315="","",VLOOKUP(B315,Defaults!B$22:C$28,2,FALSE))</f>
        <v/>
      </c>
      <c r="D315" s="125" t="str">
        <f>IFERROR(VLOOKUP(F315,Measures!$D$11:$F$245,3,FALSE),"")</f>
        <v/>
      </c>
      <c r="E315" s="127" t="str">
        <f ca="1">IF(OR('Project Info'!$C$16="",B315=""),"",IF(D315="Screw-in Lighting",INDEX(INDIRECT(CONCATENATE(B315,"SI_IE")),'Project Info'!C$16,1),IF(D315="Hard-Wired Lighting",INDEX(INDIRECT(CONCATENATE(B315,"HW_IE")),'Project Info'!C$16,1))))</f>
        <v/>
      </c>
      <c r="F315" s="128" t="str">
        <f>IF(OR('Retrofit Inputs'!D319="",'Retrofit Inputs'!F319=""),"",IF(OR('Retrofit Inputs'!D319="LED Tube",'Retrofit Inputs'!D319="LED Kit"),CONCATENATE("LED"," ",'Retrofit Inputs'!F319),CONCATENATE('Retrofit Inputs'!D319, " ",'Retrofit Inputs'!F319)))</f>
        <v/>
      </c>
      <c r="G315" s="120" t="str">
        <f>IF(F315="","",VLOOKUP(F315,Measures!D$11:G$245,4,FALSE))</f>
        <v/>
      </c>
      <c r="H315" s="129" t="str">
        <f>IF('Retrofit Inputs'!H319=0,"",'Retrofit Inputs'!H319)</f>
        <v/>
      </c>
      <c r="I315" s="129" t="str">
        <f>IF('Retrofit Inputs'!K319=0,"",'Retrofit Inputs'!K319)</f>
        <v/>
      </c>
      <c r="J315" s="130" t="str">
        <f ca="1">IF(OR(B315="",I315=""),"",IF(I315="None",0,INDEX(INDIRECT(CONCATENATE(B315,"SF")),1,MATCH(I315,Defaults!D$22:G$22,0))))</f>
        <v/>
      </c>
      <c r="K315" s="128" t="str">
        <f>IF(OR('Retrofit Inputs'!M319="",'Retrofit Inputs'!O319=""),"",IF(OR('Retrofit Inputs'!M319="LED Tube",'Retrofit Inputs'!M319="LED Kit"),CONCATENATE("LED"," ",'Retrofit Inputs'!O319),CONCATENATE('Retrofit Inputs'!M319, " ",'Retrofit Inputs'!O319)))</f>
        <v/>
      </c>
      <c r="L315" s="123" t="str">
        <f>IF(K315="","",VLOOKUP(K315,Measures!D$11:G$245,4,FALSE))</f>
        <v/>
      </c>
      <c r="M315" s="121" t="str">
        <f>IF('Retrofit Inputs'!Q319=0,"",'Retrofit Inputs'!Q319)</f>
        <v/>
      </c>
      <c r="N315" s="129" t="str">
        <f>IF('Retrofit Inputs'!T319=0,"",'Retrofit Inputs'!T319)</f>
        <v/>
      </c>
      <c r="O315" s="130" t="str">
        <f ca="1">IF(OR(B315="",N315=""),"",IF(N315="None",0,INDEX(INDIRECT(CONCATENATE(B315,"SF")),1,MATCH(N315,Defaults!D$22:G$22,0))))</f>
        <v/>
      </c>
      <c r="P315" s="131" t="str">
        <f t="shared" ca="1" si="16"/>
        <v/>
      </c>
      <c r="Q315" s="228" t="str">
        <f t="shared" ca="1" si="17"/>
        <v/>
      </c>
      <c r="R315" s="132" t="str">
        <f t="shared" ca="1" si="18"/>
        <v/>
      </c>
      <c r="S315" s="352" t="str">
        <f t="shared" ca="1" si="19"/>
        <v/>
      </c>
      <c r="T315" s="104"/>
      <c r="U315" s="104"/>
    </row>
    <row r="316" spans="1:24" s="20" customFormat="1" ht="15" customHeight="1">
      <c r="A316" s="109"/>
      <c r="B316" s="348" t="str">
        <f>IF('Retrofit Inputs'!B320=0,"",'Retrofit Inputs'!B320)</f>
        <v/>
      </c>
      <c r="C316" s="118" t="str">
        <f>IF(B316="","",VLOOKUP(B316,Defaults!B$22:C$28,2,FALSE))</f>
        <v/>
      </c>
      <c r="D316" s="125" t="str">
        <f>IFERROR(VLOOKUP(F316,Measures!$D$11:$F$245,3,FALSE),"")</f>
        <v/>
      </c>
      <c r="E316" s="127" t="str">
        <f ca="1">IF(OR('Project Info'!$C$16="",B316=""),"",IF(D316="Screw-in Lighting",INDEX(INDIRECT(CONCATENATE(B316,"SI_IE")),'Project Info'!C$16,1),IF(D316="Hard-Wired Lighting",INDEX(INDIRECT(CONCATENATE(B316,"HW_IE")),'Project Info'!C$16,1))))</f>
        <v/>
      </c>
      <c r="F316" s="133" t="str">
        <f>IF(OR('Retrofit Inputs'!D320="",'Retrofit Inputs'!F320=""),"",IF(OR('Retrofit Inputs'!D320="LED Tube",'Retrofit Inputs'!D320="LED Kit"),CONCATENATE("LED"," ",'Retrofit Inputs'!F320),CONCATENATE('Retrofit Inputs'!D320, " ",'Retrofit Inputs'!F320)))</f>
        <v/>
      </c>
      <c r="G316" s="120" t="str">
        <f>IF(F316="","",VLOOKUP(F316,Measures!D$11:G$245,4,FALSE))</f>
        <v/>
      </c>
      <c r="H316" s="134" t="str">
        <f>IF('Retrofit Inputs'!H320=0,"",'Retrofit Inputs'!H320)</f>
        <v/>
      </c>
      <c r="I316" s="134" t="str">
        <f>IF('Retrofit Inputs'!K320=0,"",'Retrofit Inputs'!K320)</f>
        <v/>
      </c>
      <c r="J316" s="135" t="str">
        <f ca="1">IF(OR(B316="",I316=""),"",IF(I316="None",0,INDEX(INDIRECT(CONCATENATE(B316,"SF")),1,MATCH(I316,Defaults!D$22:G$22,0))))</f>
        <v/>
      </c>
      <c r="K316" s="128" t="str">
        <f>IF(OR('Retrofit Inputs'!M320="",'Retrofit Inputs'!O320=""),"",IF(OR('Retrofit Inputs'!M320="LED Tube",'Retrofit Inputs'!M320="LED Kit"),CONCATENATE("LED"," ",'Retrofit Inputs'!O320),CONCATENATE('Retrofit Inputs'!M320, " ",'Retrofit Inputs'!O320)))</f>
        <v/>
      </c>
      <c r="L316" s="123" t="str">
        <f>IF(K316="","",VLOOKUP(K316,Measures!D$11:G$245,4,FALSE))</f>
        <v/>
      </c>
      <c r="M316" s="121" t="str">
        <f>IF('Retrofit Inputs'!Q320=0,"",'Retrofit Inputs'!Q320)</f>
        <v/>
      </c>
      <c r="N316" s="129" t="str">
        <f>IF('Retrofit Inputs'!T320=0,"",'Retrofit Inputs'!T320)</f>
        <v/>
      </c>
      <c r="O316" s="130" t="str">
        <f ca="1">IF(OR(B316="",N316=""),"",IF(N316="None",0,INDEX(INDIRECT(CONCATENATE(B316,"SF")),1,MATCH(N316,Defaults!D$22:G$22,0))))</f>
        <v/>
      </c>
      <c r="P316" s="131" t="str">
        <f t="shared" ca="1" si="16"/>
        <v/>
      </c>
      <c r="Q316" s="228" t="str">
        <f t="shared" ca="1" si="17"/>
        <v/>
      </c>
      <c r="R316" s="132" t="str">
        <f t="shared" ca="1" si="18"/>
        <v/>
      </c>
      <c r="S316" s="352" t="str">
        <f t="shared" ca="1" si="19"/>
        <v/>
      </c>
      <c r="T316" s="104"/>
      <c r="U316" s="104"/>
    </row>
    <row r="317" spans="1:24" s="20" customFormat="1" ht="15" customHeight="1">
      <c r="A317" s="109"/>
      <c r="B317" s="348" t="str">
        <f>IF('Retrofit Inputs'!B321=0,"",'Retrofit Inputs'!B321)</f>
        <v/>
      </c>
      <c r="C317" s="118" t="str">
        <f>IF(B317="","",VLOOKUP(B317,Defaults!B$22:C$28,2,FALSE))</f>
        <v/>
      </c>
      <c r="D317" s="125" t="str">
        <f>IFERROR(VLOOKUP(F317,Measures!$D$11:$F$245,3,FALSE),"")</f>
        <v/>
      </c>
      <c r="E317" s="127" t="str">
        <f ca="1">IF(OR('Project Info'!$C$16="",B317=""),"",IF(D317="Screw-in Lighting",INDEX(INDIRECT(CONCATENATE(B317,"SI_IE")),'Project Info'!C$16,1),IF(D317="Hard-Wired Lighting",INDEX(INDIRECT(CONCATENATE(B317,"HW_IE")),'Project Info'!C$16,1))))</f>
        <v/>
      </c>
      <c r="F317" s="133" t="str">
        <f>IF(OR('Retrofit Inputs'!D321="",'Retrofit Inputs'!F321=""),"",IF(OR('Retrofit Inputs'!D321="LED Tube",'Retrofit Inputs'!D321="LED Kit"),CONCATENATE("LED"," ",'Retrofit Inputs'!F321),CONCATENATE('Retrofit Inputs'!D321, " ",'Retrofit Inputs'!F321)))</f>
        <v/>
      </c>
      <c r="G317" s="120" t="str">
        <f>IF(F317="","",VLOOKUP(F317,Measures!D$11:G$245,4,FALSE))</f>
        <v/>
      </c>
      <c r="H317" s="134" t="str">
        <f>IF('Retrofit Inputs'!H321=0,"",'Retrofit Inputs'!H321)</f>
        <v/>
      </c>
      <c r="I317" s="134" t="str">
        <f>IF('Retrofit Inputs'!K321=0,"",'Retrofit Inputs'!K321)</f>
        <v/>
      </c>
      <c r="J317" s="135" t="str">
        <f ca="1">IF(OR(B317="",I317=""),"",IF(I317="None",0,INDEX(INDIRECT(CONCATENATE(B317,"SF")),1,MATCH(I317,Defaults!D$22:G$22,0))))</f>
        <v/>
      </c>
      <c r="K317" s="128" t="str">
        <f>IF(OR('Retrofit Inputs'!M321="",'Retrofit Inputs'!O321=""),"",IF(OR('Retrofit Inputs'!M321="LED Tube",'Retrofit Inputs'!M321="LED Kit"),CONCATENATE("LED"," ",'Retrofit Inputs'!O321),CONCATENATE('Retrofit Inputs'!M321, " ",'Retrofit Inputs'!O321)))</f>
        <v/>
      </c>
      <c r="L317" s="123" t="str">
        <f>IF(K317="","",VLOOKUP(K317,Measures!D$11:G$245,4,FALSE))</f>
        <v/>
      </c>
      <c r="M317" s="121" t="str">
        <f>IF('Retrofit Inputs'!Q321=0,"",'Retrofit Inputs'!Q321)</f>
        <v/>
      </c>
      <c r="N317" s="129" t="str">
        <f>IF('Retrofit Inputs'!T321=0,"",'Retrofit Inputs'!T321)</f>
        <v/>
      </c>
      <c r="O317" s="130" t="str">
        <f ca="1">IF(OR(B317="",N317=""),"",IF(N317="None",0,INDEX(INDIRECT(CONCATENATE(B317,"SF")),1,MATCH(N317,Defaults!D$22:G$22,0))))</f>
        <v/>
      </c>
      <c r="P317" s="131" t="str">
        <f t="shared" ca="1" si="16"/>
        <v/>
      </c>
      <c r="Q317" s="228" t="str">
        <f t="shared" ca="1" si="17"/>
        <v/>
      </c>
      <c r="R317" s="132" t="str">
        <f t="shared" ca="1" si="18"/>
        <v/>
      </c>
      <c r="S317" s="352" t="str">
        <f t="shared" ca="1" si="19"/>
        <v/>
      </c>
      <c r="T317" s="104"/>
      <c r="U317" s="104"/>
    </row>
    <row r="318" spans="1:24" s="20" customFormat="1" ht="15" customHeight="1">
      <c r="A318" s="109"/>
      <c r="B318" s="348" t="str">
        <f>IF('Retrofit Inputs'!B322=0,"",'Retrofit Inputs'!B322)</f>
        <v/>
      </c>
      <c r="C318" s="118" t="str">
        <f>IF(B318="","",VLOOKUP(B318,Defaults!B$22:C$28,2,FALSE))</f>
        <v/>
      </c>
      <c r="D318" s="125" t="str">
        <f>IFERROR(VLOOKUP(F318,Measures!$D$11:$F$245,3,FALSE),"")</f>
        <v/>
      </c>
      <c r="E318" s="127" t="str">
        <f ca="1">IF(OR('Project Info'!$C$16="",B318=""),"",IF(D318="Screw-in Lighting",INDEX(INDIRECT(CONCATENATE(B318,"SI_IE")),'Project Info'!C$16,1),IF(D318="Hard-Wired Lighting",INDEX(INDIRECT(CONCATENATE(B318,"HW_IE")),'Project Info'!C$16,1))))</f>
        <v/>
      </c>
      <c r="F318" s="117" t="str">
        <f>IF(OR('Retrofit Inputs'!D322="",'Retrofit Inputs'!F322=""),"",IF(OR('Retrofit Inputs'!D322="LED Tube",'Retrofit Inputs'!D322="LED Kit"),CONCATENATE("LED"," ",'Retrofit Inputs'!F322),CONCATENATE('Retrofit Inputs'!D322, " ",'Retrofit Inputs'!F322)))</f>
        <v/>
      </c>
      <c r="G318" s="120" t="str">
        <f>IF(F318="","",VLOOKUP(F318,Measures!D$11:G$245,4,FALSE))</f>
        <v/>
      </c>
      <c r="H318" s="121" t="str">
        <f>IF('Retrofit Inputs'!H322=0,"",'Retrofit Inputs'!H322)</f>
        <v/>
      </c>
      <c r="I318" s="121" t="str">
        <f>IF('Retrofit Inputs'!K322=0,"",'Retrofit Inputs'!K322)</f>
        <v/>
      </c>
      <c r="J318" s="122" t="str">
        <f ca="1">IF(OR(B318="",I318=""),"",IF(I318="None",0,INDEX(INDIRECT(CONCATENATE(B318,"SF")),1,MATCH(I318,Defaults!D$22:G$22,0))))</f>
        <v/>
      </c>
      <c r="K318" s="117" t="str">
        <f>IF(OR('Retrofit Inputs'!M322="",'Retrofit Inputs'!O322=""),"",IF(OR('Retrofit Inputs'!M322="LED Tube",'Retrofit Inputs'!M322="LED Kit"),CONCATENATE("LED"," ",'Retrofit Inputs'!O322),CONCATENATE('Retrofit Inputs'!M322, " ",'Retrofit Inputs'!O322)))</f>
        <v/>
      </c>
      <c r="L318" s="123" t="str">
        <f>IF(K318="","",VLOOKUP(K318,Measures!D$11:G$245,4,FALSE))</f>
        <v/>
      </c>
      <c r="M318" s="121" t="str">
        <f>IF('Retrofit Inputs'!Q322=0,"",'Retrofit Inputs'!Q322)</f>
        <v/>
      </c>
      <c r="N318" s="121" t="str">
        <f>IF('Retrofit Inputs'!T322=0,"",'Retrofit Inputs'!T322)</f>
        <v/>
      </c>
      <c r="O318" s="122" t="str">
        <f ca="1">IF(OR(B318="",N318=""),"",IF(N318="None",0,INDEX(INDIRECT(CONCATENATE(B318,"SF")),1,MATCH(N318,Defaults!D$22:G$22,0))))</f>
        <v/>
      </c>
      <c r="P318" s="136" t="str">
        <f t="shared" ca="1" si="16"/>
        <v/>
      </c>
      <c r="Q318" s="230" t="str">
        <f t="shared" ca="1" si="17"/>
        <v/>
      </c>
      <c r="R318" s="126" t="str">
        <f t="shared" ca="1" si="18"/>
        <v/>
      </c>
      <c r="S318" s="351" t="str">
        <f t="shared" ca="1" si="19"/>
        <v/>
      </c>
      <c r="T318" s="104"/>
      <c r="U318" s="104"/>
    </row>
    <row r="319" spans="1:24" ht="15" customHeight="1">
      <c r="A319" s="15"/>
      <c r="B319" s="348" t="str">
        <f>IF('Retrofit Inputs'!B323=0,"",'Retrofit Inputs'!B323)</f>
        <v/>
      </c>
      <c r="C319" s="118" t="str">
        <f>IF(B319="","",VLOOKUP(B319,Defaults!B$22:C$28,2,FALSE))</f>
        <v/>
      </c>
      <c r="D319" s="125" t="str">
        <f>IFERROR(VLOOKUP(F319,Measures!$D$11:$F$245,3,FALSE),"")</f>
        <v/>
      </c>
      <c r="E319" s="127" t="str">
        <f ca="1">IF(OR('Project Info'!$C$16="",B319=""),"",IF(D319="Screw-in Lighting",INDEX(INDIRECT(CONCATENATE(B319,"SI_IE")),'Project Info'!C$16,1),IF(D319="Hard-Wired Lighting",INDEX(INDIRECT(CONCATENATE(B319,"HW_IE")),'Project Info'!C$16,1))))</f>
        <v/>
      </c>
      <c r="F319" s="128" t="str">
        <f>IF(OR('Retrofit Inputs'!D323="",'Retrofit Inputs'!F323=""),"",IF(OR('Retrofit Inputs'!D323="LED Tube",'Retrofit Inputs'!D323="LED Kit"),CONCATENATE("LED"," ",'Retrofit Inputs'!F323),CONCATENATE('Retrofit Inputs'!D323, " ",'Retrofit Inputs'!F323)))</f>
        <v/>
      </c>
      <c r="G319" s="120" t="str">
        <f>IF(F319="","",VLOOKUP(F319,Measures!D$11:G$245,4,FALSE))</f>
        <v/>
      </c>
      <c r="H319" s="129" t="str">
        <f>IF('Retrofit Inputs'!H323=0,"",'Retrofit Inputs'!H323)</f>
        <v/>
      </c>
      <c r="I319" s="129" t="str">
        <f>IF('Retrofit Inputs'!K323=0,"",'Retrofit Inputs'!K323)</f>
        <v/>
      </c>
      <c r="J319" s="130" t="str">
        <f ca="1">IF(OR(B319="",I319=""),"",IF(I319="None",0,INDEX(INDIRECT(CONCATENATE(B319,"SF")),1,MATCH(I319,Defaults!D$22:G$22,0))))</f>
        <v/>
      </c>
      <c r="K319" s="128" t="str">
        <f>IF(OR('Retrofit Inputs'!M323="",'Retrofit Inputs'!O323=""),"",IF(OR('Retrofit Inputs'!M323="LED Tube",'Retrofit Inputs'!M323="LED Kit"),CONCATENATE("LED"," ",'Retrofit Inputs'!O323),CONCATENATE('Retrofit Inputs'!M323, " ",'Retrofit Inputs'!O323)))</f>
        <v/>
      </c>
      <c r="L319" s="123" t="str">
        <f>IF(K319="","",VLOOKUP(K319,Measures!D$11:G$245,4,FALSE))</f>
        <v/>
      </c>
      <c r="M319" s="121" t="str">
        <f>IF('Retrofit Inputs'!Q323=0,"",'Retrofit Inputs'!Q323)</f>
        <v/>
      </c>
      <c r="N319" s="129" t="str">
        <f>IF('Retrofit Inputs'!T323=0,"",'Retrofit Inputs'!T323)</f>
        <v/>
      </c>
      <c r="O319" s="130" t="str">
        <f ca="1">IF(OR(B319="",N319=""),"",IF(N319="None",0,INDEX(INDIRECT(CONCATENATE(B319,"SF")),1,MATCH(N319,Defaults!D$22:G$22,0))))</f>
        <v/>
      </c>
      <c r="P319" s="131" t="str">
        <f t="shared" ca="1" si="16"/>
        <v/>
      </c>
      <c r="Q319" s="228" t="str">
        <f t="shared" ca="1" si="17"/>
        <v/>
      </c>
      <c r="R319" s="132" t="str">
        <f t="shared" ca="1" si="18"/>
        <v/>
      </c>
      <c r="S319" s="352" t="str">
        <f t="shared" ca="1" si="19"/>
        <v/>
      </c>
      <c r="U319" s="104"/>
      <c r="V319" s="20"/>
      <c r="W319" s="20"/>
      <c r="X319" s="20"/>
    </row>
    <row r="320" spans="1:24" ht="15" customHeight="1">
      <c r="A320" s="19"/>
      <c r="B320" s="348" t="str">
        <f>IF('Retrofit Inputs'!B324=0,"",'Retrofit Inputs'!B324)</f>
        <v/>
      </c>
      <c r="C320" s="118" t="str">
        <f>IF(B320="","",VLOOKUP(B320,Defaults!B$22:C$28,2,FALSE))</f>
        <v/>
      </c>
      <c r="D320" s="125" t="str">
        <f>IFERROR(VLOOKUP(F320,Measures!$D$11:$F$245,3,FALSE),"")</f>
        <v/>
      </c>
      <c r="E320" s="127" t="str">
        <f ca="1">IF(OR('Project Info'!$C$16="",B320=""),"",IF(D320="Screw-in Lighting",INDEX(INDIRECT(CONCATENATE(B320,"SI_IE")),'Project Info'!C$16,1),IF(D320="Hard-Wired Lighting",INDEX(INDIRECT(CONCATENATE(B320,"HW_IE")),'Project Info'!C$16,1))))</f>
        <v/>
      </c>
      <c r="F320" s="128" t="str">
        <f>IF(OR('Retrofit Inputs'!D324="",'Retrofit Inputs'!F324=""),"",IF(OR('Retrofit Inputs'!D324="LED Tube",'Retrofit Inputs'!D324="LED Kit"),CONCATENATE("LED"," ",'Retrofit Inputs'!F324),CONCATENATE('Retrofit Inputs'!D324, " ",'Retrofit Inputs'!F324)))</f>
        <v/>
      </c>
      <c r="G320" s="120" t="str">
        <f>IF(F320="","",VLOOKUP(F320,Measures!D$11:G$245,4,FALSE))</f>
        <v/>
      </c>
      <c r="H320" s="129" t="str">
        <f>IF('Retrofit Inputs'!H324=0,"",'Retrofit Inputs'!H324)</f>
        <v/>
      </c>
      <c r="I320" s="129" t="str">
        <f>IF('Retrofit Inputs'!K324=0,"",'Retrofit Inputs'!K324)</f>
        <v/>
      </c>
      <c r="J320" s="130" t="str">
        <f ca="1">IF(OR(B320="",I320=""),"",IF(I320="None",0,INDEX(INDIRECT(CONCATENATE(B320,"SF")),1,MATCH(I320,Defaults!D$22:G$22,0))))</f>
        <v/>
      </c>
      <c r="K320" s="24" t="str">
        <f>IF(OR('Retrofit Inputs'!M324="",'Retrofit Inputs'!O324=""),"",IF(OR('Retrofit Inputs'!M324="LED Tube",'Retrofit Inputs'!M324="LED Kit"),CONCATENATE("LED"," ",'Retrofit Inputs'!O324),CONCATENATE('Retrofit Inputs'!M324, " ",'Retrofit Inputs'!O324)))</f>
        <v/>
      </c>
      <c r="L320" s="123" t="str">
        <f>IF(K320="","",VLOOKUP(K320,Measures!D$11:G$245,4,FALSE))</f>
        <v/>
      </c>
      <c r="M320" s="121" t="str">
        <f>IF('Retrofit Inputs'!Q324=0,"",'Retrofit Inputs'!Q324)</f>
        <v/>
      </c>
      <c r="N320" s="25" t="str">
        <f>IF('Retrofit Inputs'!T324=0,"",'Retrofit Inputs'!T324)</f>
        <v/>
      </c>
      <c r="O320" s="26" t="str">
        <f ca="1">IF(OR(B320="",N320=""),"",IF(N320="None",0,INDEX(INDIRECT(CONCATENATE(B320,"SF")),1,MATCH(N320,Defaults!D$22:G$22,0))))</f>
        <v/>
      </c>
      <c r="P320" s="27" t="str">
        <f t="shared" ca="1" si="16"/>
        <v/>
      </c>
      <c r="Q320" s="229" t="str">
        <f t="shared" ca="1" si="17"/>
        <v/>
      </c>
      <c r="R320" s="81" t="str">
        <f t="shared" ca="1" si="18"/>
        <v/>
      </c>
      <c r="S320" s="353" t="str">
        <f t="shared" ca="1" si="19"/>
        <v/>
      </c>
      <c r="V320" s="20"/>
      <c r="W320" s="20"/>
      <c r="X320" s="20"/>
    </row>
    <row r="321" spans="1:19" ht="15" customHeight="1">
      <c r="A321" s="104"/>
      <c r="B321" s="348" t="str">
        <f>IF('Retrofit Inputs'!B325=0,"",'Retrofit Inputs'!B325)</f>
        <v/>
      </c>
      <c r="C321" s="118" t="str">
        <f>IF(B321="","",VLOOKUP(B321,Defaults!B$22:C$28,2,FALSE))</f>
        <v/>
      </c>
      <c r="D321" s="125" t="str">
        <f>IFERROR(VLOOKUP(F321,Measures!$D$11:$F$245,3,FALSE),"")</f>
        <v/>
      </c>
      <c r="E321" s="127" t="str">
        <f ca="1">IF(OR('Project Info'!$C$16="",B321=""),"",IF(D321="Screw-in Lighting",INDEX(INDIRECT(CONCATENATE(B321,"SI_IE")),'Project Info'!C$16,1),IF(D321="Hard-Wired Lighting",INDEX(INDIRECT(CONCATENATE(B321,"HW_IE")),'Project Info'!C$16,1))))</f>
        <v/>
      </c>
      <c r="F321" s="128" t="str">
        <f>IF(OR('Retrofit Inputs'!D325="",'Retrofit Inputs'!F325=""),"",IF(OR('Retrofit Inputs'!D325="LED Tube",'Retrofit Inputs'!D325="LED Kit"),CONCATENATE("LED"," ",'Retrofit Inputs'!F325),CONCATENATE('Retrofit Inputs'!D325, " ",'Retrofit Inputs'!F325)))</f>
        <v/>
      </c>
      <c r="G321" s="120" t="str">
        <f>IF(F321="","",VLOOKUP(F321,Measures!D$11:G$245,4,FALSE))</f>
        <v/>
      </c>
      <c r="H321" s="129" t="str">
        <f>IF('Retrofit Inputs'!H325=0,"",'Retrofit Inputs'!H325)</f>
        <v/>
      </c>
      <c r="I321" s="129" t="str">
        <f>IF('Retrofit Inputs'!K325=0,"",'Retrofit Inputs'!K325)</f>
        <v/>
      </c>
      <c r="J321" s="130" t="str">
        <f ca="1">IF(OR(B321="",I321=""),"",IF(I321="None",0,INDEX(INDIRECT(CONCATENATE(B321,"SF")),1,MATCH(I321,Defaults!D$22:G$22,0))))</f>
        <v/>
      </c>
      <c r="K321" s="128" t="str">
        <f>IF(OR('Retrofit Inputs'!M325="",'Retrofit Inputs'!O325=""),"",IF(OR('Retrofit Inputs'!M325="LED Tube",'Retrofit Inputs'!M325="LED Kit"),CONCATENATE("LED"," ",'Retrofit Inputs'!O325),CONCATENATE('Retrofit Inputs'!M325, " ",'Retrofit Inputs'!O325)))</f>
        <v/>
      </c>
      <c r="L321" s="123" t="str">
        <f>IF(K321="","",VLOOKUP(K321,Measures!D$11:G$245,4,FALSE))</f>
        <v/>
      </c>
      <c r="M321" s="121" t="str">
        <f>IF('Retrofit Inputs'!Q325=0,"",'Retrofit Inputs'!Q325)</f>
        <v/>
      </c>
      <c r="N321" s="129" t="str">
        <f>IF('Retrofit Inputs'!T325=0,"",'Retrofit Inputs'!T325)</f>
        <v/>
      </c>
      <c r="O321" s="130" t="str">
        <f ca="1">IF(OR(B321="",N321=""),"",IF(N321="None",0,INDEX(INDIRECT(CONCATENATE(B321,"SF")),1,MATCH(N321,Defaults!D$22:G$22,0))))</f>
        <v/>
      </c>
      <c r="P321" s="131" t="str">
        <f t="shared" ca="1" si="16"/>
        <v/>
      </c>
      <c r="Q321" s="228" t="str">
        <f t="shared" ca="1" si="17"/>
        <v/>
      </c>
      <c r="R321" s="132" t="str">
        <f t="shared" ca="1" si="18"/>
        <v/>
      </c>
      <c r="S321" s="352" t="str">
        <f t="shared" ca="1" si="19"/>
        <v/>
      </c>
    </row>
    <row r="322" spans="1:19" ht="15" customHeight="1">
      <c r="A322" s="104"/>
      <c r="B322" s="348" t="str">
        <f>IF('Retrofit Inputs'!B326=0,"",'Retrofit Inputs'!B326)</f>
        <v/>
      </c>
      <c r="C322" s="118" t="str">
        <f>IF(B322="","",VLOOKUP(B322,Defaults!B$22:C$28,2,FALSE))</f>
        <v/>
      </c>
      <c r="D322" s="125" t="str">
        <f>IFERROR(VLOOKUP(F322,Measures!$D$11:$F$245,3,FALSE),"")</f>
        <v/>
      </c>
      <c r="E322" s="127" t="str">
        <f ca="1">IF(OR('Project Info'!$C$16="",B322=""),"",IF(D322="Screw-in Lighting",INDEX(INDIRECT(CONCATENATE(B322,"SI_IE")),'Project Info'!C$16,1),IF(D322="Hard-Wired Lighting",INDEX(INDIRECT(CONCATENATE(B322,"HW_IE")),'Project Info'!C$16,1))))</f>
        <v/>
      </c>
      <c r="F322" s="128" t="str">
        <f>IF(OR('Retrofit Inputs'!D326="",'Retrofit Inputs'!F326=""),"",IF(OR('Retrofit Inputs'!D326="LED Tube",'Retrofit Inputs'!D326="LED Kit"),CONCATENATE("LED"," ",'Retrofit Inputs'!F326),CONCATENATE('Retrofit Inputs'!D326, " ",'Retrofit Inputs'!F326)))</f>
        <v/>
      </c>
      <c r="G322" s="120" t="str">
        <f>IF(F322="","",VLOOKUP(F322,Measures!D$11:G$245,4,FALSE))</f>
        <v/>
      </c>
      <c r="H322" s="129" t="str">
        <f>IF('Retrofit Inputs'!H326=0,"",'Retrofit Inputs'!H326)</f>
        <v/>
      </c>
      <c r="I322" s="129" t="str">
        <f>IF('Retrofit Inputs'!K326=0,"",'Retrofit Inputs'!K326)</f>
        <v/>
      </c>
      <c r="J322" s="130" t="str">
        <f ca="1">IF(OR(B322="",I322=""),"",IF(I322="None",0,INDEX(INDIRECT(CONCATENATE(B322,"SF")),1,MATCH(I322,Defaults!D$22:G$22,0))))</f>
        <v/>
      </c>
      <c r="K322" s="128" t="str">
        <f>IF(OR('Retrofit Inputs'!M326="",'Retrofit Inputs'!O326=""),"",IF(OR('Retrofit Inputs'!M326="LED Tube",'Retrofit Inputs'!M326="LED Kit"),CONCATENATE("LED"," ",'Retrofit Inputs'!O326),CONCATENATE('Retrofit Inputs'!M326, " ",'Retrofit Inputs'!O326)))</f>
        <v/>
      </c>
      <c r="L322" s="123" t="str">
        <f>IF(K322="","",VLOOKUP(K322,Measures!D$11:G$245,4,FALSE))</f>
        <v/>
      </c>
      <c r="M322" s="121" t="str">
        <f>IF('Retrofit Inputs'!Q326=0,"",'Retrofit Inputs'!Q326)</f>
        <v/>
      </c>
      <c r="N322" s="129" t="str">
        <f>IF('Retrofit Inputs'!T326=0,"",'Retrofit Inputs'!T326)</f>
        <v/>
      </c>
      <c r="O322" s="130" t="str">
        <f ca="1">IF(OR(B322="",N322=""),"",IF(N322="None",0,INDEX(INDIRECT(CONCATENATE(B322,"SF")),1,MATCH(N322,Defaults!D$22:G$22,0))))</f>
        <v/>
      </c>
      <c r="P322" s="131" t="str">
        <f t="shared" ca="1" si="16"/>
        <v/>
      </c>
      <c r="Q322" s="228" t="str">
        <f t="shared" ca="1" si="17"/>
        <v/>
      </c>
      <c r="R322" s="132" t="str">
        <f t="shared" ca="1" si="18"/>
        <v/>
      </c>
      <c r="S322" s="352" t="str">
        <f t="shared" ca="1" si="19"/>
        <v/>
      </c>
    </row>
    <row r="323" spans="1:19" ht="15" customHeight="1">
      <c r="A323" s="104"/>
      <c r="B323" s="348" t="str">
        <f>IF('Retrofit Inputs'!B327=0,"",'Retrofit Inputs'!B327)</f>
        <v/>
      </c>
      <c r="C323" s="118" t="str">
        <f>IF(B323="","",VLOOKUP(B323,Defaults!B$22:C$28,2,FALSE))</f>
        <v/>
      </c>
      <c r="D323" s="125" t="str">
        <f>IFERROR(VLOOKUP(F323,Measures!$D$11:$F$245,3,FALSE),"")</f>
        <v/>
      </c>
      <c r="E323" s="127" t="str">
        <f ca="1">IF(OR('Project Info'!$C$16="",B323=""),"",IF(D323="Screw-in Lighting",INDEX(INDIRECT(CONCATENATE(B323,"SI_IE")),'Project Info'!C$16,1),IF(D323="Hard-Wired Lighting",INDEX(INDIRECT(CONCATENATE(B323,"HW_IE")),'Project Info'!C$16,1))))</f>
        <v/>
      </c>
      <c r="F323" s="128" t="str">
        <f>IF(OR('Retrofit Inputs'!D327="",'Retrofit Inputs'!F327=""),"",IF(OR('Retrofit Inputs'!D327="LED Tube",'Retrofit Inputs'!D327="LED Kit"),CONCATENATE("LED"," ",'Retrofit Inputs'!F327),CONCATENATE('Retrofit Inputs'!D327, " ",'Retrofit Inputs'!F327)))</f>
        <v/>
      </c>
      <c r="G323" s="120" t="str">
        <f>IF(F323="","",VLOOKUP(F323,Measures!D$11:G$245,4,FALSE))</f>
        <v/>
      </c>
      <c r="H323" s="129" t="str">
        <f>IF('Retrofit Inputs'!H327=0,"",'Retrofit Inputs'!H327)</f>
        <v/>
      </c>
      <c r="I323" s="129" t="str">
        <f>IF('Retrofit Inputs'!K327=0,"",'Retrofit Inputs'!K327)</f>
        <v/>
      </c>
      <c r="J323" s="130" t="str">
        <f ca="1">IF(OR(B323="",I323=""),"",IF(I323="None",0,INDEX(INDIRECT(CONCATENATE(B323,"SF")),1,MATCH(I323,Defaults!D$22:G$22,0))))</f>
        <v/>
      </c>
      <c r="K323" s="128" t="str">
        <f>IF(OR('Retrofit Inputs'!M327="",'Retrofit Inputs'!O327=""),"",IF(OR('Retrofit Inputs'!M327="LED Tube",'Retrofit Inputs'!M327="LED Kit"),CONCATENATE("LED"," ",'Retrofit Inputs'!O327),CONCATENATE('Retrofit Inputs'!M327, " ",'Retrofit Inputs'!O327)))</f>
        <v/>
      </c>
      <c r="L323" s="123" t="str">
        <f>IF(K323="","",VLOOKUP(K323,Measures!D$11:G$245,4,FALSE))</f>
        <v/>
      </c>
      <c r="M323" s="121" t="str">
        <f>IF('Retrofit Inputs'!Q327=0,"",'Retrofit Inputs'!Q327)</f>
        <v/>
      </c>
      <c r="N323" s="129" t="str">
        <f>IF('Retrofit Inputs'!T327=0,"",'Retrofit Inputs'!T327)</f>
        <v/>
      </c>
      <c r="O323" s="130" t="str">
        <f ca="1">IF(OR(B323="",N323=""),"",IF(N323="None",0,INDEX(INDIRECT(CONCATENATE(B323,"SF")),1,MATCH(N323,Defaults!D$22:G$22,0))))</f>
        <v/>
      </c>
      <c r="P323" s="131" t="str">
        <f t="shared" ca="1" si="16"/>
        <v/>
      </c>
      <c r="Q323" s="228" t="str">
        <f t="shared" ca="1" si="17"/>
        <v/>
      </c>
      <c r="R323" s="132" t="str">
        <f t="shared" ca="1" si="18"/>
        <v/>
      </c>
      <c r="S323" s="352" t="str">
        <f t="shared" ca="1" si="19"/>
        <v/>
      </c>
    </row>
    <row r="324" spans="1:19" ht="15" customHeight="1">
      <c r="B324" s="348" t="str">
        <f>IF('Retrofit Inputs'!B328=0,"",'Retrofit Inputs'!B328)</f>
        <v/>
      </c>
      <c r="C324" s="118" t="str">
        <f>IF(B324="","",VLOOKUP(B324,Defaults!B$22:C$28,2,FALSE))</f>
        <v/>
      </c>
      <c r="D324" s="125" t="str">
        <f>IFERROR(VLOOKUP(F324,Measures!$D$11:$F$245,3,FALSE),"")</f>
        <v/>
      </c>
      <c r="E324" s="127" t="str">
        <f ca="1">IF(OR('Project Info'!$C$16="",B324=""),"",IF(D324="Screw-in Lighting",INDEX(INDIRECT(CONCATENATE(B324,"SI_IE")),'Project Info'!C$16,1),IF(D324="Hard-Wired Lighting",INDEX(INDIRECT(CONCATENATE(B324,"HW_IE")),'Project Info'!C$16,1))))</f>
        <v/>
      </c>
      <c r="F324" s="128" t="str">
        <f>IF(OR('Retrofit Inputs'!D328="",'Retrofit Inputs'!F328=""),"",IF(OR('Retrofit Inputs'!D328="LED Tube",'Retrofit Inputs'!D328="LED Kit"),CONCATENATE("LED"," ",'Retrofit Inputs'!F328),CONCATENATE('Retrofit Inputs'!D328, " ",'Retrofit Inputs'!F328)))</f>
        <v/>
      </c>
      <c r="G324" s="120" t="str">
        <f>IF(F324="","",VLOOKUP(F324,Measures!D$11:G$245,4,FALSE))</f>
        <v/>
      </c>
      <c r="H324" s="129" t="str">
        <f>IF('Retrofit Inputs'!H328=0,"",'Retrofit Inputs'!H328)</f>
        <v/>
      </c>
      <c r="I324" s="129" t="str">
        <f>IF('Retrofit Inputs'!K328=0,"",'Retrofit Inputs'!K328)</f>
        <v/>
      </c>
      <c r="J324" s="130" t="str">
        <f ca="1">IF(OR(B324="",I324=""),"",IF(I324="None",0,INDEX(INDIRECT(CONCATENATE(B324,"SF")),1,MATCH(I324,Defaults!D$22:G$22,0))))</f>
        <v/>
      </c>
      <c r="K324" s="128" t="str">
        <f>IF(OR('Retrofit Inputs'!M328="",'Retrofit Inputs'!O328=""),"",IF(OR('Retrofit Inputs'!M328="LED Tube",'Retrofit Inputs'!M328="LED Kit"),CONCATENATE("LED"," ",'Retrofit Inputs'!O328),CONCATENATE('Retrofit Inputs'!M328, " ",'Retrofit Inputs'!O328)))</f>
        <v/>
      </c>
      <c r="L324" s="123" t="str">
        <f>IF(K324="","",VLOOKUP(K324,Measures!D$11:G$245,4,FALSE))</f>
        <v/>
      </c>
      <c r="M324" s="121" t="str">
        <f>IF('Retrofit Inputs'!Q328=0,"",'Retrofit Inputs'!Q328)</f>
        <v/>
      </c>
      <c r="N324" s="129" t="str">
        <f>IF('Retrofit Inputs'!T328=0,"",'Retrofit Inputs'!T328)</f>
        <v/>
      </c>
      <c r="O324" s="130" t="str">
        <f ca="1">IF(OR(B324="",N324=""),"",IF(N324="None",0,INDEX(INDIRECT(CONCATENATE(B324,"SF")),1,MATCH(N324,Defaults!D$22:G$22,0))))</f>
        <v/>
      </c>
      <c r="P324" s="131" t="str">
        <f t="shared" ca="1" si="16"/>
        <v/>
      </c>
      <c r="Q324" s="228" t="str">
        <f t="shared" ca="1" si="17"/>
        <v/>
      </c>
      <c r="R324" s="132" t="str">
        <f t="shared" ca="1" si="18"/>
        <v/>
      </c>
      <c r="S324" s="352" t="str">
        <f t="shared" ca="1" si="19"/>
        <v/>
      </c>
    </row>
    <row r="325" spans="1:19" ht="15" customHeight="1">
      <c r="B325" s="348" t="str">
        <f>IF('Retrofit Inputs'!B329=0,"",'Retrofit Inputs'!B329)</f>
        <v/>
      </c>
      <c r="C325" s="118" t="str">
        <f>IF(B325="","",VLOOKUP(B325,Defaults!B$22:C$28,2,FALSE))</f>
        <v/>
      </c>
      <c r="D325" s="125" t="str">
        <f>IFERROR(VLOOKUP(F325,Measures!$D$11:$F$245,3,FALSE),"")</f>
        <v/>
      </c>
      <c r="E325" s="127" t="str">
        <f ca="1">IF(OR('Project Info'!$C$16="",B325=""),"",IF(D325="Screw-in Lighting",INDEX(INDIRECT(CONCATENATE(B325,"SI_IE")),'Project Info'!C$16,1),IF(D325="Hard-Wired Lighting",INDEX(INDIRECT(CONCATENATE(B325,"HW_IE")),'Project Info'!C$16,1))))</f>
        <v/>
      </c>
      <c r="F325" s="128" t="str">
        <f>IF(OR('Retrofit Inputs'!D329="",'Retrofit Inputs'!F329=""),"",IF(OR('Retrofit Inputs'!D329="LED Tube",'Retrofit Inputs'!D329="LED Kit"),CONCATENATE("LED"," ",'Retrofit Inputs'!F329),CONCATENATE('Retrofit Inputs'!D329, " ",'Retrofit Inputs'!F329)))</f>
        <v/>
      </c>
      <c r="G325" s="120" t="str">
        <f>IF(F325="","",VLOOKUP(F325,Measures!D$11:G$245,4,FALSE))</f>
        <v/>
      </c>
      <c r="H325" s="129" t="str">
        <f>IF('Retrofit Inputs'!H329=0,"",'Retrofit Inputs'!H329)</f>
        <v/>
      </c>
      <c r="I325" s="129" t="str">
        <f>IF('Retrofit Inputs'!K329=0,"",'Retrofit Inputs'!K329)</f>
        <v/>
      </c>
      <c r="J325" s="130" t="str">
        <f ca="1">IF(OR(B325="",I325=""),"",IF(I325="None",0,INDEX(INDIRECT(CONCATENATE(B325,"SF")),1,MATCH(I325,Defaults!D$22:G$22,0))))</f>
        <v/>
      </c>
      <c r="K325" s="128" t="str">
        <f>IF(OR('Retrofit Inputs'!M329="",'Retrofit Inputs'!O329=""),"",IF(OR('Retrofit Inputs'!M329="LED Tube",'Retrofit Inputs'!M329="LED Kit"),CONCATENATE("LED"," ",'Retrofit Inputs'!O329),CONCATENATE('Retrofit Inputs'!M329, " ",'Retrofit Inputs'!O329)))</f>
        <v/>
      </c>
      <c r="L325" s="123" t="str">
        <f>IF(K325="","",VLOOKUP(K325,Measures!D$11:G$245,4,FALSE))</f>
        <v/>
      </c>
      <c r="M325" s="121" t="str">
        <f>IF('Retrofit Inputs'!Q329=0,"",'Retrofit Inputs'!Q329)</f>
        <v/>
      </c>
      <c r="N325" s="129" t="str">
        <f>IF('Retrofit Inputs'!T329=0,"",'Retrofit Inputs'!T329)</f>
        <v/>
      </c>
      <c r="O325" s="130" t="str">
        <f ca="1">IF(OR(B325="",N325=""),"",IF(N325="None",0,INDEX(INDIRECT(CONCATENATE(B325,"SF")),1,MATCH(N325,Defaults!D$22:G$22,0))))</f>
        <v/>
      </c>
      <c r="P325" s="131" t="str">
        <f t="shared" ca="1" si="16"/>
        <v/>
      </c>
      <c r="Q325" s="228" t="str">
        <f t="shared" ca="1" si="17"/>
        <v/>
      </c>
      <c r="R325" s="132" t="str">
        <f t="shared" ca="1" si="18"/>
        <v/>
      </c>
      <c r="S325" s="352" t="str">
        <f t="shared" ca="1" si="19"/>
        <v/>
      </c>
    </row>
    <row r="326" spans="1:19" ht="15" customHeight="1">
      <c r="B326" s="348" t="str">
        <f>IF('Retrofit Inputs'!B330=0,"",'Retrofit Inputs'!B330)</f>
        <v/>
      </c>
      <c r="C326" s="118" t="str">
        <f>IF(B326="","",VLOOKUP(B326,Defaults!B$22:C$28,2,FALSE))</f>
        <v/>
      </c>
      <c r="D326" s="125" t="str">
        <f>IFERROR(VLOOKUP(F326,Measures!$D$11:$F$245,3,FALSE),"")</f>
        <v/>
      </c>
      <c r="E326" s="127" t="str">
        <f ca="1">IF(OR('Project Info'!$C$16="",B326=""),"",IF(D326="Screw-in Lighting",INDEX(INDIRECT(CONCATENATE(B326,"SI_IE")),'Project Info'!C$16,1),IF(D326="Hard-Wired Lighting",INDEX(INDIRECT(CONCATENATE(B326,"HW_IE")),'Project Info'!C$16,1))))</f>
        <v/>
      </c>
      <c r="F326" s="133" t="str">
        <f>IF(OR('Retrofit Inputs'!D330="",'Retrofit Inputs'!F330=""),"",IF(OR('Retrofit Inputs'!D330="LED Tube",'Retrofit Inputs'!D330="LED Kit"),CONCATENATE("LED"," ",'Retrofit Inputs'!F330),CONCATENATE('Retrofit Inputs'!D330, " ",'Retrofit Inputs'!F330)))</f>
        <v/>
      </c>
      <c r="G326" s="120" t="str">
        <f>IF(F326="","",VLOOKUP(F326,Measures!D$11:G$245,4,FALSE))</f>
        <v/>
      </c>
      <c r="H326" s="134" t="str">
        <f>IF('Retrofit Inputs'!H330=0,"",'Retrofit Inputs'!H330)</f>
        <v/>
      </c>
      <c r="I326" s="134" t="str">
        <f>IF('Retrofit Inputs'!K330=0,"",'Retrofit Inputs'!K330)</f>
        <v/>
      </c>
      <c r="J326" s="135" t="str">
        <f ca="1">IF(OR(B326="",I326=""),"",IF(I326="None",0,INDEX(INDIRECT(CONCATENATE(B326,"SF")),1,MATCH(I326,Defaults!D$22:G$22,0))))</f>
        <v/>
      </c>
      <c r="K326" s="128" t="str">
        <f>IF(OR('Retrofit Inputs'!M330="",'Retrofit Inputs'!O330=""),"",IF(OR('Retrofit Inputs'!M330="LED Tube",'Retrofit Inputs'!M330="LED Kit"),CONCATENATE("LED"," ",'Retrofit Inputs'!O330),CONCATENATE('Retrofit Inputs'!M330, " ",'Retrofit Inputs'!O330)))</f>
        <v/>
      </c>
      <c r="L326" s="123" t="str">
        <f>IF(K326="","",VLOOKUP(K326,Measures!D$11:G$245,4,FALSE))</f>
        <v/>
      </c>
      <c r="M326" s="121" t="str">
        <f>IF('Retrofit Inputs'!Q330=0,"",'Retrofit Inputs'!Q330)</f>
        <v/>
      </c>
      <c r="N326" s="129" t="str">
        <f>IF('Retrofit Inputs'!T330=0,"",'Retrofit Inputs'!T330)</f>
        <v/>
      </c>
      <c r="O326" s="130" t="str">
        <f ca="1">IF(OR(B326="",N326=""),"",IF(N326="None",0,INDEX(INDIRECT(CONCATENATE(B326,"SF")),1,MATCH(N326,Defaults!D$22:G$22,0))))</f>
        <v/>
      </c>
      <c r="P326" s="131" t="str">
        <f t="shared" ca="1" si="16"/>
        <v/>
      </c>
      <c r="Q326" s="228" t="str">
        <f t="shared" ca="1" si="17"/>
        <v/>
      </c>
      <c r="R326" s="132" t="str">
        <f t="shared" ca="1" si="18"/>
        <v/>
      </c>
      <c r="S326" s="352" t="str">
        <f t="shared" ca="1" si="19"/>
        <v/>
      </c>
    </row>
    <row r="327" spans="1:19" ht="15" customHeight="1">
      <c r="B327" s="349" t="str">
        <f>IF('Retrofit Inputs'!B331=0,"",'Retrofit Inputs'!B331)</f>
        <v/>
      </c>
      <c r="C327" s="118" t="str">
        <f>IF(B327="","",VLOOKUP(B327,Defaults!B$22:C$28,2,FALSE))</f>
        <v/>
      </c>
      <c r="D327" s="125" t="str">
        <f>IFERROR(VLOOKUP(F327,Measures!$D$11:$F$245,3,FALSE),"")</f>
        <v/>
      </c>
      <c r="E327" s="127" t="str">
        <f ca="1">IF(OR('Project Info'!$C$16="",B327=""),"",IF(D327="Screw-in Lighting",INDEX(INDIRECT(CONCATENATE(B327,"SI_IE")),'Project Info'!C$16,1),IF(D327="Hard-Wired Lighting",INDEX(INDIRECT(CONCATENATE(B327,"HW_IE")),'Project Info'!C$16,1))))</f>
        <v/>
      </c>
      <c r="F327" s="137" t="str">
        <f>IF(OR('Retrofit Inputs'!D331="",'Retrofit Inputs'!F331=""),"",IF(OR('Retrofit Inputs'!D331="LED Tube",'Retrofit Inputs'!D331="LED Kit"),CONCATENATE("LED"," ",'Retrofit Inputs'!F331),CONCATENATE('Retrofit Inputs'!D331, " ",'Retrofit Inputs'!F331)))</f>
        <v/>
      </c>
      <c r="G327" s="120" t="str">
        <f>IF(F327="","",VLOOKUP(F327,Measures!D$11:G$245,4,FALSE))</f>
        <v/>
      </c>
      <c r="H327" s="138" t="str">
        <f>IF('Retrofit Inputs'!H331=0,"",'Retrofit Inputs'!H331)</f>
        <v/>
      </c>
      <c r="I327" s="138" t="str">
        <f>IF('Retrofit Inputs'!K331=0,"",'Retrofit Inputs'!K331)</f>
        <v/>
      </c>
      <c r="J327" s="139" t="str">
        <f ca="1">IF(OR(B327="",I327=""),"",IF(I327="None",0,INDEX(INDIRECT(CONCATENATE(B327,"SF")),1,MATCH(I327,Defaults!D$22:G$22,0))))</f>
        <v/>
      </c>
      <c r="K327" s="140" t="str">
        <f>IF(OR('Retrofit Inputs'!M331="",'Retrofit Inputs'!O331=""),"",IF(OR('Retrofit Inputs'!M331="LED Tube",'Retrofit Inputs'!M331="LED Kit"),CONCATENATE("LED"," ",'Retrofit Inputs'!O331),CONCATENATE('Retrofit Inputs'!M331, " ",'Retrofit Inputs'!O331)))</f>
        <v/>
      </c>
      <c r="L327" s="123" t="str">
        <f>IF(K327="","",VLOOKUP(K327,Measures!D$11:G$245,4,FALSE))</f>
        <v/>
      </c>
      <c r="M327" s="141" t="str">
        <f>IF('Retrofit Inputs'!Q331=0,"",'Retrofit Inputs'!Q331)</f>
        <v/>
      </c>
      <c r="N327" s="142" t="str">
        <f>IF('Retrofit Inputs'!T331=0,"",'Retrofit Inputs'!T331)</f>
        <v/>
      </c>
      <c r="O327" s="143" t="str">
        <f ca="1">IF(OR(B327="",N327=""),"",IF(N327="None",0,INDEX(INDIRECT(CONCATENATE(B327,"SF")),1,MATCH(N327,Defaults!D$22:G$22,0))))</f>
        <v/>
      </c>
      <c r="P327" s="144" t="str">
        <f t="shared" ca="1" si="16"/>
        <v/>
      </c>
      <c r="Q327" s="231" t="str">
        <f t="shared" ca="1" si="17"/>
        <v/>
      </c>
      <c r="R327" s="145" t="str">
        <f t="shared" ca="1" si="18"/>
        <v/>
      </c>
      <c r="S327" s="354" t="str">
        <f t="shared" ca="1" si="19"/>
        <v/>
      </c>
    </row>
    <row r="328" spans="1:19" ht="15" customHeight="1">
      <c r="B328" s="350" t="str">
        <f>IF('Retrofit Inputs'!B332=0,"",'Retrofit Inputs'!B332)</f>
        <v/>
      </c>
      <c r="C328" s="118" t="str">
        <f>IF(B328="","",VLOOKUP(B328,Defaults!B$22:C$28,2,FALSE))</f>
        <v/>
      </c>
      <c r="D328" s="125" t="str">
        <f>IFERROR(VLOOKUP(F328,Measures!$D$11:$F$245,3,FALSE),"")</f>
        <v/>
      </c>
      <c r="E328" s="127" t="str">
        <f ca="1">IF(OR('Project Info'!$C$16="",B328=""),"",IF(D328="Screw-in Lighting",INDEX(INDIRECT(CONCATENATE(B328,"SI_IE")),'Project Info'!C$16,1),IF(D328="Hard-Wired Lighting",INDEX(INDIRECT(CONCATENATE(B328,"HW_IE")),'Project Info'!C$16,1))))</f>
        <v/>
      </c>
      <c r="F328" s="128" t="str">
        <f>IF(OR('Retrofit Inputs'!D332="",'Retrofit Inputs'!F332=""),"",IF(OR('Retrofit Inputs'!D332="LED Tube",'Retrofit Inputs'!D332="LED Kit"),CONCATENATE("LED"," ",'Retrofit Inputs'!F332),CONCATENATE('Retrofit Inputs'!D332, " ",'Retrofit Inputs'!F332)))</f>
        <v/>
      </c>
      <c r="G328" s="120" t="str">
        <f>IF(F328="","",VLOOKUP(F328,Measures!D$11:G$245,4,FALSE))</f>
        <v/>
      </c>
      <c r="H328" s="129" t="str">
        <f>IF('Retrofit Inputs'!H332=0,"",'Retrofit Inputs'!H332)</f>
        <v/>
      </c>
      <c r="I328" s="129" t="str">
        <f>IF('Retrofit Inputs'!K332=0,"",'Retrofit Inputs'!K332)</f>
        <v/>
      </c>
      <c r="J328" s="130" t="str">
        <f ca="1">IF(OR(B328="",I328=""),"",IF(I328="None",0,INDEX(INDIRECT(CONCATENATE(B328,"SF")),1,MATCH(I328,Defaults!D$22:G$22,0))))</f>
        <v/>
      </c>
      <c r="K328" s="128" t="str">
        <f>IF(OR('Retrofit Inputs'!M332="",'Retrofit Inputs'!O332=""),"",IF(OR('Retrofit Inputs'!M332="LED Tube",'Retrofit Inputs'!M332="LED Kit"),CONCATENATE("LED"," ",'Retrofit Inputs'!O332),CONCATENATE('Retrofit Inputs'!M332, " ",'Retrofit Inputs'!O332)))</f>
        <v/>
      </c>
      <c r="L328" s="123" t="str">
        <f>IF(K328="","",VLOOKUP(K328,Measures!D$11:G$245,4,FALSE))</f>
        <v/>
      </c>
      <c r="M328" s="129" t="str">
        <f>IF('Retrofit Inputs'!Q332=0,"",'Retrofit Inputs'!Q332)</f>
        <v/>
      </c>
      <c r="N328" s="129" t="str">
        <f>IF('Retrofit Inputs'!T332=0,"",'Retrofit Inputs'!T332)</f>
        <v/>
      </c>
      <c r="O328" s="130" t="str">
        <f ca="1">IF(OR(B328="",N328=""),"",IF(N328="None",0,INDEX(INDIRECT(CONCATENATE(B328,"SF")),1,MATCH(N328,Defaults!D$22:G$22,0))))</f>
        <v/>
      </c>
      <c r="P328" s="131" t="str">
        <f t="shared" ca="1" si="16"/>
        <v/>
      </c>
      <c r="Q328" s="228" t="str">
        <f t="shared" ca="1" si="17"/>
        <v/>
      </c>
      <c r="R328" s="132" t="str">
        <f t="shared" ca="1" si="18"/>
        <v/>
      </c>
      <c r="S328" s="352" t="str">
        <f t="shared" ca="1" si="19"/>
        <v/>
      </c>
    </row>
    <row r="329" spans="1:19" ht="15" customHeight="1">
      <c r="B329" s="348" t="str">
        <f>IF('Retrofit Inputs'!B333=0,"",'Retrofit Inputs'!B333)</f>
        <v/>
      </c>
      <c r="C329" s="118" t="str">
        <f>IF(B329="","",VLOOKUP(B329,Defaults!B$22:C$28,2,FALSE))</f>
        <v/>
      </c>
      <c r="D329" s="125" t="str">
        <f>IFERROR(VLOOKUP(F329,Measures!$D$11:$F$245,3,FALSE),"")</f>
        <v/>
      </c>
      <c r="E329" s="127" t="str">
        <f ca="1">IF(OR('Project Info'!$C$16="",B329=""),"",IF(D329="Screw-in Lighting",INDEX(INDIRECT(CONCATENATE(B329,"SI_IE")),'Project Info'!C$16,1),IF(D329="Hard-Wired Lighting",INDEX(INDIRECT(CONCATENATE(B329,"HW_IE")),'Project Info'!C$16,1))))</f>
        <v/>
      </c>
      <c r="F329" s="128" t="str">
        <f>IF(OR('Retrofit Inputs'!D333="",'Retrofit Inputs'!F333=""),"",IF(OR('Retrofit Inputs'!D333="LED Tube",'Retrofit Inputs'!D333="LED Kit"),CONCATENATE("LED"," ",'Retrofit Inputs'!F333),CONCATENATE('Retrofit Inputs'!D333, " ",'Retrofit Inputs'!F333)))</f>
        <v/>
      </c>
      <c r="G329" s="120" t="str">
        <f>IF(F329="","",VLOOKUP(F329,Measures!D$11:G$245,4,FALSE))</f>
        <v/>
      </c>
      <c r="H329" s="129" t="str">
        <f>IF('Retrofit Inputs'!H333=0,"",'Retrofit Inputs'!H333)</f>
        <v/>
      </c>
      <c r="I329" s="129" t="str">
        <f>IF('Retrofit Inputs'!K333=0,"",'Retrofit Inputs'!K333)</f>
        <v/>
      </c>
      <c r="J329" s="130" t="str">
        <f ca="1">IF(OR(B329="",I329=""),"",IF(I329="None",0,INDEX(INDIRECT(CONCATENATE(B329,"SF")),1,MATCH(I329,Defaults!D$22:G$22,0))))</f>
        <v/>
      </c>
      <c r="K329" s="128" t="str">
        <f>IF(OR('Retrofit Inputs'!M333="",'Retrofit Inputs'!O333=""),"",IF(OR('Retrofit Inputs'!M333="LED Tube",'Retrofit Inputs'!M333="LED Kit"),CONCATENATE("LED"," ",'Retrofit Inputs'!O333),CONCATENATE('Retrofit Inputs'!M333, " ",'Retrofit Inputs'!O333)))</f>
        <v/>
      </c>
      <c r="L329" s="123" t="str">
        <f>IF(K329="","",VLOOKUP(K329,Measures!D$11:G$245,4,FALSE))</f>
        <v/>
      </c>
      <c r="M329" s="121" t="str">
        <f>IF('Retrofit Inputs'!Q333=0,"",'Retrofit Inputs'!Q333)</f>
        <v/>
      </c>
      <c r="N329" s="129" t="str">
        <f>IF('Retrofit Inputs'!T333=0,"",'Retrofit Inputs'!T333)</f>
        <v/>
      </c>
      <c r="O329" s="130" t="str">
        <f ca="1">IF(OR(B329="",N329=""),"",IF(N329="None",0,INDEX(INDIRECT(CONCATENATE(B329,"SF")),1,MATCH(N329,Defaults!D$22:G$22,0))))</f>
        <v/>
      </c>
      <c r="P329" s="131" t="str">
        <f t="shared" ca="1" si="16"/>
        <v/>
      </c>
      <c r="Q329" s="228" t="str">
        <f t="shared" ca="1" si="17"/>
        <v/>
      </c>
      <c r="R329" s="132" t="str">
        <f t="shared" ca="1" si="18"/>
        <v/>
      </c>
      <c r="S329" s="352" t="str">
        <f t="shared" ca="1" si="19"/>
        <v/>
      </c>
    </row>
    <row r="330" spans="1:19" ht="15" customHeight="1">
      <c r="B330" s="348" t="str">
        <f>IF('Retrofit Inputs'!B334=0,"",'Retrofit Inputs'!B334)</f>
        <v/>
      </c>
      <c r="C330" s="118" t="str">
        <f>IF(B330="","",VLOOKUP(B330,Defaults!B$22:C$28,2,FALSE))</f>
        <v/>
      </c>
      <c r="D330" s="125" t="str">
        <f>IFERROR(VLOOKUP(F330,Measures!$D$11:$F$245,3,FALSE),"")</f>
        <v/>
      </c>
      <c r="E330" s="127" t="str">
        <f ca="1">IF(OR('Project Info'!$C$16="",B330=""),"",IF(D330="Screw-in Lighting",INDEX(INDIRECT(CONCATENATE(B330,"SI_IE")),'Project Info'!C$16,1),IF(D330="Hard-Wired Lighting",INDEX(INDIRECT(CONCATENATE(B330,"HW_IE")),'Project Info'!C$16,1))))</f>
        <v/>
      </c>
      <c r="F330" s="128" t="str">
        <f>IF(OR('Retrofit Inputs'!D334="",'Retrofit Inputs'!F334=""),"",IF(OR('Retrofit Inputs'!D334="LED Tube",'Retrofit Inputs'!D334="LED Kit"),CONCATENATE("LED"," ",'Retrofit Inputs'!F334),CONCATENATE('Retrofit Inputs'!D334, " ",'Retrofit Inputs'!F334)))</f>
        <v/>
      </c>
      <c r="G330" s="120" t="str">
        <f>IF(F330="","",VLOOKUP(F330,Measures!D$11:G$245,4,FALSE))</f>
        <v/>
      </c>
      <c r="H330" s="129" t="str">
        <f>IF('Retrofit Inputs'!H334=0,"",'Retrofit Inputs'!H334)</f>
        <v/>
      </c>
      <c r="I330" s="129" t="str">
        <f>IF('Retrofit Inputs'!K334=0,"",'Retrofit Inputs'!K334)</f>
        <v/>
      </c>
      <c r="J330" s="130" t="str">
        <f ca="1">IF(OR(B330="",I330=""),"",IF(I330="None",0,INDEX(INDIRECT(CONCATENATE(B330,"SF")),1,MATCH(I330,Defaults!D$22:G$22,0))))</f>
        <v/>
      </c>
      <c r="K330" s="24" t="str">
        <f>IF(OR('Retrofit Inputs'!M334="",'Retrofit Inputs'!O334=""),"",IF(OR('Retrofit Inputs'!M334="LED Tube",'Retrofit Inputs'!M334="LED Kit"),CONCATENATE("LED"," ",'Retrofit Inputs'!O334),CONCATENATE('Retrofit Inputs'!M334, " ",'Retrofit Inputs'!O334)))</f>
        <v/>
      </c>
      <c r="L330" s="123" t="str">
        <f>IF(K330="","",VLOOKUP(K330,Measures!D$11:G$245,4,FALSE))</f>
        <v/>
      </c>
      <c r="M330" s="121" t="str">
        <f>IF('Retrofit Inputs'!Q334=0,"",'Retrofit Inputs'!Q334)</f>
        <v/>
      </c>
      <c r="N330" s="25" t="str">
        <f>IF('Retrofit Inputs'!T334=0,"",'Retrofit Inputs'!T334)</f>
        <v/>
      </c>
      <c r="O330" s="26" t="str">
        <f ca="1">IF(OR(B330="",N330=""),"",IF(N330="None",0,INDEX(INDIRECT(CONCATENATE(B330,"SF")),1,MATCH(N330,Defaults!D$22:G$22,0))))</f>
        <v/>
      </c>
      <c r="P330" s="131" t="str">
        <f t="shared" ca="1" si="16"/>
        <v/>
      </c>
      <c r="Q330" s="229" t="str">
        <f t="shared" ca="1" si="17"/>
        <v/>
      </c>
      <c r="R330" s="81" t="str">
        <f t="shared" ca="1" si="18"/>
        <v/>
      </c>
      <c r="S330" s="353" t="str">
        <f t="shared" ca="1" si="19"/>
        <v/>
      </c>
    </row>
    <row r="331" spans="1:19" ht="15" customHeight="1">
      <c r="B331" s="348" t="str">
        <f>IF('Retrofit Inputs'!B335=0,"",'Retrofit Inputs'!B335)</f>
        <v/>
      </c>
      <c r="C331" s="118" t="str">
        <f>IF(B331="","",VLOOKUP(B331,Defaults!B$22:C$28,2,FALSE))</f>
        <v/>
      </c>
      <c r="D331" s="125" t="str">
        <f>IFERROR(VLOOKUP(F331,Measures!$D$11:$F$245,3,FALSE),"")</f>
        <v/>
      </c>
      <c r="E331" s="127" t="str">
        <f ca="1">IF(OR('Project Info'!$C$16="",B331=""),"",IF(D331="Screw-in Lighting",INDEX(INDIRECT(CONCATENATE(B331,"SI_IE")),'Project Info'!C$16,1),IF(D331="Hard-Wired Lighting",INDEX(INDIRECT(CONCATENATE(B331,"HW_IE")),'Project Info'!C$16,1))))</f>
        <v/>
      </c>
      <c r="F331" s="128" t="str">
        <f>IF(OR('Retrofit Inputs'!D335="",'Retrofit Inputs'!F335=""),"",IF(OR('Retrofit Inputs'!D335="LED Tube",'Retrofit Inputs'!D335="LED Kit"),CONCATENATE("LED"," ",'Retrofit Inputs'!F335),CONCATENATE('Retrofit Inputs'!D335, " ",'Retrofit Inputs'!F335)))</f>
        <v/>
      </c>
      <c r="G331" s="120" t="str">
        <f>IF(F331="","",VLOOKUP(F331,Measures!D$11:G$245,4,FALSE))</f>
        <v/>
      </c>
      <c r="H331" s="129" t="str">
        <f>IF('Retrofit Inputs'!H335=0,"",'Retrofit Inputs'!H335)</f>
        <v/>
      </c>
      <c r="I331" s="129" t="str">
        <f>IF('Retrofit Inputs'!K335=0,"",'Retrofit Inputs'!K335)</f>
        <v/>
      </c>
      <c r="J331" s="130" t="str">
        <f ca="1">IF(OR(B331="",I331=""),"",IF(I331="None",0,INDEX(INDIRECT(CONCATENATE(B331,"SF")),1,MATCH(I331,Defaults!D$22:G$22,0))))</f>
        <v/>
      </c>
      <c r="K331" s="128" t="str">
        <f>IF(OR('Retrofit Inputs'!M335="",'Retrofit Inputs'!O335=""),"",IF(OR('Retrofit Inputs'!M335="LED Tube",'Retrofit Inputs'!M335="LED Kit"),CONCATENATE("LED"," ",'Retrofit Inputs'!O335),CONCATENATE('Retrofit Inputs'!M335, " ",'Retrofit Inputs'!O335)))</f>
        <v/>
      </c>
      <c r="L331" s="123" t="str">
        <f>IF(K331="","",VLOOKUP(K331,Measures!D$11:G$245,4,FALSE))</f>
        <v/>
      </c>
      <c r="M331" s="121" t="str">
        <f>IF('Retrofit Inputs'!Q335=0,"",'Retrofit Inputs'!Q335)</f>
        <v/>
      </c>
      <c r="N331" s="129" t="str">
        <f>IF('Retrofit Inputs'!T335=0,"",'Retrofit Inputs'!T335)</f>
        <v/>
      </c>
      <c r="O331" s="130" t="str">
        <f ca="1">IF(OR(B331="",N331=""),"",IF(N331="None",0,INDEX(INDIRECT(CONCATENATE(B331,"SF")),1,MATCH(N331,Defaults!D$22:G$22,0))))</f>
        <v/>
      </c>
      <c r="P331" s="131" t="str">
        <f t="shared" ca="1" si="16"/>
        <v/>
      </c>
      <c r="Q331" s="228" t="str">
        <f t="shared" ca="1" si="17"/>
        <v/>
      </c>
      <c r="R331" s="132" t="str">
        <f t="shared" ca="1" si="18"/>
        <v/>
      </c>
      <c r="S331" s="352" t="str">
        <f t="shared" ca="1" si="19"/>
        <v/>
      </c>
    </row>
    <row r="332" spans="1:19" ht="15" customHeight="1">
      <c r="B332" s="348" t="str">
        <f>IF('Retrofit Inputs'!B336=0,"",'Retrofit Inputs'!B336)</f>
        <v/>
      </c>
      <c r="C332" s="118" t="str">
        <f>IF(B332="","",VLOOKUP(B332,Defaults!B$22:C$28,2,FALSE))</f>
        <v/>
      </c>
      <c r="D332" s="125" t="str">
        <f>IFERROR(VLOOKUP(F332,Measures!$D$11:$F$245,3,FALSE),"")</f>
        <v/>
      </c>
      <c r="E332" s="127" t="str">
        <f ca="1">IF(OR('Project Info'!$C$16="",B332=""),"",IF(D332="Screw-in Lighting",INDEX(INDIRECT(CONCATENATE(B332,"SI_IE")),'Project Info'!C$16,1),IF(D332="Hard-Wired Lighting",INDEX(INDIRECT(CONCATENATE(B332,"HW_IE")),'Project Info'!C$16,1))))</f>
        <v/>
      </c>
      <c r="F332" s="128" t="str">
        <f>IF(OR('Retrofit Inputs'!D336="",'Retrofit Inputs'!F336=""),"",IF(OR('Retrofit Inputs'!D336="LED Tube",'Retrofit Inputs'!D336="LED Kit"),CONCATENATE("LED"," ",'Retrofit Inputs'!F336),CONCATENATE('Retrofit Inputs'!D336, " ",'Retrofit Inputs'!F336)))</f>
        <v/>
      </c>
      <c r="G332" s="120" t="str">
        <f>IF(F332="","",VLOOKUP(F332,Measures!D$11:G$245,4,FALSE))</f>
        <v/>
      </c>
      <c r="H332" s="129" t="str">
        <f>IF('Retrofit Inputs'!H336=0,"",'Retrofit Inputs'!H336)</f>
        <v/>
      </c>
      <c r="I332" s="129" t="str">
        <f>IF('Retrofit Inputs'!K336=0,"",'Retrofit Inputs'!K336)</f>
        <v/>
      </c>
      <c r="J332" s="130" t="str">
        <f ca="1">IF(OR(B332="",I332=""),"",IF(I332="None",0,INDEX(INDIRECT(CONCATENATE(B332,"SF")),1,MATCH(I332,Defaults!D$22:G$22,0))))</f>
        <v/>
      </c>
      <c r="K332" s="128" t="str">
        <f>IF(OR('Retrofit Inputs'!M336="",'Retrofit Inputs'!O336=""),"",IF(OR('Retrofit Inputs'!M336="LED Tube",'Retrofit Inputs'!M336="LED Kit"),CONCATENATE("LED"," ",'Retrofit Inputs'!O336),CONCATENATE('Retrofit Inputs'!M336, " ",'Retrofit Inputs'!O336)))</f>
        <v/>
      </c>
      <c r="L332" s="123" t="str">
        <f>IF(K332="","",VLOOKUP(K332,Measures!D$11:G$245,4,FALSE))</f>
        <v/>
      </c>
      <c r="M332" s="121" t="str">
        <f>IF('Retrofit Inputs'!Q336=0,"",'Retrofit Inputs'!Q336)</f>
        <v/>
      </c>
      <c r="N332" s="129" t="str">
        <f>IF('Retrofit Inputs'!T336=0,"",'Retrofit Inputs'!T336)</f>
        <v/>
      </c>
      <c r="O332" s="130" t="str">
        <f ca="1">IF(OR(B332="",N332=""),"",IF(N332="None",0,INDEX(INDIRECT(CONCATENATE(B332,"SF")),1,MATCH(N332,Defaults!D$22:G$22,0))))</f>
        <v/>
      </c>
      <c r="P332" s="131" t="str">
        <f t="shared" ca="1" si="16"/>
        <v/>
      </c>
      <c r="Q332" s="228" t="str">
        <f t="shared" ca="1" si="17"/>
        <v/>
      </c>
      <c r="R332" s="132" t="str">
        <f t="shared" ca="1" si="18"/>
        <v/>
      </c>
      <c r="S332" s="352" t="str">
        <f t="shared" ca="1" si="19"/>
        <v/>
      </c>
    </row>
    <row r="333" spans="1:19" ht="15" customHeight="1">
      <c r="B333" s="348" t="str">
        <f>IF('Retrofit Inputs'!B337=0,"",'Retrofit Inputs'!B337)</f>
        <v/>
      </c>
      <c r="C333" s="118" t="str">
        <f>IF(B333="","",VLOOKUP(B333,Defaults!B$22:C$28,2,FALSE))</f>
        <v/>
      </c>
      <c r="D333" s="125" t="str">
        <f>IFERROR(VLOOKUP(F333,Measures!$D$11:$F$245,3,FALSE),"")</f>
        <v/>
      </c>
      <c r="E333" s="127" t="str">
        <f ca="1">IF(OR('Project Info'!$C$16="",B333=""),"",IF(D333="Screw-in Lighting",INDEX(INDIRECT(CONCATENATE(B333,"SI_IE")),'Project Info'!C$16,1),IF(D333="Hard-Wired Lighting",INDEX(INDIRECT(CONCATENATE(B333,"HW_IE")),'Project Info'!C$16,1))))</f>
        <v/>
      </c>
      <c r="F333" s="128" t="str">
        <f>IF(OR('Retrofit Inputs'!D337="",'Retrofit Inputs'!F337=""),"",IF(OR('Retrofit Inputs'!D337="LED Tube",'Retrofit Inputs'!D337="LED Kit"),CONCATENATE("LED"," ",'Retrofit Inputs'!F337),CONCATENATE('Retrofit Inputs'!D337, " ",'Retrofit Inputs'!F337)))</f>
        <v/>
      </c>
      <c r="G333" s="120" t="str">
        <f>IF(F333="","",VLOOKUP(F333,Measures!D$11:G$245,4,FALSE))</f>
        <v/>
      </c>
      <c r="H333" s="129" t="str">
        <f>IF('Retrofit Inputs'!H337=0,"",'Retrofit Inputs'!H337)</f>
        <v/>
      </c>
      <c r="I333" s="129" t="str">
        <f>IF('Retrofit Inputs'!K337=0,"",'Retrofit Inputs'!K337)</f>
        <v/>
      </c>
      <c r="J333" s="130" t="str">
        <f ca="1">IF(OR(B333="",I333=""),"",IF(I333="None",0,INDEX(INDIRECT(CONCATENATE(B333,"SF")),1,MATCH(I333,Defaults!D$22:G$22,0))))</f>
        <v/>
      </c>
      <c r="K333" s="128" t="str">
        <f>IF(OR('Retrofit Inputs'!M337="",'Retrofit Inputs'!O337=""),"",IF(OR('Retrofit Inputs'!M337="LED Tube",'Retrofit Inputs'!M337="LED Kit"),CONCATENATE("LED"," ",'Retrofit Inputs'!O337),CONCATENATE('Retrofit Inputs'!M337, " ",'Retrofit Inputs'!O337)))</f>
        <v/>
      </c>
      <c r="L333" s="123" t="str">
        <f>IF(K333="","",VLOOKUP(K333,Measures!D$11:G$245,4,FALSE))</f>
        <v/>
      </c>
      <c r="M333" s="121" t="str">
        <f>IF('Retrofit Inputs'!Q337=0,"",'Retrofit Inputs'!Q337)</f>
        <v/>
      </c>
      <c r="N333" s="129" t="str">
        <f>IF('Retrofit Inputs'!T337=0,"",'Retrofit Inputs'!T337)</f>
        <v/>
      </c>
      <c r="O333" s="130" t="str">
        <f ca="1">IF(OR(B333="",N333=""),"",IF(N333="None",0,INDEX(INDIRECT(CONCATENATE(B333,"SF")),1,MATCH(N333,Defaults!D$22:G$22,0))))</f>
        <v/>
      </c>
      <c r="P333" s="131" t="str">
        <f t="shared" ca="1" si="16"/>
        <v/>
      </c>
      <c r="Q333" s="228" t="str">
        <f t="shared" ca="1" si="17"/>
        <v/>
      </c>
      <c r="R333" s="132" t="str">
        <f t="shared" ca="1" si="18"/>
        <v/>
      </c>
      <c r="S333" s="352" t="str">
        <f t="shared" ca="1" si="19"/>
        <v/>
      </c>
    </row>
    <row r="334" spans="1:19" ht="15" customHeight="1">
      <c r="B334" s="348" t="str">
        <f>IF('Retrofit Inputs'!B338=0,"",'Retrofit Inputs'!B338)</f>
        <v/>
      </c>
      <c r="C334" s="118" t="str">
        <f>IF(B334="","",VLOOKUP(B334,Defaults!B$22:C$28,2,FALSE))</f>
        <v/>
      </c>
      <c r="D334" s="125" t="str">
        <f>IFERROR(VLOOKUP(F334,Measures!$D$11:$F$245,3,FALSE),"")</f>
        <v/>
      </c>
      <c r="E334" s="127" t="str">
        <f ca="1">IF(OR('Project Info'!$C$16="",B334=""),"",IF(D334="Screw-in Lighting",INDEX(INDIRECT(CONCATENATE(B334,"SI_IE")),'Project Info'!C$16,1),IF(D334="Hard-Wired Lighting",INDEX(INDIRECT(CONCATENATE(B334,"HW_IE")),'Project Info'!C$16,1))))</f>
        <v/>
      </c>
      <c r="F334" s="128" t="str">
        <f>IF(OR('Retrofit Inputs'!D338="",'Retrofit Inputs'!F338=""),"",IF(OR('Retrofit Inputs'!D338="LED Tube",'Retrofit Inputs'!D338="LED Kit"),CONCATENATE("LED"," ",'Retrofit Inputs'!F338),CONCATENATE('Retrofit Inputs'!D338, " ",'Retrofit Inputs'!F338)))</f>
        <v/>
      </c>
      <c r="G334" s="120" t="str">
        <f>IF(F334="","",VLOOKUP(F334,Measures!D$11:G$245,4,FALSE))</f>
        <v/>
      </c>
      <c r="H334" s="129" t="str">
        <f>IF('Retrofit Inputs'!H338=0,"",'Retrofit Inputs'!H338)</f>
        <v/>
      </c>
      <c r="I334" s="129" t="str">
        <f>IF('Retrofit Inputs'!K338=0,"",'Retrofit Inputs'!K338)</f>
        <v/>
      </c>
      <c r="J334" s="130" t="str">
        <f ca="1">IF(OR(B334="",I334=""),"",IF(I334="None",0,INDEX(INDIRECT(CONCATENATE(B334,"SF")),1,MATCH(I334,Defaults!D$22:G$22,0))))</f>
        <v/>
      </c>
      <c r="K334" s="128" t="str">
        <f>IF(OR('Retrofit Inputs'!M338="",'Retrofit Inputs'!O338=""),"",IF(OR('Retrofit Inputs'!M338="LED Tube",'Retrofit Inputs'!M338="LED Kit"),CONCATENATE("LED"," ",'Retrofit Inputs'!O338),CONCATENATE('Retrofit Inputs'!M338, " ",'Retrofit Inputs'!O338)))</f>
        <v/>
      </c>
      <c r="L334" s="123" t="str">
        <f>IF(K334="","",VLOOKUP(K334,Measures!D$11:G$245,4,FALSE))</f>
        <v/>
      </c>
      <c r="M334" s="121" t="str">
        <f>IF('Retrofit Inputs'!Q338=0,"",'Retrofit Inputs'!Q338)</f>
        <v/>
      </c>
      <c r="N334" s="129" t="str">
        <f>IF('Retrofit Inputs'!T338=0,"",'Retrofit Inputs'!T338)</f>
        <v/>
      </c>
      <c r="O334" s="130" t="str">
        <f ca="1">IF(OR(B334="",N334=""),"",IF(N334="None",0,INDEX(INDIRECT(CONCATENATE(B334,"SF")),1,MATCH(N334,Defaults!D$22:G$22,0))))</f>
        <v/>
      </c>
      <c r="P334" s="131" t="str">
        <f t="shared" ref="P334:P397" ca="1" si="20">IFERROR((G334/1000)*H334*C334*E334*(1-J334),"")</f>
        <v/>
      </c>
      <c r="Q334" s="228" t="str">
        <f t="shared" ref="Q334:Q397" ca="1" si="21">IFERROR((L334/1000)*M334*C334*E334*(1-O334),"")</f>
        <v/>
      </c>
      <c r="R334" s="132" t="str">
        <f t="shared" ca="1" si="18"/>
        <v/>
      </c>
      <c r="S334" s="352" t="str">
        <f t="shared" ca="1" si="19"/>
        <v/>
      </c>
    </row>
    <row r="335" spans="1:19" ht="15" customHeight="1">
      <c r="B335" s="348" t="str">
        <f>IF('Retrofit Inputs'!B339=0,"",'Retrofit Inputs'!B339)</f>
        <v/>
      </c>
      <c r="C335" s="118" t="str">
        <f>IF(B335="","",VLOOKUP(B335,Defaults!B$22:C$28,2,FALSE))</f>
        <v/>
      </c>
      <c r="D335" s="125" t="str">
        <f>IFERROR(VLOOKUP(F335,Measures!$D$11:$F$245,3,FALSE),"")</f>
        <v/>
      </c>
      <c r="E335" s="127" t="str">
        <f ca="1">IF(OR('Project Info'!$C$16="",B335=""),"",IF(D335="Screw-in Lighting",INDEX(INDIRECT(CONCATENATE(B335,"SI_IE")),'Project Info'!C$16,1),IF(D335="Hard-Wired Lighting",INDEX(INDIRECT(CONCATENATE(B335,"HW_IE")),'Project Info'!C$16,1))))</f>
        <v/>
      </c>
      <c r="F335" s="128" t="str">
        <f>IF(OR('Retrofit Inputs'!D339="",'Retrofit Inputs'!F339=""),"",IF(OR('Retrofit Inputs'!D339="LED Tube",'Retrofit Inputs'!D339="LED Kit"),CONCATENATE("LED"," ",'Retrofit Inputs'!F339),CONCATENATE('Retrofit Inputs'!D339, " ",'Retrofit Inputs'!F339)))</f>
        <v/>
      </c>
      <c r="G335" s="120" t="str">
        <f>IF(F335="","",VLOOKUP(F335,Measures!D$11:G$245,4,FALSE))</f>
        <v/>
      </c>
      <c r="H335" s="129" t="str">
        <f>IF('Retrofit Inputs'!H339=0,"",'Retrofit Inputs'!H339)</f>
        <v/>
      </c>
      <c r="I335" s="129" t="str">
        <f>IF('Retrofit Inputs'!K339=0,"",'Retrofit Inputs'!K339)</f>
        <v/>
      </c>
      <c r="J335" s="130" t="str">
        <f ca="1">IF(OR(B335="",I335=""),"",IF(I335="None",0,INDEX(INDIRECT(CONCATENATE(B335,"SF")),1,MATCH(I335,Defaults!D$22:G$22,0))))</f>
        <v/>
      </c>
      <c r="K335" s="128" t="str">
        <f>IF(OR('Retrofit Inputs'!M339="",'Retrofit Inputs'!O339=""),"",IF(OR('Retrofit Inputs'!M339="LED Tube",'Retrofit Inputs'!M339="LED Kit"),CONCATENATE("LED"," ",'Retrofit Inputs'!O339),CONCATENATE('Retrofit Inputs'!M339, " ",'Retrofit Inputs'!O339)))</f>
        <v/>
      </c>
      <c r="L335" s="123" t="str">
        <f>IF(K335="","",VLOOKUP(K335,Measures!D$11:G$245,4,FALSE))</f>
        <v/>
      </c>
      <c r="M335" s="121" t="str">
        <f>IF('Retrofit Inputs'!Q339=0,"",'Retrofit Inputs'!Q339)</f>
        <v/>
      </c>
      <c r="N335" s="129" t="str">
        <f>IF('Retrofit Inputs'!T339=0,"",'Retrofit Inputs'!T339)</f>
        <v/>
      </c>
      <c r="O335" s="130" t="str">
        <f ca="1">IF(OR(B335="",N335=""),"",IF(N335="None",0,INDEX(INDIRECT(CONCATENATE(B335,"SF")),1,MATCH(N335,Defaults!D$22:G$22,0))))</f>
        <v/>
      </c>
      <c r="P335" s="131" t="str">
        <f t="shared" ca="1" si="20"/>
        <v/>
      </c>
      <c r="Q335" s="228" t="str">
        <f t="shared" ca="1" si="21"/>
        <v/>
      </c>
      <c r="R335" s="132" t="str">
        <f t="shared" ref="R335:R398" ca="1" si="22">IFERROR(P335-Q335,"")</f>
        <v/>
      </c>
      <c r="S335" s="352" t="str">
        <f t="shared" ref="S335:S398" ca="1" si="23">IFERROR(R335*15,"")</f>
        <v/>
      </c>
    </row>
    <row r="336" spans="1:19" ht="15" customHeight="1">
      <c r="B336" s="348" t="str">
        <f>IF('Retrofit Inputs'!B340=0,"",'Retrofit Inputs'!B340)</f>
        <v/>
      </c>
      <c r="C336" s="118" t="str">
        <f>IF(B336="","",VLOOKUP(B336,Defaults!B$22:C$28,2,FALSE))</f>
        <v/>
      </c>
      <c r="D336" s="125" t="str">
        <f>IFERROR(VLOOKUP(F336,Measures!$D$11:$F$245,3,FALSE),"")</f>
        <v/>
      </c>
      <c r="E336" s="127" t="str">
        <f ca="1">IF(OR('Project Info'!$C$16="",B336=""),"",IF(D336="Screw-in Lighting",INDEX(INDIRECT(CONCATENATE(B336,"SI_IE")),'Project Info'!C$16,1),IF(D336="Hard-Wired Lighting",INDEX(INDIRECT(CONCATENATE(B336,"HW_IE")),'Project Info'!C$16,1))))</f>
        <v/>
      </c>
      <c r="F336" s="133" t="str">
        <f>IF(OR('Retrofit Inputs'!D340="",'Retrofit Inputs'!F340=""),"",IF(OR('Retrofit Inputs'!D340="LED Tube",'Retrofit Inputs'!D340="LED Kit"),CONCATENATE("LED"," ",'Retrofit Inputs'!F340),CONCATENATE('Retrofit Inputs'!D340, " ",'Retrofit Inputs'!F340)))</f>
        <v/>
      </c>
      <c r="G336" s="120" t="str">
        <f>IF(F336="","",VLOOKUP(F336,Measures!D$11:G$245,4,FALSE))</f>
        <v/>
      </c>
      <c r="H336" s="134" t="str">
        <f>IF('Retrofit Inputs'!H340=0,"",'Retrofit Inputs'!H340)</f>
        <v/>
      </c>
      <c r="I336" s="134" t="str">
        <f>IF('Retrofit Inputs'!K340=0,"",'Retrofit Inputs'!K340)</f>
        <v/>
      </c>
      <c r="J336" s="135" t="str">
        <f ca="1">IF(OR(B336="",I336=""),"",IF(I336="None",0,INDEX(INDIRECT(CONCATENATE(B336,"SF")),1,MATCH(I336,Defaults!D$22:G$22,0))))</f>
        <v/>
      </c>
      <c r="K336" s="128" t="str">
        <f>IF(OR('Retrofit Inputs'!M340="",'Retrofit Inputs'!O340=""),"",IF(OR('Retrofit Inputs'!M340="LED Tube",'Retrofit Inputs'!M340="LED Kit"),CONCATENATE("LED"," ",'Retrofit Inputs'!O340),CONCATENATE('Retrofit Inputs'!M340, " ",'Retrofit Inputs'!O340)))</f>
        <v/>
      </c>
      <c r="L336" s="123" t="str">
        <f>IF(K336="","",VLOOKUP(K336,Measures!D$11:G$245,4,FALSE))</f>
        <v/>
      </c>
      <c r="M336" s="121" t="str">
        <f>IF('Retrofit Inputs'!Q340=0,"",'Retrofit Inputs'!Q340)</f>
        <v/>
      </c>
      <c r="N336" s="129" t="str">
        <f>IF('Retrofit Inputs'!T340=0,"",'Retrofit Inputs'!T340)</f>
        <v/>
      </c>
      <c r="O336" s="130" t="str">
        <f ca="1">IF(OR(B336="",N336=""),"",IF(N336="None",0,INDEX(INDIRECT(CONCATENATE(B336,"SF")),1,MATCH(N336,Defaults!D$22:G$22,0))))</f>
        <v/>
      </c>
      <c r="P336" s="131" t="str">
        <f t="shared" ca="1" si="20"/>
        <v/>
      </c>
      <c r="Q336" s="228" t="str">
        <f t="shared" ca="1" si="21"/>
        <v/>
      </c>
      <c r="R336" s="132" t="str">
        <f t="shared" ca="1" si="22"/>
        <v/>
      </c>
      <c r="S336" s="352" t="str">
        <f t="shared" ca="1" si="23"/>
        <v/>
      </c>
    </row>
    <row r="337" spans="2:19" ht="15" customHeight="1">
      <c r="B337" s="348" t="str">
        <f>IF('Retrofit Inputs'!B341=0,"",'Retrofit Inputs'!B341)</f>
        <v/>
      </c>
      <c r="C337" s="118" t="str">
        <f>IF(B337="","",VLOOKUP(B337,Defaults!B$22:C$28,2,FALSE))</f>
        <v/>
      </c>
      <c r="D337" s="125" t="str">
        <f>IFERROR(VLOOKUP(F337,Measures!$D$11:$F$245,3,FALSE),"")</f>
        <v/>
      </c>
      <c r="E337" s="127" t="str">
        <f ca="1">IF(OR('Project Info'!$C$16="",B337=""),"",IF(D337="Screw-in Lighting",INDEX(INDIRECT(CONCATENATE(B337,"SI_IE")),'Project Info'!C$16,1),IF(D337="Hard-Wired Lighting",INDEX(INDIRECT(CONCATENATE(B337,"HW_IE")),'Project Info'!C$16,1))))</f>
        <v/>
      </c>
      <c r="F337" s="133" t="str">
        <f>IF(OR('Retrofit Inputs'!D341="",'Retrofit Inputs'!F341=""),"",IF(OR('Retrofit Inputs'!D341="LED Tube",'Retrofit Inputs'!D341="LED Kit"),CONCATENATE("LED"," ",'Retrofit Inputs'!F341),CONCATENATE('Retrofit Inputs'!D341, " ",'Retrofit Inputs'!F341)))</f>
        <v/>
      </c>
      <c r="G337" s="120" t="str">
        <f>IF(F337="","",VLOOKUP(F337,Measures!D$11:G$245,4,FALSE))</f>
        <v/>
      </c>
      <c r="H337" s="134" t="str">
        <f>IF('Retrofit Inputs'!H341=0,"",'Retrofit Inputs'!H341)</f>
        <v/>
      </c>
      <c r="I337" s="134" t="str">
        <f>IF('Retrofit Inputs'!K341=0,"",'Retrofit Inputs'!K341)</f>
        <v/>
      </c>
      <c r="J337" s="135" t="str">
        <f ca="1">IF(OR(B337="",I337=""),"",IF(I337="None",0,INDEX(INDIRECT(CONCATENATE(B337,"SF")),1,MATCH(I337,Defaults!D$22:G$22,0))))</f>
        <v/>
      </c>
      <c r="K337" s="128" t="str">
        <f>IF(OR('Retrofit Inputs'!M341="",'Retrofit Inputs'!O341=""),"",IF(OR('Retrofit Inputs'!M341="LED Tube",'Retrofit Inputs'!M341="LED Kit"),CONCATENATE("LED"," ",'Retrofit Inputs'!O341),CONCATENATE('Retrofit Inputs'!M341, " ",'Retrofit Inputs'!O341)))</f>
        <v/>
      </c>
      <c r="L337" s="123" t="str">
        <f>IF(K337="","",VLOOKUP(K337,Measures!D$11:G$245,4,FALSE))</f>
        <v/>
      </c>
      <c r="M337" s="121" t="str">
        <f>IF('Retrofit Inputs'!Q341=0,"",'Retrofit Inputs'!Q341)</f>
        <v/>
      </c>
      <c r="N337" s="129" t="str">
        <f>IF('Retrofit Inputs'!T341=0,"",'Retrofit Inputs'!T341)</f>
        <v/>
      </c>
      <c r="O337" s="130" t="str">
        <f ca="1">IF(OR(B337="",N337=""),"",IF(N337="None",0,INDEX(INDIRECT(CONCATENATE(B337,"SF")),1,MATCH(N337,Defaults!D$22:G$22,0))))</f>
        <v/>
      </c>
      <c r="P337" s="131" t="str">
        <f t="shared" ca="1" si="20"/>
        <v/>
      </c>
      <c r="Q337" s="228" t="str">
        <f t="shared" ca="1" si="21"/>
        <v/>
      </c>
      <c r="R337" s="132" t="str">
        <f t="shared" ca="1" si="22"/>
        <v/>
      </c>
      <c r="S337" s="352" t="str">
        <f t="shared" ca="1" si="23"/>
        <v/>
      </c>
    </row>
    <row r="338" spans="2:19" ht="15" customHeight="1">
      <c r="B338" s="348" t="str">
        <f>IF('Retrofit Inputs'!B342=0,"",'Retrofit Inputs'!B342)</f>
        <v/>
      </c>
      <c r="C338" s="118" t="str">
        <f>IF(B338="","",VLOOKUP(B338,Defaults!B$22:C$28,2,FALSE))</f>
        <v/>
      </c>
      <c r="D338" s="125" t="str">
        <f>IFERROR(VLOOKUP(F338,Measures!$D$11:$F$245,3,FALSE),"")</f>
        <v/>
      </c>
      <c r="E338" s="127" t="str">
        <f ca="1">IF(OR('Project Info'!$C$16="",B338=""),"",IF(D338="Screw-in Lighting",INDEX(INDIRECT(CONCATENATE(B338,"SI_IE")),'Project Info'!C$16,1),IF(D338="Hard-Wired Lighting",INDEX(INDIRECT(CONCATENATE(B338,"HW_IE")),'Project Info'!C$16,1))))</f>
        <v/>
      </c>
      <c r="F338" s="117" t="str">
        <f>IF(OR('Retrofit Inputs'!D342="",'Retrofit Inputs'!F342=""),"",IF(OR('Retrofit Inputs'!D342="LED Tube",'Retrofit Inputs'!D342="LED Kit"),CONCATENATE("LED"," ",'Retrofit Inputs'!F342),CONCATENATE('Retrofit Inputs'!D342, " ",'Retrofit Inputs'!F342)))</f>
        <v/>
      </c>
      <c r="G338" s="120" t="str">
        <f>IF(F338="","",VLOOKUP(F338,Measures!D$11:G$245,4,FALSE))</f>
        <v/>
      </c>
      <c r="H338" s="121" t="str">
        <f>IF('Retrofit Inputs'!H342=0,"",'Retrofit Inputs'!H342)</f>
        <v/>
      </c>
      <c r="I338" s="121" t="str">
        <f>IF('Retrofit Inputs'!K342=0,"",'Retrofit Inputs'!K342)</f>
        <v/>
      </c>
      <c r="J338" s="122" t="str">
        <f ca="1">IF(OR(B338="",I338=""),"",IF(I338="None",0,INDEX(INDIRECT(CONCATENATE(B338,"SF")),1,MATCH(I338,Defaults!D$22:G$22,0))))</f>
        <v/>
      </c>
      <c r="K338" s="117" t="str">
        <f>IF(OR('Retrofit Inputs'!M342="",'Retrofit Inputs'!O342=""),"",IF(OR('Retrofit Inputs'!M342="LED Tube",'Retrofit Inputs'!M342="LED Kit"),CONCATENATE("LED"," ",'Retrofit Inputs'!O342),CONCATENATE('Retrofit Inputs'!M342, " ",'Retrofit Inputs'!O342)))</f>
        <v/>
      </c>
      <c r="L338" s="123" t="str">
        <f>IF(K338="","",VLOOKUP(K338,Measures!D$11:G$245,4,FALSE))</f>
        <v/>
      </c>
      <c r="M338" s="121" t="str">
        <f>IF('Retrofit Inputs'!Q342=0,"",'Retrofit Inputs'!Q342)</f>
        <v/>
      </c>
      <c r="N338" s="121" t="str">
        <f>IF('Retrofit Inputs'!T342=0,"",'Retrofit Inputs'!T342)</f>
        <v/>
      </c>
      <c r="O338" s="122" t="str">
        <f ca="1">IF(OR(B338="",N338=""),"",IF(N338="None",0,INDEX(INDIRECT(CONCATENATE(B338,"SF")),1,MATCH(N338,Defaults!D$22:G$22,0))))</f>
        <v/>
      </c>
      <c r="P338" s="136" t="str">
        <f t="shared" ca="1" si="20"/>
        <v/>
      </c>
      <c r="Q338" s="230" t="str">
        <f t="shared" ca="1" si="21"/>
        <v/>
      </c>
      <c r="R338" s="126" t="str">
        <f t="shared" ca="1" si="22"/>
        <v/>
      </c>
      <c r="S338" s="351" t="str">
        <f t="shared" ca="1" si="23"/>
        <v/>
      </c>
    </row>
    <row r="339" spans="2:19" ht="15" customHeight="1">
      <c r="B339" s="348" t="str">
        <f>IF('Retrofit Inputs'!B343=0,"",'Retrofit Inputs'!B343)</f>
        <v/>
      </c>
      <c r="C339" s="118" t="str">
        <f>IF(B339="","",VLOOKUP(B339,Defaults!B$22:C$28,2,FALSE))</f>
        <v/>
      </c>
      <c r="D339" s="125" t="str">
        <f>IFERROR(VLOOKUP(F339,Measures!$D$11:$F$245,3,FALSE),"")</f>
        <v/>
      </c>
      <c r="E339" s="127" t="str">
        <f ca="1">IF(OR('Project Info'!$C$16="",B339=""),"",IF(D339="Screw-in Lighting",INDEX(INDIRECT(CONCATENATE(B339,"SI_IE")),'Project Info'!C$16,1),IF(D339="Hard-Wired Lighting",INDEX(INDIRECT(CONCATENATE(B339,"HW_IE")),'Project Info'!C$16,1))))</f>
        <v/>
      </c>
      <c r="F339" s="128" t="str">
        <f>IF(OR('Retrofit Inputs'!D343="",'Retrofit Inputs'!F343=""),"",IF(OR('Retrofit Inputs'!D343="LED Tube",'Retrofit Inputs'!D343="LED Kit"),CONCATENATE("LED"," ",'Retrofit Inputs'!F343),CONCATENATE('Retrofit Inputs'!D343, " ",'Retrofit Inputs'!F343)))</f>
        <v/>
      </c>
      <c r="G339" s="120" t="str">
        <f>IF(F339="","",VLOOKUP(F339,Measures!D$11:G$245,4,FALSE))</f>
        <v/>
      </c>
      <c r="H339" s="129" t="str">
        <f>IF('Retrofit Inputs'!H343=0,"",'Retrofit Inputs'!H343)</f>
        <v/>
      </c>
      <c r="I339" s="129" t="str">
        <f>IF('Retrofit Inputs'!K343=0,"",'Retrofit Inputs'!K343)</f>
        <v/>
      </c>
      <c r="J339" s="130" t="str">
        <f ca="1">IF(OR(B339="",I339=""),"",IF(I339="None",0,INDEX(INDIRECT(CONCATENATE(B339,"SF")),1,MATCH(I339,Defaults!D$22:G$22,0))))</f>
        <v/>
      </c>
      <c r="K339" s="128" t="str">
        <f>IF(OR('Retrofit Inputs'!M343="",'Retrofit Inputs'!O343=""),"",IF(OR('Retrofit Inputs'!M343="LED Tube",'Retrofit Inputs'!M343="LED Kit"),CONCATENATE("LED"," ",'Retrofit Inputs'!O343),CONCATENATE('Retrofit Inputs'!M343, " ",'Retrofit Inputs'!O343)))</f>
        <v/>
      </c>
      <c r="L339" s="123" t="str">
        <f>IF(K339="","",VLOOKUP(K339,Measures!D$11:G$245,4,FALSE))</f>
        <v/>
      </c>
      <c r="M339" s="121" t="str">
        <f>IF('Retrofit Inputs'!Q343=0,"",'Retrofit Inputs'!Q343)</f>
        <v/>
      </c>
      <c r="N339" s="129" t="str">
        <f>IF('Retrofit Inputs'!T343=0,"",'Retrofit Inputs'!T343)</f>
        <v/>
      </c>
      <c r="O339" s="130" t="str">
        <f ca="1">IF(OR(B339="",N339=""),"",IF(N339="None",0,INDEX(INDIRECT(CONCATENATE(B339,"SF")),1,MATCH(N339,Defaults!D$22:G$22,0))))</f>
        <v/>
      </c>
      <c r="P339" s="131" t="str">
        <f t="shared" ca="1" si="20"/>
        <v/>
      </c>
      <c r="Q339" s="228" t="str">
        <f t="shared" ca="1" si="21"/>
        <v/>
      </c>
      <c r="R339" s="132" t="str">
        <f t="shared" ca="1" si="22"/>
        <v/>
      </c>
      <c r="S339" s="352" t="str">
        <f t="shared" ca="1" si="23"/>
        <v/>
      </c>
    </row>
    <row r="340" spans="2:19" ht="15.5">
      <c r="B340" s="348" t="str">
        <f>IF('Retrofit Inputs'!B344=0,"",'Retrofit Inputs'!B344)</f>
        <v/>
      </c>
      <c r="C340" s="118" t="str">
        <f>IF(B340="","",VLOOKUP(B340,Defaults!B$22:C$28,2,FALSE))</f>
        <v/>
      </c>
      <c r="D340" s="125" t="str">
        <f>IFERROR(VLOOKUP(F340,Measures!$D$11:$F$245,3,FALSE),"")</f>
        <v/>
      </c>
      <c r="E340" s="127" t="str">
        <f ca="1">IF(OR('Project Info'!$C$16="",B340=""),"",IF(D340="Screw-in Lighting",INDEX(INDIRECT(CONCATENATE(B340,"SI_IE")),'Project Info'!C$16,1),IF(D340="Hard-Wired Lighting",INDEX(INDIRECT(CONCATENATE(B340,"HW_IE")),'Project Info'!C$16,1))))</f>
        <v/>
      </c>
      <c r="F340" s="128" t="str">
        <f>IF(OR('Retrofit Inputs'!D344="",'Retrofit Inputs'!F344=""),"",IF(OR('Retrofit Inputs'!D344="LED Tube",'Retrofit Inputs'!D344="LED Kit"),CONCATENATE("LED"," ",'Retrofit Inputs'!F344),CONCATENATE('Retrofit Inputs'!D344, " ",'Retrofit Inputs'!F344)))</f>
        <v/>
      </c>
      <c r="G340" s="120" t="str">
        <f>IF(F340="","",VLOOKUP(F340,Measures!D$11:G$245,4,FALSE))</f>
        <v/>
      </c>
      <c r="H340" s="129" t="str">
        <f>IF('Retrofit Inputs'!H344=0,"",'Retrofit Inputs'!H344)</f>
        <v/>
      </c>
      <c r="I340" s="129" t="str">
        <f>IF('Retrofit Inputs'!K344=0,"",'Retrofit Inputs'!K344)</f>
        <v/>
      </c>
      <c r="J340" s="130" t="str">
        <f ca="1">IF(OR(B340="",I340=""),"",IF(I340="None",0,INDEX(INDIRECT(CONCATENATE(B340,"SF")),1,MATCH(I340,Defaults!D$22:G$22,0))))</f>
        <v/>
      </c>
      <c r="K340" s="24" t="str">
        <f>IF(OR('Retrofit Inputs'!M344="",'Retrofit Inputs'!O344=""),"",IF(OR('Retrofit Inputs'!M344="LED Tube",'Retrofit Inputs'!M344="LED Kit"),CONCATENATE("LED"," ",'Retrofit Inputs'!O344),CONCATENATE('Retrofit Inputs'!M344, " ",'Retrofit Inputs'!O344)))</f>
        <v/>
      </c>
      <c r="L340" s="123" t="str">
        <f>IF(K340="","",VLOOKUP(K340,Measures!D$11:G$245,4,FALSE))</f>
        <v/>
      </c>
      <c r="M340" s="121" t="str">
        <f>IF('Retrofit Inputs'!Q344=0,"",'Retrofit Inputs'!Q344)</f>
        <v/>
      </c>
      <c r="N340" s="25" t="str">
        <f>IF('Retrofit Inputs'!T344=0,"",'Retrofit Inputs'!T344)</f>
        <v/>
      </c>
      <c r="O340" s="26" t="str">
        <f ca="1">IF(OR(B340="",N340=""),"",IF(N340="None",0,INDEX(INDIRECT(CONCATENATE(B340,"SF")),1,MATCH(N340,Defaults!D$22:G$22,0))))</f>
        <v/>
      </c>
      <c r="P340" s="27" t="str">
        <f t="shared" ca="1" si="20"/>
        <v/>
      </c>
      <c r="Q340" s="229" t="str">
        <f t="shared" ca="1" si="21"/>
        <v/>
      </c>
      <c r="R340" s="81" t="str">
        <f t="shared" ca="1" si="22"/>
        <v/>
      </c>
      <c r="S340" s="353" t="str">
        <f t="shared" ca="1" si="23"/>
        <v/>
      </c>
    </row>
    <row r="341" spans="2:19" ht="15.5">
      <c r="B341" s="348" t="str">
        <f>IF('Retrofit Inputs'!B345=0,"",'Retrofit Inputs'!B345)</f>
        <v/>
      </c>
      <c r="C341" s="118" t="str">
        <f>IF(B341="","",VLOOKUP(B341,Defaults!B$22:C$28,2,FALSE))</f>
        <v/>
      </c>
      <c r="D341" s="125" t="str">
        <f>IFERROR(VLOOKUP(F341,Measures!$D$11:$F$245,3,FALSE),"")</f>
        <v/>
      </c>
      <c r="E341" s="127" t="str">
        <f ca="1">IF(OR('Project Info'!$C$16="",B341=""),"",IF(D341="Screw-in Lighting",INDEX(INDIRECT(CONCATENATE(B341,"SI_IE")),'Project Info'!C$16,1),IF(D341="Hard-Wired Lighting",INDEX(INDIRECT(CONCATENATE(B341,"HW_IE")),'Project Info'!C$16,1))))</f>
        <v/>
      </c>
      <c r="F341" s="128" t="str">
        <f>IF(OR('Retrofit Inputs'!D345="",'Retrofit Inputs'!F345=""),"",IF(OR('Retrofit Inputs'!D345="LED Tube",'Retrofit Inputs'!D345="LED Kit"),CONCATENATE("LED"," ",'Retrofit Inputs'!F345),CONCATENATE('Retrofit Inputs'!D345, " ",'Retrofit Inputs'!F345)))</f>
        <v/>
      </c>
      <c r="G341" s="120" t="str">
        <f>IF(F341="","",VLOOKUP(F341,Measures!D$11:G$245,4,FALSE))</f>
        <v/>
      </c>
      <c r="H341" s="129" t="str">
        <f>IF('Retrofit Inputs'!H345=0,"",'Retrofit Inputs'!H345)</f>
        <v/>
      </c>
      <c r="I341" s="129" t="str">
        <f>IF('Retrofit Inputs'!K345=0,"",'Retrofit Inputs'!K345)</f>
        <v/>
      </c>
      <c r="J341" s="130" t="str">
        <f ca="1">IF(OR(B341="",I341=""),"",IF(I341="None",0,INDEX(INDIRECT(CONCATENATE(B341,"SF")),1,MATCH(I341,Defaults!D$22:G$22,0))))</f>
        <v/>
      </c>
      <c r="K341" s="128" t="str">
        <f>IF(OR('Retrofit Inputs'!M345="",'Retrofit Inputs'!O345=""),"",IF(OR('Retrofit Inputs'!M345="LED Tube",'Retrofit Inputs'!M345="LED Kit"),CONCATENATE("LED"," ",'Retrofit Inputs'!O345),CONCATENATE('Retrofit Inputs'!M345, " ",'Retrofit Inputs'!O345)))</f>
        <v/>
      </c>
      <c r="L341" s="123" t="str">
        <f>IF(K341="","",VLOOKUP(K341,Measures!D$11:G$245,4,FALSE))</f>
        <v/>
      </c>
      <c r="M341" s="121" t="str">
        <f>IF('Retrofit Inputs'!Q345=0,"",'Retrofit Inputs'!Q345)</f>
        <v/>
      </c>
      <c r="N341" s="129" t="str">
        <f>IF('Retrofit Inputs'!T345=0,"",'Retrofit Inputs'!T345)</f>
        <v/>
      </c>
      <c r="O341" s="130" t="str">
        <f ca="1">IF(OR(B341="",N341=""),"",IF(N341="None",0,INDEX(INDIRECT(CONCATENATE(B341,"SF")),1,MATCH(N341,Defaults!D$22:G$22,0))))</f>
        <v/>
      </c>
      <c r="P341" s="131" t="str">
        <f t="shared" ca="1" si="20"/>
        <v/>
      </c>
      <c r="Q341" s="228" t="str">
        <f t="shared" ca="1" si="21"/>
        <v/>
      </c>
      <c r="R341" s="132" t="str">
        <f t="shared" ca="1" si="22"/>
        <v/>
      </c>
      <c r="S341" s="352" t="str">
        <f t="shared" ca="1" si="23"/>
        <v/>
      </c>
    </row>
    <row r="342" spans="2:19" ht="15.5">
      <c r="B342" s="348" t="str">
        <f>IF('Retrofit Inputs'!B346=0,"",'Retrofit Inputs'!B346)</f>
        <v/>
      </c>
      <c r="C342" s="118" t="str">
        <f>IF(B342="","",VLOOKUP(B342,Defaults!B$22:C$28,2,FALSE))</f>
        <v/>
      </c>
      <c r="D342" s="125" t="str">
        <f>IFERROR(VLOOKUP(F342,Measures!$D$11:$F$245,3,FALSE),"")</f>
        <v/>
      </c>
      <c r="E342" s="127" t="str">
        <f ca="1">IF(OR('Project Info'!$C$16="",B342=""),"",IF(D342="Screw-in Lighting",INDEX(INDIRECT(CONCATENATE(B342,"SI_IE")),'Project Info'!C$16,1),IF(D342="Hard-Wired Lighting",INDEX(INDIRECT(CONCATENATE(B342,"HW_IE")),'Project Info'!C$16,1))))</f>
        <v/>
      </c>
      <c r="F342" s="128" t="str">
        <f>IF(OR('Retrofit Inputs'!D346="",'Retrofit Inputs'!F346=""),"",IF(OR('Retrofit Inputs'!D346="LED Tube",'Retrofit Inputs'!D346="LED Kit"),CONCATENATE("LED"," ",'Retrofit Inputs'!F346),CONCATENATE('Retrofit Inputs'!D346, " ",'Retrofit Inputs'!F346)))</f>
        <v/>
      </c>
      <c r="G342" s="120" t="str">
        <f>IF(F342="","",VLOOKUP(F342,Measures!D$11:G$245,4,FALSE))</f>
        <v/>
      </c>
      <c r="H342" s="129" t="str">
        <f>IF('Retrofit Inputs'!H346=0,"",'Retrofit Inputs'!H346)</f>
        <v/>
      </c>
      <c r="I342" s="129" t="str">
        <f>IF('Retrofit Inputs'!K346=0,"",'Retrofit Inputs'!K346)</f>
        <v/>
      </c>
      <c r="J342" s="130" t="str">
        <f ca="1">IF(OR(B342="",I342=""),"",IF(I342="None",0,INDEX(INDIRECT(CONCATENATE(B342,"SF")),1,MATCH(I342,Defaults!D$22:G$22,0))))</f>
        <v/>
      </c>
      <c r="K342" s="128" t="str">
        <f>IF(OR('Retrofit Inputs'!M346="",'Retrofit Inputs'!O346=""),"",IF(OR('Retrofit Inputs'!M346="LED Tube",'Retrofit Inputs'!M346="LED Kit"),CONCATENATE("LED"," ",'Retrofit Inputs'!O346),CONCATENATE('Retrofit Inputs'!M346, " ",'Retrofit Inputs'!O346)))</f>
        <v/>
      </c>
      <c r="L342" s="123" t="str">
        <f>IF(K342="","",VLOOKUP(K342,Measures!D$11:G$245,4,FALSE))</f>
        <v/>
      </c>
      <c r="M342" s="121" t="str">
        <f>IF('Retrofit Inputs'!Q346=0,"",'Retrofit Inputs'!Q346)</f>
        <v/>
      </c>
      <c r="N342" s="129" t="str">
        <f>IF('Retrofit Inputs'!T346=0,"",'Retrofit Inputs'!T346)</f>
        <v/>
      </c>
      <c r="O342" s="130" t="str">
        <f ca="1">IF(OR(B342="",N342=""),"",IF(N342="None",0,INDEX(INDIRECT(CONCATENATE(B342,"SF")),1,MATCH(N342,Defaults!D$22:G$22,0))))</f>
        <v/>
      </c>
      <c r="P342" s="131" t="str">
        <f t="shared" ca="1" si="20"/>
        <v/>
      </c>
      <c r="Q342" s="228" t="str">
        <f t="shared" ca="1" si="21"/>
        <v/>
      </c>
      <c r="R342" s="132" t="str">
        <f t="shared" ca="1" si="22"/>
        <v/>
      </c>
      <c r="S342" s="352" t="str">
        <f t="shared" ca="1" si="23"/>
        <v/>
      </c>
    </row>
    <row r="343" spans="2:19" ht="15.5">
      <c r="B343" s="348" t="str">
        <f>IF('Retrofit Inputs'!B347=0,"",'Retrofit Inputs'!B347)</f>
        <v/>
      </c>
      <c r="C343" s="118" t="str">
        <f>IF(B343="","",VLOOKUP(B343,Defaults!B$22:C$28,2,FALSE))</f>
        <v/>
      </c>
      <c r="D343" s="125" t="str">
        <f>IFERROR(VLOOKUP(F343,Measures!$D$11:$F$245,3,FALSE),"")</f>
        <v/>
      </c>
      <c r="E343" s="127" t="str">
        <f ca="1">IF(OR('Project Info'!$C$16="",B343=""),"",IF(D343="Screw-in Lighting",INDEX(INDIRECT(CONCATENATE(B343,"SI_IE")),'Project Info'!C$16,1),IF(D343="Hard-Wired Lighting",INDEX(INDIRECT(CONCATENATE(B343,"HW_IE")),'Project Info'!C$16,1))))</f>
        <v/>
      </c>
      <c r="F343" s="128" t="str">
        <f>IF(OR('Retrofit Inputs'!D347="",'Retrofit Inputs'!F347=""),"",IF(OR('Retrofit Inputs'!D347="LED Tube",'Retrofit Inputs'!D347="LED Kit"),CONCATENATE("LED"," ",'Retrofit Inputs'!F347),CONCATENATE('Retrofit Inputs'!D347, " ",'Retrofit Inputs'!F347)))</f>
        <v/>
      </c>
      <c r="G343" s="120" t="str">
        <f>IF(F343="","",VLOOKUP(F343,Measures!D$11:G$245,4,FALSE))</f>
        <v/>
      </c>
      <c r="H343" s="129" t="str">
        <f>IF('Retrofit Inputs'!H347=0,"",'Retrofit Inputs'!H347)</f>
        <v/>
      </c>
      <c r="I343" s="129" t="str">
        <f>IF('Retrofit Inputs'!K347=0,"",'Retrofit Inputs'!K347)</f>
        <v/>
      </c>
      <c r="J343" s="130" t="str">
        <f ca="1">IF(OR(B343="",I343=""),"",IF(I343="None",0,INDEX(INDIRECT(CONCATENATE(B343,"SF")),1,MATCH(I343,Defaults!D$22:G$22,0))))</f>
        <v/>
      </c>
      <c r="K343" s="128" t="str">
        <f>IF(OR('Retrofit Inputs'!M347="",'Retrofit Inputs'!O347=""),"",IF(OR('Retrofit Inputs'!M347="LED Tube",'Retrofit Inputs'!M347="LED Kit"),CONCATENATE("LED"," ",'Retrofit Inputs'!O347),CONCATENATE('Retrofit Inputs'!M347, " ",'Retrofit Inputs'!O347)))</f>
        <v/>
      </c>
      <c r="L343" s="123" t="str">
        <f>IF(K343="","",VLOOKUP(K343,Measures!D$11:G$245,4,FALSE))</f>
        <v/>
      </c>
      <c r="M343" s="121" t="str">
        <f>IF('Retrofit Inputs'!Q347=0,"",'Retrofit Inputs'!Q347)</f>
        <v/>
      </c>
      <c r="N343" s="129" t="str">
        <f>IF('Retrofit Inputs'!T347=0,"",'Retrofit Inputs'!T347)</f>
        <v/>
      </c>
      <c r="O343" s="130" t="str">
        <f ca="1">IF(OR(B343="",N343=""),"",IF(N343="None",0,INDEX(INDIRECT(CONCATENATE(B343,"SF")),1,MATCH(N343,Defaults!D$22:G$22,0))))</f>
        <v/>
      </c>
      <c r="P343" s="131" t="str">
        <f t="shared" ca="1" si="20"/>
        <v/>
      </c>
      <c r="Q343" s="228" t="str">
        <f t="shared" ca="1" si="21"/>
        <v/>
      </c>
      <c r="R343" s="132" t="str">
        <f t="shared" ca="1" si="22"/>
        <v/>
      </c>
      <c r="S343" s="352" t="str">
        <f t="shared" ca="1" si="23"/>
        <v/>
      </c>
    </row>
    <row r="344" spans="2:19" ht="15.5">
      <c r="B344" s="348" t="str">
        <f>IF('Retrofit Inputs'!B348=0,"",'Retrofit Inputs'!B348)</f>
        <v/>
      </c>
      <c r="C344" s="118" t="str">
        <f>IF(B344="","",VLOOKUP(B344,Defaults!B$22:C$28,2,FALSE))</f>
        <v/>
      </c>
      <c r="D344" s="125" t="str">
        <f>IFERROR(VLOOKUP(F344,Measures!$D$11:$F$245,3,FALSE),"")</f>
        <v/>
      </c>
      <c r="E344" s="127" t="str">
        <f ca="1">IF(OR('Project Info'!$C$16="",B344=""),"",IF(D344="Screw-in Lighting",INDEX(INDIRECT(CONCATENATE(B344,"SI_IE")),'Project Info'!C$16,1),IF(D344="Hard-Wired Lighting",INDEX(INDIRECT(CONCATENATE(B344,"HW_IE")),'Project Info'!C$16,1))))</f>
        <v/>
      </c>
      <c r="F344" s="128" t="str">
        <f>IF(OR('Retrofit Inputs'!D348="",'Retrofit Inputs'!F348=""),"",IF(OR('Retrofit Inputs'!D348="LED Tube",'Retrofit Inputs'!D348="LED Kit"),CONCATENATE("LED"," ",'Retrofit Inputs'!F348),CONCATENATE('Retrofit Inputs'!D348, " ",'Retrofit Inputs'!F348)))</f>
        <v/>
      </c>
      <c r="G344" s="120" t="str">
        <f>IF(F344="","",VLOOKUP(F344,Measures!D$11:G$245,4,FALSE))</f>
        <v/>
      </c>
      <c r="H344" s="129" t="str">
        <f>IF('Retrofit Inputs'!H348=0,"",'Retrofit Inputs'!H348)</f>
        <v/>
      </c>
      <c r="I344" s="129" t="str">
        <f>IF('Retrofit Inputs'!K348=0,"",'Retrofit Inputs'!K348)</f>
        <v/>
      </c>
      <c r="J344" s="130" t="str">
        <f ca="1">IF(OR(B344="",I344=""),"",IF(I344="None",0,INDEX(INDIRECT(CONCATENATE(B344,"SF")),1,MATCH(I344,Defaults!D$22:G$22,0))))</f>
        <v/>
      </c>
      <c r="K344" s="128" t="str">
        <f>IF(OR('Retrofit Inputs'!M348="",'Retrofit Inputs'!O348=""),"",IF(OR('Retrofit Inputs'!M348="LED Tube",'Retrofit Inputs'!M348="LED Kit"),CONCATENATE("LED"," ",'Retrofit Inputs'!O348),CONCATENATE('Retrofit Inputs'!M348, " ",'Retrofit Inputs'!O348)))</f>
        <v/>
      </c>
      <c r="L344" s="123" t="str">
        <f>IF(K344="","",VLOOKUP(K344,Measures!D$11:G$245,4,FALSE))</f>
        <v/>
      </c>
      <c r="M344" s="121" t="str">
        <f>IF('Retrofit Inputs'!Q348=0,"",'Retrofit Inputs'!Q348)</f>
        <v/>
      </c>
      <c r="N344" s="129" t="str">
        <f>IF('Retrofit Inputs'!T348=0,"",'Retrofit Inputs'!T348)</f>
        <v/>
      </c>
      <c r="O344" s="130" t="str">
        <f ca="1">IF(OR(B344="",N344=""),"",IF(N344="None",0,INDEX(INDIRECT(CONCATENATE(B344,"SF")),1,MATCH(N344,Defaults!D$22:G$22,0))))</f>
        <v/>
      </c>
      <c r="P344" s="131" t="str">
        <f t="shared" ca="1" si="20"/>
        <v/>
      </c>
      <c r="Q344" s="228" t="str">
        <f t="shared" ca="1" si="21"/>
        <v/>
      </c>
      <c r="R344" s="132" t="str">
        <f t="shared" ca="1" si="22"/>
        <v/>
      </c>
      <c r="S344" s="352" t="str">
        <f t="shared" ca="1" si="23"/>
        <v/>
      </c>
    </row>
    <row r="345" spans="2:19" ht="15.5">
      <c r="B345" s="348" t="str">
        <f>IF('Retrofit Inputs'!B349=0,"",'Retrofit Inputs'!B349)</f>
        <v/>
      </c>
      <c r="C345" s="118" t="str">
        <f>IF(B345="","",VLOOKUP(B345,Defaults!B$22:C$28,2,FALSE))</f>
        <v/>
      </c>
      <c r="D345" s="125" t="str">
        <f>IFERROR(VLOOKUP(F345,Measures!$D$11:$F$245,3,FALSE),"")</f>
        <v/>
      </c>
      <c r="E345" s="127" t="str">
        <f ca="1">IF(OR('Project Info'!$C$16="",B345=""),"",IF(D345="Screw-in Lighting",INDEX(INDIRECT(CONCATENATE(B345,"SI_IE")),'Project Info'!C$16,1),IF(D345="Hard-Wired Lighting",INDEX(INDIRECT(CONCATENATE(B345,"HW_IE")),'Project Info'!C$16,1))))</f>
        <v/>
      </c>
      <c r="F345" s="128" t="str">
        <f>IF(OR('Retrofit Inputs'!D349="",'Retrofit Inputs'!F349=""),"",IF(OR('Retrofit Inputs'!D349="LED Tube",'Retrofit Inputs'!D349="LED Kit"),CONCATENATE("LED"," ",'Retrofit Inputs'!F349),CONCATENATE('Retrofit Inputs'!D349, " ",'Retrofit Inputs'!F349)))</f>
        <v/>
      </c>
      <c r="G345" s="120" t="str">
        <f>IF(F345="","",VLOOKUP(F345,Measures!D$11:G$245,4,FALSE))</f>
        <v/>
      </c>
      <c r="H345" s="129" t="str">
        <f>IF('Retrofit Inputs'!H349=0,"",'Retrofit Inputs'!H349)</f>
        <v/>
      </c>
      <c r="I345" s="129" t="str">
        <f>IF('Retrofit Inputs'!K349=0,"",'Retrofit Inputs'!K349)</f>
        <v/>
      </c>
      <c r="J345" s="130" t="str">
        <f ca="1">IF(OR(B345="",I345=""),"",IF(I345="None",0,INDEX(INDIRECT(CONCATENATE(B345,"SF")),1,MATCH(I345,Defaults!D$22:G$22,0))))</f>
        <v/>
      </c>
      <c r="K345" s="128" t="str">
        <f>IF(OR('Retrofit Inputs'!M349="",'Retrofit Inputs'!O349=""),"",IF(OR('Retrofit Inputs'!M349="LED Tube",'Retrofit Inputs'!M349="LED Kit"),CONCATENATE("LED"," ",'Retrofit Inputs'!O349),CONCATENATE('Retrofit Inputs'!M349, " ",'Retrofit Inputs'!O349)))</f>
        <v/>
      </c>
      <c r="L345" s="123" t="str">
        <f>IF(K345="","",VLOOKUP(K345,Measures!D$11:G$245,4,FALSE))</f>
        <v/>
      </c>
      <c r="M345" s="121" t="str">
        <f>IF('Retrofit Inputs'!Q349=0,"",'Retrofit Inputs'!Q349)</f>
        <v/>
      </c>
      <c r="N345" s="129" t="str">
        <f>IF('Retrofit Inputs'!T349=0,"",'Retrofit Inputs'!T349)</f>
        <v/>
      </c>
      <c r="O345" s="130" t="str">
        <f ca="1">IF(OR(B345="",N345=""),"",IF(N345="None",0,INDEX(INDIRECT(CONCATENATE(B345,"SF")),1,MATCH(N345,Defaults!D$22:G$22,0))))</f>
        <v/>
      </c>
      <c r="P345" s="131" t="str">
        <f t="shared" ca="1" si="20"/>
        <v/>
      </c>
      <c r="Q345" s="228" t="str">
        <f t="shared" ca="1" si="21"/>
        <v/>
      </c>
      <c r="R345" s="132" t="str">
        <f t="shared" ca="1" si="22"/>
        <v/>
      </c>
      <c r="S345" s="352" t="str">
        <f t="shared" ca="1" si="23"/>
        <v/>
      </c>
    </row>
    <row r="346" spans="2:19" ht="15.5">
      <c r="B346" s="348" t="str">
        <f>IF('Retrofit Inputs'!B350=0,"",'Retrofit Inputs'!B350)</f>
        <v/>
      </c>
      <c r="C346" s="118" t="str">
        <f>IF(B346="","",VLOOKUP(B346,Defaults!B$22:C$28,2,FALSE))</f>
        <v/>
      </c>
      <c r="D346" s="125" t="str">
        <f>IFERROR(VLOOKUP(F346,Measures!$D$11:$F$245,3,FALSE),"")</f>
        <v/>
      </c>
      <c r="E346" s="127" t="str">
        <f ca="1">IF(OR('Project Info'!$C$16="",B346=""),"",IF(D346="Screw-in Lighting",INDEX(INDIRECT(CONCATENATE(B346,"SI_IE")),'Project Info'!C$16,1),IF(D346="Hard-Wired Lighting",INDEX(INDIRECT(CONCATENATE(B346,"HW_IE")),'Project Info'!C$16,1))))</f>
        <v/>
      </c>
      <c r="F346" s="133" t="str">
        <f>IF(OR('Retrofit Inputs'!D350="",'Retrofit Inputs'!F350=""),"",IF(OR('Retrofit Inputs'!D350="LED Tube",'Retrofit Inputs'!D350="LED Kit"),CONCATENATE("LED"," ",'Retrofit Inputs'!F350),CONCATENATE('Retrofit Inputs'!D350, " ",'Retrofit Inputs'!F350)))</f>
        <v/>
      </c>
      <c r="G346" s="120" t="str">
        <f>IF(F346="","",VLOOKUP(F346,Measures!D$11:G$245,4,FALSE))</f>
        <v/>
      </c>
      <c r="H346" s="134" t="str">
        <f>IF('Retrofit Inputs'!H350=0,"",'Retrofit Inputs'!H350)</f>
        <v/>
      </c>
      <c r="I346" s="134" t="str">
        <f>IF('Retrofit Inputs'!K350=0,"",'Retrofit Inputs'!K350)</f>
        <v/>
      </c>
      <c r="J346" s="135" t="str">
        <f ca="1">IF(OR(B346="",I346=""),"",IF(I346="None",0,INDEX(INDIRECT(CONCATENATE(B346,"SF")),1,MATCH(I346,Defaults!D$22:G$22,0))))</f>
        <v/>
      </c>
      <c r="K346" s="128" t="str">
        <f>IF(OR('Retrofit Inputs'!M350="",'Retrofit Inputs'!O350=""),"",IF(OR('Retrofit Inputs'!M350="LED Tube",'Retrofit Inputs'!M350="LED Kit"),CONCATENATE("LED"," ",'Retrofit Inputs'!O350),CONCATENATE('Retrofit Inputs'!M350, " ",'Retrofit Inputs'!O350)))</f>
        <v/>
      </c>
      <c r="L346" s="123" t="str">
        <f>IF(K346="","",VLOOKUP(K346,Measures!D$11:G$245,4,FALSE))</f>
        <v/>
      </c>
      <c r="M346" s="121" t="str">
        <f>IF('Retrofit Inputs'!Q350=0,"",'Retrofit Inputs'!Q350)</f>
        <v/>
      </c>
      <c r="N346" s="129" t="str">
        <f>IF('Retrofit Inputs'!T350=0,"",'Retrofit Inputs'!T350)</f>
        <v/>
      </c>
      <c r="O346" s="130" t="str">
        <f ca="1">IF(OR(B346="",N346=""),"",IF(N346="None",0,INDEX(INDIRECT(CONCATENATE(B346,"SF")),1,MATCH(N346,Defaults!D$22:G$22,0))))</f>
        <v/>
      </c>
      <c r="P346" s="131" t="str">
        <f t="shared" ca="1" si="20"/>
        <v/>
      </c>
      <c r="Q346" s="228" t="str">
        <f t="shared" ca="1" si="21"/>
        <v/>
      </c>
      <c r="R346" s="132" t="str">
        <f t="shared" ca="1" si="22"/>
        <v/>
      </c>
      <c r="S346" s="352" t="str">
        <f t="shared" ca="1" si="23"/>
        <v/>
      </c>
    </row>
    <row r="347" spans="2:19" ht="15.5">
      <c r="B347" s="349" t="str">
        <f>IF('Retrofit Inputs'!B351=0,"",'Retrofit Inputs'!B351)</f>
        <v/>
      </c>
      <c r="C347" s="118" t="str">
        <f>IF(B347="","",VLOOKUP(B347,Defaults!B$22:C$28,2,FALSE))</f>
        <v/>
      </c>
      <c r="D347" s="125" t="str">
        <f>IFERROR(VLOOKUP(F347,Measures!$D$11:$F$245,3,FALSE),"")</f>
        <v/>
      </c>
      <c r="E347" s="127" t="str">
        <f ca="1">IF(OR('Project Info'!$C$16="",B347=""),"",IF(D347="Screw-in Lighting",INDEX(INDIRECT(CONCATENATE(B347,"SI_IE")),'Project Info'!C$16,1),IF(D347="Hard-Wired Lighting",INDEX(INDIRECT(CONCATENATE(B347,"HW_IE")),'Project Info'!C$16,1))))</f>
        <v/>
      </c>
      <c r="F347" s="137" t="str">
        <f>IF(OR('Retrofit Inputs'!D351="",'Retrofit Inputs'!F351=""),"",IF(OR('Retrofit Inputs'!D351="LED Tube",'Retrofit Inputs'!D351="LED Kit"),CONCATENATE("LED"," ",'Retrofit Inputs'!F351),CONCATENATE('Retrofit Inputs'!D351, " ",'Retrofit Inputs'!F351)))</f>
        <v/>
      </c>
      <c r="G347" s="120" t="str">
        <f>IF(F347="","",VLOOKUP(F347,Measures!D$11:G$245,4,FALSE))</f>
        <v/>
      </c>
      <c r="H347" s="138" t="str">
        <f>IF('Retrofit Inputs'!H351=0,"",'Retrofit Inputs'!H351)</f>
        <v/>
      </c>
      <c r="I347" s="138" t="str">
        <f>IF('Retrofit Inputs'!K351=0,"",'Retrofit Inputs'!K351)</f>
        <v/>
      </c>
      <c r="J347" s="139" t="str">
        <f ca="1">IF(OR(B347="",I347=""),"",IF(I347="None",0,INDEX(INDIRECT(CONCATENATE(B347,"SF")),1,MATCH(I347,Defaults!D$22:G$22,0))))</f>
        <v/>
      </c>
      <c r="K347" s="140" t="str">
        <f>IF(OR('Retrofit Inputs'!M351="",'Retrofit Inputs'!O351=""),"",IF(OR('Retrofit Inputs'!M351="LED Tube",'Retrofit Inputs'!M351="LED Kit"),CONCATENATE("LED"," ",'Retrofit Inputs'!O351),CONCATENATE('Retrofit Inputs'!M351, " ",'Retrofit Inputs'!O351)))</f>
        <v/>
      </c>
      <c r="L347" s="123" t="str">
        <f>IF(K347="","",VLOOKUP(K347,Measures!D$11:G$245,4,FALSE))</f>
        <v/>
      </c>
      <c r="M347" s="141" t="str">
        <f>IF('Retrofit Inputs'!Q351=0,"",'Retrofit Inputs'!Q351)</f>
        <v/>
      </c>
      <c r="N347" s="142" t="str">
        <f>IF('Retrofit Inputs'!T351=0,"",'Retrofit Inputs'!T351)</f>
        <v/>
      </c>
      <c r="O347" s="143" t="str">
        <f ca="1">IF(OR(B347="",N347=""),"",IF(N347="None",0,INDEX(INDIRECT(CONCATENATE(B347,"SF")),1,MATCH(N347,Defaults!D$22:G$22,0))))</f>
        <v/>
      </c>
      <c r="P347" s="144" t="str">
        <f t="shared" ca="1" si="20"/>
        <v/>
      </c>
      <c r="Q347" s="231" t="str">
        <f t="shared" ca="1" si="21"/>
        <v/>
      </c>
      <c r="R347" s="145" t="str">
        <f t="shared" ca="1" si="22"/>
        <v/>
      </c>
      <c r="S347" s="354" t="str">
        <f t="shared" ca="1" si="23"/>
        <v/>
      </c>
    </row>
    <row r="348" spans="2:19" ht="15.5">
      <c r="B348" s="350" t="str">
        <f>IF('Retrofit Inputs'!B352=0,"",'Retrofit Inputs'!B352)</f>
        <v/>
      </c>
      <c r="C348" s="118" t="str">
        <f>IF(B348="","",VLOOKUP(B348,Defaults!B$22:C$28,2,FALSE))</f>
        <v/>
      </c>
      <c r="D348" s="125" t="str">
        <f>IFERROR(VLOOKUP(F348,Measures!$D$11:$F$245,3,FALSE),"")</f>
        <v/>
      </c>
      <c r="E348" s="127" t="str">
        <f ca="1">IF(OR('Project Info'!$C$16="",B348=""),"",IF(D348="Screw-in Lighting",INDEX(INDIRECT(CONCATENATE(B348,"SI_IE")),'Project Info'!C$16,1),IF(D348="Hard-Wired Lighting",INDEX(INDIRECT(CONCATENATE(B348,"HW_IE")),'Project Info'!C$16,1))))</f>
        <v/>
      </c>
      <c r="F348" s="128" t="str">
        <f>IF(OR('Retrofit Inputs'!D352="",'Retrofit Inputs'!F352=""),"",IF(OR('Retrofit Inputs'!D352="LED Tube",'Retrofit Inputs'!D352="LED Kit"),CONCATENATE("LED"," ",'Retrofit Inputs'!F352),CONCATENATE('Retrofit Inputs'!D352, " ",'Retrofit Inputs'!F352)))</f>
        <v/>
      </c>
      <c r="G348" s="120" t="str">
        <f>IF(F348="","",VLOOKUP(F348,Measures!D$11:G$245,4,FALSE))</f>
        <v/>
      </c>
      <c r="H348" s="129" t="str">
        <f>IF('Retrofit Inputs'!H352=0,"",'Retrofit Inputs'!H352)</f>
        <v/>
      </c>
      <c r="I348" s="129" t="str">
        <f>IF('Retrofit Inputs'!K352=0,"",'Retrofit Inputs'!K352)</f>
        <v/>
      </c>
      <c r="J348" s="130" t="str">
        <f ca="1">IF(OR(B348="",I348=""),"",IF(I348="None",0,INDEX(INDIRECT(CONCATENATE(B348,"SF")),1,MATCH(I348,Defaults!D$22:G$22,0))))</f>
        <v/>
      </c>
      <c r="K348" s="128" t="str">
        <f>IF(OR('Retrofit Inputs'!M352="",'Retrofit Inputs'!O352=""),"",IF(OR('Retrofit Inputs'!M352="LED Tube",'Retrofit Inputs'!M352="LED Kit"),CONCATENATE("LED"," ",'Retrofit Inputs'!O352),CONCATENATE('Retrofit Inputs'!M352, " ",'Retrofit Inputs'!O352)))</f>
        <v/>
      </c>
      <c r="L348" s="123" t="str">
        <f>IF(K348="","",VLOOKUP(K348,Measures!D$11:G$245,4,FALSE))</f>
        <v/>
      </c>
      <c r="M348" s="129" t="str">
        <f>IF('Retrofit Inputs'!Q352=0,"",'Retrofit Inputs'!Q352)</f>
        <v/>
      </c>
      <c r="N348" s="129" t="str">
        <f>IF('Retrofit Inputs'!T352=0,"",'Retrofit Inputs'!T352)</f>
        <v/>
      </c>
      <c r="O348" s="130" t="str">
        <f ca="1">IF(OR(B348="",N348=""),"",IF(N348="None",0,INDEX(INDIRECT(CONCATENATE(B348,"SF")),1,MATCH(N348,Defaults!D$22:G$22,0))))</f>
        <v/>
      </c>
      <c r="P348" s="131" t="str">
        <f t="shared" ca="1" si="20"/>
        <v/>
      </c>
      <c r="Q348" s="228" t="str">
        <f t="shared" ca="1" si="21"/>
        <v/>
      </c>
      <c r="R348" s="132" t="str">
        <f t="shared" ca="1" si="22"/>
        <v/>
      </c>
      <c r="S348" s="352" t="str">
        <f t="shared" ca="1" si="23"/>
        <v/>
      </c>
    </row>
    <row r="349" spans="2:19" ht="15.5">
      <c r="B349" s="348" t="str">
        <f>IF('Retrofit Inputs'!B353=0,"",'Retrofit Inputs'!B353)</f>
        <v/>
      </c>
      <c r="C349" s="118" t="str">
        <f>IF(B349="","",VLOOKUP(B349,Defaults!B$22:C$28,2,FALSE))</f>
        <v/>
      </c>
      <c r="D349" s="125" t="str">
        <f>IFERROR(VLOOKUP(F349,Measures!$D$11:$F$245,3,FALSE),"")</f>
        <v/>
      </c>
      <c r="E349" s="127" t="str">
        <f ca="1">IF(OR('Project Info'!$C$16="",B349=""),"",IF(D349="Screw-in Lighting",INDEX(INDIRECT(CONCATENATE(B349,"SI_IE")),'Project Info'!C$16,1),IF(D349="Hard-Wired Lighting",INDEX(INDIRECT(CONCATENATE(B349,"HW_IE")),'Project Info'!C$16,1))))</f>
        <v/>
      </c>
      <c r="F349" s="128" t="str">
        <f>IF(OR('Retrofit Inputs'!D353="",'Retrofit Inputs'!F353=""),"",IF(OR('Retrofit Inputs'!D353="LED Tube",'Retrofit Inputs'!D353="LED Kit"),CONCATENATE("LED"," ",'Retrofit Inputs'!F353),CONCATENATE('Retrofit Inputs'!D353, " ",'Retrofit Inputs'!F353)))</f>
        <v/>
      </c>
      <c r="G349" s="120" t="str">
        <f>IF(F349="","",VLOOKUP(F349,Measures!D$11:G$245,4,FALSE))</f>
        <v/>
      </c>
      <c r="H349" s="129" t="str">
        <f>IF('Retrofit Inputs'!H353=0,"",'Retrofit Inputs'!H353)</f>
        <v/>
      </c>
      <c r="I349" s="129" t="str">
        <f>IF('Retrofit Inputs'!K353=0,"",'Retrofit Inputs'!K353)</f>
        <v/>
      </c>
      <c r="J349" s="130" t="str">
        <f ca="1">IF(OR(B349="",I349=""),"",IF(I349="None",0,INDEX(INDIRECT(CONCATENATE(B349,"SF")),1,MATCH(I349,Defaults!D$22:G$22,0))))</f>
        <v/>
      </c>
      <c r="K349" s="128" t="str">
        <f>IF(OR('Retrofit Inputs'!M353="",'Retrofit Inputs'!O353=""),"",IF(OR('Retrofit Inputs'!M353="LED Tube",'Retrofit Inputs'!M353="LED Kit"),CONCATENATE("LED"," ",'Retrofit Inputs'!O353),CONCATENATE('Retrofit Inputs'!M353, " ",'Retrofit Inputs'!O353)))</f>
        <v/>
      </c>
      <c r="L349" s="123" t="str">
        <f>IF(K349="","",VLOOKUP(K349,Measures!D$11:G$245,4,FALSE))</f>
        <v/>
      </c>
      <c r="M349" s="121" t="str">
        <f>IF('Retrofit Inputs'!Q353=0,"",'Retrofit Inputs'!Q353)</f>
        <v/>
      </c>
      <c r="N349" s="129" t="str">
        <f>IF('Retrofit Inputs'!T353=0,"",'Retrofit Inputs'!T353)</f>
        <v/>
      </c>
      <c r="O349" s="130" t="str">
        <f ca="1">IF(OR(B349="",N349=""),"",IF(N349="None",0,INDEX(INDIRECT(CONCATENATE(B349,"SF")),1,MATCH(N349,Defaults!D$22:G$22,0))))</f>
        <v/>
      </c>
      <c r="P349" s="131" t="str">
        <f t="shared" ca="1" si="20"/>
        <v/>
      </c>
      <c r="Q349" s="228" t="str">
        <f t="shared" ca="1" si="21"/>
        <v/>
      </c>
      <c r="R349" s="132" t="str">
        <f t="shared" ca="1" si="22"/>
        <v/>
      </c>
      <c r="S349" s="352" t="str">
        <f t="shared" ca="1" si="23"/>
        <v/>
      </c>
    </row>
    <row r="350" spans="2:19" ht="15.5">
      <c r="B350" s="348" t="str">
        <f>IF('Retrofit Inputs'!B354=0,"",'Retrofit Inputs'!B354)</f>
        <v/>
      </c>
      <c r="C350" s="118" t="str">
        <f>IF(B350="","",VLOOKUP(B350,Defaults!B$22:C$28,2,FALSE))</f>
        <v/>
      </c>
      <c r="D350" s="125" t="str">
        <f>IFERROR(VLOOKUP(F350,Measures!$D$11:$F$245,3,FALSE),"")</f>
        <v/>
      </c>
      <c r="E350" s="127" t="str">
        <f ca="1">IF(OR('Project Info'!$C$16="",B350=""),"",IF(D350="Screw-in Lighting",INDEX(INDIRECT(CONCATENATE(B350,"SI_IE")),'Project Info'!C$16,1),IF(D350="Hard-Wired Lighting",INDEX(INDIRECT(CONCATENATE(B350,"HW_IE")),'Project Info'!C$16,1))))</f>
        <v/>
      </c>
      <c r="F350" s="128" t="str">
        <f>IF(OR('Retrofit Inputs'!D354="",'Retrofit Inputs'!F354=""),"",IF(OR('Retrofit Inputs'!D354="LED Tube",'Retrofit Inputs'!D354="LED Kit"),CONCATENATE("LED"," ",'Retrofit Inputs'!F354),CONCATENATE('Retrofit Inputs'!D354, " ",'Retrofit Inputs'!F354)))</f>
        <v/>
      </c>
      <c r="G350" s="120" t="str">
        <f>IF(F350="","",VLOOKUP(F350,Measures!D$11:G$245,4,FALSE))</f>
        <v/>
      </c>
      <c r="H350" s="129" t="str">
        <f>IF('Retrofit Inputs'!H354=0,"",'Retrofit Inputs'!H354)</f>
        <v/>
      </c>
      <c r="I350" s="129" t="str">
        <f>IF('Retrofit Inputs'!K354=0,"",'Retrofit Inputs'!K354)</f>
        <v/>
      </c>
      <c r="J350" s="130" t="str">
        <f ca="1">IF(OR(B350="",I350=""),"",IF(I350="None",0,INDEX(INDIRECT(CONCATENATE(B350,"SF")),1,MATCH(I350,Defaults!D$22:G$22,0))))</f>
        <v/>
      </c>
      <c r="K350" s="24" t="str">
        <f>IF(OR('Retrofit Inputs'!M354="",'Retrofit Inputs'!O354=""),"",IF(OR('Retrofit Inputs'!M354="LED Tube",'Retrofit Inputs'!M354="LED Kit"),CONCATENATE("LED"," ",'Retrofit Inputs'!O354),CONCATENATE('Retrofit Inputs'!M354, " ",'Retrofit Inputs'!O354)))</f>
        <v/>
      </c>
      <c r="L350" s="123" t="str">
        <f>IF(K350="","",VLOOKUP(K350,Measures!D$11:G$245,4,FALSE))</f>
        <v/>
      </c>
      <c r="M350" s="121" t="str">
        <f>IF('Retrofit Inputs'!Q354=0,"",'Retrofit Inputs'!Q354)</f>
        <v/>
      </c>
      <c r="N350" s="25" t="str">
        <f>IF('Retrofit Inputs'!T354=0,"",'Retrofit Inputs'!T354)</f>
        <v/>
      </c>
      <c r="O350" s="26" t="str">
        <f ca="1">IF(OR(B350="",N350=""),"",IF(N350="None",0,INDEX(INDIRECT(CONCATENATE(B350,"SF")),1,MATCH(N350,Defaults!D$22:G$22,0))))</f>
        <v/>
      </c>
      <c r="P350" s="131" t="str">
        <f t="shared" ca="1" si="20"/>
        <v/>
      </c>
      <c r="Q350" s="229" t="str">
        <f t="shared" ca="1" si="21"/>
        <v/>
      </c>
      <c r="R350" s="81" t="str">
        <f t="shared" ca="1" si="22"/>
        <v/>
      </c>
      <c r="S350" s="353" t="str">
        <f t="shared" ca="1" si="23"/>
        <v/>
      </c>
    </row>
    <row r="351" spans="2:19" ht="15.5">
      <c r="B351" s="348" t="str">
        <f>IF('Retrofit Inputs'!B355=0,"",'Retrofit Inputs'!B355)</f>
        <v/>
      </c>
      <c r="C351" s="118" t="str">
        <f>IF(B351="","",VLOOKUP(B351,Defaults!B$22:C$28,2,FALSE))</f>
        <v/>
      </c>
      <c r="D351" s="125" t="str">
        <f>IFERROR(VLOOKUP(F351,Measures!$D$11:$F$245,3,FALSE),"")</f>
        <v/>
      </c>
      <c r="E351" s="127" t="str">
        <f ca="1">IF(OR('Project Info'!$C$16="",B351=""),"",IF(D351="Screw-in Lighting",INDEX(INDIRECT(CONCATENATE(B351,"SI_IE")),'Project Info'!C$16,1),IF(D351="Hard-Wired Lighting",INDEX(INDIRECT(CONCATENATE(B351,"HW_IE")),'Project Info'!C$16,1))))</f>
        <v/>
      </c>
      <c r="F351" s="128" t="str">
        <f>IF(OR('Retrofit Inputs'!D355="",'Retrofit Inputs'!F355=""),"",IF(OR('Retrofit Inputs'!D355="LED Tube",'Retrofit Inputs'!D355="LED Kit"),CONCATENATE("LED"," ",'Retrofit Inputs'!F355),CONCATENATE('Retrofit Inputs'!D355, " ",'Retrofit Inputs'!F355)))</f>
        <v/>
      </c>
      <c r="G351" s="120" t="str">
        <f>IF(F351="","",VLOOKUP(F351,Measures!D$11:G$245,4,FALSE))</f>
        <v/>
      </c>
      <c r="H351" s="129" t="str">
        <f>IF('Retrofit Inputs'!H355=0,"",'Retrofit Inputs'!H355)</f>
        <v/>
      </c>
      <c r="I351" s="129" t="str">
        <f>IF('Retrofit Inputs'!K355=0,"",'Retrofit Inputs'!K355)</f>
        <v/>
      </c>
      <c r="J351" s="130" t="str">
        <f ca="1">IF(OR(B351="",I351=""),"",IF(I351="None",0,INDEX(INDIRECT(CONCATENATE(B351,"SF")),1,MATCH(I351,Defaults!D$22:G$22,0))))</f>
        <v/>
      </c>
      <c r="K351" s="128" t="str">
        <f>IF(OR('Retrofit Inputs'!M355="",'Retrofit Inputs'!O355=""),"",IF(OR('Retrofit Inputs'!M355="LED Tube",'Retrofit Inputs'!M355="LED Kit"),CONCATENATE("LED"," ",'Retrofit Inputs'!O355),CONCATENATE('Retrofit Inputs'!M355, " ",'Retrofit Inputs'!O355)))</f>
        <v/>
      </c>
      <c r="L351" s="123" t="str">
        <f>IF(K351="","",VLOOKUP(K351,Measures!D$11:G$245,4,FALSE))</f>
        <v/>
      </c>
      <c r="M351" s="121" t="str">
        <f>IF('Retrofit Inputs'!Q355=0,"",'Retrofit Inputs'!Q355)</f>
        <v/>
      </c>
      <c r="N351" s="129" t="str">
        <f>IF('Retrofit Inputs'!T355=0,"",'Retrofit Inputs'!T355)</f>
        <v/>
      </c>
      <c r="O351" s="130" t="str">
        <f ca="1">IF(OR(B351="",N351=""),"",IF(N351="None",0,INDEX(INDIRECT(CONCATENATE(B351,"SF")),1,MATCH(N351,Defaults!D$22:G$22,0))))</f>
        <v/>
      </c>
      <c r="P351" s="131" t="str">
        <f t="shared" ca="1" si="20"/>
        <v/>
      </c>
      <c r="Q351" s="228" t="str">
        <f t="shared" ca="1" si="21"/>
        <v/>
      </c>
      <c r="R351" s="132" t="str">
        <f t="shared" ca="1" si="22"/>
        <v/>
      </c>
      <c r="S351" s="352" t="str">
        <f t="shared" ca="1" si="23"/>
        <v/>
      </c>
    </row>
    <row r="352" spans="2:19" ht="15.5">
      <c r="B352" s="348" t="str">
        <f>IF('Retrofit Inputs'!B356=0,"",'Retrofit Inputs'!B356)</f>
        <v/>
      </c>
      <c r="C352" s="118" t="str">
        <f>IF(B352="","",VLOOKUP(B352,Defaults!B$22:C$28,2,FALSE))</f>
        <v/>
      </c>
      <c r="D352" s="125" t="str">
        <f>IFERROR(VLOOKUP(F352,Measures!$D$11:$F$245,3,FALSE),"")</f>
        <v/>
      </c>
      <c r="E352" s="127" t="str">
        <f ca="1">IF(OR('Project Info'!$C$16="",B352=""),"",IF(D352="Screw-in Lighting",INDEX(INDIRECT(CONCATENATE(B352,"SI_IE")),'Project Info'!C$16,1),IF(D352="Hard-Wired Lighting",INDEX(INDIRECT(CONCATENATE(B352,"HW_IE")),'Project Info'!C$16,1))))</f>
        <v/>
      </c>
      <c r="F352" s="128" t="str">
        <f>IF(OR('Retrofit Inputs'!D356="",'Retrofit Inputs'!F356=""),"",IF(OR('Retrofit Inputs'!D356="LED Tube",'Retrofit Inputs'!D356="LED Kit"),CONCATENATE("LED"," ",'Retrofit Inputs'!F356),CONCATENATE('Retrofit Inputs'!D356, " ",'Retrofit Inputs'!F356)))</f>
        <v/>
      </c>
      <c r="G352" s="120" t="str">
        <f>IF(F352="","",VLOOKUP(F352,Measures!D$11:G$245,4,FALSE))</f>
        <v/>
      </c>
      <c r="H352" s="129" t="str">
        <f>IF('Retrofit Inputs'!H356=0,"",'Retrofit Inputs'!H356)</f>
        <v/>
      </c>
      <c r="I352" s="129" t="str">
        <f>IF('Retrofit Inputs'!K356=0,"",'Retrofit Inputs'!K356)</f>
        <v/>
      </c>
      <c r="J352" s="130" t="str">
        <f ca="1">IF(OR(B352="",I352=""),"",IF(I352="None",0,INDEX(INDIRECT(CONCATENATE(B352,"SF")),1,MATCH(I352,Defaults!D$22:G$22,0))))</f>
        <v/>
      </c>
      <c r="K352" s="128" t="str">
        <f>IF(OR('Retrofit Inputs'!M356="",'Retrofit Inputs'!O356=""),"",IF(OR('Retrofit Inputs'!M356="LED Tube",'Retrofit Inputs'!M356="LED Kit"),CONCATENATE("LED"," ",'Retrofit Inputs'!O356),CONCATENATE('Retrofit Inputs'!M356, " ",'Retrofit Inputs'!O356)))</f>
        <v/>
      </c>
      <c r="L352" s="123" t="str">
        <f>IF(K352="","",VLOOKUP(K352,Measures!D$11:G$245,4,FALSE))</f>
        <v/>
      </c>
      <c r="M352" s="121" t="str">
        <f>IF('Retrofit Inputs'!Q356=0,"",'Retrofit Inputs'!Q356)</f>
        <v/>
      </c>
      <c r="N352" s="129" t="str">
        <f>IF('Retrofit Inputs'!T356=0,"",'Retrofit Inputs'!T356)</f>
        <v/>
      </c>
      <c r="O352" s="130" t="str">
        <f ca="1">IF(OR(B352="",N352=""),"",IF(N352="None",0,INDEX(INDIRECT(CONCATENATE(B352,"SF")),1,MATCH(N352,Defaults!D$22:G$22,0))))</f>
        <v/>
      </c>
      <c r="P352" s="131" t="str">
        <f t="shared" ca="1" si="20"/>
        <v/>
      </c>
      <c r="Q352" s="228" t="str">
        <f t="shared" ca="1" si="21"/>
        <v/>
      </c>
      <c r="R352" s="132" t="str">
        <f t="shared" ca="1" si="22"/>
        <v/>
      </c>
      <c r="S352" s="352" t="str">
        <f t="shared" ca="1" si="23"/>
        <v/>
      </c>
    </row>
    <row r="353" spans="2:19" ht="15.5">
      <c r="B353" s="348" t="str">
        <f>IF('Retrofit Inputs'!B357=0,"",'Retrofit Inputs'!B357)</f>
        <v/>
      </c>
      <c r="C353" s="118" t="str">
        <f>IF(B353="","",VLOOKUP(B353,Defaults!B$22:C$28,2,FALSE))</f>
        <v/>
      </c>
      <c r="D353" s="125" t="str">
        <f>IFERROR(VLOOKUP(F353,Measures!$D$11:$F$245,3,FALSE),"")</f>
        <v/>
      </c>
      <c r="E353" s="127" t="str">
        <f ca="1">IF(OR('Project Info'!$C$16="",B353=""),"",IF(D353="Screw-in Lighting",INDEX(INDIRECT(CONCATENATE(B353,"SI_IE")),'Project Info'!C$16,1),IF(D353="Hard-Wired Lighting",INDEX(INDIRECT(CONCATENATE(B353,"HW_IE")),'Project Info'!C$16,1))))</f>
        <v/>
      </c>
      <c r="F353" s="128" t="str">
        <f>IF(OR('Retrofit Inputs'!D357="",'Retrofit Inputs'!F357=""),"",IF(OR('Retrofit Inputs'!D357="LED Tube",'Retrofit Inputs'!D357="LED Kit"),CONCATENATE("LED"," ",'Retrofit Inputs'!F357),CONCATENATE('Retrofit Inputs'!D357, " ",'Retrofit Inputs'!F357)))</f>
        <v/>
      </c>
      <c r="G353" s="120" t="str">
        <f>IF(F353="","",VLOOKUP(F353,Measures!D$11:G$245,4,FALSE))</f>
        <v/>
      </c>
      <c r="H353" s="129" t="str">
        <f>IF('Retrofit Inputs'!H357=0,"",'Retrofit Inputs'!H357)</f>
        <v/>
      </c>
      <c r="I353" s="129" t="str">
        <f>IF('Retrofit Inputs'!K357=0,"",'Retrofit Inputs'!K357)</f>
        <v/>
      </c>
      <c r="J353" s="130" t="str">
        <f ca="1">IF(OR(B353="",I353=""),"",IF(I353="None",0,INDEX(INDIRECT(CONCATENATE(B353,"SF")),1,MATCH(I353,Defaults!D$22:G$22,0))))</f>
        <v/>
      </c>
      <c r="K353" s="128" t="str">
        <f>IF(OR('Retrofit Inputs'!M357="",'Retrofit Inputs'!O357=""),"",IF(OR('Retrofit Inputs'!M357="LED Tube",'Retrofit Inputs'!M357="LED Kit"),CONCATENATE("LED"," ",'Retrofit Inputs'!O357),CONCATENATE('Retrofit Inputs'!M357, " ",'Retrofit Inputs'!O357)))</f>
        <v/>
      </c>
      <c r="L353" s="123" t="str">
        <f>IF(K353="","",VLOOKUP(K353,Measures!D$11:G$245,4,FALSE))</f>
        <v/>
      </c>
      <c r="M353" s="121" t="str">
        <f>IF('Retrofit Inputs'!Q357=0,"",'Retrofit Inputs'!Q357)</f>
        <v/>
      </c>
      <c r="N353" s="129" t="str">
        <f>IF('Retrofit Inputs'!T357=0,"",'Retrofit Inputs'!T357)</f>
        <v/>
      </c>
      <c r="O353" s="130" t="str">
        <f ca="1">IF(OR(B353="",N353=""),"",IF(N353="None",0,INDEX(INDIRECT(CONCATENATE(B353,"SF")),1,MATCH(N353,Defaults!D$22:G$22,0))))</f>
        <v/>
      </c>
      <c r="P353" s="131" t="str">
        <f t="shared" ca="1" si="20"/>
        <v/>
      </c>
      <c r="Q353" s="228" t="str">
        <f t="shared" ca="1" si="21"/>
        <v/>
      </c>
      <c r="R353" s="132" t="str">
        <f t="shared" ca="1" si="22"/>
        <v/>
      </c>
      <c r="S353" s="352" t="str">
        <f t="shared" ca="1" si="23"/>
        <v/>
      </c>
    </row>
    <row r="354" spans="2:19" ht="15.5">
      <c r="B354" s="348" t="str">
        <f>IF('Retrofit Inputs'!B358=0,"",'Retrofit Inputs'!B358)</f>
        <v/>
      </c>
      <c r="C354" s="118" t="str">
        <f>IF(B354="","",VLOOKUP(B354,Defaults!B$22:C$28,2,FALSE))</f>
        <v/>
      </c>
      <c r="D354" s="125" t="str">
        <f>IFERROR(VLOOKUP(F354,Measures!$D$11:$F$245,3,FALSE),"")</f>
        <v/>
      </c>
      <c r="E354" s="127" t="str">
        <f ca="1">IF(OR('Project Info'!$C$16="",B354=""),"",IF(D354="Screw-in Lighting",INDEX(INDIRECT(CONCATENATE(B354,"SI_IE")),'Project Info'!C$16,1),IF(D354="Hard-Wired Lighting",INDEX(INDIRECT(CONCATENATE(B354,"HW_IE")),'Project Info'!C$16,1))))</f>
        <v/>
      </c>
      <c r="F354" s="128" t="str">
        <f>IF(OR('Retrofit Inputs'!D358="",'Retrofit Inputs'!F358=""),"",IF(OR('Retrofit Inputs'!D358="LED Tube",'Retrofit Inputs'!D358="LED Kit"),CONCATENATE("LED"," ",'Retrofit Inputs'!F358),CONCATENATE('Retrofit Inputs'!D358, " ",'Retrofit Inputs'!F358)))</f>
        <v/>
      </c>
      <c r="G354" s="120" t="str">
        <f>IF(F354="","",VLOOKUP(F354,Measures!D$11:G$245,4,FALSE))</f>
        <v/>
      </c>
      <c r="H354" s="129" t="str">
        <f>IF('Retrofit Inputs'!H358=0,"",'Retrofit Inputs'!H358)</f>
        <v/>
      </c>
      <c r="I354" s="129" t="str">
        <f>IF('Retrofit Inputs'!K358=0,"",'Retrofit Inputs'!K358)</f>
        <v/>
      </c>
      <c r="J354" s="130" t="str">
        <f ca="1">IF(OR(B354="",I354=""),"",IF(I354="None",0,INDEX(INDIRECT(CONCATENATE(B354,"SF")),1,MATCH(I354,Defaults!D$22:G$22,0))))</f>
        <v/>
      </c>
      <c r="K354" s="128" t="str">
        <f>IF(OR('Retrofit Inputs'!M358="",'Retrofit Inputs'!O358=""),"",IF(OR('Retrofit Inputs'!M358="LED Tube",'Retrofit Inputs'!M358="LED Kit"),CONCATENATE("LED"," ",'Retrofit Inputs'!O358),CONCATENATE('Retrofit Inputs'!M358, " ",'Retrofit Inputs'!O358)))</f>
        <v/>
      </c>
      <c r="L354" s="123" t="str">
        <f>IF(K354="","",VLOOKUP(K354,Measures!D$11:G$245,4,FALSE))</f>
        <v/>
      </c>
      <c r="M354" s="121" t="str">
        <f>IF('Retrofit Inputs'!Q358=0,"",'Retrofit Inputs'!Q358)</f>
        <v/>
      </c>
      <c r="N354" s="129" t="str">
        <f>IF('Retrofit Inputs'!T358=0,"",'Retrofit Inputs'!T358)</f>
        <v/>
      </c>
      <c r="O354" s="130" t="str">
        <f ca="1">IF(OR(B354="",N354=""),"",IF(N354="None",0,INDEX(INDIRECT(CONCATENATE(B354,"SF")),1,MATCH(N354,Defaults!D$22:G$22,0))))</f>
        <v/>
      </c>
      <c r="P354" s="131" t="str">
        <f t="shared" ca="1" si="20"/>
        <v/>
      </c>
      <c r="Q354" s="228" t="str">
        <f t="shared" ca="1" si="21"/>
        <v/>
      </c>
      <c r="R354" s="132" t="str">
        <f t="shared" ca="1" si="22"/>
        <v/>
      </c>
      <c r="S354" s="352" t="str">
        <f t="shared" ca="1" si="23"/>
        <v/>
      </c>
    </row>
    <row r="355" spans="2:19" ht="15.5">
      <c r="B355" s="348" t="str">
        <f>IF('Retrofit Inputs'!B359=0,"",'Retrofit Inputs'!B359)</f>
        <v/>
      </c>
      <c r="C355" s="118" t="str">
        <f>IF(B355="","",VLOOKUP(B355,Defaults!B$22:C$28,2,FALSE))</f>
        <v/>
      </c>
      <c r="D355" s="125" t="str">
        <f>IFERROR(VLOOKUP(F355,Measures!$D$11:$F$245,3,FALSE),"")</f>
        <v/>
      </c>
      <c r="E355" s="127" t="str">
        <f ca="1">IF(OR('Project Info'!$C$16="",B355=""),"",IF(D355="Screw-in Lighting",INDEX(INDIRECT(CONCATENATE(B355,"SI_IE")),'Project Info'!C$16,1),IF(D355="Hard-Wired Lighting",INDEX(INDIRECT(CONCATENATE(B355,"HW_IE")),'Project Info'!C$16,1))))</f>
        <v/>
      </c>
      <c r="F355" s="128" t="str">
        <f>IF(OR('Retrofit Inputs'!D359="",'Retrofit Inputs'!F359=""),"",IF(OR('Retrofit Inputs'!D359="LED Tube",'Retrofit Inputs'!D359="LED Kit"),CONCATENATE("LED"," ",'Retrofit Inputs'!F359),CONCATENATE('Retrofit Inputs'!D359, " ",'Retrofit Inputs'!F359)))</f>
        <v/>
      </c>
      <c r="G355" s="120" t="str">
        <f>IF(F355="","",VLOOKUP(F355,Measures!D$11:G$245,4,FALSE))</f>
        <v/>
      </c>
      <c r="H355" s="129" t="str">
        <f>IF('Retrofit Inputs'!H359=0,"",'Retrofit Inputs'!H359)</f>
        <v/>
      </c>
      <c r="I355" s="129" t="str">
        <f>IF('Retrofit Inputs'!K359=0,"",'Retrofit Inputs'!K359)</f>
        <v/>
      </c>
      <c r="J355" s="130" t="str">
        <f ca="1">IF(OR(B355="",I355=""),"",IF(I355="None",0,INDEX(INDIRECT(CONCATENATE(B355,"SF")),1,MATCH(I355,Defaults!D$22:G$22,0))))</f>
        <v/>
      </c>
      <c r="K355" s="128" t="str">
        <f>IF(OR('Retrofit Inputs'!M359="",'Retrofit Inputs'!O359=""),"",IF(OR('Retrofit Inputs'!M359="LED Tube",'Retrofit Inputs'!M359="LED Kit"),CONCATENATE("LED"," ",'Retrofit Inputs'!O359),CONCATENATE('Retrofit Inputs'!M359, " ",'Retrofit Inputs'!O359)))</f>
        <v/>
      </c>
      <c r="L355" s="123" t="str">
        <f>IF(K355="","",VLOOKUP(K355,Measures!D$11:G$245,4,FALSE))</f>
        <v/>
      </c>
      <c r="M355" s="121" t="str">
        <f>IF('Retrofit Inputs'!Q359=0,"",'Retrofit Inputs'!Q359)</f>
        <v/>
      </c>
      <c r="N355" s="129" t="str">
        <f>IF('Retrofit Inputs'!T359=0,"",'Retrofit Inputs'!T359)</f>
        <v/>
      </c>
      <c r="O355" s="130" t="str">
        <f ca="1">IF(OR(B355="",N355=""),"",IF(N355="None",0,INDEX(INDIRECT(CONCATENATE(B355,"SF")),1,MATCH(N355,Defaults!D$22:G$22,0))))</f>
        <v/>
      </c>
      <c r="P355" s="131" t="str">
        <f t="shared" ca="1" si="20"/>
        <v/>
      </c>
      <c r="Q355" s="228" t="str">
        <f t="shared" ca="1" si="21"/>
        <v/>
      </c>
      <c r="R355" s="132" t="str">
        <f t="shared" ca="1" si="22"/>
        <v/>
      </c>
      <c r="S355" s="352" t="str">
        <f t="shared" ca="1" si="23"/>
        <v/>
      </c>
    </row>
    <row r="356" spans="2:19" ht="15.5">
      <c r="B356" s="348" t="str">
        <f>IF('Retrofit Inputs'!B360=0,"",'Retrofit Inputs'!B360)</f>
        <v/>
      </c>
      <c r="C356" s="118" t="str">
        <f>IF(B356="","",VLOOKUP(B356,Defaults!B$22:C$28,2,FALSE))</f>
        <v/>
      </c>
      <c r="D356" s="125" t="str">
        <f>IFERROR(VLOOKUP(F356,Measures!$D$11:$F$245,3,FALSE),"")</f>
        <v/>
      </c>
      <c r="E356" s="127" t="str">
        <f ca="1">IF(OR('Project Info'!$C$16="",B356=""),"",IF(D356="Screw-in Lighting",INDEX(INDIRECT(CONCATENATE(B356,"SI_IE")),'Project Info'!C$16,1),IF(D356="Hard-Wired Lighting",INDEX(INDIRECT(CONCATENATE(B356,"HW_IE")),'Project Info'!C$16,1))))</f>
        <v/>
      </c>
      <c r="F356" s="133" t="str">
        <f>IF(OR('Retrofit Inputs'!D360="",'Retrofit Inputs'!F360=""),"",IF(OR('Retrofit Inputs'!D360="LED Tube",'Retrofit Inputs'!D360="LED Kit"),CONCATENATE("LED"," ",'Retrofit Inputs'!F360),CONCATENATE('Retrofit Inputs'!D360, " ",'Retrofit Inputs'!F360)))</f>
        <v/>
      </c>
      <c r="G356" s="120" t="str">
        <f>IF(F356="","",VLOOKUP(F356,Measures!D$11:G$245,4,FALSE))</f>
        <v/>
      </c>
      <c r="H356" s="134" t="str">
        <f>IF('Retrofit Inputs'!H360=0,"",'Retrofit Inputs'!H360)</f>
        <v/>
      </c>
      <c r="I356" s="134" t="str">
        <f>IF('Retrofit Inputs'!K360=0,"",'Retrofit Inputs'!K360)</f>
        <v/>
      </c>
      <c r="J356" s="135" t="str">
        <f ca="1">IF(OR(B356="",I356=""),"",IF(I356="None",0,INDEX(INDIRECT(CONCATENATE(B356,"SF")),1,MATCH(I356,Defaults!D$22:G$22,0))))</f>
        <v/>
      </c>
      <c r="K356" s="128" t="str">
        <f>IF(OR('Retrofit Inputs'!M360="",'Retrofit Inputs'!O360=""),"",IF(OR('Retrofit Inputs'!M360="LED Tube",'Retrofit Inputs'!M360="LED Kit"),CONCATENATE("LED"," ",'Retrofit Inputs'!O360),CONCATENATE('Retrofit Inputs'!M360, " ",'Retrofit Inputs'!O360)))</f>
        <v/>
      </c>
      <c r="L356" s="123" t="str">
        <f>IF(K356="","",VLOOKUP(K356,Measures!D$11:G$245,4,FALSE))</f>
        <v/>
      </c>
      <c r="M356" s="121" t="str">
        <f>IF('Retrofit Inputs'!Q360=0,"",'Retrofit Inputs'!Q360)</f>
        <v/>
      </c>
      <c r="N356" s="129" t="str">
        <f>IF('Retrofit Inputs'!T360=0,"",'Retrofit Inputs'!T360)</f>
        <v/>
      </c>
      <c r="O356" s="130" t="str">
        <f ca="1">IF(OR(B356="",N356=""),"",IF(N356="None",0,INDEX(INDIRECT(CONCATENATE(B356,"SF")),1,MATCH(N356,Defaults!D$22:G$22,0))))</f>
        <v/>
      </c>
      <c r="P356" s="131" t="str">
        <f t="shared" ca="1" si="20"/>
        <v/>
      </c>
      <c r="Q356" s="228" t="str">
        <f t="shared" ca="1" si="21"/>
        <v/>
      </c>
      <c r="R356" s="132" t="str">
        <f t="shared" ca="1" si="22"/>
        <v/>
      </c>
      <c r="S356" s="352" t="str">
        <f t="shared" ca="1" si="23"/>
        <v/>
      </c>
    </row>
    <row r="357" spans="2:19" ht="15.5">
      <c r="B357" s="348" t="str">
        <f>IF('Retrofit Inputs'!B361=0,"",'Retrofit Inputs'!B361)</f>
        <v/>
      </c>
      <c r="C357" s="118" t="str">
        <f>IF(B357="","",VLOOKUP(B357,Defaults!B$22:C$28,2,FALSE))</f>
        <v/>
      </c>
      <c r="D357" s="125" t="str">
        <f>IFERROR(VLOOKUP(F357,Measures!$D$11:$F$245,3,FALSE),"")</f>
        <v/>
      </c>
      <c r="E357" s="127" t="str">
        <f ca="1">IF(OR('Project Info'!$C$16="",B357=""),"",IF(D357="Screw-in Lighting",INDEX(INDIRECT(CONCATENATE(B357,"SI_IE")),'Project Info'!C$16,1),IF(D357="Hard-Wired Lighting",INDEX(INDIRECT(CONCATENATE(B357,"HW_IE")),'Project Info'!C$16,1))))</f>
        <v/>
      </c>
      <c r="F357" s="133" t="str">
        <f>IF(OR('Retrofit Inputs'!D361="",'Retrofit Inputs'!F361=""),"",IF(OR('Retrofit Inputs'!D361="LED Tube",'Retrofit Inputs'!D361="LED Kit"),CONCATENATE("LED"," ",'Retrofit Inputs'!F361),CONCATENATE('Retrofit Inputs'!D361, " ",'Retrofit Inputs'!F361)))</f>
        <v/>
      </c>
      <c r="G357" s="120" t="str">
        <f>IF(F357="","",VLOOKUP(F357,Measures!D$11:G$245,4,FALSE))</f>
        <v/>
      </c>
      <c r="H357" s="134" t="str">
        <f>IF('Retrofit Inputs'!H361=0,"",'Retrofit Inputs'!H361)</f>
        <v/>
      </c>
      <c r="I357" s="134" t="str">
        <f>IF('Retrofit Inputs'!K361=0,"",'Retrofit Inputs'!K361)</f>
        <v/>
      </c>
      <c r="J357" s="135" t="str">
        <f ca="1">IF(OR(B357="",I357=""),"",IF(I357="None",0,INDEX(INDIRECT(CONCATENATE(B357,"SF")),1,MATCH(I357,Defaults!D$22:G$22,0))))</f>
        <v/>
      </c>
      <c r="K357" s="128" t="str">
        <f>IF(OR('Retrofit Inputs'!M361="",'Retrofit Inputs'!O361=""),"",IF(OR('Retrofit Inputs'!M361="LED Tube",'Retrofit Inputs'!M361="LED Kit"),CONCATENATE("LED"," ",'Retrofit Inputs'!O361),CONCATENATE('Retrofit Inputs'!M361, " ",'Retrofit Inputs'!O361)))</f>
        <v/>
      </c>
      <c r="L357" s="123" t="str">
        <f>IF(K357="","",VLOOKUP(K357,Measures!D$11:G$245,4,FALSE))</f>
        <v/>
      </c>
      <c r="M357" s="121" t="str">
        <f>IF('Retrofit Inputs'!Q361=0,"",'Retrofit Inputs'!Q361)</f>
        <v/>
      </c>
      <c r="N357" s="129" t="str">
        <f>IF('Retrofit Inputs'!T361=0,"",'Retrofit Inputs'!T361)</f>
        <v/>
      </c>
      <c r="O357" s="130" t="str">
        <f ca="1">IF(OR(B357="",N357=""),"",IF(N357="None",0,INDEX(INDIRECT(CONCATENATE(B357,"SF")),1,MATCH(N357,Defaults!D$22:G$22,0))))</f>
        <v/>
      </c>
      <c r="P357" s="131" t="str">
        <f t="shared" ca="1" si="20"/>
        <v/>
      </c>
      <c r="Q357" s="228" t="str">
        <f t="shared" ca="1" si="21"/>
        <v/>
      </c>
      <c r="R357" s="132" t="str">
        <f t="shared" ca="1" si="22"/>
        <v/>
      </c>
      <c r="S357" s="352" t="str">
        <f t="shared" ca="1" si="23"/>
        <v/>
      </c>
    </row>
    <row r="358" spans="2:19" ht="15.5">
      <c r="B358" s="348" t="str">
        <f>IF('Retrofit Inputs'!B362=0,"",'Retrofit Inputs'!B362)</f>
        <v/>
      </c>
      <c r="C358" s="118" t="str">
        <f>IF(B358="","",VLOOKUP(B358,Defaults!B$22:C$28,2,FALSE))</f>
        <v/>
      </c>
      <c r="D358" s="125" t="str">
        <f>IFERROR(VLOOKUP(F358,Measures!$D$11:$F$245,3,FALSE),"")</f>
        <v/>
      </c>
      <c r="E358" s="127" t="str">
        <f ca="1">IF(OR('Project Info'!$C$16="",B358=""),"",IF(D358="Screw-in Lighting",INDEX(INDIRECT(CONCATENATE(B358,"SI_IE")),'Project Info'!C$16,1),IF(D358="Hard-Wired Lighting",INDEX(INDIRECT(CONCATENATE(B358,"HW_IE")),'Project Info'!C$16,1))))</f>
        <v/>
      </c>
      <c r="F358" s="117" t="str">
        <f>IF(OR('Retrofit Inputs'!D362="",'Retrofit Inputs'!F362=""),"",IF(OR('Retrofit Inputs'!D362="LED Tube",'Retrofit Inputs'!D362="LED Kit"),CONCATENATE("LED"," ",'Retrofit Inputs'!F362),CONCATENATE('Retrofit Inputs'!D362, " ",'Retrofit Inputs'!F362)))</f>
        <v/>
      </c>
      <c r="G358" s="120" t="str">
        <f>IF(F358="","",VLOOKUP(F358,Measures!D$11:G$245,4,FALSE))</f>
        <v/>
      </c>
      <c r="H358" s="121" t="str">
        <f>IF('Retrofit Inputs'!H362=0,"",'Retrofit Inputs'!H362)</f>
        <v/>
      </c>
      <c r="I358" s="121" t="str">
        <f>IF('Retrofit Inputs'!K362=0,"",'Retrofit Inputs'!K362)</f>
        <v/>
      </c>
      <c r="J358" s="122" t="str">
        <f ca="1">IF(OR(B358="",I358=""),"",IF(I358="None",0,INDEX(INDIRECT(CONCATENATE(B358,"SF")),1,MATCH(I358,Defaults!D$22:G$22,0))))</f>
        <v/>
      </c>
      <c r="K358" s="117" t="str">
        <f>IF(OR('Retrofit Inputs'!M362="",'Retrofit Inputs'!O362=""),"",IF(OR('Retrofit Inputs'!M362="LED Tube",'Retrofit Inputs'!M362="LED Kit"),CONCATENATE("LED"," ",'Retrofit Inputs'!O362),CONCATENATE('Retrofit Inputs'!M362, " ",'Retrofit Inputs'!O362)))</f>
        <v/>
      </c>
      <c r="L358" s="123" t="str">
        <f>IF(K358="","",VLOOKUP(K358,Measures!D$11:G$245,4,FALSE))</f>
        <v/>
      </c>
      <c r="M358" s="121" t="str">
        <f>IF('Retrofit Inputs'!Q362=0,"",'Retrofit Inputs'!Q362)</f>
        <v/>
      </c>
      <c r="N358" s="121" t="str">
        <f>IF('Retrofit Inputs'!T362=0,"",'Retrofit Inputs'!T362)</f>
        <v/>
      </c>
      <c r="O358" s="122" t="str">
        <f ca="1">IF(OR(B358="",N358=""),"",IF(N358="None",0,INDEX(INDIRECT(CONCATENATE(B358,"SF")),1,MATCH(N358,Defaults!D$22:G$22,0))))</f>
        <v/>
      </c>
      <c r="P358" s="136" t="str">
        <f t="shared" ca="1" si="20"/>
        <v/>
      </c>
      <c r="Q358" s="230" t="str">
        <f t="shared" ca="1" si="21"/>
        <v/>
      </c>
      <c r="R358" s="126" t="str">
        <f t="shared" ca="1" si="22"/>
        <v/>
      </c>
      <c r="S358" s="351" t="str">
        <f t="shared" ca="1" si="23"/>
        <v/>
      </c>
    </row>
    <row r="359" spans="2:19" ht="15.5">
      <c r="B359" s="348" t="str">
        <f>IF('Retrofit Inputs'!B363=0,"",'Retrofit Inputs'!B363)</f>
        <v/>
      </c>
      <c r="C359" s="118" t="str">
        <f>IF(B359="","",VLOOKUP(B359,Defaults!B$22:C$28,2,FALSE))</f>
        <v/>
      </c>
      <c r="D359" s="125" t="str">
        <f>IFERROR(VLOOKUP(F359,Measures!$D$11:$F$245,3,FALSE),"")</f>
        <v/>
      </c>
      <c r="E359" s="127" t="str">
        <f ca="1">IF(OR('Project Info'!$C$16="",B359=""),"",IF(D359="Screw-in Lighting",INDEX(INDIRECT(CONCATENATE(B359,"SI_IE")),'Project Info'!C$16,1),IF(D359="Hard-Wired Lighting",INDEX(INDIRECT(CONCATENATE(B359,"HW_IE")),'Project Info'!C$16,1))))</f>
        <v/>
      </c>
      <c r="F359" s="128" t="str">
        <f>IF(OR('Retrofit Inputs'!D363="",'Retrofit Inputs'!F363=""),"",IF(OR('Retrofit Inputs'!D363="LED Tube",'Retrofit Inputs'!D363="LED Kit"),CONCATENATE("LED"," ",'Retrofit Inputs'!F363),CONCATENATE('Retrofit Inputs'!D363, " ",'Retrofit Inputs'!F363)))</f>
        <v/>
      </c>
      <c r="G359" s="120" t="str">
        <f>IF(F359="","",VLOOKUP(F359,Measures!D$11:G$245,4,FALSE))</f>
        <v/>
      </c>
      <c r="H359" s="129" t="str">
        <f>IF('Retrofit Inputs'!H363=0,"",'Retrofit Inputs'!H363)</f>
        <v/>
      </c>
      <c r="I359" s="129" t="str">
        <f>IF('Retrofit Inputs'!K363=0,"",'Retrofit Inputs'!K363)</f>
        <v/>
      </c>
      <c r="J359" s="130" t="str">
        <f ca="1">IF(OR(B359="",I359=""),"",IF(I359="None",0,INDEX(INDIRECT(CONCATENATE(B359,"SF")),1,MATCH(I359,Defaults!D$22:G$22,0))))</f>
        <v/>
      </c>
      <c r="K359" s="128" t="str">
        <f>IF(OR('Retrofit Inputs'!M363="",'Retrofit Inputs'!O363=""),"",IF(OR('Retrofit Inputs'!M363="LED Tube",'Retrofit Inputs'!M363="LED Kit"),CONCATENATE("LED"," ",'Retrofit Inputs'!O363),CONCATENATE('Retrofit Inputs'!M363, " ",'Retrofit Inputs'!O363)))</f>
        <v/>
      </c>
      <c r="L359" s="123" t="str">
        <f>IF(K359="","",VLOOKUP(K359,Measures!D$11:G$245,4,FALSE))</f>
        <v/>
      </c>
      <c r="M359" s="121" t="str">
        <f>IF('Retrofit Inputs'!Q363=0,"",'Retrofit Inputs'!Q363)</f>
        <v/>
      </c>
      <c r="N359" s="129" t="str">
        <f>IF('Retrofit Inputs'!T363=0,"",'Retrofit Inputs'!T363)</f>
        <v/>
      </c>
      <c r="O359" s="130" t="str">
        <f ca="1">IF(OR(B359="",N359=""),"",IF(N359="None",0,INDEX(INDIRECT(CONCATENATE(B359,"SF")),1,MATCH(N359,Defaults!D$22:G$22,0))))</f>
        <v/>
      </c>
      <c r="P359" s="131" t="str">
        <f t="shared" ca="1" si="20"/>
        <v/>
      </c>
      <c r="Q359" s="228" t="str">
        <f t="shared" ca="1" si="21"/>
        <v/>
      </c>
      <c r="R359" s="132" t="str">
        <f t="shared" ca="1" si="22"/>
        <v/>
      </c>
      <c r="S359" s="352" t="str">
        <f t="shared" ca="1" si="23"/>
        <v/>
      </c>
    </row>
    <row r="360" spans="2:19" ht="15.5">
      <c r="B360" s="348" t="str">
        <f>IF('Retrofit Inputs'!B364=0,"",'Retrofit Inputs'!B364)</f>
        <v/>
      </c>
      <c r="C360" s="118" t="str">
        <f>IF(B360="","",VLOOKUP(B360,Defaults!B$22:C$28,2,FALSE))</f>
        <v/>
      </c>
      <c r="D360" s="125" t="str">
        <f>IFERROR(VLOOKUP(F360,Measures!$D$11:$F$245,3,FALSE),"")</f>
        <v/>
      </c>
      <c r="E360" s="127" t="str">
        <f ca="1">IF(OR('Project Info'!$C$16="",B360=""),"",IF(D360="Screw-in Lighting",INDEX(INDIRECT(CONCATENATE(B360,"SI_IE")),'Project Info'!C$16,1),IF(D360="Hard-Wired Lighting",INDEX(INDIRECT(CONCATENATE(B360,"HW_IE")),'Project Info'!C$16,1))))</f>
        <v/>
      </c>
      <c r="F360" s="128" t="str">
        <f>IF(OR('Retrofit Inputs'!D364="",'Retrofit Inputs'!F364=""),"",IF(OR('Retrofit Inputs'!D364="LED Tube",'Retrofit Inputs'!D364="LED Kit"),CONCATENATE("LED"," ",'Retrofit Inputs'!F364),CONCATENATE('Retrofit Inputs'!D364, " ",'Retrofit Inputs'!F364)))</f>
        <v/>
      </c>
      <c r="G360" s="120" t="str">
        <f>IF(F360="","",VLOOKUP(F360,Measures!D$11:G$245,4,FALSE))</f>
        <v/>
      </c>
      <c r="H360" s="129" t="str">
        <f>IF('Retrofit Inputs'!H364=0,"",'Retrofit Inputs'!H364)</f>
        <v/>
      </c>
      <c r="I360" s="129" t="str">
        <f>IF('Retrofit Inputs'!K364=0,"",'Retrofit Inputs'!K364)</f>
        <v/>
      </c>
      <c r="J360" s="130" t="str">
        <f ca="1">IF(OR(B360="",I360=""),"",IF(I360="None",0,INDEX(INDIRECT(CONCATENATE(B360,"SF")),1,MATCH(I360,Defaults!D$22:G$22,0))))</f>
        <v/>
      </c>
      <c r="K360" s="24" t="str">
        <f>IF(OR('Retrofit Inputs'!M364="",'Retrofit Inputs'!O364=""),"",IF(OR('Retrofit Inputs'!M364="LED Tube",'Retrofit Inputs'!M364="LED Kit"),CONCATENATE("LED"," ",'Retrofit Inputs'!O364),CONCATENATE('Retrofit Inputs'!M364, " ",'Retrofit Inputs'!O364)))</f>
        <v/>
      </c>
      <c r="L360" s="123" t="str">
        <f>IF(K360="","",VLOOKUP(K360,Measures!D$11:G$245,4,FALSE))</f>
        <v/>
      </c>
      <c r="M360" s="121" t="str">
        <f>IF('Retrofit Inputs'!Q364=0,"",'Retrofit Inputs'!Q364)</f>
        <v/>
      </c>
      <c r="N360" s="25" t="str">
        <f>IF('Retrofit Inputs'!T364=0,"",'Retrofit Inputs'!T364)</f>
        <v/>
      </c>
      <c r="O360" s="26" t="str">
        <f ca="1">IF(OR(B360="",N360=""),"",IF(N360="None",0,INDEX(INDIRECT(CONCATENATE(B360,"SF")),1,MATCH(N360,Defaults!D$22:G$22,0))))</f>
        <v/>
      </c>
      <c r="P360" s="27" t="str">
        <f t="shared" ca="1" si="20"/>
        <v/>
      </c>
      <c r="Q360" s="229" t="str">
        <f t="shared" ca="1" si="21"/>
        <v/>
      </c>
      <c r="R360" s="81" t="str">
        <f t="shared" ca="1" si="22"/>
        <v/>
      </c>
      <c r="S360" s="353" t="str">
        <f t="shared" ca="1" si="23"/>
        <v/>
      </c>
    </row>
    <row r="361" spans="2:19" ht="15.5">
      <c r="B361" s="348" t="str">
        <f>IF('Retrofit Inputs'!B365=0,"",'Retrofit Inputs'!B365)</f>
        <v/>
      </c>
      <c r="C361" s="118" t="str">
        <f>IF(B361="","",VLOOKUP(B361,Defaults!B$22:C$28,2,FALSE))</f>
        <v/>
      </c>
      <c r="D361" s="125" t="str">
        <f>IFERROR(VLOOKUP(F361,Measures!$D$11:$F$245,3,FALSE),"")</f>
        <v/>
      </c>
      <c r="E361" s="127" t="str">
        <f ca="1">IF(OR('Project Info'!$C$16="",B361=""),"",IF(D361="Screw-in Lighting",INDEX(INDIRECT(CONCATENATE(B361,"SI_IE")),'Project Info'!C$16,1),IF(D361="Hard-Wired Lighting",INDEX(INDIRECT(CONCATENATE(B361,"HW_IE")),'Project Info'!C$16,1))))</f>
        <v/>
      </c>
      <c r="F361" s="128" t="str">
        <f>IF(OR('Retrofit Inputs'!D365="",'Retrofit Inputs'!F365=""),"",IF(OR('Retrofit Inputs'!D365="LED Tube",'Retrofit Inputs'!D365="LED Kit"),CONCATENATE("LED"," ",'Retrofit Inputs'!F365),CONCATENATE('Retrofit Inputs'!D365, " ",'Retrofit Inputs'!F365)))</f>
        <v/>
      </c>
      <c r="G361" s="120" t="str">
        <f>IF(F361="","",VLOOKUP(F361,Measures!D$11:G$245,4,FALSE))</f>
        <v/>
      </c>
      <c r="H361" s="129" t="str">
        <f>IF('Retrofit Inputs'!H365=0,"",'Retrofit Inputs'!H365)</f>
        <v/>
      </c>
      <c r="I361" s="129" t="str">
        <f>IF('Retrofit Inputs'!K365=0,"",'Retrofit Inputs'!K365)</f>
        <v/>
      </c>
      <c r="J361" s="130" t="str">
        <f ca="1">IF(OR(B361="",I361=""),"",IF(I361="None",0,INDEX(INDIRECT(CONCATENATE(B361,"SF")),1,MATCH(I361,Defaults!D$22:G$22,0))))</f>
        <v/>
      </c>
      <c r="K361" s="128" t="str">
        <f>IF(OR('Retrofit Inputs'!M365="",'Retrofit Inputs'!O365=""),"",IF(OR('Retrofit Inputs'!M365="LED Tube",'Retrofit Inputs'!M365="LED Kit"),CONCATENATE("LED"," ",'Retrofit Inputs'!O365),CONCATENATE('Retrofit Inputs'!M365, " ",'Retrofit Inputs'!O365)))</f>
        <v/>
      </c>
      <c r="L361" s="123" t="str">
        <f>IF(K361="","",VLOOKUP(K361,Measures!D$11:G$245,4,FALSE))</f>
        <v/>
      </c>
      <c r="M361" s="121" t="str">
        <f>IF('Retrofit Inputs'!Q365=0,"",'Retrofit Inputs'!Q365)</f>
        <v/>
      </c>
      <c r="N361" s="129" t="str">
        <f>IF('Retrofit Inputs'!T365=0,"",'Retrofit Inputs'!T365)</f>
        <v/>
      </c>
      <c r="O361" s="130" t="str">
        <f ca="1">IF(OR(B361="",N361=""),"",IF(N361="None",0,INDEX(INDIRECT(CONCATENATE(B361,"SF")),1,MATCH(N361,Defaults!D$22:G$22,0))))</f>
        <v/>
      </c>
      <c r="P361" s="131" t="str">
        <f t="shared" ca="1" si="20"/>
        <v/>
      </c>
      <c r="Q361" s="228" t="str">
        <f t="shared" ca="1" si="21"/>
        <v/>
      </c>
      <c r="R361" s="132" t="str">
        <f t="shared" ca="1" si="22"/>
        <v/>
      </c>
      <c r="S361" s="352" t="str">
        <f t="shared" ca="1" si="23"/>
        <v/>
      </c>
    </row>
    <row r="362" spans="2:19" ht="15.5">
      <c r="B362" s="348" t="str">
        <f>IF('Retrofit Inputs'!B366=0,"",'Retrofit Inputs'!B366)</f>
        <v/>
      </c>
      <c r="C362" s="118" t="str">
        <f>IF(B362="","",VLOOKUP(B362,Defaults!B$22:C$28,2,FALSE))</f>
        <v/>
      </c>
      <c r="D362" s="125" t="str">
        <f>IFERROR(VLOOKUP(F362,Measures!$D$11:$F$245,3,FALSE),"")</f>
        <v/>
      </c>
      <c r="E362" s="127" t="str">
        <f ca="1">IF(OR('Project Info'!$C$16="",B362=""),"",IF(D362="Screw-in Lighting",INDEX(INDIRECT(CONCATENATE(B362,"SI_IE")),'Project Info'!C$16,1),IF(D362="Hard-Wired Lighting",INDEX(INDIRECT(CONCATENATE(B362,"HW_IE")),'Project Info'!C$16,1))))</f>
        <v/>
      </c>
      <c r="F362" s="128" t="str">
        <f>IF(OR('Retrofit Inputs'!D366="",'Retrofit Inputs'!F366=""),"",IF(OR('Retrofit Inputs'!D366="LED Tube",'Retrofit Inputs'!D366="LED Kit"),CONCATENATE("LED"," ",'Retrofit Inputs'!F366),CONCATENATE('Retrofit Inputs'!D366, " ",'Retrofit Inputs'!F366)))</f>
        <v/>
      </c>
      <c r="G362" s="120" t="str">
        <f>IF(F362="","",VLOOKUP(F362,Measures!D$11:G$245,4,FALSE))</f>
        <v/>
      </c>
      <c r="H362" s="129" t="str">
        <f>IF('Retrofit Inputs'!H366=0,"",'Retrofit Inputs'!H366)</f>
        <v/>
      </c>
      <c r="I362" s="129" t="str">
        <f>IF('Retrofit Inputs'!K366=0,"",'Retrofit Inputs'!K366)</f>
        <v/>
      </c>
      <c r="J362" s="130" t="str">
        <f ca="1">IF(OR(B362="",I362=""),"",IF(I362="None",0,INDEX(INDIRECT(CONCATENATE(B362,"SF")),1,MATCH(I362,Defaults!D$22:G$22,0))))</f>
        <v/>
      </c>
      <c r="K362" s="128" t="str">
        <f>IF(OR('Retrofit Inputs'!M366="",'Retrofit Inputs'!O366=""),"",IF(OR('Retrofit Inputs'!M366="LED Tube",'Retrofit Inputs'!M366="LED Kit"),CONCATENATE("LED"," ",'Retrofit Inputs'!O366),CONCATENATE('Retrofit Inputs'!M366, " ",'Retrofit Inputs'!O366)))</f>
        <v/>
      </c>
      <c r="L362" s="123" t="str">
        <f>IF(K362="","",VLOOKUP(K362,Measures!D$11:G$245,4,FALSE))</f>
        <v/>
      </c>
      <c r="M362" s="121" t="str">
        <f>IF('Retrofit Inputs'!Q366=0,"",'Retrofit Inputs'!Q366)</f>
        <v/>
      </c>
      <c r="N362" s="129" t="str">
        <f>IF('Retrofit Inputs'!T366=0,"",'Retrofit Inputs'!T366)</f>
        <v/>
      </c>
      <c r="O362" s="130" t="str">
        <f ca="1">IF(OR(B362="",N362=""),"",IF(N362="None",0,INDEX(INDIRECT(CONCATENATE(B362,"SF")),1,MATCH(N362,Defaults!D$22:G$22,0))))</f>
        <v/>
      </c>
      <c r="P362" s="131" t="str">
        <f t="shared" ca="1" si="20"/>
        <v/>
      </c>
      <c r="Q362" s="228" t="str">
        <f t="shared" ca="1" si="21"/>
        <v/>
      </c>
      <c r="R362" s="132" t="str">
        <f t="shared" ca="1" si="22"/>
        <v/>
      </c>
      <c r="S362" s="352" t="str">
        <f t="shared" ca="1" si="23"/>
        <v/>
      </c>
    </row>
    <row r="363" spans="2:19" ht="15.5">
      <c r="B363" s="348" t="str">
        <f>IF('Retrofit Inputs'!B367=0,"",'Retrofit Inputs'!B367)</f>
        <v/>
      </c>
      <c r="C363" s="118" t="str">
        <f>IF(B363="","",VLOOKUP(B363,Defaults!B$22:C$28,2,FALSE))</f>
        <v/>
      </c>
      <c r="D363" s="125" t="str">
        <f>IFERROR(VLOOKUP(F363,Measures!$D$11:$F$245,3,FALSE),"")</f>
        <v/>
      </c>
      <c r="E363" s="127" t="str">
        <f ca="1">IF(OR('Project Info'!$C$16="",B363=""),"",IF(D363="Screw-in Lighting",INDEX(INDIRECT(CONCATENATE(B363,"SI_IE")),'Project Info'!C$16,1),IF(D363="Hard-Wired Lighting",INDEX(INDIRECT(CONCATENATE(B363,"HW_IE")),'Project Info'!C$16,1))))</f>
        <v/>
      </c>
      <c r="F363" s="128" t="str">
        <f>IF(OR('Retrofit Inputs'!D367="",'Retrofit Inputs'!F367=""),"",IF(OR('Retrofit Inputs'!D367="LED Tube",'Retrofit Inputs'!D367="LED Kit"),CONCATENATE("LED"," ",'Retrofit Inputs'!F367),CONCATENATE('Retrofit Inputs'!D367, " ",'Retrofit Inputs'!F367)))</f>
        <v/>
      </c>
      <c r="G363" s="120" t="str">
        <f>IF(F363="","",VLOOKUP(F363,Measures!D$11:G$245,4,FALSE))</f>
        <v/>
      </c>
      <c r="H363" s="129" t="str">
        <f>IF('Retrofit Inputs'!H367=0,"",'Retrofit Inputs'!H367)</f>
        <v/>
      </c>
      <c r="I363" s="129" t="str">
        <f>IF('Retrofit Inputs'!K367=0,"",'Retrofit Inputs'!K367)</f>
        <v/>
      </c>
      <c r="J363" s="130" t="str">
        <f ca="1">IF(OR(B363="",I363=""),"",IF(I363="None",0,INDEX(INDIRECT(CONCATENATE(B363,"SF")),1,MATCH(I363,Defaults!D$22:G$22,0))))</f>
        <v/>
      </c>
      <c r="K363" s="128" t="str">
        <f>IF(OR('Retrofit Inputs'!M367="",'Retrofit Inputs'!O367=""),"",IF(OR('Retrofit Inputs'!M367="LED Tube",'Retrofit Inputs'!M367="LED Kit"),CONCATENATE("LED"," ",'Retrofit Inputs'!O367),CONCATENATE('Retrofit Inputs'!M367, " ",'Retrofit Inputs'!O367)))</f>
        <v/>
      </c>
      <c r="L363" s="123" t="str">
        <f>IF(K363="","",VLOOKUP(K363,Measures!D$11:G$245,4,FALSE))</f>
        <v/>
      </c>
      <c r="M363" s="121" t="str">
        <f>IF('Retrofit Inputs'!Q367=0,"",'Retrofit Inputs'!Q367)</f>
        <v/>
      </c>
      <c r="N363" s="129" t="str">
        <f>IF('Retrofit Inputs'!T367=0,"",'Retrofit Inputs'!T367)</f>
        <v/>
      </c>
      <c r="O363" s="130" t="str">
        <f ca="1">IF(OR(B363="",N363=""),"",IF(N363="None",0,INDEX(INDIRECT(CONCATENATE(B363,"SF")),1,MATCH(N363,Defaults!D$22:G$22,0))))</f>
        <v/>
      </c>
      <c r="P363" s="131" t="str">
        <f t="shared" ca="1" si="20"/>
        <v/>
      </c>
      <c r="Q363" s="228" t="str">
        <f t="shared" ca="1" si="21"/>
        <v/>
      </c>
      <c r="R363" s="132" t="str">
        <f t="shared" ca="1" si="22"/>
        <v/>
      </c>
      <c r="S363" s="352" t="str">
        <f t="shared" ca="1" si="23"/>
        <v/>
      </c>
    </row>
    <row r="364" spans="2:19" ht="15.5">
      <c r="B364" s="348" t="str">
        <f>IF('Retrofit Inputs'!B368=0,"",'Retrofit Inputs'!B368)</f>
        <v/>
      </c>
      <c r="C364" s="118" t="str">
        <f>IF(B364="","",VLOOKUP(B364,Defaults!B$22:C$28,2,FALSE))</f>
        <v/>
      </c>
      <c r="D364" s="125" t="str">
        <f>IFERROR(VLOOKUP(F364,Measures!$D$11:$F$245,3,FALSE),"")</f>
        <v/>
      </c>
      <c r="E364" s="127" t="str">
        <f ca="1">IF(OR('Project Info'!$C$16="",B364=""),"",IF(D364="Screw-in Lighting",INDEX(INDIRECT(CONCATENATE(B364,"SI_IE")),'Project Info'!C$16,1),IF(D364="Hard-Wired Lighting",INDEX(INDIRECT(CONCATENATE(B364,"HW_IE")),'Project Info'!C$16,1))))</f>
        <v/>
      </c>
      <c r="F364" s="128" t="str">
        <f>IF(OR('Retrofit Inputs'!D368="",'Retrofit Inputs'!F368=""),"",IF(OR('Retrofit Inputs'!D368="LED Tube",'Retrofit Inputs'!D368="LED Kit"),CONCATENATE("LED"," ",'Retrofit Inputs'!F368),CONCATENATE('Retrofit Inputs'!D368, " ",'Retrofit Inputs'!F368)))</f>
        <v/>
      </c>
      <c r="G364" s="120" t="str">
        <f>IF(F364="","",VLOOKUP(F364,Measures!D$11:G$245,4,FALSE))</f>
        <v/>
      </c>
      <c r="H364" s="129" t="str">
        <f>IF('Retrofit Inputs'!H368=0,"",'Retrofit Inputs'!H368)</f>
        <v/>
      </c>
      <c r="I364" s="129" t="str">
        <f>IF('Retrofit Inputs'!K368=0,"",'Retrofit Inputs'!K368)</f>
        <v/>
      </c>
      <c r="J364" s="130" t="str">
        <f ca="1">IF(OR(B364="",I364=""),"",IF(I364="None",0,INDEX(INDIRECT(CONCATENATE(B364,"SF")),1,MATCH(I364,Defaults!D$22:G$22,0))))</f>
        <v/>
      </c>
      <c r="K364" s="128" t="str">
        <f>IF(OR('Retrofit Inputs'!M368="",'Retrofit Inputs'!O368=""),"",IF(OR('Retrofit Inputs'!M368="LED Tube",'Retrofit Inputs'!M368="LED Kit"),CONCATENATE("LED"," ",'Retrofit Inputs'!O368),CONCATENATE('Retrofit Inputs'!M368, " ",'Retrofit Inputs'!O368)))</f>
        <v/>
      </c>
      <c r="L364" s="123" t="str">
        <f>IF(K364="","",VLOOKUP(K364,Measures!D$11:G$245,4,FALSE))</f>
        <v/>
      </c>
      <c r="M364" s="121" t="str">
        <f>IF('Retrofit Inputs'!Q368=0,"",'Retrofit Inputs'!Q368)</f>
        <v/>
      </c>
      <c r="N364" s="129" t="str">
        <f>IF('Retrofit Inputs'!T368=0,"",'Retrofit Inputs'!T368)</f>
        <v/>
      </c>
      <c r="O364" s="130" t="str">
        <f ca="1">IF(OR(B364="",N364=""),"",IF(N364="None",0,INDEX(INDIRECT(CONCATENATE(B364,"SF")),1,MATCH(N364,Defaults!D$22:G$22,0))))</f>
        <v/>
      </c>
      <c r="P364" s="131" t="str">
        <f t="shared" ca="1" si="20"/>
        <v/>
      </c>
      <c r="Q364" s="228" t="str">
        <f t="shared" ca="1" si="21"/>
        <v/>
      </c>
      <c r="R364" s="132" t="str">
        <f t="shared" ca="1" si="22"/>
        <v/>
      </c>
      <c r="S364" s="352" t="str">
        <f t="shared" ca="1" si="23"/>
        <v/>
      </c>
    </row>
    <row r="365" spans="2:19" ht="15.5">
      <c r="B365" s="348" t="str">
        <f>IF('Retrofit Inputs'!B369=0,"",'Retrofit Inputs'!B369)</f>
        <v/>
      </c>
      <c r="C365" s="118" t="str">
        <f>IF(B365="","",VLOOKUP(B365,Defaults!B$22:C$28,2,FALSE))</f>
        <v/>
      </c>
      <c r="D365" s="125" t="str">
        <f>IFERROR(VLOOKUP(F365,Measures!$D$11:$F$245,3,FALSE),"")</f>
        <v/>
      </c>
      <c r="E365" s="127" t="str">
        <f ca="1">IF(OR('Project Info'!$C$16="",B365=""),"",IF(D365="Screw-in Lighting",INDEX(INDIRECT(CONCATENATE(B365,"SI_IE")),'Project Info'!C$16,1),IF(D365="Hard-Wired Lighting",INDEX(INDIRECT(CONCATENATE(B365,"HW_IE")),'Project Info'!C$16,1))))</f>
        <v/>
      </c>
      <c r="F365" s="128" t="str">
        <f>IF(OR('Retrofit Inputs'!D369="",'Retrofit Inputs'!F369=""),"",IF(OR('Retrofit Inputs'!D369="LED Tube",'Retrofit Inputs'!D369="LED Kit"),CONCATENATE("LED"," ",'Retrofit Inputs'!F369),CONCATENATE('Retrofit Inputs'!D369, " ",'Retrofit Inputs'!F369)))</f>
        <v/>
      </c>
      <c r="G365" s="120" t="str">
        <f>IF(F365="","",VLOOKUP(F365,Measures!D$11:G$245,4,FALSE))</f>
        <v/>
      </c>
      <c r="H365" s="129" t="str">
        <f>IF('Retrofit Inputs'!H369=0,"",'Retrofit Inputs'!H369)</f>
        <v/>
      </c>
      <c r="I365" s="129" t="str">
        <f>IF('Retrofit Inputs'!K369=0,"",'Retrofit Inputs'!K369)</f>
        <v/>
      </c>
      <c r="J365" s="130" t="str">
        <f ca="1">IF(OR(B365="",I365=""),"",IF(I365="None",0,INDEX(INDIRECT(CONCATENATE(B365,"SF")),1,MATCH(I365,Defaults!D$22:G$22,0))))</f>
        <v/>
      </c>
      <c r="K365" s="128" t="str">
        <f>IF(OR('Retrofit Inputs'!M369="",'Retrofit Inputs'!O369=""),"",IF(OR('Retrofit Inputs'!M369="LED Tube",'Retrofit Inputs'!M369="LED Kit"),CONCATENATE("LED"," ",'Retrofit Inputs'!O369),CONCATENATE('Retrofit Inputs'!M369, " ",'Retrofit Inputs'!O369)))</f>
        <v/>
      </c>
      <c r="L365" s="123" t="str">
        <f>IF(K365="","",VLOOKUP(K365,Measures!D$11:G$245,4,FALSE))</f>
        <v/>
      </c>
      <c r="M365" s="121" t="str">
        <f>IF('Retrofit Inputs'!Q369=0,"",'Retrofit Inputs'!Q369)</f>
        <v/>
      </c>
      <c r="N365" s="129" t="str">
        <f>IF('Retrofit Inputs'!T369=0,"",'Retrofit Inputs'!T369)</f>
        <v/>
      </c>
      <c r="O365" s="130" t="str">
        <f ca="1">IF(OR(B365="",N365=""),"",IF(N365="None",0,INDEX(INDIRECT(CONCATENATE(B365,"SF")),1,MATCH(N365,Defaults!D$22:G$22,0))))</f>
        <v/>
      </c>
      <c r="P365" s="131" t="str">
        <f t="shared" ca="1" si="20"/>
        <v/>
      </c>
      <c r="Q365" s="228" t="str">
        <f t="shared" ca="1" si="21"/>
        <v/>
      </c>
      <c r="R365" s="132" t="str">
        <f t="shared" ca="1" si="22"/>
        <v/>
      </c>
      <c r="S365" s="352" t="str">
        <f t="shared" ca="1" si="23"/>
        <v/>
      </c>
    </row>
    <row r="366" spans="2:19" ht="15.5">
      <c r="B366" s="348" t="str">
        <f>IF('Retrofit Inputs'!B370=0,"",'Retrofit Inputs'!B370)</f>
        <v/>
      </c>
      <c r="C366" s="118" t="str">
        <f>IF(B366="","",VLOOKUP(B366,Defaults!B$22:C$28,2,FALSE))</f>
        <v/>
      </c>
      <c r="D366" s="125" t="str">
        <f>IFERROR(VLOOKUP(F366,Measures!$D$11:$F$245,3,FALSE),"")</f>
        <v/>
      </c>
      <c r="E366" s="127" t="str">
        <f ca="1">IF(OR('Project Info'!$C$16="",B366=""),"",IF(D366="Screw-in Lighting",INDEX(INDIRECT(CONCATENATE(B366,"SI_IE")),'Project Info'!C$16,1),IF(D366="Hard-Wired Lighting",INDEX(INDIRECT(CONCATENATE(B366,"HW_IE")),'Project Info'!C$16,1))))</f>
        <v/>
      </c>
      <c r="F366" s="133" t="str">
        <f>IF(OR('Retrofit Inputs'!D370="",'Retrofit Inputs'!F370=""),"",IF(OR('Retrofit Inputs'!D370="LED Tube",'Retrofit Inputs'!D370="LED Kit"),CONCATENATE("LED"," ",'Retrofit Inputs'!F370),CONCATENATE('Retrofit Inputs'!D370, " ",'Retrofit Inputs'!F370)))</f>
        <v/>
      </c>
      <c r="G366" s="120" t="str">
        <f>IF(F366="","",VLOOKUP(F366,Measures!D$11:G$245,4,FALSE))</f>
        <v/>
      </c>
      <c r="H366" s="134" t="str">
        <f>IF('Retrofit Inputs'!H370=0,"",'Retrofit Inputs'!H370)</f>
        <v/>
      </c>
      <c r="I366" s="134" t="str">
        <f>IF('Retrofit Inputs'!K370=0,"",'Retrofit Inputs'!K370)</f>
        <v/>
      </c>
      <c r="J366" s="135" t="str">
        <f ca="1">IF(OR(B366="",I366=""),"",IF(I366="None",0,INDEX(INDIRECT(CONCATENATE(B366,"SF")),1,MATCH(I366,Defaults!D$22:G$22,0))))</f>
        <v/>
      </c>
      <c r="K366" s="128" t="str">
        <f>IF(OR('Retrofit Inputs'!M370="",'Retrofit Inputs'!O370=""),"",IF(OR('Retrofit Inputs'!M370="LED Tube",'Retrofit Inputs'!M370="LED Kit"),CONCATENATE("LED"," ",'Retrofit Inputs'!O370),CONCATENATE('Retrofit Inputs'!M370, " ",'Retrofit Inputs'!O370)))</f>
        <v/>
      </c>
      <c r="L366" s="123" t="str">
        <f>IF(K366="","",VLOOKUP(K366,Measures!D$11:G$245,4,FALSE))</f>
        <v/>
      </c>
      <c r="M366" s="121" t="str">
        <f>IF('Retrofit Inputs'!Q370=0,"",'Retrofit Inputs'!Q370)</f>
        <v/>
      </c>
      <c r="N366" s="129" t="str">
        <f>IF('Retrofit Inputs'!T370=0,"",'Retrofit Inputs'!T370)</f>
        <v/>
      </c>
      <c r="O366" s="130" t="str">
        <f ca="1">IF(OR(B366="",N366=""),"",IF(N366="None",0,INDEX(INDIRECT(CONCATENATE(B366,"SF")),1,MATCH(N366,Defaults!D$22:G$22,0))))</f>
        <v/>
      </c>
      <c r="P366" s="131" t="str">
        <f t="shared" ca="1" si="20"/>
        <v/>
      </c>
      <c r="Q366" s="228" t="str">
        <f t="shared" ca="1" si="21"/>
        <v/>
      </c>
      <c r="R366" s="132" t="str">
        <f t="shared" ca="1" si="22"/>
        <v/>
      </c>
      <c r="S366" s="352" t="str">
        <f t="shared" ca="1" si="23"/>
        <v/>
      </c>
    </row>
    <row r="367" spans="2:19" ht="15.5">
      <c r="B367" s="349" t="str">
        <f>IF('Retrofit Inputs'!B371=0,"",'Retrofit Inputs'!B371)</f>
        <v/>
      </c>
      <c r="C367" s="118" t="str">
        <f>IF(B367="","",VLOOKUP(B367,Defaults!B$22:C$28,2,FALSE))</f>
        <v/>
      </c>
      <c r="D367" s="125" t="str">
        <f>IFERROR(VLOOKUP(F367,Measures!$D$11:$F$245,3,FALSE),"")</f>
        <v/>
      </c>
      <c r="E367" s="127" t="str">
        <f ca="1">IF(OR('Project Info'!$C$16="",B367=""),"",IF(D367="Screw-in Lighting",INDEX(INDIRECT(CONCATENATE(B367,"SI_IE")),'Project Info'!C$16,1),IF(D367="Hard-Wired Lighting",INDEX(INDIRECT(CONCATENATE(B367,"HW_IE")),'Project Info'!C$16,1))))</f>
        <v/>
      </c>
      <c r="F367" s="137" t="str">
        <f>IF(OR('Retrofit Inputs'!D371="",'Retrofit Inputs'!F371=""),"",IF(OR('Retrofit Inputs'!D371="LED Tube",'Retrofit Inputs'!D371="LED Kit"),CONCATENATE("LED"," ",'Retrofit Inputs'!F371),CONCATENATE('Retrofit Inputs'!D371, " ",'Retrofit Inputs'!F371)))</f>
        <v/>
      </c>
      <c r="G367" s="120" t="str">
        <f>IF(F367="","",VLOOKUP(F367,Measures!D$11:G$245,4,FALSE))</f>
        <v/>
      </c>
      <c r="H367" s="138" t="str">
        <f>IF('Retrofit Inputs'!H371=0,"",'Retrofit Inputs'!H371)</f>
        <v/>
      </c>
      <c r="I367" s="138" t="str">
        <f>IF('Retrofit Inputs'!K371=0,"",'Retrofit Inputs'!K371)</f>
        <v/>
      </c>
      <c r="J367" s="139" t="str">
        <f ca="1">IF(OR(B367="",I367=""),"",IF(I367="None",0,INDEX(INDIRECT(CONCATENATE(B367,"SF")),1,MATCH(I367,Defaults!D$22:G$22,0))))</f>
        <v/>
      </c>
      <c r="K367" s="140" t="str">
        <f>IF(OR('Retrofit Inputs'!M371="",'Retrofit Inputs'!O371=""),"",IF(OR('Retrofit Inputs'!M371="LED Tube",'Retrofit Inputs'!M371="LED Kit"),CONCATENATE("LED"," ",'Retrofit Inputs'!O371),CONCATENATE('Retrofit Inputs'!M371, " ",'Retrofit Inputs'!O371)))</f>
        <v/>
      </c>
      <c r="L367" s="123" t="str">
        <f>IF(K367="","",VLOOKUP(K367,Measures!D$11:G$245,4,FALSE))</f>
        <v/>
      </c>
      <c r="M367" s="141" t="str">
        <f>IF('Retrofit Inputs'!Q371=0,"",'Retrofit Inputs'!Q371)</f>
        <v/>
      </c>
      <c r="N367" s="142" t="str">
        <f>IF('Retrofit Inputs'!T371=0,"",'Retrofit Inputs'!T371)</f>
        <v/>
      </c>
      <c r="O367" s="143" t="str">
        <f ca="1">IF(OR(B367="",N367=""),"",IF(N367="None",0,INDEX(INDIRECT(CONCATENATE(B367,"SF")),1,MATCH(N367,Defaults!D$22:G$22,0))))</f>
        <v/>
      </c>
      <c r="P367" s="144" t="str">
        <f t="shared" ca="1" si="20"/>
        <v/>
      </c>
      <c r="Q367" s="231" t="str">
        <f t="shared" ca="1" si="21"/>
        <v/>
      </c>
      <c r="R367" s="145" t="str">
        <f t="shared" ca="1" si="22"/>
        <v/>
      </c>
      <c r="S367" s="354" t="str">
        <f t="shared" ca="1" si="23"/>
        <v/>
      </c>
    </row>
    <row r="368" spans="2:19" ht="15.5">
      <c r="B368" s="350" t="str">
        <f>IF('Retrofit Inputs'!B372=0,"",'Retrofit Inputs'!B372)</f>
        <v/>
      </c>
      <c r="C368" s="118" t="str">
        <f>IF(B368="","",VLOOKUP(B368,Defaults!B$22:C$28,2,FALSE))</f>
        <v/>
      </c>
      <c r="D368" s="125" t="str">
        <f>IFERROR(VLOOKUP(F368,Measures!$D$11:$F$245,3,FALSE),"")</f>
        <v/>
      </c>
      <c r="E368" s="127" t="str">
        <f ca="1">IF(OR('Project Info'!$C$16="",B368=""),"",IF(D368="Screw-in Lighting",INDEX(INDIRECT(CONCATENATE(B368,"SI_IE")),'Project Info'!C$16,1),IF(D368="Hard-Wired Lighting",INDEX(INDIRECT(CONCATENATE(B368,"HW_IE")),'Project Info'!C$16,1))))</f>
        <v/>
      </c>
      <c r="F368" s="128" t="str">
        <f>IF(OR('Retrofit Inputs'!D372="",'Retrofit Inputs'!F372=""),"",IF(OR('Retrofit Inputs'!D372="LED Tube",'Retrofit Inputs'!D372="LED Kit"),CONCATENATE("LED"," ",'Retrofit Inputs'!F372),CONCATENATE('Retrofit Inputs'!D372, " ",'Retrofit Inputs'!F372)))</f>
        <v/>
      </c>
      <c r="G368" s="120" t="str">
        <f>IF(F368="","",VLOOKUP(F368,Measures!D$11:G$245,4,FALSE))</f>
        <v/>
      </c>
      <c r="H368" s="129" t="str">
        <f>IF('Retrofit Inputs'!H372=0,"",'Retrofit Inputs'!H372)</f>
        <v/>
      </c>
      <c r="I368" s="129" t="str">
        <f>IF('Retrofit Inputs'!K372=0,"",'Retrofit Inputs'!K372)</f>
        <v/>
      </c>
      <c r="J368" s="130" t="str">
        <f ca="1">IF(OR(B368="",I368=""),"",IF(I368="None",0,INDEX(INDIRECT(CONCATENATE(B368,"SF")),1,MATCH(I368,Defaults!D$22:G$22,0))))</f>
        <v/>
      </c>
      <c r="K368" s="128" t="str">
        <f>IF(OR('Retrofit Inputs'!M372="",'Retrofit Inputs'!O372=""),"",IF(OR('Retrofit Inputs'!M372="LED Tube",'Retrofit Inputs'!M372="LED Kit"),CONCATENATE("LED"," ",'Retrofit Inputs'!O372),CONCATENATE('Retrofit Inputs'!M372, " ",'Retrofit Inputs'!O372)))</f>
        <v/>
      </c>
      <c r="L368" s="123" t="str">
        <f>IF(K368="","",VLOOKUP(K368,Measures!D$11:G$245,4,FALSE))</f>
        <v/>
      </c>
      <c r="M368" s="129" t="str">
        <f>IF('Retrofit Inputs'!Q372=0,"",'Retrofit Inputs'!Q372)</f>
        <v/>
      </c>
      <c r="N368" s="129" t="str">
        <f>IF('Retrofit Inputs'!T372=0,"",'Retrofit Inputs'!T372)</f>
        <v/>
      </c>
      <c r="O368" s="130" t="str">
        <f ca="1">IF(OR(B368="",N368=""),"",IF(N368="None",0,INDEX(INDIRECT(CONCATENATE(B368,"SF")),1,MATCH(N368,Defaults!D$22:G$22,0))))</f>
        <v/>
      </c>
      <c r="P368" s="131" t="str">
        <f t="shared" ca="1" si="20"/>
        <v/>
      </c>
      <c r="Q368" s="228" t="str">
        <f t="shared" ca="1" si="21"/>
        <v/>
      </c>
      <c r="R368" s="132" t="str">
        <f t="shared" ca="1" si="22"/>
        <v/>
      </c>
      <c r="S368" s="352" t="str">
        <f t="shared" ca="1" si="23"/>
        <v/>
      </c>
    </row>
    <row r="369" spans="2:19" ht="15.5">
      <c r="B369" s="348" t="str">
        <f>IF('Retrofit Inputs'!B373=0,"",'Retrofit Inputs'!B373)</f>
        <v/>
      </c>
      <c r="C369" s="118" t="str">
        <f>IF(B369="","",VLOOKUP(B369,Defaults!B$22:C$28,2,FALSE))</f>
        <v/>
      </c>
      <c r="D369" s="125" t="str">
        <f>IFERROR(VLOOKUP(F369,Measures!$D$11:$F$245,3,FALSE),"")</f>
        <v/>
      </c>
      <c r="E369" s="127" t="str">
        <f ca="1">IF(OR('Project Info'!$C$16="",B369=""),"",IF(D369="Screw-in Lighting",INDEX(INDIRECT(CONCATENATE(B369,"SI_IE")),'Project Info'!C$16,1),IF(D369="Hard-Wired Lighting",INDEX(INDIRECT(CONCATENATE(B369,"HW_IE")),'Project Info'!C$16,1))))</f>
        <v/>
      </c>
      <c r="F369" s="128" t="str">
        <f>IF(OR('Retrofit Inputs'!D373="",'Retrofit Inputs'!F373=""),"",IF(OR('Retrofit Inputs'!D373="LED Tube",'Retrofit Inputs'!D373="LED Kit"),CONCATENATE("LED"," ",'Retrofit Inputs'!F373),CONCATENATE('Retrofit Inputs'!D373, " ",'Retrofit Inputs'!F373)))</f>
        <v/>
      </c>
      <c r="G369" s="120" t="str">
        <f>IF(F369="","",VLOOKUP(F369,Measures!D$11:G$245,4,FALSE))</f>
        <v/>
      </c>
      <c r="H369" s="129" t="str">
        <f>IF('Retrofit Inputs'!H373=0,"",'Retrofit Inputs'!H373)</f>
        <v/>
      </c>
      <c r="I369" s="129" t="str">
        <f>IF('Retrofit Inputs'!K373=0,"",'Retrofit Inputs'!K373)</f>
        <v/>
      </c>
      <c r="J369" s="130" t="str">
        <f ca="1">IF(OR(B369="",I369=""),"",IF(I369="None",0,INDEX(INDIRECT(CONCATENATE(B369,"SF")),1,MATCH(I369,Defaults!D$22:G$22,0))))</f>
        <v/>
      </c>
      <c r="K369" s="128" t="str">
        <f>IF(OR('Retrofit Inputs'!M373="",'Retrofit Inputs'!O373=""),"",IF(OR('Retrofit Inputs'!M373="LED Tube",'Retrofit Inputs'!M373="LED Kit"),CONCATENATE("LED"," ",'Retrofit Inputs'!O373),CONCATENATE('Retrofit Inputs'!M373, " ",'Retrofit Inputs'!O373)))</f>
        <v/>
      </c>
      <c r="L369" s="123" t="str">
        <f>IF(K369="","",VLOOKUP(K369,Measures!D$11:G$245,4,FALSE))</f>
        <v/>
      </c>
      <c r="M369" s="121" t="str">
        <f>IF('Retrofit Inputs'!Q373=0,"",'Retrofit Inputs'!Q373)</f>
        <v/>
      </c>
      <c r="N369" s="129" t="str">
        <f>IF('Retrofit Inputs'!T373=0,"",'Retrofit Inputs'!T373)</f>
        <v/>
      </c>
      <c r="O369" s="130" t="str">
        <f ca="1">IF(OR(B369="",N369=""),"",IF(N369="None",0,INDEX(INDIRECT(CONCATENATE(B369,"SF")),1,MATCH(N369,Defaults!D$22:G$22,0))))</f>
        <v/>
      </c>
      <c r="P369" s="131" t="str">
        <f t="shared" ca="1" si="20"/>
        <v/>
      </c>
      <c r="Q369" s="228" t="str">
        <f t="shared" ca="1" si="21"/>
        <v/>
      </c>
      <c r="R369" s="132" t="str">
        <f t="shared" ca="1" si="22"/>
        <v/>
      </c>
      <c r="S369" s="352" t="str">
        <f t="shared" ca="1" si="23"/>
        <v/>
      </c>
    </row>
    <row r="370" spans="2:19" ht="15.5">
      <c r="B370" s="348" t="str">
        <f>IF('Retrofit Inputs'!B374=0,"",'Retrofit Inputs'!B374)</f>
        <v/>
      </c>
      <c r="C370" s="118" t="str">
        <f>IF(B370="","",VLOOKUP(B370,Defaults!B$22:C$28,2,FALSE))</f>
        <v/>
      </c>
      <c r="D370" s="125" t="str">
        <f>IFERROR(VLOOKUP(F370,Measures!$D$11:$F$245,3,FALSE),"")</f>
        <v/>
      </c>
      <c r="E370" s="127" t="str">
        <f ca="1">IF(OR('Project Info'!$C$16="",B370=""),"",IF(D370="Screw-in Lighting",INDEX(INDIRECT(CONCATENATE(B370,"SI_IE")),'Project Info'!C$16,1),IF(D370="Hard-Wired Lighting",INDEX(INDIRECT(CONCATENATE(B370,"HW_IE")),'Project Info'!C$16,1))))</f>
        <v/>
      </c>
      <c r="F370" s="128" t="str">
        <f>IF(OR('Retrofit Inputs'!D374="",'Retrofit Inputs'!F374=""),"",IF(OR('Retrofit Inputs'!D374="LED Tube",'Retrofit Inputs'!D374="LED Kit"),CONCATENATE("LED"," ",'Retrofit Inputs'!F374),CONCATENATE('Retrofit Inputs'!D374, " ",'Retrofit Inputs'!F374)))</f>
        <v/>
      </c>
      <c r="G370" s="120" t="str">
        <f>IF(F370="","",VLOOKUP(F370,Measures!D$11:G$245,4,FALSE))</f>
        <v/>
      </c>
      <c r="H370" s="129" t="str">
        <f>IF('Retrofit Inputs'!H374=0,"",'Retrofit Inputs'!H374)</f>
        <v/>
      </c>
      <c r="I370" s="129" t="str">
        <f>IF('Retrofit Inputs'!K374=0,"",'Retrofit Inputs'!K374)</f>
        <v/>
      </c>
      <c r="J370" s="130" t="str">
        <f ca="1">IF(OR(B370="",I370=""),"",IF(I370="None",0,INDEX(INDIRECT(CONCATENATE(B370,"SF")),1,MATCH(I370,Defaults!D$22:G$22,0))))</f>
        <v/>
      </c>
      <c r="K370" s="24" t="str">
        <f>IF(OR('Retrofit Inputs'!M374="",'Retrofit Inputs'!O374=""),"",IF(OR('Retrofit Inputs'!M374="LED Tube",'Retrofit Inputs'!M374="LED Kit"),CONCATENATE("LED"," ",'Retrofit Inputs'!O374),CONCATENATE('Retrofit Inputs'!M374, " ",'Retrofit Inputs'!O374)))</f>
        <v/>
      </c>
      <c r="L370" s="123" t="str">
        <f>IF(K370="","",VLOOKUP(K370,Measures!D$11:G$245,4,FALSE))</f>
        <v/>
      </c>
      <c r="M370" s="121" t="str">
        <f>IF('Retrofit Inputs'!Q374=0,"",'Retrofit Inputs'!Q374)</f>
        <v/>
      </c>
      <c r="N370" s="25" t="str">
        <f>IF('Retrofit Inputs'!T374=0,"",'Retrofit Inputs'!T374)</f>
        <v/>
      </c>
      <c r="O370" s="26" t="str">
        <f ca="1">IF(OR(B370="",N370=""),"",IF(N370="None",0,INDEX(INDIRECT(CONCATENATE(B370,"SF")),1,MATCH(N370,Defaults!D$22:G$22,0))))</f>
        <v/>
      </c>
      <c r="P370" s="131" t="str">
        <f t="shared" ca="1" si="20"/>
        <v/>
      </c>
      <c r="Q370" s="229" t="str">
        <f t="shared" ca="1" si="21"/>
        <v/>
      </c>
      <c r="R370" s="81" t="str">
        <f t="shared" ca="1" si="22"/>
        <v/>
      </c>
      <c r="S370" s="353" t="str">
        <f t="shared" ca="1" si="23"/>
        <v/>
      </c>
    </row>
    <row r="371" spans="2:19" ht="15.5">
      <c r="B371" s="348" t="str">
        <f>IF('Retrofit Inputs'!B375=0,"",'Retrofit Inputs'!B375)</f>
        <v/>
      </c>
      <c r="C371" s="118" t="str">
        <f>IF(B371="","",VLOOKUP(B371,Defaults!B$22:C$28,2,FALSE))</f>
        <v/>
      </c>
      <c r="D371" s="125" t="str">
        <f>IFERROR(VLOOKUP(F371,Measures!$D$11:$F$245,3,FALSE),"")</f>
        <v/>
      </c>
      <c r="E371" s="127" t="str">
        <f ca="1">IF(OR('Project Info'!$C$16="",B371=""),"",IF(D371="Screw-in Lighting",INDEX(INDIRECT(CONCATENATE(B371,"SI_IE")),'Project Info'!C$16,1),IF(D371="Hard-Wired Lighting",INDEX(INDIRECT(CONCATENATE(B371,"HW_IE")),'Project Info'!C$16,1))))</f>
        <v/>
      </c>
      <c r="F371" s="128" t="str">
        <f>IF(OR('Retrofit Inputs'!D375="",'Retrofit Inputs'!F375=""),"",IF(OR('Retrofit Inputs'!D375="LED Tube",'Retrofit Inputs'!D375="LED Kit"),CONCATENATE("LED"," ",'Retrofit Inputs'!F375),CONCATENATE('Retrofit Inputs'!D375, " ",'Retrofit Inputs'!F375)))</f>
        <v/>
      </c>
      <c r="G371" s="120" t="str">
        <f>IF(F371="","",VLOOKUP(F371,Measures!D$11:G$245,4,FALSE))</f>
        <v/>
      </c>
      <c r="H371" s="129" t="str">
        <f>IF('Retrofit Inputs'!H375=0,"",'Retrofit Inputs'!H375)</f>
        <v/>
      </c>
      <c r="I371" s="129" t="str">
        <f>IF('Retrofit Inputs'!K375=0,"",'Retrofit Inputs'!K375)</f>
        <v/>
      </c>
      <c r="J371" s="130" t="str">
        <f ca="1">IF(OR(B371="",I371=""),"",IF(I371="None",0,INDEX(INDIRECT(CONCATENATE(B371,"SF")),1,MATCH(I371,Defaults!D$22:G$22,0))))</f>
        <v/>
      </c>
      <c r="K371" s="128" t="str">
        <f>IF(OR('Retrofit Inputs'!M375="",'Retrofit Inputs'!O375=""),"",IF(OR('Retrofit Inputs'!M375="LED Tube",'Retrofit Inputs'!M375="LED Kit"),CONCATENATE("LED"," ",'Retrofit Inputs'!O375),CONCATENATE('Retrofit Inputs'!M375, " ",'Retrofit Inputs'!O375)))</f>
        <v/>
      </c>
      <c r="L371" s="123" t="str">
        <f>IF(K371="","",VLOOKUP(K371,Measures!D$11:G$245,4,FALSE))</f>
        <v/>
      </c>
      <c r="M371" s="121" t="str">
        <f>IF('Retrofit Inputs'!Q375=0,"",'Retrofit Inputs'!Q375)</f>
        <v/>
      </c>
      <c r="N371" s="129" t="str">
        <f>IF('Retrofit Inputs'!T375=0,"",'Retrofit Inputs'!T375)</f>
        <v/>
      </c>
      <c r="O371" s="130" t="str">
        <f ca="1">IF(OR(B371="",N371=""),"",IF(N371="None",0,INDEX(INDIRECT(CONCATENATE(B371,"SF")),1,MATCH(N371,Defaults!D$22:G$22,0))))</f>
        <v/>
      </c>
      <c r="P371" s="131" t="str">
        <f t="shared" ca="1" si="20"/>
        <v/>
      </c>
      <c r="Q371" s="228" t="str">
        <f t="shared" ca="1" si="21"/>
        <v/>
      </c>
      <c r="R371" s="132" t="str">
        <f t="shared" ca="1" si="22"/>
        <v/>
      </c>
      <c r="S371" s="352" t="str">
        <f t="shared" ca="1" si="23"/>
        <v/>
      </c>
    </row>
    <row r="372" spans="2:19" ht="15.5">
      <c r="B372" s="348" t="str">
        <f>IF('Retrofit Inputs'!B376=0,"",'Retrofit Inputs'!B376)</f>
        <v/>
      </c>
      <c r="C372" s="118" t="str">
        <f>IF(B372="","",VLOOKUP(B372,Defaults!B$22:C$28,2,FALSE))</f>
        <v/>
      </c>
      <c r="D372" s="125" t="str">
        <f>IFERROR(VLOOKUP(F372,Measures!$D$11:$F$245,3,FALSE),"")</f>
        <v/>
      </c>
      <c r="E372" s="127" t="str">
        <f ca="1">IF(OR('Project Info'!$C$16="",B372=""),"",IF(D372="Screw-in Lighting",INDEX(INDIRECT(CONCATENATE(B372,"SI_IE")),'Project Info'!C$16,1),IF(D372="Hard-Wired Lighting",INDEX(INDIRECT(CONCATENATE(B372,"HW_IE")),'Project Info'!C$16,1))))</f>
        <v/>
      </c>
      <c r="F372" s="128" t="str">
        <f>IF(OR('Retrofit Inputs'!D376="",'Retrofit Inputs'!F376=""),"",IF(OR('Retrofit Inputs'!D376="LED Tube",'Retrofit Inputs'!D376="LED Kit"),CONCATENATE("LED"," ",'Retrofit Inputs'!F376),CONCATENATE('Retrofit Inputs'!D376, " ",'Retrofit Inputs'!F376)))</f>
        <v/>
      </c>
      <c r="G372" s="120" t="str">
        <f>IF(F372="","",VLOOKUP(F372,Measures!D$11:G$245,4,FALSE))</f>
        <v/>
      </c>
      <c r="H372" s="129" t="str">
        <f>IF('Retrofit Inputs'!H376=0,"",'Retrofit Inputs'!H376)</f>
        <v/>
      </c>
      <c r="I372" s="129" t="str">
        <f>IF('Retrofit Inputs'!K376=0,"",'Retrofit Inputs'!K376)</f>
        <v/>
      </c>
      <c r="J372" s="130" t="str">
        <f ca="1">IF(OR(B372="",I372=""),"",IF(I372="None",0,INDEX(INDIRECT(CONCATENATE(B372,"SF")),1,MATCH(I372,Defaults!D$22:G$22,0))))</f>
        <v/>
      </c>
      <c r="K372" s="128" t="str">
        <f>IF(OR('Retrofit Inputs'!M376="",'Retrofit Inputs'!O376=""),"",IF(OR('Retrofit Inputs'!M376="LED Tube",'Retrofit Inputs'!M376="LED Kit"),CONCATENATE("LED"," ",'Retrofit Inputs'!O376),CONCATENATE('Retrofit Inputs'!M376, " ",'Retrofit Inputs'!O376)))</f>
        <v/>
      </c>
      <c r="L372" s="123" t="str">
        <f>IF(K372="","",VLOOKUP(K372,Measures!D$11:G$245,4,FALSE))</f>
        <v/>
      </c>
      <c r="M372" s="121" t="str">
        <f>IF('Retrofit Inputs'!Q376=0,"",'Retrofit Inputs'!Q376)</f>
        <v/>
      </c>
      <c r="N372" s="129" t="str">
        <f>IF('Retrofit Inputs'!T376=0,"",'Retrofit Inputs'!T376)</f>
        <v/>
      </c>
      <c r="O372" s="130" t="str">
        <f ca="1">IF(OR(B372="",N372=""),"",IF(N372="None",0,INDEX(INDIRECT(CONCATENATE(B372,"SF")),1,MATCH(N372,Defaults!D$22:G$22,0))))</f>
        <v/>
      </c>
      <c r="P372" s="131" t="str">
        <f t="shared" ca="1" si="20"/>
        <v/>
      </c>
      <c r="Q372" s="228" t="str">
        <f t="shared" ca="1" si="21"/>
        <v/>
      </c>
      <c r="R372" s="132" t="str">
        <f t="shared" ca="1" si="22"/>
        <v/>
      </c>
      <c r="S372" s="352" t="str">
        <f t="shared" ca="1" si="23"/>
        <v/>
      </c>
    </row>
    <row r="373" spans="2:19" ht="15.5">
      <c r="B373" s="348" t="str">
        <f>IF('Retrofit Inputs'!B377=0,"",'Retrofit Inputs'!B377)</f>
        <v/>
      </c>
      <c r="C373" s="118" t="str">
        <f>IF(B373="","",VLOOKUP(B373,Defaults!B$22:C$28,2,FALSE))</f>
        <v/>
      </c>
      <c r="D373" s="125" t="str">
        <f>IFERROR(VLOOKUP(F373,Measures!$D$11:$F$245,3,FALSE),"")</f>
        <v/>
      </c>
      <c r="E373" s="127" t="str">
        <f ca="1">IF(OR('Project Info'!$C$16="",B373=""),"",IF(D373="Screw-in Lighting",INDEX(INDIRECT(CONCATENATE(B373,"SI_IE")),'Project Info'!C$16,1),IF(D373="Hard-Wired Lighting",INDEX(INDIRECT(CONCATENATE(B373,"HW_IE")),'Project Info'!C$16,1))))</f>
        <v/>
      </c>
      <c r="F373" s="128" t="str">
        <f>IF(OR('Retrofit Inputs'!D377="",'Retrofit Inputs'!F377=""),"",IF(OR('Retrofit Inputs'!D377="LED Tube",'Retrofit Inputs'!D377="LED Kit"),CONCATENATE("LED"," ",'Retrofit Inputs'!F377),CONCATENATE('Retrofit Inputs'!D377, " ",'Retrofit Inputs'!F377)))</f>
        <v/>
      </c>
      <c r="G373" s="120" t="str">
        <f>IF(F373="","",VLOOKUP(F373,Measures!D$11:G$245,4,FALSE))</f>
        <v/>
      </c>
      <c r="H373" s="129" t="str">
        <f>IF('Retrofit Inputs'!H377=0,"",'Retrofit Inputs'!H377)</f>
        <v/>
      </c>
      <c r="I373" s="129" t="str">
        <f>IF('Retrofit Inputs'!K377=0,"",'Retrofit Inputs'!K377)</f>
        <v/>
      </c>
      <c r="J373" s="130" t="str">
        <f ca="1">IF(OR(B373="",I373=""),"",IF(I373="None",0,INDEX(INDIRECT(CONCATENATE(B373,"SF")),1,MATCH(I373,Defaults!D$22:G$22,0))))</f>
        <v/>
      </c>
      <c r="K373" s="128" t="str">
        <f>IF(OR('Retrofit Inputs'!M377="",'Retrofit Inputs'!O377=""),"",IF(OR('Retrofit Inputs'!M377="LED Tube",'Retrofit Inputs'!M377="LED Kit"),CONCATENATE("LED"," ",'Retrofit Inputs'!O377),CONCATENATE('Retrofit Inputs'!M377, " ",'Retrofit Inputs'!O377)))</f>
        <v/>
      </c>
      <c r="L373" s="123" t="str">
        <f>IF(K373="","",VLOOKUP(K373,Measures!D$11:G$245,4,FALSE))</f>
        <v/>
      </c>
      <c r="M373" s="121" t="str">
        <f>IF('Retrofit Inputs'!Q377=0,"",'Retrofit Inputs'!Q377)</f>
        <v/>
      </c>
      <c r="N373" s="129" t="str">
        <f>IF('Retrofit Inputs'!T377=0,"",'Retrofit Inputs'!T377)</f>
        <v/>
      </c>
      <c r="O373" s="130" t="str">
        <f ca="1">IF(OR(B373="",N373=""),"",IF(N373="None",0,INDEX(INDIRECT(CONCATENATE(B373,"SF")),1,MATCH(N373,Defaults!D$22:G$22,0))))</f>
        <v/>
      </c>
      <c r="P373" s="131" t="str">
        <f t="shared" ca="1" si="20"/>
        <v/>
      </c>
      <c r="Q373" s="228" t="str">
        <f t="shared" ca="1" si="21"/>
        <v/>
      </c>
      <c r="R373" s="132" t="str">
        <f t="shared" ca="1" si="22"/>
        <v/>
      </c>
      <c r="S373" s="352" t="str">
        <f t="shared" ca="1" si="23"/>
        <v/>
      </c>
    </row>
    <row r="374" spans="2:19" ht="15.5">
      <c r="B374" s="348" t="str">
        <f>IF('Retrofit Inputs'!B378=0,"",'Retrofit Inputs'!B378)</f>
        <v/>
      </c>
      <c r="C374" s="118" t="str">
        <f>IF(B374="","",VLOOKUP(B374,Defaults!B$22:C$28,2,FALSE))</f>
        <v/>
      </c>
      <c r="D374" s="125" t="str">
        <f>IFERROR(VLOOKUP(F374,Measures!$D$11:$F$245,3,FALSE),"")</f>
        <v/>
      </c>
      <c r="E374" s="127" t="str">
        <f ca="1">IF(OR('Project Info'!$C$16="",B374=""),"",IF(D374="Screw-in Lighting",INDEX(INDIRECT(CONCATENATE(B374,"SI_IE")),'Project Info'!C$16,1),IF(D374="Hard-Wired Lighting",INDEX(INDIRECT(CONCATENATE(B374,"HW_IE")),'Project Info'!C$16,1))))</f>
        <v/>
      </c>
      <c r="F374" s="128" t="str">
        <f>IF(OR('Retrofit Inputs'!D378="",'Retrofit Inputs'!F378=""),"",IF(OR('Retrofit Inputs'!D378="LED Tube",'Retrofit Inputs'!D378="LED Kit"),CONCATENATE("LED"," ",'Retrofit Inputs'!F378),CONCATENATE('Retrofit Inputs'!D378, " ",'Retrofit Inputs'!F378)))</f>
        <v/>
      </c>
      <c r="G374" s="120" t="str">
        <f>IF(F374="","",VLOOKUP(F374,Measures!D$11:G$245,4,FALSE))</f>
        <v/>
      </c>
      <c r="H374" s="129" t="str">
        <f>IF('Retrofit Inputs'!H378=0,"",'Retrofit Inputs'!H378)</f>
        <v/>
      </c>
      <c r="I374" s="129" t="str">
        <f>IF('Retrofit Inputs'!K378=0,"",'Retrofit Inputs'!K378)</f>
        <v/>
      </c>
      <c r="J374" s="130" t="str">
        <f ca="1">IF(OR(B374="",I374=""),"",IF(I374="None",0,INDEX(INDIRECT(CONCATENATE(B374,"SF")),1,MATCH(I374,Defaults!D$22:G$22,0))))</f>
        <v/>
      </c>
      <c r="K374" s="128" t="str">
        <f>IF(OR('Retrofit Inputs'!M378="",'Retrofit Inputs'!O378=""),"",IF(OR('Retrofit Inputs'!M378="LED Tube",'Retrofit Inputs'!M378="LED Kit"),CONCATENATE("LED"," ",'Retrofit Inputs'!O378),CONCATENATE('Retrofit Inputs'!M378, " ",'Retrofit Inputs'!O378)))</f>
        <v/>
      </c>
      <c r="L374" s="123" t="str">
        <f>IF(K374="","",VLOOKUP(K374,Measures!D$11:G$245,4,FALSE))</f>
        <v/>
      </c>
      <c r="M374" s="121" t="str">
        <f>IF('Retrofit Inputs'!Q378=0,"",'Retrofit Inputs'!Q378)</f>
        <v/>
      </c>
      <c r="N374" s="129" t="str">
        <f>IF('Retrofit Inputs'!T378=0,"",'Retrofit Inputs'!T378)</f>
        <v/>
      </c>
      <c r="O374" s="130" t="str">
        <f ca="1">IF(OR(B374="",N374=""),"",IF(N374="None",0,INDEX(INDIRECT(CONCATENATE(B374,"SF")),1,MATCH(N374,Defaults!D$22:G$22,0))))</f>
        <v/>
      </c>
      <c r="P374" s="131" t="str">
        <f t="shared" ca="1" si="20"/>
        <v/>
      </c>
      <c r="Q374" s="228" t="str">
        <f t="shared" ca="1" si="21"/>
        <v/>
      </c>
      <c r="R374" s="132" t="str">
        <f t="shared" ca="1" si="22"/>
        <v/>
      </c>
      <c r="S374" s="352" t="str">
        <f t="shared" ca="1" si="23"/>
        <v/>
      </c>
    </row>
    <row r="375" spans="2:19" ht="15.5">
      <c r="B375" s="348" t="str">
        <f>IF('Retrofit Inputs'!B379=0,"",'Retrofit Inputs'!B379)</f>
        <v/>
      </c>
      <c r="C375" s="118" t="str">
        <f>IF(B375="","",VLOOKUP(B375,Defaults!B$22:C$28,2,FALSE))</f>
        <v/>
      </c>
      <c r="D375" s="125" t="str">
        <f>IFERROR(VLOOKUP(F375,Measures!$D$11:$F$245,3,FALSE),"")</f>
        <v/>
      </c>
      <c r="E375" s="127" t="str">
        <f ca="1">IF(OR('Project Info'!$C$16="",B375=""),"",IF(D375="Screw-in Lighting",INDEX(INDIRECT(CONCATENATE(B375,"SI_IE")),'Project Info'!C$16,1),IF(D375="Hard-Wired Lighting",INDEX(INDIRECT(CONCATENATE(B375,"HW_IE")),'Project Info'!C$16,1))))</f>
        <v/>
      </c>
      <c r="F375" s="128" t="str">
        <f>IF(OR('Retrofit Inputs'!D379="",'Retrofit Inputs'!F379=""),"",IF(OR('Retrofit Inputs'!D379="LED Tube",'Retrofit Inputs'!D379="LED Kit"),CONCATENATE("LED"," ",'Retrofit Inputs'!F379),CONCATENATE('Retrofit Inputs'!D379, " ",'Retrofit Inputs'!F379)))</f>
        <v/>
      </c>
      <c r="G375" s="120" t="str">
        <f>IF(F375="","",VLOOKUP(F375,Measures!D$11:G$245,4,FALSE))</f>
        <v/>
      </c>
      <c r="H375" s="129" t="str">
        <f>IF('Retrofit Inputs'!H379=0,"",'Retrofit Inputs'!H379)</f>
        <v/>
      </c>
      <c r="I375" s="129" t="str">
        <f>IF('Retrofit Inputs'!K379=0,"",'Retrofit Inputs'!K379)</f>
        <v/>
      </c>
      <c r="J375" s="130" t="str">
        <f ca="1">IF(OR(B375="",I375=""),"",IF(I375="None",0,INDEX(INDIRECT(CONCATENATE(B375,"SF")),1,MATCH(I375,Defaults!D$22:G$22,0))))</f>
        <v/>
      </c>
      <c r="K375" s="128" t="str">
        <f>IF(OR('Retrofit Inputs'!M379="",'Retrofit Inputs'!O379=""),"",IF(OR('Retrofit Inputs'!M379="LED Tube",'Retrofit Inputs'!M379="LED Kit"),CONCATENATE("LED"," ",'Retrofit Inputs'!O379),CONCATENATE('Retrofit Inputs'!M379, " ",'Retrofit Inputs'!O379)))</f>
        <v/>
      </c>
      <c r="L375" s="123" t="str">
        <f>IF(K375="","",VLOOKUP(K375,Measures!D$11:G$245,4,FALSE))</f>
        <v/>
      </c>
      <c r="M375" s="121" t="str">
        <f>IF('Retrofit Inputs'!Q379=0,"",'Retrofit Inputs'!Q379)</f>
        <v/>
      </c>
      <c r="N375" s="129" t="str">
        <f>IF('Retrofit Inputs'!T379=0,"",'Retrofit Inputs'!T379)</f>
        <v/>
      </c>
      <c r="O375" s="130" t="str">
        <f ca="1">IF(OR(B375="",N375=""),"",IF(N375="None",0,INDEX(INDIRECT(CONCATENATE(B375,"SF")),1,MATCH(N375,Defaults!D$22:G$22,0))))</f>
        <v/>
      </c>
      <c r="P375" s="131" t="str">
        <f t="shared" ca="1" si="20"/>
        <v/>
      </c>
      <c r="Q375" s="228" t="str">
        <f t="shared" ca="1" si="21"/>
        <v/>
      </c>
      <c r="R375" s="132" t="str">
        <f t="shared" ca="1" si="22"/>
        <v/>
      </c>
      <c r="S375" s="352" t="str">
        <f t="shared" ca="1" si="23"/>
        <v/>
      </c>
    </row>
    <row r="376" spans="2:19" ht="15.5">
      <c r="B376" s="348" t="str">
        <f>IF('Retrofit Inputs'!B380=0,"",'Retrofit Inputs'!B380)</f>
        <v/>
      </c>
      <c r="C376" s="118" t="str">
        <f>IF(B376="","",VLOOKUP(B376,Defaults!B$22:C$28,2,FALSE))</f>
        <v/>
      </c>
      <c r="D376" s="125" t="str">
        <f>IFERROR(VLOOKUP(F376,Measures!$D$11:$F$245,3,FALSE),"")</f>
        <v/>
      </c>
      <c r="E376" s="127" t="str">
        <f ca="1">IF(OR('Project Info'!$C$16="",B376=""),"",IF(D376="Screw-in Lighting",INDEX(INDIRECT(CONCATENATE(B376,"SI_IE")),'Project Info'!C$16,1),IF(D376="Hard-Wired Lighting",INDEX(INDIRECT(CONCATENATE(B376,"HW_IE")),'Project Info'!C$16,1))))</f>
        <v/>
      </c>
      <c r="F376" s="133" t="str">
        <f>IF(OR('Retrofit Inputs'!D380="",'Retrofit Inputs'!F380=""),"",IF(OR('Retrofit Inputs'!D380="LED Tube",'Retrofit Inputs'!D380="LED Kit"),CONCATENATE("LED"," ",'Retrofit Inputs'!F380),CONCATENATE('Retrofit Inputs'!D380, " ",'Retrofit Inputs'!F380)))</f>
        <v/>
      </c>
      <c r="G376" s="120" t="str">
        <f>IF(F376="","",VLOOKUP(F376,Measures!D$11:G$245,4,FALSE))</f>
        <v/>
      </c>
      <c r="H376" s="134" t="str">
        <f>IF('Retrofit Inputs'!H380=0,"",'Retrofit Inputs'!H380)</f>
        <v/>
      </c>
      <c r="I376" s="134" t="str">
        <f>IF('Retrofit Inputs'!K380=0,"",'Retrofit Inputs'!K380)</f>
        <v/>
      </c>
      <c r="J376" s="135" t="str">
        <f ca="1">IF(OR(B376="",I376=""),"",IF(I376="None",0,INDEX(INDIRECT(CONCATENATE(B376,"SF")),1,MATCH(I376,Defaults!D$22:G$22,0))))</f>
        <v/>
      </c>
      <c r="K376" s="128" t="str">
        <f>IF(OR('Retrofit Inputs'!M380="",'Retrofit Inputs'!O380=""),"",IF(OR('Retrofit Inputs'!M380="LED Tube",'Retrofit Inputs'!M380="LED Kit"),CONCATENATE("LED"," ",'Retrofit Inputs'!O380),CONCATENATE('Retrofit Inputs'!M380, " ",'Retrofit Inputs'!O380)))</f>
        <v/>
      </c>
      <c r="L376" s="123" t="str">
        <f>IF(K376="","",VLOOKUP(K376,Measures!D$11:G$245,4,FALSE))</f>
        <v/>
      </c>
      <c r="M376" s="121" t="str">
        <f>IF('Retrofit Inputs'!Q380=0,"",'Retrofit Inputs'!Q380)</f>
        <v/>
      </c>
      <c r="N376" s="129" t="str">
        <f>IF('Retrofit Inputs'!T380=0,"",'Retrofit Inputs'!T380)</f>
        <v/>
      </c>
      <c r="O376" s="130" t="str">
        <f ca="1">IF(OR(B376="",N376=""),"",IF(N376="None",0,INDEX(INDIRECT(CONCATENATE(B376,"SF")),1,MATCH(N376,Defaults!D$22:G$22,0))))</f>
        <v/>
      </c>
      <c r="P376" s="131" t="str">
        <f t="shared" ca="1" si="20"/>
        <v/>
      </c>
      <c r="Q376" s="228" t="str">
        <f t="shared" ca="1" si="21"/>
        <v/>
      </c>
      <c r="R376" s="132" t="str">
        <f t="shared" ca="1" si="22"/>
        <v/>
      </c>
      <c r="S376" s="352" t="str">
        <f t="shared" ca="1" si="23"/>
        <v/>
      </c>
    </row>
    <row r="377" spans="2:19" ht="15.5">
      <c r="B377" s="348" t="str">
        <f>IF('Retrofit Inputs'!B381=0,"",'Retrofit Inputs'!B381)</f>
        <v/>
      </c>
      <c r="C377" s="118" t="str">
        <f>IF(B377="","",VLOOKUP(B377,Defaults!B$22:C$28,2,FALSE))</f>
        <v/>
      </c>
      <c r="D377" s="125" t="str">
        <f>IFERROR(VLOOKUP(F377,Measures!$D$11:$F$245,3,FALSE),"")</f>
        <v/>
      </c>
      <c r="E377" s="127" t="str">
        <f ca="1">IF(OR('Project Info'!$C$16="",B377=""),"",IF(D377="Screw-in Lighting",INDEX(INDIRECT(CONCATENATE(B377,"SI_IE")),'Project Info'!C$16,1),IF(D377="Hard-Wired Lighting",INDEX(INDIRECT(CONCATENATE(B377,"HW_IE")),'Project Info'!C$16,1))))</f>
        <v/>
      </c>
      <c r="F377" s="133" t="str">
        <f>IF(OR('Retrofit Inputs'!D381="",'Retrofit Inputs'!F381=""),"",IF(OR('Retrofit Inputs'!D381="LED Tube",'Retrofit Inputs'!D381="LED Kit"),CONCATENATE("LED"," ",'Retrofit Inputs'!F381),CONCATENATE('Retrofit Inputs'!D381, " ",'Retrofit Inputs'!F381)))</f>
        <v/>
      </c>
      <c r="G377" s="120" t="str">
        <f>IF(F377="","",VLOOKUP(F377,Measures!D$11:G$245,4,FALSE))</f>
        <v/>
      </c>
      <c r="H377" s="134" t="str">
        <f>IF('Retrofit Inputs'!H381=0,"",'Retrofit Inputs'!H381)</f>
        <v/>
      </c>
      <c r="I377" s="134" t="str">
        <f>IF('Retrofit Inputs'!K381=0,"",'Retrofit Inputs'!K381)</f>
        <v/>
      </c>
      <c r="J377" s="135" t="str">
        <f ca="1">IF(OR(B377="",I377=""),"",IF(I377="None",0,INDEX(INDIRECT(CONCATENATE(B377,"SF")),1,MATCH(I377,Defaults!D$22:G$22,0))))</f>
        <v/>
      </c>
      <c r="K377" s="128" t="str">
        <f>IF(OR('Retrofit Inputs'!M381="",'Retrofit Inputs'!O381=""),"",IF(OR('Retrofit Inputs'!M381="LED Tube",'Retrofit Inputs'!M381="LED Kit"),CONCATENATE("LED"," ",'Retrofit Inputs'!O381),CONCATENATE('Retrofit Inputs'!M381, " ",'Retrofit Inputs'!O381)))</f>
        <v/>
      </c>
      <c r="L377" s="123" t="str">
        <f>IF(K377="","",VLOOKUP(K377,Measures!D$11:G$245,4,FALSE))</f>
        <v/>
      </c>
      <c r="M377" s="121" t="str">
        <f>IF('Retrofit Inputs'!Q381=0,"",'Retrofit Inputs'!Q381)</f>
        <v/>
      </c>
      <c r="N377" s="129" t="str">
        <f>IF('Retrofit Inputs'!T381=0,"",'Retrofit Inputs'!T381)</f>
        <v/>
      </c>
      <c r="O377" s="130" t="str">
        <f ca="1">IF(OR(B377="",N377=""),"",IF(N377="None",0,INDEX(INDIRECT(CONCATENATE(B377,"SF")),1,MATCH(N377,Defaults!D$22:G$22,0))))</f>
        <v/>
      </c>
      <c r="P377" s="131" t="str">
        <f t="shared" ca="1" si="20"/>
        <v/>
      </c>
      <c r="Q377" s="228" t="str">
        <f t="shared" ca="1" si="21"/>
        <v/>
      </c>
      <c r="R377" s="132" t="str">
        <f t="shared" ca="1" si="22"/>
        <v/>
      </c>
      <c r="S377" s="352" t="str">
        <f t="shared" ca="1" si="23"/>
        <v/>
      </c>
    </row>
    <row r="378" spans="2:19" ht="15.5">
      <c r="B378" s="348" t="str">
        <f>IF('Retrofit Inputs'!B382=0,"",'Retrofit Inputs'!B382)</f>
        <v/>
      </c>
      <c r="C378" s="118" t="str">
        <f>IF(B378="","",VLOOKUP(B378,Defaults!B$22:C$28,2,FALSE))</f>
        <v/>
      </c>
      <c r="D378" s="125" t="str">
        <f>IFERROR(VLOOKUP(F378,Measures!$D$11:$F$245,3,FALSE),"")</f>
        <v/>
      </c>
      <c r="E378" s="127" t="str">
        <f ca="1">IF(OR('Project Info'!$C$16="",B378=""),"",IF(D378="Screw-in Lighting",INDEX(INDIRECT(CONCATENATE(B378,"SI_IE")),'Project Info'!C$16,1),IF(D378="Hard-Wired Lighting",INDEX(INDIRECT(CONCATENATE(B378,"HW_IE")),'Project Info'!C$16,1))))</f>
        <v/>
      </c>
      <c r="F378" s="117" t="str">
        <f>IF(OR('Retrofit Inputs'!D382="",'Retrofit Inputs'!F382=""),"",IF(OR('Retrofit Inputs'!D382="LED Tube",'Retrofit Inputs'!D382="LED Kit"),CONCATENATE("LED"," ",'Retrofit Inputs'!F382),CONCATENATE('Retrofit Inputs'!D382, " ",'Retrofit Inputs'!F382)))</f>
        <v/>
      </c>
      <c r="G378" s="120" t="str">
        <f>IF(F378="","",VLOOKUP(F378,Measures!D$11:G$245,4,FALSE))</f>
        <v/>
      </c>
      <c r="H378" s="121" t="str">
        <f>IF('Retrofit Inputs'!H382=0,"",'Retrofit Inputs'!H382)</f>
        <v/>
      </c>
      <c r="I378" s="121" t="str">
        <f>IF('Retrofit Inputs'!K382=0,"",'Retrofit Inputs'!K382)</f>
        <v/>
      </c>
      <c r="J378" s="122" t="str">
        <f ca="1">IF(OR(B378="",I378=""),"",IF(I378="None",0,INDEX(INDIRECT(CONCATENATE(B378,"SF")),1,MATCH(I378,Defaults!D$22:G$22,0))))</f>
        <v/>
      </c>
      <c r="K378" s="117" t="str">
        <f>IF(OR('Retrofit Inputs'!M382="",'Retrofit Inputs'!O382=""),"",IF(OR('Retrofit Inputs'!M382="LED Tube",'Retrofit Inputs'!M382="LED Kit"),CONCATENATE("LED"," ",'Retrofit Inputs'!O382),CONCATENATE('Retrofit Inputs'!M382, " ",'Retrofit Inputs'!O382)))</f>
        <v/>
      </c>
      <c r="L378" s="123" t="str">
        <f>IF(K378="","",VLOOKUP(K378,Measures!D$11:G$245,4,FALSE))</f>
        <v/>
      </c>
      <c r="M378" s="121" t="str">
        <f>IF('Retrofit Inputs'!Q382=0,"",'Retrofit Inputs'!Q382)</f>
        <v/>
      </c>
      <c r="N378" s="121" t="str">
        <f>IF('Retrofit Inputs'!T382=0,"",'Retrofit Inputs'!T382)</f>
        <v/>
      </c>
      <c r="O378" s="122" t="str">
        <f ca="1">IF(OR(B378="",N378=""),"",IF(N378="None",0,INDEX(INDIRECT(CONCATENATE(B378,"SF")),1,MATCH(N378,Defaults!D$22:G$22,0))))</f>
        <v/>
      </c>
      <c r="P378" s="136" t="str">
        <f t="shared" ca="1" si="20"/>
        <v/>
      </c>
      <c r="Q378" s="230" t="str">
        <f t="shared" ca="1" si="21"/>
        <v/>
      </c>
      <c r="R378" s="126" t="str">
        <f t="shared" ca="1" si="22"/>
        <v/>
      </c>
      <c r="S378" s="351" t="str">
        <f t="shared" ca="1" si="23"/>
        <v/>
      </c>
    </row>
    <row r="379" spans="2:19" ht="15.5">
      <c r="B379" s="348" t="str">
        <f>IF('Retrofit Inputs'!B383=0,"",'Retrofit Inputs'!B383)</f>
        <v/>
      </c>
      <c r="C379" s="118" t="str">
        <f>IF(B379="","",VLOOKUP(B379,Defaults!B$22:C$28,2,FALSE))</f>
        <v/>
      </c>
      <c r="D379" s="125" t="str">
        <f>IFERROR(VLOOKUP(F379,Measures!$D$11:$F$245,3,FALSE),"")</f>
        <v/>
      </c>
      <c r="E379" s="127" t="str">
        <f ca="1">IF(OR('Project Info'!$C$16="",B379=""),"",IF(D379="Screw-in Lighting",INDEX(INDIRECT(CONCATENATE(B379,"SI_IE")),'Project Info'!C$16,1),IF(D379="Hard-Wired Lighting",INDEX(INDIRECT(CONCATENATE(B379,"HW_IE")),'Project Info'!C$16,1))))</f>
        <v/>
      </c>
      <c r="F379" s="128" t="str">
        <f>IF(OR('Retrofit Inputs'!D383="",'Retrofit Inputs'!F383=""),"",IF(OR('Retrofit Inputs'!D383="LED Tube",'Retrofit Inputs'!D383="LED Kit"),CONCATENATE("LED"," ",'Retrofit Inputs'!F383),CONCATENATE('Retrofit Inputs'!D383, " ",'Retrofit Inputs'!F383)))</f>
        <v/>
      </c>
      <c r="G379" s="120" t="str">
        <f>IF(F379="","",VLOOKUP(F379,Measures!D$11:G$245,4,FALSE))</f>
        <v/>
      </c>
      <c r="H379" s="129" t="str">
        <f>IF('Retrofit Inputs'!H383=0,"",'Retrofit Inputs'!H383)</f>
        <v/>
      </c>
      <c r="I379" s="129" t="str">
        <f>IF('Retrofit Inputs'!K383=0,"",'Retrofit Inputs'!K383)</f>
        <v/>
      </c>
      <c r="J379" s="130" t="str">
        <f ca="1">IF(OR(B379="",I379=""),"",IF(I379="None",0,INDEX(INDIRECT(CONCATENATE(B379,"SF")),1,MATCH(I379,Defaults!D$22:G$22,0))))</f>
        <v/>
      </c>
      <c r="K379" s="128" t="str">
        <f>IF(OR('Retrofit Inputs'!M383="",'Retrofit Inputs'!O383=""),"",IF(OR('Retrofit Inputs'!M383="LED Tube",'Retrofit Inputs'!M383="LED Kit"),CONCATENATE("LED"," ",'Retrofit Inputs'!O383),CONCATENATE('Retrofit Inputs'!M383, " ",'Retrofit Inputs'!O383)))</f>
        <v/>
      </c>
      <c r="L379" s="123" t="str">
        <f>IF(K379="","",VLOOKUP(K379,Measures!D$11:G$245,4,FALSE))</f>
        <v/>
      </c>
      <c r="M379" s="121" t="str">
        <f>IF('Retrofit Inputs'!Q383=0,"",'Retrofit Inputs'!Q383)</f>
        <v/>
      </c>
      <c r="N379" s="129" t="str">
        <f>IF('Retrofit Inputs'!T383=0,"",'Retrofit Inputs'!T383)</f>
        <v/>
      </c>
      <c r="O379" s="130" t="str">
        <f ca="1">IF(OR(B379="",N379=""),"",IF(N379="None",0,INDEX(INDIRECT(CONCATENATE(B379,"SF")),1,MATCH(N379,Defaults!D$22:G$22,0))))</f>
        <v/>
      </c>
      <c r="P379" s="131" t="str">
        <f t="shared" ca="1" si="20"/>
        <v/>
      </c>
      <c r="Q379" s="228" t="str">
        <f t="shared" ca="1" si="21"/>
        <v/>
      </c>
      <c r="R379" s="132" t="str">
        <f t="shared" ca="1" si="22"/>
        <v/>
      </c>
      <c r="S379" s="352" t="str">
        <f t="shared" ca="1" si="23"/>
        <v/>
      </c>
    </row>
    <row r="380" spans="2:19" ht="15.5">
      <c r="B380" s="348" t="str">
        <f>IF('Retrofit Inputs'!B384=0,"",'Retrofit Inputs'!B384)</f>
        <v/>
      </c>
      <c r="C380" s="118" t="str">
        <f>IF(B380="","",VLOOKUP(B380,Defaults!B$22:C$28,2,FALSE))</f>
        <v/>
      </c>
      <c r="D380" s="125" t="str">
        <f>IFERROR(VLOOKUP(F380,Measures!$D$11:$F$245,3,FALSE),"")</f>
        <v/>
      </c>
      <c r="E380" s="127" t="str">
        <f ca="1">IF(OR('Project Info'!$C$16="",B380=""),"",IF(D380="Screw-in Lighting",INDEX(INDIRECT(CONCATENATE(B380,"SI_IE")),'Project Info'!C$16,1),IF(D380="Hard-Wired Lighting",INDEX(INDIRECT(CONCATENATE(B380,"HW_IE")),'Project Info'!C$16,1))))</f>
        <v/>
      </c>
      <c r="F380" s="128" t="str">
        <f>IF(OR('Retrofit Inputs'!D384="",'Retrofit Inputs'!F384=""),"",IF(OR('Retrofit Inputs'!D384="LED Tube",'Retrofit Inputs'!D384="LED Kit"),CONCATENATE("LED"," ",'Retrofit Inputs'!F384),CONCATENATE('Retrofit Inputs'!D384, " ",'Retrofit Inputs'!F384)))</f>
        <v/>
      </c>
      <c r="G380" s="120" t="str">
        <f>IF(F380="","",VLOOKUP(F380,Measures!D$11:G$245,4,FALSE))</f>
        <v/>
      </c>
      <c r="H380" s="129" t="str">
        <f>IF('Retrofit Inputs'!H384=0,"",'Retrofit Inputs'!H384)</f>
        <v/>
      </c>
      <c r="I380" s="129" t="str">
        <f>IF('Retrofit Inputs'!K384=0,"",'Retrofit Inputs'!K384)</f>
        <v/>
      </c>
      <c r="J380" s="130" t="str">
        <f ca="1">IF(OR(B380="",I380=""),"",IF(I380="None",0,INDEX(INDIRECT(CONCATENATE(B380,"SF")),1,MATCH(I380,Defaults!D$22:G$22,0))))</f>
        <v/>
      </c>
      <c r="K380" s="24" t="str">
        <f>IF(OR('Retrofit Inputs'!M384="",'Retrofit Inputs'!O384=""),"",IF(OR('Retrofit Inputs'!M384="LED Tube",'Retrofit Inputs'!M384="LED Kit"),CONCATENATE("LED"," ",'Retrofit Inputs'!O384),CONCATENATE('Retrofit Inputs'!M384, " ",'Retrofit Inputs'!O384)))</f>
        <v/>
      </c>
      <c r="L380" s="123" t="str">
        <f>IF(K380="","",VLOOKUP(K380,Measures!D$11:G$245,4,FALSE))</f>
        <v/>
      </c>
      <c r="M380" s="121" t="str">
        <f>IF('Retrofit Inputs'!Q384=0,"",'Retrofit Inputs'!Q384)</f>
        <v/>
      </c>
      <c r="N380" s="25" t="str">
        <f>IF('Retrofit Inputs'!T384=0,"",'Retrofit Inputs'!T384)</f>
        <v/>
      </c>
      <c r="O380" s="26" t="str">
        <f ca="1">IF(OR(B380="",N380=""),"",IF(N380="None",0,INDEX(INDIRECT(CONCATENATE(B380,"SF")),1,MATCH(N380,Defaults!D$22:G$22,0))))</f>
        <v/>
      </c>
      <c r="P380" s="27" t="str">
        <f t="shared" ca="1" si="20"/>
        <v/>
      </c>
      <c r="Q380" s="229" t="str">
        <f t="shared" ca="1" si="21"/>
        <v/>
      </c>
      <c r="R380" s="81" t="str">
        <f t="shared" ca="1" si="22"/>
        <v/>
      </c>
      <c r="S380" s="353" t="str">
        <f t="shared" ca="1" si="23"/>
        <v/>
      </c>
    </row>
    <row r="381" spans="2:19" ht="15.5">
      <c r="B381" s="348" t="str">
        <f>IF('Retrofit Inputs'!B385=0,"",'Retrofit Inputs'!B385)</f>
        <v/>
      </c>
      <c r="C381" s="118" t="str">
        <f>IF(B381="","",VLOOKUP(B381,Defaults!B$22:C$28,2,FALSE))</f>
        <v/>
      </c>
      <c r="D381" s="125" t="str">
        <f>IFERROR(VLOOKUP(F381,Measures!$D$11:$F$245,3,FALSE),"")</f>
        <v/>
      </c>
      <c r="E381" s="127" t="str">
        <f ca="1">IF(OR('Project Info'!$C$16="",B381=""),"",IF(D381="Screw-in Lighting",INDEX(INDIRECT(CONCATENATE(B381,"SI_IE")),'Project Info'!C$16,1),IF(D381="Hard-Wired Lighting",INDEX(INDIRECT(CONCATENATE(B381,"HW_IE")),'Project Info'!C$16,1))))</f>
        <v/>
      </c>
      <c r="F381" s="128" t="str">
        <f>IF(OR('Retrofit Inputs'!D385="",'Retrofit Inputs'!F385=""),"",IF(OR('Retrofit Inputs'!D385="LED Tube",'Retrofit Inputs'!D385="LED Kit"),CONCATENATE("LED"," ",'Retrofit Inputs'!F385),CONCATENATE('Retrofit Inputs'!D385, " ",'Retrofit Inputs'!F385)))</f>
        <v/>
      </c>
      <c r="G381" s="120" t="str">
        <f>IF(F381="","",VLOOKUP(F381,Measures!D$11:G$245,4,FALSE))</f>
        <v/>
      </c>
      <c r="H381" s="129" t="str">
        <f>IF('Retrofit Inputs'!H385=0,"",'Retrofit Inputs'!H385)</f>
        <v/>
      </c>
      <c r="I381" s="129" t="str">
        <f>IF('Retrofit Inputs'!K385=0,"",'Retrofit Inputs'!K385)</f>
        <v/>
      </c>
      <c r="J381" s="130" t="str">
        <f ca="1">IF(OR(B381="",I381=""),"",IF(I381="None",0,INDEX(INDIRECT(CONCATENATE(B381,"SF")),1,MATCH(I381,Defaults!D$22:G$22,0))))</f>
        <v/>
      </c>
      <c r="K381" s="128" t="str">
        <f>IF(OR('Retrofit Inputs'!M385="",'Retrofit Inputs'!O385=""),"",IF(OR('Retrofit Inputs'!M385="LED Tube",'Retrofit Inputs'!M385="LED Kit"),CONCATENATE("LED"," ",'Retrofit Inputs'!O385),CONCATENATE('Retrofit Inputs'!M385, " ",'Retrofit Inputs'!O385)))</f>
        <v/>
      </c>
      <c r="L381" s="123" t="str">
        <f>IF(K381="","",VLOOKUP(K381,Measures!D$11:G$245,4,FALSE))</f>
        <v/>
      </c>
      <c r="M381" s="121" t="str">
        <f>IF('Retrofit Inputs'!Q385=0,"",'Retrofit Inputs'!Q385)</f>
        <v/>
      </c>
      <c r="N381" s="129" t="str">
        <f>IF('Retrofit Inputs'!T385=0,"",'Retrofit Inputs'!T385)</f>
        <v/>
      </c>
      <c r="O381" s="130" t="str">
        <f ca="1">IF(OR(B381="",N381=""),"",IF(N381="None",0,INDEX(INDIRECT(CONCATENATE(B381,"SF")),1,MATCH(N381,Defaults!D$22:G$22,0))))</f>
        <v/>
      </c>
      <c r="P381" s="131" t="str">
        <f t="shared" ca="1" si="20"/>
        <v/>
      </c>
      <c r="Q381" s="228" t="str">
        <f t="shared" ca="1" si="21"/>
        <v/>
      </c>
      <c r="R381" s="132" t="str">
        <f t="shared" ca="1" si="22"/>
        <v/>
      </c>
      <c r="S381" s="352" t="str">
        <f t="shared" ca="1" si="23"/>
        <v/>
      </c>
    </row>
    <row r="382" spans="2:19" ht="15.5">
      <c r="B382" s="348" t="str">
        <f>IF('Retrofit Inputs'!B386=0,"",'Retrofit Inputs'!B386)</f>
        <v/>
      </c>
      <c r="C382" s="118" t="str">
        <f>IF(B382="","",VLOOKUP(B382,Defaults!B$22:C$28,2,FALSE))</f>
        <v/>
      </c>
      <c r="D382" s="125" t="str">
        <f>IFERROR(VLOOKUP(F382,Measures!$D$11:$F$245,3,FALSE),"")</f>
        <v/>
      </c>
      <c r="E382" s="127" t="str">
        <f ca="1">IF(OR('Project Info'!$C$16="",B382=""),"",IF(D382="Screw-in Lighting",INDEX(INDIRECT(CONCATENATE(B382,"SI_IE")),'Project Info'!C$16,1),IF(D382="Hard-Wired Lighting",INDEX(INDIRECT(CONCATENATE(B382,"HW_IE")),'Project Info'!C$16,1))))</f>
        <v/>
      </c>
      <c r="F382" s="128" t="str">
        <f>IF(OR('Retrofit Inputs'!D386="",'Retrofit Inputs'!F386=""),"",IF(OR('Retrofit Inputs'!D386="LED Tube",'Retrofit Inputs'!D386="LED Kit"),CONCATENATE("LED"," ",'Retrofit Inputs'!F386),CONCATENATE('Retrofit Inputs'!D386, " ",'Retrofit Inputs'!F386)))</f>
        <v/>
      </c>
      <c r="G382" s="120" t="str">
        <f>IF(F382="","",VLOOKUP(F382,Measures!D$11:G$245,4,FALSE))</f>
        <v/>
      </c>
      <c r="H382" s="129" t="str">
        <f>IF('Retrofit Inputs'!H386=0,"",'Retrofit Inputs'!H386)</f>
        <v/>
      </c>
      <c r="I382" s="129" t="str">
        <f>IF('Retrofit Inputs'!K386=0,"",'Retrofit Inputs'!K386)</f>
        <v/>
      </c>
      <c r="J382" s="130" t="str">
        <f ca="1">IF(OR(B382="",I382=""),"",IF(I382="None",0,INDEX(INDIRECT(CONCATENATE(B382,"SF")),1,MATCH(I382,Defaults!D$22:G$22,0))))</f>
        <v/>
      </c>
      <c r="K382" s="128" t="str">
        <f>IF(OR('Retrofit Inputs'!M386="",'Retrofit Inputs'!O386=""),"",IF(OR('Retrofit Inputs'!M386="LED Tube",'Retrofit Inputs'!M386="LED Kit"),CONCATENATE("LED"," ",'Retrofit Inputs'!O386),CONCATENATE('Retrofit Inputs'!M386, " ",'Retrofit Inputs'!O386)))</f>
        <v/>
      </c>
      <c r="L382" s="123" t="str">
        <f>IF(K382="","",VLOOKUP(K382,Measures!D$11:G$245,4,FALSE))</f>
        <v/>
      </c>
      <c r="M382" s="121" t="str">
        <f>IF('Retrofit Inputs'!Q386=0,"",'Retrofit Inputs'!Q386)</f>
        <v/>
      </c>
      <c r="N382" s="129" t="str">
        <f>IF('Retrofit Inputs'!T386=0,"",'Retrofit Inputs'!T386)</f>
        <v/>
      </c>
      <c r="O382" s="130" t="str">
        <f ca="1">IF(OR(B382="",N382=""),"",IF(N382="None",0,INDEX(INDIRECT(CONCATENATE(B382,"SF")),1,MATCH(N382,Defaults!D$22:G$22,0))))</f>
        <v/>
      </c>
      <c r="P382" s="131" t="str">
        <f t="shared" ca="1" si="20"/>
        <v/>
      </c>
      <c r="Q382" s="228" t="str">
        <f t="shared" ca="1" si="21"/>
        <v/>
      </c>
      <c r="R382" s="132" t="str">
        <f t="shared" ca="1" si="22"/>
        <v/>
      </c>
      <c r="S382" s="352" t="str">
        <f t="shared" ca="1" si="23"/>
        <v/>
      </c>
    </row>
    <row r="383" spans="2:19" ht="15.5">
      <c r="B383" s="348" t="str">
        <f>IF('Retrofit Inputs'!B387=0,"",'Retrofit Inputs'!B387)</f>
        <v/>
      </c>
      <c r="C383" s="118" t="str">
        <f>IF(B383="","",VLOOKUP(B383,Defaults!B$22:C$28,2,FALSE))</f>
        <v/>
      </c>
      <c r="D383" s="125" t="str">
        <f>IFERROR(VLOOKUP(F383,Measures!$D$11:$F$245,3,FALSE),"")</f>
        <v/>
      </c>
      <c r="E383" s="127" t="str">
        <f ca="1">IF(OR('Project Info'!$C$16="",B383=""),"",IF(D383="Screw-in Lighting",INDEX(INDIRECT(CONCATENATE(B383,"SI_IE")),'Project Info'!C$16,1),IF(D383="Hard-Wired Lighting",INDEX(INDIRECT(CONCATENATE(B383,"HW_IE")),'Project Info'!C$16,1))))</f>
        <v/>
      </c>
      <c r="F383" s="128" t="str">
        <f>IF(OR('Retrofit Inputs'!D387="",'Retrofit Inputs'!F387=""),"",IF(OR('Retrofit Inputs'!D387="LED Tube",'Retrofit Inputs'!D387="LED Kit"),CONCATENATE("LED"," ",'Retrofit Inputs'!F387),CONCATENATE('Retrofit Inputs'!D387, " ",'Retrofit Inputs'!F387)))</f>
        <v/>
      </c>
      <c r="G383" s="120" t="str">
        <f>IF(F383="","",VLOOKUP(F383,Measures!D$11:G$245,4,FALSE))</f>
        <v/>
      </c>
      <c r="H383" s="129" t="str">
        <f>IF('Retrofit Inputs'!H387=0,"",'Retrofit Inputs'!H387)</f>
        <v/>
      </c>
      <c r="I383" s="129" t="str">
        <f>IF('Retrofit Inputs'!K387=0,"",'Retrofit Inputs'!K387)</f>
        <v/>
      </c>
      <c r="J383" s="130" t="str">
        <f ca="1">IF(OR(B383="",I383=""),"",IF(I383="None",0,INDEX(INDIRECT(CONCATENATE(B383,"SF")),1,MATCH(I383,Defaults!D$22:G$22,0))))</f>
        <v/>
      </c>
      <c r="K383" s="128" t="str">
        <f>IF(OR('Retrofit Inputs'!M387="",'Retrofit Inputs'!O387=""),"",IF(OR('Retrofit Inputs'!M387="LED Tube",'Retrofit Inputs'!M387="LED Kit"),CONCATENATE("LED"," ",'Retrofit Inputs'!O387),CONCATENATE('Retrofit Inputs'!M387, " ",'Retrofit Inputs'!O387)))</f>
        <v/>
      </c>
      <c r="L383" s="123" t="str">
        <f>IF(K383="","",VLOOKUP(K383,Measures!D$11:G$245,4,FALSE))</f>
        <v/>
      </c>
      <c r="M383" s="121" t="str">
        <f>IF('Retrofit Inputs'!Q387=0,"",'Retrofit Inputs'!Q387)</f>
        <v/>
      </c>
      <c r="N383" s="129" t="str">
        <f>IF('Retrofit Inputs'!T387=0,"",'Retrofit Inputs'!T387)</f>
        <v/>
      </c>
      <c r="O383" s="130" t="str">
        <f ca="1">IF(OR(B383="",N383=""),"",IF(N383="None",0,INDEX(INDIRECT(CONCATENATE(B383,"SF")),1,MATCH(N383,Defaults!D$22:G$22,0))))</f>
        <v/>
      </c>
      <c r="P383" s="131" t="str">
        <f t="shared" ca="1" si="20"/>
        <v/>
      </c>
      <c r="Q383" s="228" t="str">
        <f t="shared" ca="1" si="21"/>
        <v/>
      </c>
      <c r="R383" s="132" t="str">
        <f t="shared" ca="1" si="22"/>
        <v/>
      </c>
      <c r="S383" s="352" t="str">
        <f t="shared" ca="1" si="23"/>
        <v/>
      </c>
    </row>
    <row r="384" spans="2:19" ht="15.5">
      <c r="B384" s="348" t="str">
        <f>IF('Retrofit Inputs'!B388=0,"",'Retrofit Inputs'!B388)</f>
        <v/>
      </c>
      <c r="C384" s="118" t="str">
        <f>IF(B384="","",VLOOKUP(B384,Defaults!B$22:C$28,2,FALSE))</f>
        <v/>
      </c>
      <c r="D384" s="125" t="str">
        <f>IFERROR(VLOOKUP(F384,Measures!$D$11:$F$245,3,FALSE),"")</f>
        <v/>
      </c>
      <c r="E384" s="127" t="str">
        <f ca="1">IF(OR('Project Info'!$C$16="",B384=""),"",IF(D384="Screw-in Lighting",INDEX(INDIRECT(CONCATENATE(B384,"SI_IE")),'Project Info'!C$16,1),IF(D384="Hard-Wired Lighting",INDEX(INDIRECT(CONCATENATE(B384,"HW_IE")),'Project Info'!C$16,1))))</f>
        <v/>
      </c>
      <c r="F384" s="128" t="str">
        <f>IF(OR('Retrofit Inputs'!D388="",'Retrofit Inputs'!F388=""),"",IF(OR('Retrofit Inputs'!D388="LED Tube",'Retrofit Inputs'!D388="LED Kit"),CONCATENATE("LED"," ",'Retrofit Inputs'!F388),CONCATENATE('Retrofit Inputs'!D388, " ",'Retrofit Inputs'!F388)))</f>
        <v/>
      </c>
      <c r="G384" s="120" t="str">
        <f>IF(F384="","",VLOOKUP(F384,Measures!D$11:G$245,4,FALSE))</f>
        <v/>
      </c>
      <c r="H384" s="129" t="str">
        <f>IF('Retrofit Inputs'!H388=0,"",'Retrofit Inputs'!H388)</f>
        <v/>
      </c>
      <c r="I384" s="129" t="str">
        <f>IF('Retrofit Inputs'!K388=0,"",'Retrofit Inputs'!K388)</f>
        <v/>
      </c>
      <c r="J384" s="130" t="str">
        <f ca="1">IF(OR(B384="",I384=""),"",IF(I384="None",0,INDEX(INDIRECT(CONCATENATE(B384,"SF")),1,MATCH(I384,Defaults!D$22:G$22,0))))</f>
        <v/>
      </c>
      <c r="K384" s="128" t="str">
        <f>IF(OR('Retrofit Inputs'!M388="",'Retrofit Inputs'!O388=""),"",IF(OR('Retrofit Inputs'!M388="LED Tube",'Retrofit Inputs'!M388="LED Kit"),CONCATENATE("LED"," ",'Retrofit Inputs'!O388),CONCATENATE('Retrofit Inputs'!M388, " ",'Retrofit Inputs'!O388)))</f>
        <v/>
      </c>
      <c r="L384" s="123" t="str">
        <f>IF(K384="","",VLOOKUP(K384,Measures!D$11:G$245,4,FALSE))</f>
        <v/>
      </c>
      <c r="M384" s="121" t="str">
        <f>IF('Retrofit Inputs'!Q388=0,"",'Retrofit Inputs'!Q388)</f>
        <v/>
      </c>
      <c r="N384" s="129" t="str">
        <f>IF('Retrofit Inputs'!T388=0,"",'Retrofit Inputs'!T388)</f>
        <v/>
      </c>
      <c r="O384" s="130" t="str">
        <f ca="1">IF(OR(B384="",N384=""),"",IF(N384="None",0,INDEX(INDIRECT(CONCATENATE(B384,"SF")),1,MATCH(N384,Defaults!D$22:G$22,0))))</f>
        <v/>
      </c>
      <c r="P384" s="131" t="str">
        <f t="shared" ca="1" si="20"/>
        <v/>
      </c>
      <c r="Q384" s="228" t="str">
        <f t="shared" ca="1" si="21"/>
        <v/>
      </c>
      <c r="R384" s="132" t="str">
        <f t="shared" ca="1" si="22"/>
        <v/>
      </c>
      <c r="S384" s="352" t="str">
        <f t="shared" ca="1" si="23"/>
        <v/>
      </c>
    </row>
    <row r="385" spans="2:19" ht="15.5">
      <c r="B385" s="348" t="str">
        <f>IF('Retrofit Inputs'!B389=0,"",'Retrofit Inputs'!B389)</f>
        <v/>
      </c>
      <c r="C385" s="118" t="str">
        <f>IF(B385="","",VLOOKUP(B385,Defaults!B$22:C$28,2,FALSE))</f>
        <v/>
      </c>
      <c r="D385" s="125" t="str">
        <f>IFERROR(VLOOKUP(F385,Measures!$D$11:$F$245,3,FALSE),"")</f>
        <v/>
      </c>
      <c r="E385" s="127" t="str">
        <f ca="1">IF(OR('Project Info'!$C$16="",B385=""),"",IF(D385="Screw-in Lighting",INDEX(INDIRECT(CONCATENATE(B385,"SI_IE")),'Project Info'!C$16,1),IF(D385="Hard-Wired Lighting",INDEX(INDIRECT(CONCATENATE(B385,"HW_IE")),'Project Info'!C$16,1))))</f>
        <v/>
      </c>
      <c r="F385" s="128" t="str">
        <f>IF(OR('Retrofit Inputs'!D389="",'Retrofit Inputs'!F389=""),"",IF(OR('Retrofit Inputs'!D389="LED Tube",'Retrofit Inputs'!D389="LED Kit"),CONCATENATE("LED"," ",'Retrofit Inputs'!F389),CONCATENATE('Retrofit Inputs'!D389, " ",'Retrofit Inputs'!F389)))</f>
        <v/>
      </c>
      <c r="G385" s="120" t="str">
        <f>IF(F385="","",VLOOKUP(F385,Measures!D$11:G$245,4,FALSE))</f>
        <v/>
      </c>
      <c r="H385" s="129" t="str">
        <f>IF('Retrofit Inputs'!H389=0,"",'Retrofit Inputs'!H389)</f>
        <v/>
      </c>
      <c r="I385" s="129" t="str">
        <f>IF('Retrofit Inputs'!K389=0,"",'Retrofit Inputs'!K389)</f>
        <v/>
      </c>
      <c r="J385" s="130" t="str">
        <f ca="1">IF(OR(B385="",I385=""),"",IF(I385="None",0,INDEX(INDIRECT(CONCATENATE(B385,"SF")),1,MATCH(I385,Defaults!D$22:G$22,0))))</f>
        <v/>
      </c>
      <c r="K385" s="128" t="str">
        <f>IF(OR('Retrofit Inputs'!M389="",'Retrofit Inputs'!O389=""),"",IF(OR('Retrofit Inputs'!M389="LED Tube",'Retrofit Inputs'!M389="LED Kit"),CONCATENATE("LED"," ",'Retrofit Inputs'!O389),CONCATENATE('Retrofit Inputs'!M389, " ",'Retrofit Inputs'!O389)))</f>
        <v/>
      </c>
      <c r="L385" s="123" t="str">
        <f>IF(K385="","",VLOOKUP(K385,Measures!D$11:G$245,4,FALSE))</f>
        <v/>
      </c>
      <c r="M385" s="121" t="str">
        <f>IF('Retrofit Inputs'!Q389=0,"",'Retrofit Inputs'!Q389)</f>
        <v/>
      </c>
      <c r="N385" s="129" t="str">
        <f>IF('Retrofit Inputs'!T389=0,"",'Retrofit Inputs'!T389)</f>
        <v/>
      </c>
      <c r="O385" s="130" t="str">
        <f ca="1">IF(OR(B385="",N385=""),"",IF(N385="None",0,INDEX(INDIRECT(CONCATENATE(B385,"SF")),1,MATCH(N385,Defaults!D$22:G$22,0))))</f>
        <v/>
      </c>
      <c r="P385" s="131" t="str">
        <f t="shared" ca="1" si="20"/>
        <v/>
      </c>
      <c r="Q385" s="228" t="str">
        <f t="shared" ca="1" si="21"/>
        <v/>
      </c>
      <c r="R385" s="132" t="str">
        <f t="shared" ca="1" si="22"/>
        <v/>
      </c>
      <c r="S385" s="352" t="str">
        <f t="shared" ca="1" si="23"/>
        <v/>
      </c>
    </row>
    <row r="386" spans="2:19" ht="15.5">
      <c r="B386" s="348" t="str">
        <f>IF('Retrofit Inputs'!B390=0,"",'Retrofit Inputs'!B390)</f>
        <v/>
      </c>
      <c r="C386" s="118" t="str">
        <f>IF(B386="","",VLOOKUP(B386,Defaults!B$22:C$28,2,FALSE))</f>
        <v/>
      </c>
      <c r="D386" s="125" t="str">
        <f>IFERROR(VLOOKUP(F386,Measures!$D$11:$F$245,3,FALSE),"")</f>
        <v/>
      </c>
      <c r="E386" s="127" t="str">
        <f ca="1">IF(OR('Project Info'!$C$16="",B386=""),"",IF(D386="Screw-in Lighting",INDEX(INDIRECT(CONCATENATE(B386,"SI_IE")),'Project Info'!C$16,1),IF(D386="Hard-Wired Lighting",INDEX(INDIRECT(CONCATENATE(B386,"HW_IE")),'Project Info'!C$16,1))))</f>
        <v/>
      </c>
      <c r="F386" s="133" t="str">
        <f>IF(OR('Retrofit Inputs'!D390="",'Retrofit Inputs'!F390=""),"",IF(OR('Retrofit Inputs'!D390="LED Tube",'Retrofit Inputs'!D390="LED Kit"),CONCATENATE("LED"," ",'Retrofit Inputs'!F390),CONCATENATE('Retrofit Inputs'!D390, " ",'Retrofit Inputs'!F390)))</f>
        <v/>
      </c>
      <c r="G386" s="120" t="str">
        <f>IF(F386="","",VLOOKUP(F386,Measures!D$11:G$245,4,FALSE))</f>
        <v/>
      </c>
      <c r="H386" s="134" t="str">
        <f>IF('Retrofit Inputs'!H390=0,"",'Retrofit Inputs'!H390)</f>
        <v/>
      </c>
      <c r="I386" s="134" t="str">
        <f>IF('Retrofit Inputs'!K390=0,"",'Retrofit Inputs'!K390)</f>
        <v/>
      </c>
      <c r="J386" s="135" t="str">
        <f ca="1">IF(OR(B386="",I386=""),"",IF(I386="None",0,INDEX(INDIRECT(CONCATENATE(B386,"SF")),1,MATCH(I386,Defaults!D$22:G$22,0))))</f>
        <v/>
      </c>
      <c r="K386" s="128" t="str">
        <f>IF(OR('Retrofit Inputs'!M390="",'Retrofit Inputs'!O390=""),"",IF(OR('Retrofit Inputs'!M390="LED Tube",'Retrofit Inputs'!M390="LED Kit"),CONCATENATE("LED"," ",'Retrofit Inputs'!O390),CONCATENATE('Retrofit Inputs'!M390, " ",'Retrofit Inputs'!O390)))</f>
        <v/>
      </c>
      <c r="L386" s="123" t="str">
        <f>IF(K386="","",VLOOKUP(K386,Measures!D$11:G$245,4,FALSE))</f>
        <v/>
      </c>
      <c r="M386" s="121" t="str">
        <f>IF('Retrofit Inputs'!Q390=0,"",'Retrofit Inputs'!Q390)</f>
        <v/>
      </c>
      <c r="N386" s="129" t="str">
        <f>IF('Retrofit Inputs'!T390=0,"",'Retrofit Inputs'!T390)</f>
        <v/>
      </c>
      <c r="O386" s="130" t="str">
        <f ca="1">IF(OR(B386="",N386=""),"",IF(N386="None",0,INDEX(INDIRECT(CONCATENATE(B386,"SF")),1,MATCH(N386,Defaults!D$22:G$22,0))))</f>
        <v/>
      </c>
      <c r="P386" s="131" t="str">
        <f t="shared" ca="1" si="20"/>
        <v/>
      </c>
      <c r="Q386" s="228" t="str">
        <f t="shared" ca="1" si="21"/>
        <v/>
      </c>
      <c r="R386" s="132" t="str">
        <f t="shared" ca="1" si="22"/>
        <v/>
      </c>
      <c r="S386" s="352" t="str">
        <f t="shared" ca="1" si="23"/>
        <v/>
      </c>
    </row>
    <row r="387" spans="2:19" ht="15.5">
      <c r="B387" s="349" t="str">
        <f>IF('Retrofit Inputs'!B391=0,"",'Retrofit Inputs'!B391)</f>
        <v/>
      </c>
      <c r="C387" s="118" t="str">
        <f>IF(B387="","",VLOOKUP(B387,Defaults!B$22:C$28,2,FALSE))</f>
        <v/>
      </c>
      <c r="D387" s="125" t="str">
        <f>IFERROR(VLOOKUP(F387,Measures!$D$11:$F$245,3,FALSE),"")</f>
        <v/>
      </c>
      <c r="E387" s="127" t="str">
        <f ca="1">IF(OR('Project Info'!$C$16="",B387=""),"",IF(D387="Screw-in Lighting",INDEX(INDIRECT(CONCATENATE(B387,"SI_IE")),'Project Info'!C$16,1),IF(D387="Hard-Wired Lighting",INDEX(INDIRECT(CONCATENATE(B387,"HW_IE")),'Project Info'!C$16,1))))</f>
        <v/>
      </c>
      <c r="F387" s="137" t="str">
        <f>IF(OR('Retrofit Inputs'!D391="",'Retrofit Inputs'!F391=""),"",IF(OR('Retrofit Inputs'!D391="LED Tube",'Retrofit Inputs'!D391="LED Kit"),CONCATENATE("LED"," ",'Retrofit Inputs'!F391),CONCATENATE('Retrofit Inputs'!D391, " ",'Retrofit Inputs'!F391)))</f>
        <v/>
      </c>
      <c r="G387" s="120" t="str">
        <f>IF(F387="","",VLOOKUP(F387,Measures!D$11:G$245,4,FALSE))</f>
        <v/>
      </c>
      <c r="H387" s="138" t="str">
        <f>IF('Retrofit Inputs'!H391=0,"",'Retrofit Inputs'!H391)</f>
        <v/>
      </c>
      <c r="I387" s="138" t="str">
        <f>IF('Retrofit Inputs'!K391=0,"",'Retrofit Inputs'!K391)</f>
        <v/>
      </c>
      <c r="J387" s="139" t="str">
        <f ca="1">IF(OR(B387="",I387=""),"",IF(I387="None",0,INDEX(INDIRECT(CONCATENATE(B387,"SF")),1,MATCH(I387,Defaults!D$22:G$22,0))))</f>
        <v/>
      </c>
      <c r="K387" s="140" t="str">
        <f>IF(OR('Retrofit Inputs'!M391="",'Retrofit Inputs'!O391=""),"",IF(OR('Retrofit Inputs'!M391="LED Tube",'Retrofit Inputs'!M391="LED Kit"),CONCATENATE("LED"," ",'Retrofit Inputs'!O391),CONCATENATE('Retrofit Inputs'!M391, " ",'Retrofit Inputs'!O391)))</f>
        <v/>
      </c>
      <c r="L387" s="123" t="str">
        <f>IF(K387="","",VLOOKUP(K387,Measures!D$11:G$245,4,FALSE))</f>
        <v/>
      </c>
      <c r="M387" s="141" t="str">
        <f>IF('Retrofit Inputs'!Q391=0,"",'Retrofit Inputs'!Q391)</f>
        <v/>
      </c>
      <c r="N387" s="142" t="str">
        <f>IF('Retrofit Inputs'!T391=0,"",'Retrofit Inputs'!T391)</f>
        <v/>
      </c>
      <c r="O387" s="143" t="str">
        <f ca="1">IF(OR(B387="",N387=""),"",IF(N387="None",0,INDEX(INDIRECT(CONCATENATE(B387,"SF")),1,MATCH(N387,Defaults!D$22:G$22,0))))</f>
        <v/>
      </c>
      <c r="P387" s="144" t="str">
        <f t="shared" ca="1" si="20"/>
        <v/>
      </c>
      <c r="Q387" s="231" t="str">
        <f t="shared" ca="1" si="21"/>
        <v/>
      </c>
      <c r="R387" s="145" t="str">
        <f t="shared" ca="1" si="22"/>
        <v/>
      </c>
      <c r="S387" s="354" t="str">
        <f t="shared" ca="1" si="23"/>
        <v/>
      </c>
    </row>
    <row r="388" spans="2:19" ht="15.5">
      <c r="B388" s="350" t="str">
        <f>IF('Retrofit Inputs'!B392=0,"",'Retrofit Inputs'!B392)</f>
        <v/>
      </c>
      <c r="C388" s="118" t="str">
        <f>IF(B388="","",VLOOKUP(B388,Defaults!B$22:C$28,2,FALSE))</f>
        <v/>
      </c>
      <c r="D388" s="125" t="str">
        <f>IFERROR(VLOOKUP(F388,Measures!$D$11:$F$245,3,FALSE),"")</f>
        <v/>
      </c>
      <c r="E388" s="127" t="str">
        <f ca="1">IF(OR('Project Info'!$C$16="",B388=""),"",IF(D388="Screw-in Lighting",INDEX(INDIRECT(CONCATENATE(B388,"SI_IE")),'Project Info'!C$16,1),IF(D388="Hard-Wired Lighting",INDEX(INDIRECT(CONCATENATE(B388,"HW_IE")),'Project Info'!C$16,1))))</f>
        <v/>
      </c>
      <c r="F388" s="128" t="str">
        <f>IF(OR('Retrofit Inputs'!D392="",'Retrofit Inputs'!F392=""),"",IF(OR('Retrofit Inputs'!D392="LED Tube",'Retrofit Inputs'!D392="LED Kit"),CONCATENATE("LED"," ",'Retrofit Inputs'!F392),CONCATENATE('Retrofit Inputs'!D392, " ",'Retrofit Inputs'!F392)))</f>
        <v/>
      </c>
      <c r="G388" s="120" t="str">
        <f>IF(F388="","",VLOOKUP(F388,Measures!D$11:G$245,4,FALSE))</f>
        <v/>
      </c>
      <c r="H388" s="129" t="str">
        <f>IF('Retrofit Inputs'!H392=0,"",'Retrofit Inputs'!H392)</f>
        <v/>
      </c>
      <c r="I388" s="129" t="str">
        <f>IF('Retrofit Inputs'!K392=0,"",'Retrofit Inputs'!K392)</f>
        <v/>
      </c>
      <c r="J388" s="130" t="str">
        <f ca="1">IF(OR(B388="",I388=""),"",IF(I388="None",0,INDEX(INDIRECT(CONCATENATE(B388,"SF")),1,MATCH(I388,Defaults!D$22:G$22,0))))</f>
        <v/>
      </c>
      <c r="K388" s="128" t="str">
        <f>IF(OR('Retrofit Inputs'!M392="",'Retrofit Inputs'!O392=""),"",IF(OR('Retrofit Inputs'!M392="LED Tube",'Retrofit Inputs'!M392="LED Kit"),CONCATENATE("LED"," ",'Retrofit Inputs'!O392),CONCATENATE('Retrofit Inputs'!M392, " ",'Retrofit Inputs'!O392)))</f>
        <v/>
      </c>
      <c r="L388" s="123" t="str">
        <f>IF(K388="","",VLOOKUP(K388,Measures!D$11:G$245,4,FALSE))</f>
        <v/>
      </c>
      <c r="M388" s="129" t="str">
        <f>IF('Retrofit Inputs'!Q392=0,"",'Retrofit Inputs'!Q392)</f>
        <v/>
      </c>
      <c r="N388" s="129" t="str">
        <f>IF('Retrofit Inputs'!T392=0,"",'Retrofit Inputs'!T392)</f>
        <v/>
      </c>
      <c r="O388" s="130" t="str">
        <f ca="1">IF(OR(B388="",N388=""),"",IF(N388="None",0,INDEX(INDIRECT(CONCATENATE(B388,"SF")),1,MATCH(N388,Defaults!D$22:G$22,0))))</f>
        <v/>
      </c>
      <c r="P388" s="131" t="str">
        <f t="shared" ca="1" si="20"/>
        <v/>
      </c>
      <c r="Q388" s="228" t="str">
        <f t="shared" ca="1" si="21"/>
        <v/>
      </c>
      <c r="R388" s="132" t="str">
        <f t="shared" ca="1" si="22"/>
        <v/>
      </c>
      <c r="S388" s="352" t="str">
        <f t="shared" ca="1" si="23"/>
        <v/>
      </c>
    </row>
    <row r="389" spans="2:19" ht="15.5">
      <c r="B389" s="348" t="str">
        <f>IF('Retrofit Inputs'!B393=0,"",'Retrofit Inputs'!B393)</f>
        <v/>
      </c>
      <c r="C389" s="118" t="str">
        <f>IF(B389="","",VLOOKUP(B389,Defaults!B$22:C$28,2,FALSE))</f>
        <v/>
      </c>
      <c r="D389" s="125" t="str">
        <f>IFERROR(VLOOKUP(F389,Measures!$D$11:$F$245,3,FALSE),"")</f>
        <v/>
      </c>
      <c r="E389" s="127" t="str">
        <f ca="1">IF(OR('Project Info'!$C$16="",B389=""),"",IF(D389="Screw-in Lighting",INDEX(INDIRECT(CONCATENATE(B389,"SI_IE")),'Project Info'!C$16,1),IF(D389="Hard-Wired Lighting",INDEX(INDIRECT(CONCATENATE(B389,"HW_IE")),'Project Info'!C$16,1))))</f>
        <v/>
      </c>
      <c r="F389" s="128" t="str">
        <f>IF(OR('Retrofit Inputs'!D393="",'Retrofit Inputs'!F393=""),"",IF(OR('Retrofit Inputs'!D393="LED Tube",'Retrofit Inputs'!D393="LED Kit"),CONCATENATE("LED"," ",'Retrofit Inputs'!F393),CONCATENATE('Retrofit Inputs'!D393, " ",'Retrofit Inputs'!F393)))</f>
        <v/>
      </c>
      <c r="G389" s="120" t="str">
        <f>IF(F389="","",VLOOKUP(F389,Measures!D$11:G$245,4,FALSE))</f>
        <v/>
      </c>
      <c r="H389" s="129" t="str">
        <f>IF('Retrofit Inputs'!H393=0,"",'Retrofit Inputs'!H393)</f>
        <v/>
      </c>
      <c r="I389" s="129" t="str">
        <f>IF('Retrofit Inputs'!K393=0,"",'Retrofit Inputs'!K393)</f>
        <v/>
      </c>
      <c r="J389" s="130" t="str">
        <f ca="1">IF(OR(B389="",I389=""),"",IF(I389="None",0,INDEX(INDIRECT(CONCATENATE(B389,"SF")),1,MATCH(I389,Defaults!D$22:G$22,0))))</f>
        <v/>
      </c>
      <c r="K389" s="128" t="str">
        <f>IF(OR('Retrofit Inputs'!M393="",'Retrofit Inputs'!O393=""),"",IF(OR('Retrofit Inputs'!M393="LED Tube",'Retrofit Inputs'!M393="LED Kit"),CONCATENATE("LED"," ",'Retrofit Inputs'!O393),CONCATENATE('Retrofit Inputs'!M393, " ",'Retrofit Inputs'!O393)))</f>
        <v/>
      </c>
      <c r="L389" s="123" t="str">
        <f>IF(K389="","",VLOOKUP(K389,Measures!D$11:G$245,4,FALSE))</f>
        <v/>
      </c>
      <c r="M389" s="121" t="str">
        <f>IF('Retrofit Inputs'!Q393=0,"",'Retrofit Inputs'!Q393)</f>
        <v/>
      </c>
      <c r="N389" s="129" t="str">
        <f>IF('Retrofit Inputs'!T393=0,"",'Retrofit Inputs'!T393)</f>
        <v/>
      </c>
      <c r="O389" s="130" t="str">
        <f ca="1">IF(OR(B389="",N389=""),"",IF(N389="None",0,INDEX(INDIRECT(CONCATENATE(B389,"SF")),1,MATCH(N389,Defaults!D$22:G$22,0))))</f>
        <v/>
      </c>
      <c r="P389" s="131" t="str">
        <f t="shared" ca="1" si="20"/>
        <v/>
      </c>
      <c r="Q389" s="228" t="str">
        <f t="shared" ca="1" si="21"/>
        <v/>
      </c>
      <c r="R389" s="132" t="str">
        <f t="shared" ca="1" si="22"/>
        <v/>
      </c>
      <c r="S389" s="352" t="str">
        <f t="shared" ca="1" si="23"/>
        <v/>
      </c>
    </row>
    <row r="390" spans="2:19" ht="15.5">
      <c r="B390" s="348" t="str">
        <f>IF('Retrofit Inputs'!B394=0,"",'Retrofit Inputs'!B394)</f>
        <v/>
      </c>
      <c r="C390" s="118" t="str">
        <f>IF(B390="","",VLOOKUP(B390,Defaults!B$22:C$28,2,FALSE))</f>
        <v/>
      </c>
      <c r="D390" s="125" t="str">
        <f>IFERROR(VLOOKUP(F390,Measures!$D$11:$F$245,3,FALSE),"")</f>
        <v/>
      </c>
      <c r="E390" s="127" t="str">
        <f ca="1">IF(OR('Project Info'!$C$16="",B390=""),"",IF(D390="Screw-in Lighting",INDEX(INDIRECT(CONCATENATE(B390,"SI_IE")),'Project Info'!C$16,1),IF(D390="Hard-Wired Lighting",INDEX(INDIRECT(CONCATENATE(B390,"HW_IE")),'Project Info'!C$16,1))))</f>
        <v/>
      </c>
      <c r="F390" s="128" t="str">
        <f>IF(OR('Retrofit Inputs'!D394="",'Retrofit Inputs'!F394=""),"",IF(OR('Retrofit Inputs'!D394="LED Tube",'Retrofit Inputs'!D394="LED Kit"),CONCATENATE("LED"," ",'Retrofit Inputs'!F394),CONCATENATE('Retrofit Inputs'!D394, " ",'Retrofit Inputs'!F394)))</f>
        <v/>
      </c>
      <c r="G390" s="120" t="str">
        <f>IF(F390="","",VLOOKUP(F390,Measures!D$11:G$245,4,FALSE))</f>
        <v/>
      </c>
      <c r="H390" s="129" t="str">
        <f>IF('Retrofit Inputs'!H394=0,"",'Retrofit Inputs'!H394)</f>
        <v/>
      </c>
      <c r="I390" s="129" t="str">
        <f>IF('Retrofit Inputs'!K394=0,"",'Retrofit Inputs'!K394)</f>
        <v/>
      </c>
      <c r="J390" s="130" t="str">
        <f ca="1">IF(OR(B390="",I390=""),"",IF(I390="None",0,INDEX(INDIRECT(CONCATENATE(B390,"SF")),1,MATCH(I390,Defaults!D$22:G$22,0))))</f>
        <v/>
      </c>
      <c r="K390" s="24" t="str">
        <f>IF(OR('Retrofit Inputs'!M394="",'Retrofit Inputs'!O394=""),"",IF(OR('Retrofit Inputs'!M394="LED Tube",'Retrofit Inputs'!M394="LED Kit"),CONCATENATE("LED"," ",'Retrofit Inputs'!O394),CONCATENATE('Retrofit Inputs'!M394, " ",'Retrofit Inputs'!O394)))</f>
        <v/>
      </c>
      <c r="L390" s="123" t="str">
        <f>IF(K390="","",VLOOKUP(K390,Measures!D$11:G$245,4,FALSE))</f>
        <v/>
      </c>
      <c r="M390" s="121" t="str">
        <f>IF('Retrofit Inputs'!Q394=0,"",'Retrofit Inputs'!Q394)</f>
        <v/>
      </c>
      <c r="N390" s="25" t="str">
        <f>IF('Retrofit Inputs'!T394=0,"",'Retrofit Inputs'!T394)</f>
        <v/>
      </c>
      <c r="O390" s="26" t="str">
        <f ca="1">IF(OR(B390="",N390=""),"",IF(N390="None",0,INDEX(INDIRECT(CONCATENATE(B390,"SF")),1,MATCH(N390,Defaults!D$22:G$22,0))))</f>
        <v/>
      </c>
      <c r="P390" s="131" t="str">
        <f t="shared" ca="1" si="20"/>
        <v/>
      </c>
      <c r="Q390" s="229" t="str">
        <f t="shared" ca="1" si="21"/>
        <v/>
      </c>
      <c r="R390" s="81" t="str">
        <f t="shared" ca="1" si="22"/>
        <v/>
      </c>
      <c r="S390" s="353" t="str">
        <f t="shared" ca="1" si="23"/>
        <v/>
      </c>
    </row>
    <row r="391" spans="2:19" ht="15.5">
      <c r="B391" s="348" t="str">
        <f>IF('Retrofit Inputs'!B395=0,"",'Retrofit Inputs'!B395)</f>
        <v/>
      </c>
      <c r="C391" s="118" t="str">
        <f>IF(B391="","",VLOOKUP(B391,Defaults!B$22:C$28,2,FALSE))</f>
        <v/>
      </c>
      <c r="D391" s="125" t="str">
        <f>IFERROR(VLOOKUP(F391,Measures!$D$11:$F$245,3,FALSE),"")</f>
        <v/>
      </c>
      <c r="E391" s="127" t="str">
        <f ca="1">IF(OR('Project Info'!$C$16="",B391=""),"",IF(D391="Screw-in Lighting",INDEX(INDIRECT(CONCATENATE(B391,"SI_IE")),'Project Info'!C$16,1),IF(D391="Hard-Wired Lighting",INDEX(INDIRECT(CONCATENATE(B391,"HW_IE")),'Project Info'!C$16,1))))</f>
        <v/>
      </c>
      <c r="F391" s="128" t="str">
        <f>IF(OR('Retrofit Inputs'!D395="",'Retrofit Inputs'!F395=""),"",IF(OR('Retrofit Inputs'!D395="LED Tube",'Retrofit Inputs'!D395="LED Kit"),CONCATENATE("LED"," ",'Retrofit Inputs'!F395),CONCATENATE('Retrofit Inputs'!D395, " ",'Retrofit Inputs'!F395)))</f>
        <v/>
      </c>
      <c r="G391" s="120" t="str">
        <f>IF(F391="","",VLOOKUP(F391,Measures!D$11:G$245,4,FALSE))</f>
        <v/>
      </c>
      <c r="H391" s="129" t="str">
        <f>IF('Retrofit Inputs'!H395=0,"",'Retrofit Inputs'!H395)</f>
        <v/>
      </c>
      <c r="I391" s="129" t="str">
        <f>IF('Retrofit Inputs'!K395=0,"",'Retrofit Inputs'!K395)</f>
        <v/>
      </c>
      <c r="J391" s="130" t="str">
        <f ca="1">IF(OR(B391="",I391=""),"",IF(I391="None",0,INDEX(INDIRECT(CONCATENATE(B391,"SF")),1,MATCH(I391,Defaults!D$22:G$22,0))))</f>
        <v/>
      </c>
      <c r="K391" s="128" t="str">
        <f>IF(OR('Retrofit Inputs'!M395="",'Retrofit Inputs'!O395=""),"",IF(OR('Retrofit Inputs'!M395="LED Tube",'Retrofit Inputs'!M395="LED Kit"),CONCATENATE("LED"," ",'Retrofit Inputs'!O395),CONCATENATE('Retrofit Inputs'!M395, " ",'Retrofit Inputs'!O395)))</f>
        <v/>
      </c>
      <c r="L391" s="123" t="str">
        <f>IF(K391="","",VLOOKUP(K391,Measures!D$11:G$245,4,FALSE))</f>
        <v/>
      </c>
      <c r="M391" s="121" t="str">
        <f>IF('Retrofit Inputs'!Q395=0,"",'Retrofit Inputs'!Q395)</f>
        <v/>
      </c>
      <c r="N391" s="129" t="str">
        <f>IF('Retrofit Inputs'!T395=0,"",'Retrofit Inputs'!T395)</f>
        <v/>
      </c>
      <c r="O391" s="130" t="str">
        <f ca="1">IF(OR(B391="",N391=""),"",IF(N391="None",0,INDEX(INDIRECT(CONCATENATE(B391,"SF")),1,MATCH(N391,Defaults!D$22:G$22,0))))</f>
        <v/>
      </c>
      <c r="P391" s="131" t="str">
        <f t="shared" ca="1" si="20"/>
        <v/>
      </c>
      <c r="Q391" s="228" t="str">
        <f t="shared" ca="1" si="21"/>
        <v/>
      </c>
      <c r="R391" s="132" t="str">
        <f t="shared" ca="1" si="22"/>
        <v/>
      </c>
      <c r="S391" s="352" t="str">
        <f t="shared" ca="1" si="23"/>
        <v/>
      </c>
    </row>
    <row r="392" spans="2:19" ht="15.5">
      <c r="B392" s="348" t="str">
        <f>IF('Retrofit Inputs'!B396=0,"",'Retrofit Inputs'!B396)</f>
        <v/>
      </c>
      <c r="C392" s="118" t="str">
        <f>IF(B392="","",VLOOKUP(B392,Defaults!B$22:C$28,2,FALSE))</f>
        <v/>
      </c>
      <c r="D392" s="125" t="str">
        <f>IFERROR(VLOOKUP(F392,Measures!$D$11:$F$245,3,FALSE),"")</f>
        <v/>
      </c>
      <c r="E392" s="127" t="str">
        <f ca="1">IF(OR('Project Info'!$C$16="",B392=""),"",IF(D392="Screw-in Lighting",INDEX(INDIRECT(CONCATENATE(B392,"SI_IE")),'Project Info'!C$16,1),IF(D392="Hard-Wired Lighting",INDEX(INDIRECT(CONCATENATE(B392,"HW_IE")),'Project Info'!C$16,1))))</f>
        <v/>
      </c>
      <c r="F392" s="128" t="str">
        <f>IF(OR('Retrofit Inputs'!D396="",'Retrofit Inputs'!F396=""),"",IF(OR('Retrofit Inputs'!D396="LED Tube",'Retrofit Inputs'!D396="LED Kit"),CONCATENATE("LED"," ",'Retrofit Inputs'!F396),CONCATENATE('Retrofit Inputs'!D396, " ",'Retrofit Inputs'!F396)))</f>
        <v/>
      </c>
      <c r="G392" s="120" t="str">
        <f>IF(F392="","",VLOOKUP(F392,Measures!D$11:G$245,4,FALSE))</f>
        <v/>
      </c>
      <c r="H392" s="129" t="str">
        <f>IF('Retrofit Inputs'!H396=0,"",'Retrofit Inputs'!H396)</f>
        <v/>
      </c>
      <c r="I392" s="129" t="str">
        <f>IF('Retrofit Inputs'!K396=0,"",'Retrofit Inputs'!K396)</f>
        <v/>
      </c>
      <c r="J392" s="130" t="str">
        <f ca="1">IF(OR(B392="",I392=""),"",IF(I392="None",0,INDEX(INDIRECT(CONCATENATE(B392,"SF")),1,MATCH(I392,Defaults!D$22:G$22,0))))</f>
        <v/>
      </c>
      <c r="K392" s="128" t="str">
        <f>IF(OR('Retrofit Inputs'!M396="",'Retrofit Inputs'!O396=""),"",IF(OR('Retrofit Inputs'!M396="LED Tube",'Retrofit Inputs'!M396="LED Kit"),CONCATENATE("LED"," ",'Retrofit Inputs'!O396),CONCATENATE('Retrofit Inputs'!M396, " ",'Retrofit Inputs'!O396)))</f>
        <v/>
      </c>
      <c r="L392" s="123" t="str">
        <f>IF(K392="","",VLOOKUP(K392,Measures!D$11:G$245,4,FALSE))</f>
        <v/>
      </c>
      <c r="M392" s="121" t="str">
        <f>IF('Retrofit Inputs'!Q396=0,"",'Retrofit Inputs'!Q396)</f>
        <v/>
      </c>
      <c r="N392" s="129" t="str">
        <f>IF('Retrofit Inputs'!T396=0,"",'Retrofit Inputs'!T396)</f>
        <v/>
      </c>
      <c r="O392" s="130" t="str">
        <f ca="1">IF(OR(B392="",N392=""),"",IF(N392="None",0,INDEX(INDIRECT(CONCATENATE(B392,"SF")),1,MATCH(N392,Defaults!D$22:G$22,0))))</f>
        <v/>
      </c>
      <c r="P392" s="131" t="str">
        <f t="shared" ca="1" si="20"/>
        <v/>
      </c>
      <c r="Q392" s="228" t="str">
        <f t="shared" ca="1" si="21"/>
        <v/>
      </c>
      <c r="R392" s="132" t="str">
        <f t="shared" ca="1" si="22"/>
        <v/>
      </c>
      <c r="S392" s="352" t="str">
        <f t="shared" ca="1" si="23"/>
        <v/>
      </c>
    </row>
    <row r="393" spans="2:19" ht="15.5">
      <c r="B393" s="348" t="str">
        <f>IF('Retrofit Inputs'!B397=0,"",'Retrofit Inputs'!B397)</f>
        <v/>
      </c>
      <c r="C393" s="118" t="str">
        <f>IF(B393="","",VLOOKUP(B393,Defaults!B$22:C$28,2,FALSE))</f>
        <v/>
      </c>
      <c r="D393" s="125" t="str">
        <f>IFERROR(VLOOKUP(F393,Measures!$D$11:$F$245,3,FALSE),"")</f>
        <v/>
      </c>
      <c r="E393" s="127" t="str">
        <f ca="1">IF(OR('Project Info'!$C$16="",B393=""),"",IF(D393="Screw-in Lighting",INDEX(INDIRECT(CONCATENATE(B393,"SI_IE")),'Project Info'!C$16,1),IF(D393="Hard-Wired Lighting",INDEX(INDIRECT(CONCATENATE(B393,"HW_IE")),'Project Info'!C$16,1))))</f>
        <v/>
      </c>
      <c r="F393" s="128" t="str">
        <f>IF(OR('Retrofit Inputs'!D397="",'Retrofit Inputs'!F397=""),"",IF(OR('Retrofit Inputs'!D397="LED Tube",'Retrofit Inputs'!D397="LED Kit"),CONCATENATE("LED"," ",'Retrofit Inputs'!F397),CONCATENATE('Retrofit Inputs'!D397, " ",'Retrofit Inputs'!F397)))</f>
        <v/>
      </c>
      <c r="G393" s="120" t="str">
        <f>IF(F393="","",VLOOKUP(F393,Measures!D$11:G$245,4,FALSE))</f>
        <v/>
      </c>
      <c r="H393" s="129" t="str">
        <f>IF('Retrofit Inputs'!H397=0,"",'Retrofit Inputs'!H397)</f>
        <v/>
      </c>
      <c r="I393" s="129" t="str">
        <f>IF('Retrofit Inputs'!K397=0,"",'Retrofit Inputs'!K397)</f>
        <v/>
      </c>
      <c r="J393" s="130" t="str">
        <f ca="1">IF(OR(B393="",I393=""),"",IF(I393="None",0,INDEX(INDIRECT(CONCATENATE(B393,"SF")),1,MATCH(I393,Defaults!D$22:G$22,0))))</f>
        <v/>
      </c>
      <c r="K393" s="128" t="str">
        <f>IF(OR('Retrofit Inputs'!M397="",'Retrofit Inputs'!O397=""),"",IF(OR('Retrofit Inputs'!M397="LED Tube",'Retrofit Inputs'!M397="LED Kit"),CONCATENATE("LED"," ",'Retrofit Inputs'!O397),CONCATENATE('Retrofit Inputs'!M397, " ",'Retrofit Inputs'!O397)))</f>
        <v/>
      </c>
      <c r="L393" s="123" t="str">
        <f>IF(K393="","",VLOOKUP(K393,Measures!D$11:G$245,4,FALSE))</f>
        <v/>
      </c>
      <c r="M393" s="121" t="str">
        <f>IF('Retrofit Inputs'!Q397=0,"",'Retrofit Inputs'!Q397)</f>
        <v/>
      </c>
      <c r="N393" s="129" t="str">
        <f>IF('Retrofit Inputs'!T397=0,"",'Retrofit Inputs'!T397)</f>
        <v/>
      </c>
      <c r="O393" s="130" t="str">
        <f ca="1">IF(OR(B393="",N393=""),"",IF(N393="None",0,INDEX(INDIRECT(CONCATENATE(B393,"SF")),1,MATCH(N393,Defaults!D$22:G$22,0))))</f>
        <v/>
      </c>
      <c r="P393" s="131" t="str">
        <f t="shared" ca="1" si="20"/>
        <v/>
      </c>
      <c r="Q393" s="228" t="str">
        <f t="shared" ca="1" si="21"/>
        <v/>
      </c>
      <c r="R393" s="132" t="str">
        <f t="shared" ca="1" si="22"/>
        <v/>
      </c>
      <c r="S393" s="352" t="str">
        <f t="shared" ca="1" si="23"/>
        <v/>
      </c>
    </row>
    <row r="394" spans="2:19" ht="15.5">
      <c r="B394" s="348" t="str">
        <f>IF('Retrofit Inputs'!B398=0,"",'Retrofit Inputs'!B398)</f>
        <v/>
      </c>
      <c r="C394" s="118" t="str">
        <f>IF(B394="","",VLOOKUP(B394,Defaults!B$22:C$28,2,FALSE))</f>
        <v/>
      </c>
      <c r="D394" s="125" t="str">
        <f>IFERROR(VLOOKUP(F394,Measures!$D$11:$F$245,3,FALSE),"")</f>
        <v/>
      </c>
      <c r="E394" s="127" t="str">
        <f ca="1">IF(OR('Project Info'!$C$16="",B394=""),"",IF(D394="Screw-in Lighting",INDEX(INDIRECT(CONCATENATE(B394,"SI_IE")),'Project Info'!C$16,1),IF(D394="Hard-Wired Lighting",INDEX(INDIRECT(CONCATENATE(B394,"HW_IE")),'Project Info'!C$16,1))))</f>
        <v/>
      </c>
      <c r="F394" s="128" t="str">
        <f>IF(OR('Retrofit Inputs'!D398="",'Retrofit Inputs'!F398=""),"",IF(OR('Retrofit Inputs'!D398="LED Tube",'Retrofit Inputs'!D398="LED Kit"),CONCATENATE("LED"," ",'Retrofit Inputs'!F398),CONCATENATE('Retrofit Inputs'!D398, " ",'Retrofit Inputs'!F398)))</f>
        <v/>
      </c>
      <c r="G394" s="120" t="str">
        <f>IF(F394="","",VLOOKUP(F394,Measures!D$11:G$245,4,FALSE))</f>
        <v/>
      </c>
      <c r="H394" s="129" t="str">
        <f>IF('Retrofit Inputs'!H398=0,"",'Retrofit Inputs'!H398)</f>
        <v/>
      </c>
      <c r="I394" s="129" t="str">
        <f>IF('Retrofit Inputs'!K398=0,"",'Retrofit Inputs'!K398)</f>
        <v/>
      </c>
      <c r="J394" s="130" t="str">
        <f ca="1">IF(OR(B394="",I394=""),"",IF(I394="None",0,INDEX(INDIRECT(CONCATENATE(B394,"SF")),1,MATCH(I394,Defaults!D$22:G$22,0))))</f>
        <v/>
      </c>
      <c r="K394" s="128" t="str">
        <f>IF(OR('Retrofit Inputs'!M398="",'Retrofit Inputs'!O398=""),"",IF(OR('Retrofit Inputs'!M398="LED Tube",'Retrofit Inputs'!M398="LED Kit"),CONCATENATE("LED"," ",'Retrofit Inputs'!O398),CONCATENATE('Retrofit Inputs'!M398, " ",'Retrofit Inputs'!O398)))</f>
        <v/>
      </c>
      <c r="L394" s="123" t="str">
        <f>IF(K394="","",VLOOKUP(K394,Measures!D$11:G$245,4,FALSE))</f>
        <v/>
      </c>
      <c r="M394" s="121" t="str">
        <f>IF('Retrofit Inputs'!Q398=0,"",'Retrofit Inputs'!Q398)</f>
        <v/>
      </c>
      <c r="N394" s="129" t="str">
        <f>IF('Retrofit Inputs'!T398=0,"",'Retrofit Inputs'!T398)</f>
        <v/>
      </c>
      <c r="O394" s="130" t="str">
        <f ca="1">IF(OR(B394="",N394=""),"",IF(N394="None",0,INDEX(INDIRECT(CONCATENATE(B394,"SF")),1,MATCH(N394,Defaults!D$22:G$22,0))))</f>
        <v/>
      </c>
      <c r="P394" s="131" t="str">
        <f t="shared" ca="1" si="20"/>
        <v/>
      </c>
      <c r="Q394" s="228" t="str">
        <f t="shared" ca="1" si="21"/>
        <v/>
      </c>
      <c r="R394" s="132" t="str">
        <f t="shared" ca="1" si="22"/>
        <v/>
      </c>
      <c r="S394" s="352" t="str">
        <f t="shared" ca="1" si="23"/>
        <v/>
      </c>
    </row>
    <row r="395" spans="2:19" ht="15.5">
      <c r="B395" s="348" t="str">
        <f>IF('Retrofit Inputs'!B399=0,"",'Retrofit Inputs'!B399)</f>
        <v/>
      </c>
      <c r="C395" s="118" t="str">
        <f>IF(B395="","",VLOOKUP(B395,Defaults!B$22:C$28,2,FALSE))</f>
        <v/>
      </c>
      <c r="D395" s="125" t="str">
        <f>IFERROR(VLOOKUP(F395,Measures!$D$11:$F$245,3,FALSE),"")</f>
        <v/>
      </c>
      <c r="E395" s="127" t="str">
        <f ca="1">IF(OR('Project Info'!$C$16="",B395=""),"",IF(D395="Screw-in Lighting",INDEX(INDIRECT(CONCATENATE(B395,"SI_IE")),'Project Info'!C$16,1),IF(D395="Hard-Wired Lighting",INDEX(INDIRECT(CONCATENATE(B395,"HW_IE")),'Project Info'!C$16,1))))</f>
        <v/>
      </c>
      <c r="F395" s="128" t="str">
        <f>IF(OR('Retrofit Inputs'!D399="",'Retrofit Inputs'!F399=""),"",IF(OR('Retrofit Inputs'!D399="LED Tube",'Retrofit Inputs'!D399="LED Kit"),CONCATENATE("LED"," ",'Retrofit Inputs'!F399),CONCATENATE('Retrofit Inputs'!D399, " ",'Retrofit Inputs'!F399)))</f>
        <v/>
      </c>
      <c r="G395" s="120" t="str">
        <f>IF(F395="","",VLOOKUP(F395,Measures!D$11:G$245,4,FALSE))</f>
        <v/>
      </c>
      <c r="H395" s="129" t="str">
        <f>IF('Retrofit Inputs'!H399=0,"",'Retrofit Inputs'!H399)</f>
        <v/>
      </c>
      <c r="I395" s="129" t="str">
        <f>IF('Retrofit Inputs'!K399=0,"",'Retrofit Inputs'!K399)</f>
        <v/>
      </c>
      <c r="J395" s="130" t="str">
        <f ca="1">IF(OR(B395="",I395=""),"",IF(I395="None",0,INDEX(INDIRECT(CONCATENATE(B395,"SF")),1,MATCH(I395,Defaults!D$22:G$22,0))))</f>
        <v/>
      </c>
      <c r="K395" s="128" t="str">
        <f>IF(OR('Retrofit Inputs'!M399="",'Retrofit Inputs'!O399=""),"",IF(OR('Retrofit Inputs'!M399="LED Tube",'Retrofit Inputs'!M399="LED Kit"),CONCATENATE("LED"," ",'Retrofit Inputs'!O399),CONCATENATE('Retrofit Inputs'!M399, " ",'Retrofit Inputs'!O399)))</f>
        <v/>
      </c>
      <c r="L395" s="123" t="str">
        <f>IF(K395="","",VLOOKUP(K395,Measures!D$11:G$245,4,FALSE))</f>
        <v/>
      </c>
      <c r="M395" s="121" t="str">
        <f>IF('Retrofit Inputs'!Q399=0,"",'Retrofit Inputs'!Q399)</f>
        <v/>
      </c>
      <c r="N395" s="129" t="str">
        <f>IF('Retrofit Inputs'!T399=0,"",'Retrofit Inputs'!T399)</f>
        <v/>
      </c>
      <c r="O395" s="130" t="str">
        <f ca="1">IF(OR(B395="",N395=""),"",IF(N395="None",0,INDEX(INDIRECT(CONCATENATE(B395,"SF")),1,MATCH(N395,Defaults!D$22:G$22,0))))</f>
        <v/>
      </c>
      <c r="P395" s="131" t="str">
        <f t="shared" ca="1" si="20"/>
        <v/>
      </c>
      <c r="Q395" s="228" t="str">
        <f t="shared" ca="1" si="21"/>
        <v/>
      </c>
      <c r="R395" s="132" t="str">
        <f t="shared" ca="1" si="22"/>
        <v/>
      </c>
      <c r="S395" s="352" t="str">
        <f t="shared" ca="1" si="23"/>
        <v/>
      </c>
    </row>
    <row r="396" spans="2:19" ht="15.5">
      <c r="B396" s="348" t="str">
        <f>IF('Retrofit Inputs'!B400=0,"",'Retrofit Inputs'!B400)</f>
        <v/>
      </c>
      <c r="C396" s="118" t="str">
        <f>IF(B396="","",VLOOKUP(B396,Defaults!B$22:C$28,2,FALSE))</f>
        <v/>
      </c>
      <c r="D396" s="125" t="str">
        <f>IFERROR(VLOOKUP(F396,Measures!$D$11:$F$245,3,FALSE),"")</f>
        <v/>
      </c>
      <c r="E396" s="127" t="str">
        <f ca="1">IF(OR('Project Info'!$C$16="",B396=""),"",IF(D396="Screw-in Lighting",INDEX(INDIRECT(CONCATENATE(B396,"SI_IE")),'Project Info'!C$16,1),IF(D396="Hard-Wired Lighting",INDEX(INDIRECT(CONCATENATE(B396,"HW_IE")),'Project Info'!C$16,1))))</f>
        <v/>
      </c>
      <c r="F396" s="133" t="str">
        <f>IF(OR('Retrofit Inputs'!D400="",'Retrofit Inputs'!F400=""),"",IF(OR('Retrofit Inputs'!D400="LED Tube",'Retrofit Inputs'!D400="LED Kit"),CONCATENATE("LED"," ",'Retrofit Inputs'!F400),CONCATENATE('Retrofit Inputs'!D400, " ",'Retrofit Inputs'!F400)))</f>
        <v/>
      </c>
      <c r="G396" s="120" t="str">
        <f>IF(F396="","",VLOOKUP(F396,Measures!D$11:G$245,4,FALSE))</f>
        <v/>
      </c>
      <c r="H396" s="134" t="str">
        <f>IF('Retrofit Inputs'!H400=0,"",'Retrofit Inputs'!H400)</f>
        <v/>
      </c>
      <c r="I396" s="134" t="str">
        <f>IF('Retrofit Inputs'!K400=0,"",'Retrofit Inputs'!K400)</f>
        <v/>
      </c>
      <c r="J396" s="135" t="str">
        <f ca="1">IF(OR(B396="",I396=""),"",IF(I396="None",0,INDEX(INDIRECT(CONCATENATE(B396,"SF")),1,MATCH(I396,Defaults!D$22:G$22,0))))</f>
        <v/>
      </c>
      <c r="K396" s="128" t="str">
        <f>IF(OR('Retrofit Inputs'!M400="",'Retrofit Inputs'!O400=""),"",IF(OR('Retrofit Inputs'!M400="LED Tube",'Retrofit Inputs'!M400="LED Kit"),CONCATENATE("LED"," ",'Retrofit Inputs'!O400),CONCATENATE('Retrofit Inputs'!M400, " ",'Retrofit Inputs'!O400)))</f>
        <v/>
      </c>
      <c r="L396" s="123" t="str">
        <f>IF(K396="","",VLOOKUP(K396,Measures!D$11:G$245,4,FALSE))</f>
        <v/>
      </c>
      <c r="M396" s="121" t="str">
        <f>IF('Retrofit Inputs'!Q400=0,"",'Retrofit Inputs'!Q400)</f>
        <v/>
      </c>
      <c r="N396" s="129" t="str">
        <f>IF('Retrofit Inputs'!T400=0,"",'Retrofit Inputs'!T400)</f>
        <v/>
      </c>
      <c r="O396" s="130" t="str">
        <f ca="1">IF(OR(B396="",N396=""),"",IF(N396="None",0,INDEX(INDIRECT(CONCATENATE(B396,"SF")),1,MATCH(N396,Defaults!D$22:G$22,0))))</f>
        <v/>
      </c>
      <c r="P396" s="131" t="str">
        <f t="shared" ca="1" si="20"/>
        <v/>
      </c>
      <c r="Q396" s="228" t="str">
        <f t="shared" ca="1" si="21"/>
        <v/>
      </c>
      <c r="R396" s="132" t="str">
        <f t="shared" ca="1" si="22"/>
        <v/>
      </c>
      <c r="S396" s="352" t="str">
        <f t="shared" ca="1" si="23"/>
        <v/>
      </c>
    </row>
    <row r="397" spans="2:19" ht="15.5">
      <c r="B397" s="348" t="str">
        <f>IF('Retrofit Inputs'!B401=0,"",'Retrofit Inputs'!B401)</f>
        <v/>
      </c>
      <c r="C397" s="118" t="str">
        <f>IF(B397="","",VLOOKUP(B397,Defaults!B$22:C$28,2,FALSE))</f>
        <v/>
      </c>
      <c r="D397" s="125" t="str">
        <f>IFERROR(VLOOKUP(F397,Measures!$D$11:$F$245,3,FALSE),"")</f>
        <v/>
      </c>
      <c r="E397" s="127" t="str">
        <f ca="1">IF(OR('Project Info'!$C$16="",B397=""),"",IF(D397="Screw-in Lighting",INDEX(INDIRECT(CONCATENATE(B397,"SI_IE")),'Project Info'!C$16,1),IF(D397="Hard-Wired Lighting",INDEX(INDIRECT(CONCATENATE(B397,"HW_IE")),'Project Info'!C$16,1))))</f>
        <v/>
      </c>
      <c r="F397" s="133" t="str">
        <f>IF(OR('Retrofit Inputs'!D401="",'Retrofit Inputs'!F401=""),"",IF(OR('Retrofit Inputs'!D401="LED Tube",'Retrofit Inputs'!D401="LED Kit"),CONCATENATE("LED"," ",'Retrofit Inputs'!F401),CONCATENATE('Retrofit Inputs'!D401, " ",'Retrofit Inputs'!F401)))</f>
        <v/>
      </c>
      <c r="G397" s="120" t="str">
        <f>IF(F397="","",VLOOKUP(F397,Measures!D$11:G$245,4,FALSE))</f>
        <v/>
      </c>
      <c r="H397" s="134" t="str">
        <f>IF('Retrofit Inputs'!H401=0,"",'Retrofit Inputs'!H401)</f>
        <v/>
      </c>
      <c r="I397" s="134" t="str">
        <f>IF('Retrofit Inputs'!K401=0,"",'Retrofit Inputs'!K401)</f>
        <v/>
      </c>
      <c r="J397" s="135" t="str">
        <f ca="1">IF(OR(B397="",I397=""),"",IF(I397="None",0,INDEX(INDIRECT(CONCATENATE(B397,"SF")),1,MATCH(I397,Defaults!D$22:G$22,0))))</f>
        <v/>
      </c>
      <c r="K397" s="128" t="str">
        <f>IF(OR('Retrofit Inputs'!M401="",'Retrofit Inputs'!O401=""),"",IF(OR('Retrofit Inputs'!M401="LED Tube",'Retrofit Inputs'!M401="LED Kit"),CONCATENATE("LED"," ",'Retrofit Inputs'!O401),CONCATENATE('Retrofit Inputs'!M401, " ",'Retrofit Inputs'!O401)))</f>
        <v/>
      </c>
      <c r="L397" s="123" t="str">
        <f>IF(K397="","",VLOOKUP(K397,Measures!D$11:G$245,4,FALSE))</f>
        <v/>
      </c>
      <c r="M397" s="121" t="str">
        <f>IF('Retrofit Inputs'!Q401=0,"",'Retrofit Inputs'!Q401)</f>
        <v/>
      </c>
      <c r="N397" s="129" t="str">
        <f>IF('Retrofit Inputs'!T401=0,"",'Retrofit Inputs'!T401)</f>
        <v/>
      </c>
      <c r="O397" s="130" t="str">
        <f ca="1">IF(OR(B397="",N397=""),"",IF(N397="None",0,INDEX(INDIRECT(CONCATENATE(B397,"SF")),1,MATCH(N397,Defaults!D$22:G$22,0))))</f>
        <v/>
      </c>
      <c r="P397" s="131" t="str">
        <f t="shared" ca="1" si="20"/>
        <v/>
      </c>
      <c r="Q397" s="228" t="str">
        <f t="shared" ca="1" si="21"/>
        <v/>
      </c>
      <c r="R397" s="132" t="str">
        <f t="shared" ca="1" si="22"/>
        <v/>
      </c>
      <c r="S397" s="352" t="str">
        <f t="shared" ca="1" si="23"/>
        <v/>
      </c>
    </row>
    <row r="398" spans="2:19" ht="15.5">
      <c r="B398" s="348" t="str">
        <f>IF('Retrofit Inputs'!B402=0,"",'Retrofit Inputs'!B402)</f>
        <v/>
      </c>
      <c r="C398" s="118" t="str">
        <f>IF(B398="","",VLOOKUP(B398,Defaults!B$22:C$28,2,FALSE))</f>
        <v/>
      </c>
      <c r="D398" s="125" t="str">
        <f>IFERROR(VLOOKUP(F398,Measures!$D$11:$F$245,3,FALSE),"")</f>
        <v/>
      </c>
      <c r="E398" s="127" t="str">
        <f ca="1">IF(OR('Project Info'!$C$16="",B398=""),"",IF(D398="Screw-in Lighting",INDEX(INDIRECT(CONCATENATE(B398,"SI_IE")),'Project Info'!C$16,1),IF(D398="Hard-Wired Lighting",INDEX(INDIRECT(CONCATENATE(B398,"HW_IE")),'Project Info'!C$16,1))))</f>
        <v/>
      </c>
      <c r="F398" s="117" t="str">
        <f>IF(OR('Retrofit Inputs'!D402="",'Retrofit Inputs'!F402=""),"",IF(OR('Retrofit Inputs'!D402="LED Tube",'Retrofit Inputs'!D402="LED Kit"),CONCATENATE("LED"," ",'Retrofit Inputs'!F402),CONCATENATE('Retrofit Inputs'!D402, " ",'Retrofit Inputs'!F402)))</f>
        <v/>
      </c>
      <c r="G398" s="120" t="str">
        <f>IF(F398="","",VLOOKUP(F398,Measures!D$11:G$245,4,FALSE))</f>
        <v/>
      </c>
      <c r="H398" s="121" t="str">
        <f>IF('Retrofit Inputs'!H402=0,"",'Retrofit Inputs'!H402)</f>
        <v/>
      </c>
      <c r="I398" s="121" t="str">
        <f>IF('Retrofit Inputs'!K402=0,"",'Retrofit Inputs'!K402)</f>
        <v/>
      </c>
      <c r="J398" s="122" t="str">
        <f ca="1">IF(OR(B398="",I398=""),"",IF(I398="None",0,INDEX(INDIRECT(CONCATENATE(B398,"SF")),1,MATCH(I398,Defaults!D$22:G$22,0))))</f>
        <v/>
      </c>
      <c r="K398" s="117" t="str">
        <f>IF(OR('Retrofit Inputs'!M402="",'Retrofit Inputs'!O402=""),"",IF(OR('Retrofit Inputs'!M402="LED Tube",'Retrofit Inputs'!M402="LED Kit"),CONCATENATE("LED"," ",'Retrofit Inputs'!O402),CONCATENATE('Retrofit Inputs'!M402, " ",'Retrofit Inputs'!O402)))</f>
        <v/>
      </c>
      <c r="L398" s="123" t="str">
        <f>IF(K398="","",VLOOKUP(K398,Measures!D$11:G$245,4,FALSE))</f>
        <v/>
      </c>
      <c r="M398" s="121" t="str">
        <f>IF('Retrofit Inputs'!Q402=0,"",'Retrofit Inputs'!Q402)</f>
        <v/>
      </c>
      <c r="N398" s="121" t="str">
        <f>IF('Retrofit Inputs'!T402=0,"",'Retrofit Inputs'!T402)</f>
        <v/>
      </c>
      <c r="O398" s="122" t="str">
        <f ca="1">IF(OR(B398="",N398=""),"",IF(N398="None",0,INDEX(INDIRECT(CONCATENATE(B398,"SF")),1,MATCH(N398,Defaults!D$22:G$22,0))))</f>
        <v/>
      </c>
      <c r="P398" s="136" t="str">
        <f t="shared" ref="P398:P461" ca="1" si="24">IFERROR((G398/1000)*H398*C398*E398*(1-J398),"")</f>
        <v/>
      </c>
      <c r="Q398" s="230" t="str">
        <f t="shared" ref="Q398:Q461" ca="1" si="25">IFERROR((L398/1000)*M398*C398*E398*(1-O398),"")</f>
        <v/>
      </c>
      <c r="R398" s="126" t="str">
        <f t="shared" ca="1" si="22"/>
        <v/>
      </c>
      <c r="S398" s="351" t="str">
        <f t="shared" ca="1" si="23"/>
        <v/>
      </c>
    </row>
    <row r="399" spans="2:19" ht="15.5">
      <c r="B399" s="348" t="str">
        <f>IF('Retrofit Inputs'!B403=0,"",'Retrofit Inputs'!B403)</f>
        <v/>
      </c>
      <c r="C399" s="118" t="str">
        <f>IF(B399="","",VLOOKUP(B399,Defaults!B$22:C$28,2,FALSE))</f>
        <v/>
      </c>
      <c r="D399" s="125" t="str">
        <f>IFERROR(VLOOKUP(F399,Measures!$D$11:$F$245,3,FALSE),"")</f>
        <v/>
      </c>
      <c r="E399" s="127" t="str">
        <f ca="1">IF(OR('Project Info'!$C$16="",B399=""),"",IF(D399="Screw-in Lighting",INDEX(INDIRECT(CONCATENATE(B399,"SI_IE")),'Project Info'!C$16,1),IF(D399="Hard-Wired Lighting",INDEX(INDIRECT(CONCATENATE(B399,"HW_IE")),'Project Info'!C$16,1))))</f>
        <v/>
      </c>
      <c r="F399" s="128" t="str">
        <f>IF(OR('Retrofit Inputs'!D403="",'Retrofit Inputs'!F403=""),"",IF(OR('Retrofit Inputs'!D403="LED Tube",'Retrofit Inputs'!D403="LED Kit"),CONCATENATE("LED"," ",'Retrofit Inputs'!F403),CONCATENATE('Retrofit Inputs'!D403, " ",'Retrofit Inputs'!F403)))</f>
        <v/>
      </c>
      <c r="G399" s="120" t="str">
        <f>IF(F399="","",VLOOKUP(F399,Measures!D$11:G$245,4,FALSE))</f>
        <v/>
      </c>
      <c r="H399" s="129" t="str">
        <f>IF('Retrofit Inputs'!H403=0,"",'Retrofit Inputs'!H403)</f>
        <v/>
      </c>
      <c r="I399" s="129" t="str">
        <f>IF('Retrofit Inputs'!K403=0,"",'Retrofit Inputs'!K403)</f>
        <v/>
      </c>
      <c r="J399" s="130" t="str">
        <f ca="1">IF(OR(B399="",I399=""),"",IF(I399="None",0,INDEX(INDIRECT(CONCATENATE(B399,"SF")),1,MATCH(I399,Defaults!D$22:G$22,0))))</f>
        <v/>
      </c>
      <c r="K399" s="128" t="str">
        <f>IF(OR('Retrofit Inputs'!M403="",'Retrofit Inputs'!O403=""),"",IF(OR('Retrofit Inputs'!M403="LED Tube",'Retrofit Inputs'!M403="LED Kit"),CONCATENATE("LED"," ",'Retrofit Inputs'!O403),CONCATENATE('Retrofit Inputs'!M403, " ",'Retrofit Inputs'!O403)))</f>
        <v/>
      </c>
      <c r="L399" s="123" t="str">
        <f>IF(K399="","",VLOOKUP(K399,Measures!D$11:G$245,4,FALSE))</f>
        <v/>
      </c>
      <c r="M399" s="121" t="str">
        <f>IF('Retrofit Inputs'!Q403=0,"",'Retrofit Inputs'!Q403)</f>
        <v/>
      </c>
      <c r="N399" s="129" t="str">
        <f>IF('Retrofit Inputs'!T403=0,"",'Retrofit Inputs'!T403)</f>
        <v/>
      </c>
      <c r="O399" s="130" t="str">
        <f ca="1">IF(OR(B399="",N399=""),"",IF(N399="None",0,INDEX(INDIRECT(CONCATENATE(B399,"SF")),1,MATCH(N399,Defaults!D$22:G$22,0))))</f>
        <v/>
      </c>
      <c r="P399" s="131" t="str">
        <f t="shared" ca="1" si="24"/>
        <v/>
      </c>
      <c r="Q399" s="228" t="str">
        <f t="shared" ca="1" si="25"/>
        <v/>
      </c>
      <c r="R399" s="132" t="str">
        <f t="shared" ref="R399:R462" ca="1" si="26">IFERROR(P399-Q399,"")</f>
        <v/>
      </c>
      <c r="S399" s="352" t="str">
        <f t="shared" ref="S399:S462" ca="1" si="27">IFERROR(R399*15,"")</f>
        <v/>
      </c>
    </row>
    <row r="400" spans="2:19" ht="15.5">
      <c r="B400" s="348" t="str">
        <f>IF('Retrofit Inputs'!B404=0,"",'Retrofit Inputs'!B404)</f>
        <v/>
      </c>
      <c r="C400" s="118" t="str">
        <f>IF(B400="","",VLOOKUP(B400,Defaults!B$22:C$28,2,FALSE))</f>
        <v/>
      </c>
      <c r="D400" s="125" t="str">
        <f>IFERROR(VLOOKUP(F400,Measures!$D$11:$F$245,3,FALSE),"")</f>
        <v/>
      </c>
      <c r="E400" s="127" t="str">
        <f ca="1">IF(OR('Project Info'!$C$16="",B400=""),"",IF(D400="Screw-in Lighting",INDEX(INDIRECT(CONCATENATE(B400,"SI_IE")),'Project Info'!C$16,1),IF(D400="Hard-Wired Lighting",INDEX(INDIRECT(CONCATENATE(B400,"HW_IE")),'Project Info'!C$16,1))))</f>
        <v/>
      </c>
      <c r="F400" s="128" t="str">
        <f>IF(OR('Retrofit Inputs'!D404="",'Retrofit Inputs'!F404=""),"",IF(OR('Retrofit Inputs'!D404="LED Tube",'Retrofit Inputs'!D404="LED Kit"),CONCATENATE("LED"," ",'Retrofit Inputs'!F404),CONCATENATE('Retrofit Inputs'!D404, " ",'Retrofit Inputs'!F404)))</f>
        <v/>
      </c>
      <c r="G400" s="120" t="str">
        <f>IF(F400="","",VLOOKUP(F400,Measures!D$11:G$245,4,FALSE))</f>
        <v/>
      </c>
      <c r="H400" s="129" t="str">
        <f>IF('Retrofit Inputs'!H404=0,"",'Retrofit Inputs'!H404)</f>
        <v/>
      </c>
      <c r="I400" s="129" t="str">
        <f>IF('Retrofit Inputs'!K404=0,"",'Retrofit Inputs'!K404)</f>
        <v/>
      </c>
      <c r="J400" s="130" t="str">
        <f ca="1">IF(OR(B400="",I400=""),"",IF(I400="None",0,INDEX(INDIRECT(CONCATENATE(B400,"SF")),1,MATCH(I400,Defaults!D$22:G$22,0))))</f>
        <v/>
      </c>
      <c r="K400" s="24" t="str">
        <f>IF(OR('Retrofit Inputs'!M404="",'Retrofit Inputs'!O404=""),"",IF(OR('Retrofit Inputs'!M404="LED Tube",'Retrofit Inputs'!M404="LED Kit"),CONCATENATE("LED"," ",'Retrofit Inputs'!O404),CONCATENATE('Retrofit Inputs'!M404, " ",'Retrofit Inputs'!O404)))</f>
        <v/>
      </c>
      <c r="L400" s="123" t="str">
        <f>IF(K400="","",VLOOKUP(K400,Measures!D$11:G$245,4,FALSE))</f>
        <v/>
      </c>
      <c r="M400" s="121" t="str">
        <f>IF('Retrofit Inputs'!Q404=0,"",'Retrofit Inputs'!Q404)</f>
        <v/>
      </c>
      <c r="N400" s="25" t="str">
        <f>IF('Retrofit Inputs'!T404=0,"",'Retrofit Inputs'!T404)</f>
        <v/>
      </c>
      <c r="O400" s="26" t="str">
        <f ca="1">IF(OR(B400="",N400=""),"",IF(N400="None",0,INDEX(INDIRECT(CONCATENATE(B400,"SF")),1,MATCH(N400,Defaults!D$22:G$22,0))))</f>
        <v/>
      </c>
      <c r="P400" s="27" t="str">
        <f t="shared" ca="1" si="24"/>
        <v/>
      </c>
      <c r="Q400" s="229" t="str">
        <f t="shared" ca="1" si="25"/>
        <v/>
      </c>
      <c r="R400" s="81" t="str">
        <f t="shared" ca="1" si="26"/>
        <v/>
      </c>
      <c r="S400" s="353" t="str">
        <f t="shared" ca="1" si="27"/>
        <v/>
      </c>
    </row>
    <row r="401" spans="1:24" ht="15.5">
      <c r="B401" s="348" t="str">
        <f>IF('Retrofit Inputs'!B405=0,"",'Retrofit Inputs'!B405)</f>
        <v/>
      </c>
      <c r="C401" s="118" t="str">
        <f>IF(B401="","",VLOOKUP(B401,Defaults!B$22:C$28,2,FALSE))</f>
        <v/>
      </c>
      <c r="D401" s="125" t="str">
        <f>IFERROR(VLOOKUP(F401,Measures!$D$11:$F$245,3,FALSE),"")</f>
        <v/>
      </c>
      <c r="E401" s="127" t="str">
        <f ca="1">IF(OR('Project Info'!$C$16="",B401=""),"",IF(D401="Screw-in Lighting",INDEX(INDIRECT(CONCATENATE(B401,"SI_IE")),'Project Info'!C$16,1),IF(D401="Hard-Wired Lighting",INDEX(INDIRECT(CONCATENATE(B401,"HW_IE")),'Project Info'!C$16,1))))</f>
        <v/>
      </c>
      <c r="F401" s="128" t="str">
        <f>IF(OR('Retrofit Inputs'!D405="",'Retrofit Inputs'!F405=""),"",IF(OR('Retrofit Inputs'!D405="LED Tube",'Retrofit Inputs'!D405="LED Kit"),CONCATENATE("LED"," ",'Retrofit Inputs'!F405),CONCATENATE('Retrofit Inputs'!D405, " ",'Retrofit Inputs'!F405)))</f>
        <v/>
      </c>
      <c r="G401" s="120" t="str">
        <f>IF(F401="","",VLOOKUP(F401,Measures!D$11:G$245,4,FALSE))</f>
        <v/>
      </c>
      <c r="H401" s="129" t="str">
        <f>IF('Retrofit Inputs'!H405=0,"",'Retrofit Inputs'!H405)</f>
        <v/>
      </c>
      <c r="I401" s="129" t="str">
        <f>IF('Retrofit Inputs'!K405=0,"",'Retrofit Inputs'!K405)</f>
        <v/>
      </c>
      <c r="J401" s="130" t="str">
        <f ca="1">IF(OR(B401="",I401=""),"",IF(I401="None",0,INDEX(INDIRECT(CONCATENATE(B401,"SF")),1,MATCH(I401,Defaults!D$22:G$22,0))))</f>
        <v/>
      </c>
      <c r="K401" s="128" t="str">
        <f>IF(OR('Retrofit Inputs'!M405="",'Retrofit Inputs'!O405=""),"",IF(OR('Retrofit Inputs'!M405="LED Tube",'Retrofit Inputs'!M405="LED Kit"),CONCATENATE("LED"," ",'Retrofit Inputs'!O405),CONCATENATE('Retrofit Inputs'!M405, " ",'Retrofit Inputs'!O405)))</f>
        <v/>
      </c>
      <c r="L401" s="123" t="str">
        <f>IF(K401="","",VLOOKUP(K401,Measures!D$11:G$245,4,FALSE))</f>
        <v/>
      </c>
      <c r="M401" s="121" t="str">
        <f>IF('Retrofit Inputs'!Q405=0,"",'Retrofit Inputs'!Q405)</f>
        <v/>
      </c>
      <c r="N401" s="129" t="str">
        <f>IF('Retrofit Inputs'!T405=0,"",'Retrofit Inputs'!T405)</f>
        <v/>
      </c>
      <c r="O401" s="130" t="str">
        <f ca="1">IF(OR(B401="",N401=""),"",IF(N401="None",0,INDEX(INDIRECT(CONCATENATE(B401,"SF")),1,MATCH(N401,Defaults!D$22:G$22,0))))</f>
        <v/>
      </c>
      <c r="P401" s="131" t="str">
        <f t="shared" ca="1" si="24"/>
        <v/>
      </c>
      <c r="Q401" s="228" t="str">
        <f t="shared" ca="1" si="25"/>
        <v/>
      </c>
      <c r="R401" s="132" t="str">
        <f t="shared" ca="1" si="26"/>
        <v/>
      </c>
      <c r="S401" s="352" t="str">
        <f t="shared" ca="1" si="27"/>
        <v/>
      </c>
    </row>
    <row r="402" spans="1:24" ht="15.5">
      <c r="B402" s="348" t="str">
        <f>IF('Retrofit Inputs'!B406=0,"",'Retrofit Inputs'!B406)</f>
        <v/>
      </c>
      <c r="C402" s="118" t="str">
        <f>IF(B402="","",VLOOKUP(B402,Defaults!B$22:C$28,2,FALSE))</f>
        <v/>
      </c>
      <c r="D402" s="125" t="str">
        <f>IFERROR(VLOOKUP(F402,Measures!$D$11:$F$245,3,FALSE),"")</f>
        <v/>
      </c>
      <c r="E402" s="127" t="str">
        <f ca="1">IF(OR('Project Info'!$C$16="",B402=""),"",IF(D402="Screw-in Lighting",INDEX(INDIRECT(CONCATENATE(B402,"SI_IE")),'Project Info'!C$16,1),IF(D402="Hard-Wired Lighting",INDEX(INDIRECT(CONCATENATE(B402,"HW_IE")),'Project Info'!C$16,1))))</f>
        <v/>
      </c>
      <c r="F402" s="128" t="str">
        <f>IF(OR('Retrofit Inputs'!D406="",'Retrofit Inputs'!F406=""),"",IF(OR('Retrofit Inputs'!D406="LED Tube",'Retrofit Inputs'!D406="LED Kit"),CONCATENATE("LED"," ",'Retrofit Inputs'!F406),CONCATENATE('Retrofit Inputs'!D406, " ",'Retrofit Inputs'!F406)))</f>
        <v/>
      </c>
      <c r="G402" s="120" t="str">
        <f>IF(F402="","",VLOOKUP(F402,Measures!D$11:G$245,4,FALSE))</f>
        <v/>
      </c>
      <c r="H402" s="129" t="str">
        <f>IF('Retrofit Inputs'!H406=0,"",'Retrofit Inputs'!H406)</f>
        <v/>
      </c>
      <c r="I402" s="129" t="str">
        <f>IF('Retrofit Inputs'!K406=0,"",'Retrofit Inputs'!K406)</f>
        <v/>
      </c>
      <c r="J402" s="130" t="str">
        <f ca="1">IF(OR(B402="",I402=""),"",IF(I402="None",0,INDEX(INDIRECT(CONCATENATE(B402,"SF")),1,MATCH(I402,Defaults!D$22:G$22,0))))</f>
        <v/>
      </c>
      <c r="K402" s="128" t="str">
        <f>IF(OR('Retrofit Inputs'!M406="",'Retrofit Inputs'!O406=""),"",IF(OR('Retrofit Inputs'!M406="LED Tube",'Retrofit Inputs'!M406="LED Kit"),CONCATENATE("LED"," ",'Retrofit Inputs'!O406),CONCATENATE('Retrofit Inputs'!M406, " ",'Retrofit Inputs'!O406)))</f>
        <v/>
      </c>
      <c r="L402" s="123" t="str">
        <f>IF(K402="","",VLOOKUP(K402,Measures!D$11:G$245,4,FALSE))</f>
        <v/>
      </c>
      <c r="M402" s="121" t="str">
        <f>IF('Retrofit Inputs'!Q406=0,"",'Retrofit Inputs'!Q406)</f>
        <v/>
      </c>
      <c r="N402" s="129" t="str">
        <f>IF('Retrofit Inputs'!T406=0,"",'Retrofit Inputs'!T406)</f>
        <v/>
      </c>
      <c r="O402" s="130" t="str">
        <f ca="1">IF(OR(B402="",N402=""),"",IF(N402="None",0,INDEX(INDIRECT(CONCATENATE(B402,"SF")),1,MATCH(N402,Defaults!D$22:G$22,0))))</f>
        <v/>
      </c>
      <c r="P402" s="131" t="str">
        <f t="shared" ca="1" si="24"/>
        <v/>
      </c>
      <c r="Q402" s="228" t="str">
        <f t="shared" ca="1" si="25"/>
        <v/>
      </c>
      <c r="R402" s="132" t="str">
        <f t="shared" ca="1" si="26"/>
        <v/>
      </c>
      <c r="S402" s="352" t="str">
        <f t="shared" ca="1" si="27"/>
        <v/>
      </c>
    </row>
    <row r="403" spans="1:24" ht="15.5">
      <c r="B403" s="348" t="str">
        <f>IF('Retrofit Inputs'!B407=0,"",'Retrofit Inputs'!B407)</f>
        <v/>
      </c>
      <c r="C403" s="118" t="str">
        <f>IF(B403="","",VLOOKUP(B403,Defaults!B$22:C$28,2,FALSE))</f>
        <v/>
      </c>
      <c r="D403" s="125" t="str">
        <f>IFERROR(VLOOKUP(F403,Measures!$D$11:$F$245,3,FALSE),"")</f>
        <v/>
      </c>
      <c r="E403" s="127" t="str">
        <f ca="1">IF(OR('Project Info'!$C$16="",B403=""),"",IF(D403="Screw-in Lighting",INDEX(INDIRECT(CONCATENATE(B403,"SI_IE")),'Project Info'!C$16,1),IF(D403="Hard-Wired Lighting",INDEX(INDIRECT(CONCATENATE(B403,"HW_IE")),'Project Info'!C$16,1))))</f>
        <v/>
      </c>
      <c r="F403" s="128" t="str">
        <f>IF(OR('Retrofit Inputs'!D407="",'Retrofit Inputs'!F407=""),"",IF(OR('Retrofit Inputs'!D407="LED Tube",'Retrofit Inputs'!D407="LED Kit"),CONCATENATE("LED"," ",'Retrofit Inputs'!F407),CONCATENATE('Retrofit Inputs'!D407, " ",'Retrofit Inputs'!F407)))</f>
        <v/>
      </c>
      <c r="G403" s="120" t="str">
        <f>IF(F403="","",VLOOKUP(F403,Measures!D$11:G$245,4,FALSE))</f>
        <v/>
      </c>
      <c r="H403" s="129" t="str">
        <f>IF('Retrofit Inputs'!H407=0,"",'Retrofit Inputs'!H407)</f>
        <v/>
      </c>
      <c r="I403" s="129" t="str">
        <f>IF('Retrofit Inputs'!K407=0,"",'Retrofit Inputs'!K407)</f>
        <v/>
      </c>
      <c r="J403" s="130" t="str">
        <f ca="1">IF(OR(B403="",I403=""),"",IF(I403="None",0,INDEX(INDIRECT(CONCATENATE(B403,"SF")),1,MATCH(I403,Defaults!D$22:G$22,0))))</f>
        <v/>
      </c>
      <c r="K403" s="128" t="str">
        <f>IF(OR('Retrofit Inputs'!M407="",'Retrofit Inputs'!O407=""),"",IF(OR('Retrofit Inputs'!M407="LED Tube",'Retrofit Inputs'!M407="LED Kit"),CONCATENATE("LED"," ",'Retrofit Inputs'!O407),CONCATENATE('Retrofit Inputs'!M407, " ",'Retrofit Inputs'!O407)))</f>
        <v/>
      </c>
      <c r="L403" s="123" t="str">
        <f>IF(K403="","",VLOOKUP(K403,Measures!D$11:G$245,4,FALSE))</f>
        <v/>
      </c>
      <c r="M403" s="121" t="str">
        <f>IF('Retrofit Inputs'!Q407=0,"",'Retrofit Inputs'!Q407)</f>
        <v/>
      </c>
      <c r="N403" s="129" t="str">
        <f>IF('Retrofit Inputs'!T407=0,"",'Retrofit Inputs'!T407)</f>
        <v/>
      </c>
      <c r="O403" s="130" t="str">
        <f ca="1">IF(OR(B403="",N403=""),"",IF(N403="None",0,INDEX(INDIRECT(CONCATENATE(B403,"SF")),1,MATCH(N403,Defaults!D$22:G$22,0))))</f>
        <v/>
      </c>
      <c r="P403" s="131" t="str">
        <f t="shared" ca="1" si="24"/>
        <v/>
      </c>
      <c r="Q403" s="228" t="str">
        <f t="shared" ca="1" si="25"/>
        <v/>
      </c>
      <c r="R403" s="132" t="str">
        <f t="shared" ca="1" si="26"/>
        <v/>
      </c>
      <c r="S403" s="352" t="str">
        <f t="shared" ca="1" si="27"/>
        <v/>
      </c>
    </row>
    <row r="404" spans="1:24" ht="15.5">
      <c r="B404" s="348" t="str">
        <f>IF('Retrofit Inputs'!B408=0,"",'Retrofit Inputs'!B408)</f>
        <v/>
      </c>
      <c r="C404" s="118" t="str">
        <f>IF(B404="","",VLOOKUP(B404,Defaults!B$22:C$28,2,FALSE))</f>
        <v/>
      </c>
      <c r="D404" s="125" t="str">
        <f>IFERROR(VLOOKUP(F404,Measures!$D$11:$F$245,3,FALSE),"")</f>
        <v/>
      </c>
      <c r="E404" s="127" t="str">
        <f ca="1">IF(OR('Project Info'!$C$16="",B404=""),"",IF(D404="Screw-in Lighting",INDEX(INDIRECT(CONCATENATE(B404,"SI_IE")),'Project Info'!C$16,1),IF(D404="Hard-Wired Lighting",INDEX(INDIRECT(CONCATENATE(B404,"HW_IE")),'Project Info'!C$16,1))))</f>
        <v/>
      </c>
      <c r="F404" s="128" t="str">
        <f>IF(OR('Retrofit Inputs'!D408="",'Retrofit Inputs'!F408=""),"",IF(OR('Retrofit Inputs'!D408="LED Tube",'Retrofit Inputs'!D408="LED Kit"),CONCATENATE("LED"," ",'Retrofit Inputs'!F408),CONCATENATE('Retrofit Inputs'!D408, " ",'Retrofit Inputs'!F408)))</f>
        <v/>
      </c>
      <c r="G404" s="120" t="str">
        <f>IF(F404="","",VLOOKUP(F404,Measures!D$11:G$245,4,FALSE))</f>
        <v/>
      </c>
      <c r="H404" s="129" t="str">
        <f>IF('Retrofit Inputs'!H408=0,"",'Retrofit Inputs'!H408)</f>
        <v/>
      </c>
      <c r="I404" s="129" t="str">
        <f>IF('Retrofit Inputs'!K408=0,"",'Retrofit Inputs'!K408)</f>
        <v/>
      </c>
      <c r="J404" s="130" t="str">
        <f ca="1">IF(OR(B404="",I404=""),"",IF(I404="None",0,INDEX(INDIRECT(CONCATENATE(B404,"SF")),1,MATCH(I404,Defaults!D$22:G$22,0))))</f>
        <v/>
      </c>
      <c r="K404" s="128" t="str">
        <f>IF(OR('Retrofit Inputs'!M408="",'Retrofit Inputs'!O408=""),"",IF(OR('Retrofit Inputs'!M408="LED Tube",'Retrofit Inputs'!M408="LED Kit"),CONCATENATE("LED"," ",'Retrofit Inputs'!O408),CONCATENATE('Retrofit Inputs'!M408, " ",'Retrofit Inputs'!O408)))</f>
        <v/>
      </c>
      <c r="L404" s="123" t="str">
        <f>IF(K404="","",VLOOKUP(K404,Measures!D$11:G$245,4,FALSE))</f>
        <v/>
      </c>
      <c r="M404" s="121" t="str">
        <f>IF('Retrofit Inputs'!Q408=0,"",'Retrofit Inputs'!Q408)</f>
        <v/>
      </c>
      <c r="N404" s="129" t="str">
        <f>IF('Retrofit Inputs'!T408=0,"",'Retrofit Inputs'!T408)</f>
        <v/>
      </c>
      <c r="O404" s="130" t="str">
        <f ca="1">IF(OR(B404="",N404=""),"",IF(N404="None",0,INDEX(INDIRECT(CONCATENATE(B404,"SF")),1,MATCH(N404,Defaults!D$22:G$22,0))))</f>
        <v/>
      </c>
      <c r="P404" s="131" t="str">
        <f t="shared" ca="1" si="24"/>
        <v/>
      </c>
      <c r="Q404" s="228" t="str">
        <f t="shared" ca="1" si="25"/>
        <v/>
      </c>
      <c r="R404" s="132" t="str">
        <f t="shared" ca="1" si="26"/>
        <v/>
      </c>
      <c r="S404" s="352" t="str">
        <f t="shared" ca="1" si="27"/>
        <v/>
      </c>
    </row>
    <row r="405" spans="1:24" ht="15.5">
      <c r="B405" s="348" t="str">
        <f>IF('Retrofit Inputs'!B409=0,"",'Retrofit Inputs'!B409)</f>
        <v/>
      </c>
      <c r="C405" s="118" t="str">
        <f>IF(B405="","",VLOOKUP(B405,Defaults!B$22:C$28,2,FALSE))</f>
        <v/>
      </c>
      <c r="D405" s="125" t="str">
        <f>IFERROR(VLOOKUP(F405,Measures!$D$11:$F$245,3,FALSE),"")</f>
        <v/>
      </c>
      <c r="E405" s="127" t="str">
        <f ca="1">IF(OR('Project Info'!$C$16="",B405=""),"",IF(D405="Screw-in Lighting",INDEX(INDIRECT(CONCATENATE(B405,"SI_IE")),'Project Info'!C$16,1),IF(D405="Hard-Wired Lighting",INDEX(INDIRECT(CONCATENATE(B405,"HW_IE")),'Project Info'!C$16,1))))</f>
        <v/>
      </c>
      <c r="F405" s="128" t="str">
        <f>IF(OR('Retrofit Inputs'!D409="",'Retrofit Inputs'!F409=""),"",IF(OR('Retrofit Inputs'!D409="LED Tube",'Retrofit Inputs'!D409="LED Kit"),CONCATENATE("LED"," ",'Retrofit Inputs'!F409),CONCATENATE('Retrofit Inputs'!D409, " ",'Retrofit Inputs'!F409)))</f>
        <v/>
      </c>
      <c r="G405" s="120" t="str">
        <f>IF(F405="","",VLOOKUP(F405,Measures!D$11:G$245,4,FALSE))</f>
        <v/>
      </c>
      <c r="H405" s="129" t="str">
        <f>IF('Retrofit Inputs'!H409=0,"",'Retrofit Inputs'!H409)</f>
        <v/>
      </c>
      <c r="I405" s="129" t="str">
        <f>IF('Retrofit Inputs'!K409=0,"",'Retrofit Inputs'!K409)</f>
        <v/>
      </c>
      <c r="J405" s="130" t="str">
        <f ca="1">IF(OR(B405="",I405=""),"",IF(I405="None",0,INDEX(INDIRECT(CONCATENATE(B405,"SF")),1,MATCH(I405,Defaults!D$22:G$22,0))))</f>
        <v/>
      </c>
      <c r="K405" s="128" t="str">
        <f>IF(OR('Retrofit Inputs'!M409="",'Retrofit Inputs'!O409=""),"",IF(OR('Retrofit Inputs'!M409="LED Tube",'Retrofit Inputs'!M409="LED Kit"),CONCATENATE("LED"," ",'Retrofit Inputs'!O409),CONCATENATE('Retrofit Inputs'!M409, " ",'Retrofit Inputs'!O409)))</f>
        <v/>
      </c>
      <c r="L405" s="123" t="str">
        <f>IF(K405="","",VLOOKUP(K405,Measures!D$11:G$245,4,FALSE))</f>
        <v/>
      </c>
      <c r="M405" s="121" t="str">
        <f>IF('Retrofit Inputs'!Q409=0,"",'Retrofit Inputs'!Q409)</f>
        <v/>
      </c>
      <c r="N405" s="129" t="str">
        <f>IF('Retrofit Inputs'!T409=0,"",'Retrofit Inputs'!T409)</f>
        <v/>
      </c>
      <c r="O405" s="130" t="str">
        <f ca="1">IF(OR(B405="",N405=""),"",IF(N405="None",0,INDEX(INDIRECT(CONCATENATE(B405,"SF")),1,MATCH(N405,Defaults!D$22:G$22,0))))</f>
        <v/>
      </c>
      <c r="P405" s="131" t="str">
        <f t="shared" ca="1" si="24"/>
        <v/>
      </c>
      <c r="Q405" s="228" t="str">
        <f t="shared" ca="1" si="25"/>
        <v/>
      </c>
      <c r="R405" s="132" t="str">
        <f t="shared" ca="1" si="26"/>
        <v/>
      </c>
      <c r="S405" s="352" t="str">
        <f t="shared" ca="1" si="27"/>
        <v/>
      </c>
    </row>
    <row r="406" spans="1:24" ht="15.5">
      <c r="B406" s="348" t="str">
        <f>IF('Retrofit Inputs'!B410=0,"",'Retrofit Inputs'!B410)</f>
        <v/>
      </c>
      <c r="C406" s="118" t="str">
        <f>IF(B406="","",VLOOKUP(B406,Defaults!B$22:C$28,2,FALSE))</f>
        <v/>
      </c>
      <c r="D406" s="125" t="str">
        <f>IFERROR(VLOOKUP(F406,Measures!$D$11:$F$245,3,FALSE),"")</f>
        <v/>
      </c>
      <c r="E406" s="127" t="str">
        <f ca="1">IF(OR('Project Info'!$C$16="",B406=""),"",IF(D406="Screw-in Lighting",INDEX(INDIRECT(CONCATENATE(B406,"SI_IE")),'Project Info'!C$16,1),IF(D406="Hard-Wired Lighting",INDEX(INDIRECT(CONCATENATE(B406,"HW_IE")),'Project Info'!C$16,1))))</f>
        <v/>
      </c>
      <c r="F406" s="133" t="str">
        <f>IF(OR('Retrofit Inputs'!D410="",'Retrofit Inputs'!F410=""),"",IF(OR('Retrofit Inputs'!D410="LED Tube",'Retrofit Inputs'!D410="LED Kit"),CONCATENATE("LED"," ",'Retrofit Inputs'!F410),CONCATENATE('Retrofit Inputs'!D410, " ",'Retrofit Inputs'!F410)))</f>
        <v/>
      </c>
      <c r="G406" s="120" t="str">
        <f>IF(F406="","",VLOOKUP(F406,Measures!D$11:G$245,4,FALSE))</f>
        <v/>
      </c>
      <c r="H406" s="134" t="str">
        <f>IF('Retrofit Inputs'!H410=0,"",'Retrofit Inputs'!H410)</f>
        <v/>
      </c>
      <c r="I406" s="134" t="str">
        <f>IF('Retrofit Inputs'!K410=0,"",'Retrofit Inputs'!K410)</f>
        <v/>
      </c>
      <c r="J406" s="135" t="str">
        <f ca="1">IF(OR(B406="",I406=""),"",IF(I406="None",0,INDEX(INDIRECT(CONCATENATE(B406,"SF")),1,MATCH(I406,Defaults!D$22:G$22,0))))</f>
        <v/>
      </c>
      <c r="K406" s="128" t="str">
        <f>IF(OR('Retrofit Inputs'!M410="",'Retrofit Inputs'!O410=""),"",IF(OR('Retrofit Inputs'!M410="LED Tube",'Retrofit Inputs'!M410="LED Kit"),CONCATENATE("LED"," ",'Retrofit Inputs'!O410),CONCATENATE('Retrofit Inputs'!M410, " ",'Retrofit Inputs'!O410)))</f>
        <v/>
      </c>
      <c r="L406" s="123" t="str">
        <f>IF(K406="","",VLOOKUP(K406,Measures!D$11:G$245,4,FALSE))</f>
        <v/>
      </c>
      <c r="M406" s="121" t="str">
        <f>IF('Retrofit Inputs'!Q410=0,"",'Retrofit Inputs'!Q410)</f>
        <v/>
      </c>
      <c r="N406" s="129" t="str">
        <f>IF('Retrofit Inputs'!T410=0,"",'Retrofit Inputs'!T410)</f>
        <v/>
      </c>
      <c r="O406" s="130" t="str">
        <f ca="1">IF(OR(B406="",N406=""),"",IF(N406="None",0,INDEX(INDIRECT(CONCATENATE(B406,"SF")),1,MATCH(N406,Defaults!D$22:G$22,0))))</f>
        <v/>
      </c>
      <c r="P406" s="131" t="str">
        <f t="shared" ca="1" si="24"/>
        <v/>
      </c>
      <c r="Q406" s="228" t="str">
        <f t="shared" ca="1" si="25"/>
        <v/>
      </c>
      <c r="R406" s="132" t="str">
        <f t="shared" ca="1" si="26"/>
        <v/>
      </c>
      <c r="S406" s="352" t="str">
        <f t="shared" ca="1" si="27"/>
        <v/>
      </c>
    </row>
    <row r="407" spans="1:24" s="20" customFormat="1" ht="15" customHeight="1">
      <c r="A407" s="104"/>
      <c r="B407" s="348" t="str">
        <f>IF('Retrofit Inputs'!B411=0,"",'Retrofit Inputs'!B411)</f>
        <v/>
      </c>
      <c r="C407" s="118" t="str">
        <f>IF(B407="","",VLOOKUP(B407,Defaults!B$22:C$28,2,FALSE))</f>
        <v/>
      </c>
      <c r="D407" s="125" t="str">
        <f>IFERROR(VLOOKUP(F407,Measures!$D$11:$F$245,3,FALSE),"")</f>
        <v/>
      </c>
      <c r="E407" s="127" t="str">
        <f ca="1">IF(OR('Project Info'!$C$16="",B407=""),"",IF(D407="Screw-in Lighting",INDEX(INDIRECT(CONCATENATE(B407,"SI_IE")),'Project Info'!C$16,1),IF(D407="Hard-Wired Lighting",INDEX(INDIRECT(CONCATENATE(B407,"HW_IE")),'Project Info'!C$16,1))))</f>
        <v/>
      </c>
      <c r="F407" s="128" t="str">
        <f>IF(OR('Retrofit Inputs'!D411="",'Retrofit Inputs'!F411=""),"",IF(OR('Retrofit Inputs'!D411="LED Tube",'Retrofit Inputs'!D411="LED Kit"),CONCATENATE("LED"," ",'Retrofit Inputs'!F411),CONCATENATE('Retrofit Inputs'!D411, " ",'Retrofit Inputs'!F411)))</f>
        <v/>
      </c>
      <c r="G407" s="120" t="str">
        <f>IF(F407="","",VLOOKUP(F407,Measures!D$11:G$245,4,FALSE))</f>
        <v/>
      </c>
      <c r="H407" s="129" t="str">
        <f>IF('Retrofit Inputs'!H411=0,"",'Retrofit Inputs'!H411)</f>
        <v/>
      </c>
      <c r="I407" s="129" t="str">
        <f>IF('Retrofit Inputs'!K411=0,"",'Retrofit Inputs'!K411)</f>
        <v/>
      </c>
      <c r="J407" s="130" t="str">
        <f ca="1">IF(OR(B407="",I407=""),"",IF(I407="None",0,INDEX(INDIRECT(CONCATENATE(B407,"SF")),1,MATCH(I407,Defaults!D$22:G$22,0))))</f>
        <v/>
      </c>
      <c r="K407" s="128" t="str">
        <f>IF(OR('Retrofit Inputs'!M411="",'Retrofit Inputs'!O411=""),"",IF(OR('Retrofit Inputs'!M411="LED Tube",'Retrofit Inputs'!M411="LED Kit"),CONCATENATE("LED"," ",'Retrofit Inputs'!O411),CONCATENATE('Retrofit Inputs'!M411, " ",'Retrofit Inputs'!O411)))</f>
        <v/>
      </c>
      <c r="L407" s="123" t="str">
        <f>IF(K407="","",VLOOKUP(K407,Measures!D$11:G$245,4,FALSE))</f>
        <v/>
      </c>
      <c r="M407" s="121" t="str">
        <f>IF('Retrofit Inputs'!Q411=0,"",'Retrofit Inputs'!Q411)</f>
        <v/>
      </c>
      <c r="N407" s="129" t="str">
        <f>IF('Retrofit Inputs'!T411=0,"",'Retrofit Inputs'!T411)</f>
        <v/>
      </c>
      <c r="O407" s="130" t="str">
        <f ca="1">IF(OR(B407="",N407=""),"",IF(N407="None",0,INDEX(INDIRECT(CONCATENATE(B407,"SF")),1,MATCH(N407,Defaults!D$22:G$22,0))))</f>
        <v/>
      </c>
      <c r="P407" s="131" t="str">
        <f t="shared" ca="1" si="24"/>
        <v/>
      </c>
      <c r="Q407" s="228" t="str">
        <f t="shared" ca="1" si="25"/>
        <v/>
      </c>
      <c r="R407" s="132" t="str">
        <f t="shared" ca="1" si="26"/>
        <v/>
      </c>
      <c r="S407" s="352" t="str">
        <f t="shared" ca="1" si="27"/>
        <v/>
      </c>
      <c r="T407" s="104"/>
      <c r="U407" s="13"/>
      <c r="V407" s="13"/>
      <c r="W407" s="13"/>
      <c r="X407" s="13"/>
    </row>
    <row r="408" spans="1:24" s="20" customFormat="1" ht="15" customHeight="1">
      <c r="A408" s="104"/>
      <c r="B408" s="348" t="str">
        <f>IF('Retrofit Inputs'!B412=0,"",'Retrofit Inputs'!B412)</f>
        <v/>
      </c>
      <c r="C408" s="118" t="str">
        <f>IF(B408="","",VLOOKUP(B408,Defaults!B$22:C$28,2,FALSE))</f>
        <v/>
      </c>
      <c r="D408" s="125" t="str">
        <f>IFERROR(VLOOKUP(F408,Measures!$D$11:$F$245,3,FALSE),"")</f>
        <v/>
      </c>
      <c r="E408" s="127" t="str">
        <f ca="1">IF(OR('Project Info'!$C$16="",B408=""),"",IF(D408="Screw-in Lighting",INDEX(INDIRECT(CONCATENATE(B408,"SI_IE")),'Project Info'!C$16,1),IF(D408="Hard-Wired Lighting",INDEX(INDIRECT(CONCATENATE(B408,"HW_IE")),'Project Info'!C$16,1))))</f>
        <v/>
      </c>
      <c r="F408" s="128" t="str">
        <f>IF(OR('Retrofit Inputs'!D412="",'Retrofit Inputs'!F412=""),"",IF(OR('Retrofit Inputs'!D412="LED Tube",'Retrofit Inputs'!D412="LED Kit"),CONCATENATE("LED"," ",'Retrofit Inputs'!F412),CONCATENATE('Retrofit Inputs'!D412, " ",'Retrofit Inputs'!F412)))</f>
        <v/>
      </c>
      <c r="G408" s="120" t="str">
        <f>IF(F408="","",VLOOKUP(F408,Measures!D$11:G$245,4,FALSE))</f>
        <v/>
      </c>
      <c r="H408" s="129" t="str">
        <f>IF('Retrofit Inputs'!H412=0,"",'Retrofit Inputs'!H412)</f>
        <v/>
      </c>
      <c r="I408" s="129" t="str">
        <f>IF('Retrofit Inputs'!K412=0,"",'Retrofit Inputs'!K412)</f>
        <v/>
      </c>
      <c r="J408" s="130" t="str">
        <f ca="1">IF(OR(B408="",I408=""),"",IF(I408="None",0,INDEX(INDIRECT(CONCATENATE(B408,"SF")),1,MATCH(I408,Defaults!D$22:G$22,0))))</f>
        <v/>
      </c>
      <c r="K408" s="24" t="str">
        <f>IF(OR('Retrofit Inputs'!M412="",'Retrofit Inputs'!O412=""),"",IF(OR('Retrofit Inputs'!M412="LED Tube",'Retrofit Inputs'!M412="LED Kit"),CONCATENATE("LED"," ",'Retrofit Inputs'!O412),CONCATENATE('Retrofit Inputs'!M412, " ",'Retrofit Inputs'!O412)))</f>
        <v/>
      </c>
      <c r="L408" s="123" t="str">
        <f>IF(K408="","",VLOOKUP(K408,Measures!D$11:G$245,4,FALSE))</f>
        <v/>
      </c>
      <c r="M408" s="121" t="str">
        <f>IF('Retrofit Inputs'!Q412=0,"",'Retrofit Inputs'!Q412)</f>
        <v/>
      </c>
      <c r="N408" s="25" t="str">
        <f>IF('Retrofit Inputs'!T412=0,"",'Retrofit Inputs'!T412)</f>
        <v/>
      </c>
      <c r="O408" s="26" t="str">
        <f ca="1">IF(OR(B408="",N408=""),"",IF(N408="None",0,INDEX(INDIRECT(CONCATENATE(B408,"SF")),1,MATCH(N408,Defaults!D$22:G$22,0))))</f>
        <v/>
      </c>
      <c r="P408" s="131" t="str">
        <f t="shared" ca="1" si="24"/>
        <v/>
      </c>
      <c r="Q408" s="229" t="str">
        <f t="shared" ca="1" si="25"/>
        <v/>
      </c>
      <c r="R408" s="81" t="str">
        <f t="shared" ca="1" si="26"/>
        <v/>
      </c>
      <c r="S408" s="353" t="str">
        <f t="shared" ca="1" si="27"/>
        <v/>
      </c>
      <c r="T408" s="15"/>
      <c r="U408" s="104"/>
      <c r="V408" s="13"/>
      <c r="W408" s="13"/>
      <c r="X408" s="13"/>
    </row>
    <row r="409" spans="1:24" s="20" customFormat="1" ht="15" customHeight="1">
      <c r="A409" s="104"/>
      <c r="B409" s="348" t="str">
        <f>IF('Retrofit Inputs'!B413=0,"",'Retrofit Inputs'!B413)</f>
        <v/>
      </c>
      <c r="C409" s="118" t="str">
        <f>IF(B409="","",VLOOKUP(B409,Defaults!B$22:C$28,2,FALSE))</f>
        <v/>
      </c>
      <c r="D409" s="125" t="str">
        <f>IFERROR(VLOOKUP(F409,Measures!$D$11:$F$245,3,FALSE),"")</f>
        <v/>
      </c>
      <c r="E409" s="127" t="str">
        <f ca="1">IF(OR('Project Info'!$C$16="",B409=""),"",IF(D409="Screw-in Lighting",INDEX(INDIRECT(CONCATENATE(B409,"SI_IE")),'Project Info'!C$16,1),IF(D409="Hard-Wired Lighting",INDEX(INDIRECT(CONCATENATE(B409,"HW_IE")),'Project Info'!C$16,1))))</f>
        <v/>
      </c>
      <c r="F409" s="128" t="str">
        <f>IF(OR('Retrofit Inputs'!D413="",'Retrofit Inputs'!F413=""),"",IF(OR('Retrofit Inputs'!D413="LED Tube",'Retrofit Inputs'!D413="LED Kit"),CONCATENATE("LED"," ",'Retrofit Inputs'!F413),CONCATENATE('Retrofit Inputs'!D413, " ",'Retrofit Inputs'!F413)))</f>
        <v/>
      </c>
      <c r="G409" s="120" t="str">
        <f>IF(F409="","",VLOOKUP(F409,Measures!D$11:G$245,4,FALSE))</f>
        <v/>
      </c>
      <c r="H409" s="129" t="str">
        <f>IF('Retrofit Inputs'!H413=0,"",'Retrofit Inputs'!H413)</f>
        <v/>
      </c>
      <c r="I409" s="129" t="str">
        <f>IF('Retrofit Inputs'!K413=0,"",'Retrofit Inputs'!K413)</f>
        <v/>
      </c>
      <c r="J409" s="130" t="str">
        <f ca="1">IF(OR(B409="",I409=""),"",IF(I409="None",0,INDEX(INDIRECT(CONCATENATE(B409,"SF")),1,MATCH(I409,Defaults!D$22:G$22,0))))</f>
        <v/>
      </c>
      <c r="K409" s="128" t="str">
        <f>IF(OR('Retrofit Inputs'!M413="",'Retrofit Inputs'!O413=""),"",IF(OR('Retrofit Inputs'!M413="LED Tube",'Retrofit Inputs'!M413="LED Kit"),CONCATENATE("LED"," ",'Retrofit Inputs'!O413),CONCATENATE('Retrofit Inputs'!M413, " ",'Retrofit Inputs'!O413)))</f>
        <v/>
      </c>
      <c r="L409" s="123" t="str">
        <f>IF(K409="","",VLOOKUP(K409,Measures!D$11:G$245,4,FALSE))</f>
        <v/>
      </c>
      <c r="M409" s="121" t="str">
        <f>IF('Retrofit Inputs'!Q413=0,"",'Retrofit Inputs'!Q413)</f>
        <v/>
      </c>
      <c r="N409" s="129" t="str">
        <f>IF('Retrofit Inputs'!T413=0,"",'Retrofit Inputs'!T413)</f>
        <v/>
      </c>
      <c r="O409" s="130" t="str">
        <f ca="1">IF(OR(B409="",N409=""),"",IF(N409="None",0,INDEX(INDIRECT(CONCATENATE(B409,"SF")),1,MATCH(N409,Defaults!D$22:G$22,0))))</f>
        <v/>
      </c>
      <c r="P409" s="131" t="str">
        <f t="shared" ca="1" si="24"/>
        <v/>
      </c>
      <c r="Q409" s="228" t="str">
        <f t="shared" ca="1" si="25"/>
        <v/>
      </c>
      <c r="R409" s="132" t="str">
        <f t="shared" ca="1" si="26"/>
        <v/>
      </c>
      <c r="S409" s="352" t="str">
        <f t="shared" ca="1" si="27"/>
        <v/>
      </c>
      <c r="T409" s="104"/>
      <c r="U409" s="16"/>
    </row>
    <row r="410" spans="1:24" s="20" customFormat="1" ht="15" customHeight="1">
      <c r="A410" s="104"/>
      <c r="B410" s="348" t="str">
        <f>IF('Retrofit Inputs'!B414=0,"",'Retrofit Inputs'!B414)</f>
        <v/>
      </c>
      <c r="C410" s="118" t="str">
        <f>IF(B410="","",VLOOKUP(B410,Defaults!B$22:C$28,2,FALSE))</f>
        <v/>
      </c>
      <c r="D410" s="125" t="str">
        <f>IFERROR(VLOOKUP(F410,Measures!$D$11:$F$245,3,FALSE),"")</f>
        <v/>
      </c>
      <c r="E410" s="127" t="str">
        <f ca="1">IF(OR('Project Info'!$C$16="",B410=""),"",IF(D410="Screw-in Lighting",INDEX(INDIRECT(CONCATENATE(B410,"SI_IE")),'Project Info'!C$16,1),IF(D410="Hard-Wired Lighting",INDEX(INDIRECT(CONCATENATE(B410,"HW_IE")),'Project Info'!C$16,1))))</f>
        <v/>
      </c>
      <c r="F410" s="128" t="str">
        <f>IF(OR('Retrofit Inputs'!D414="",'Retrofit Inputs'!F414=""),"",IF(OR('Retrofit Inputs'!D414="LED Tube",'Retrofit Inputs'!D414="LED Kit"),CONCATENATE("LED"," ",'Retrofit Inputs'!F414),CONCATENATE('Retrofit Inputs'!D414, " ",'Retrofit Inputs'!F414)))</f>
        <v/>
      </c>
      <c r="G410" s="120" t="str">
        <f>IF(F410="","",VLOOKUP(F410,Measures!D$11:G$245,4,FALSE))</f>
        <v/>
      </c>
      <c r="H410" s="129" t="str">
        <f>IF('Retrofit Inputs'!H414=0,"",'Retrofit Inputs'!H414)</f>
        <v/>
      </c>
      <c r="I410" s="129" t="str">
        <f>IF('Retrofit Inputs'!K414=0,"",'Retrofit Inputs'!K414)</f>
        <v/>
      </c>
      <c r="J410" s="130" t="str">
        <f ca="1">IF(OR(B410="",I410=""),"",IF(I410="None",0,INDEX(INDIRECT(CONCATENATE(B410,"SF")),1,MATCH(I410,Defaults!D$22:G$22,0))))</f>
        <v/>
      </c>
      <c r="K410" s="128" t="str">
        <f>IF(OR('Retrofit Inputs'!M414="",'Retrofit Inputs'!O414=""),"",IF(OR('Retrofit Inputs'!M414="LED Tube",'Retrofit Inputs'!M414="LED Kit"),CONCATENATE("LED"," ",'Retrofit Inputs'!O414),CONCATENATE('Retrofit Inputs'!M414, " ",'Retrofit Inputs'!O414)))</f>
        <v/>
      </c>
      <c r="L410" s="123" t="str">
        <f>IF(K410="","",VLOOKUP(K410,Measures!D$11:G$245,4,FALSE))</f>
        <v/>
      </c>
      <c r="M410" s="121" t="str">
        <f>IF('Retrofit Inputs'!Q414=0,"",'Retrofit Inputs'!Q414)</f>
        <v/>
      </c>
      <c r="N410" s="129" t="str">
        <f>IF('Retrofit Inputs'!T414=0,"",'Retrofit Inputs'!T414)</f>
        <v/>
      </c>
      <c r="O410" s="130" t="str">
        <f ca="1">IF(OR(B410="",N410=""),"",IF(N410="None",0,INDEX(INDIRECT(CONCATENATE(B410,"SF")),1,MATCH(N410,Defaults!D$22:G$22,0))))</f>
        <v/>
      </c>
      <c r="P410" s="131" t="str">
        <f t="shared" ca="1" si="24"/>
        <v/>
      </c>
      <c r="Q410" s="228" t="str">
        <f t="shared" ca="1" si="25"/>
        <v/>
      </c>
      <c r="R410" s="132" t="str">
        <f t="shared" ca="1" si="26"/>
        <v/>
      </c>
      <c r="S410" s="352" t="str">
        <f t="shared" ca="1" si="27"/>
        <v/>
      </c>
      <c r="T410" s="104"/>
      <c r="U410" s="104"/>
    </row>
    <row r="411" spans="1:24" s="20" customFormat="1" ht="15" customHeight="1">
      <c r="A411" s="104"/>
      <c r="B411" s="348" t="str">
        <f>IF('Retrofit Inputs'!B415=0,"",'Retrofit Inputs'!B415)</f>
        <v/>
      </c>
      <c r="C411" s="118" t="str">
        <f>IF(B411="","",VLOOKUP(B411,Defaults!B$22:C$28,2,FALSE))</f>
        <v/>
      </c>
      <c r="D411" s="125" t="str">
        <f>IFERROR(VLOOKUP(F411,Measures!$D$11:$F$245,3,FALSE),"")</f>
        <v/>
      </c>
      <c r="E411" s="127" t="str">
        <f ca="1">IF(OR('Project Info'!$C$16="",B411=""),"",IF(D411="Screw-in Lighting",INDEX(INDIRECT(CONCATENATE(B411,"SI_IE")),'Project Info'!C$16,1),IF(D411="Hard-Wired Lighting",INDEX(INDIRECT(CONCATENATE(B411,"HW_IE")),'Project Info'!C$16,1))))</f>
        <v/>
      </c>
      <c r="F411" s="128" t="str">
        <f>IF(OR('Retrofit Inputs'!D415="",'Retrofit Inputs'!F415=""),"",IF(OR('Retrofit Inputs'!D415="LED Tube",'Retrofit Inputs'!D415="LED Kit"),CONCATENATE("LED"," ",'Retrofit Inputs'!F415),CONCATENATE('Retrofit Inputs'!D415, " ",'Retrofit Inputs'!F415)))</f>
        <v/>
      </c>
      <c r="G411" s="120" t="str">
        <f>IF(F411="","",VLOOKUP(F411,Measures!D$11:G$245,4,FALSE))</f>
        <v/>
      </c>
      <c r="H411" s="129" t="str">
        <f>IF('Retrofit Inputs'!H415=0,"",'Retrofit Inputs'!H415)</f>
        <v/>
      </c>
      <c r="I411" s="129" t="str">
        <f>IF('Retrofit Inputs'!K415=0,"",'Retrofit Inputs'!K415)</f>
        <v/>
      </c>
      <c r="J411" s="130" t="str">
        <f ca="1">IF(OR(B411="",I411=""),"",IF(I411="None",0,INDEX(INDIRECT(CONCATENATE(B411,"SF")),1,MATCH(I411,Defaults!D$22:G$22,0))))</f>
        <v/>
      </c>
      <c r="K411" s="128" t="str">
        <f>IF(OR('Retrofit Inputs'!M415="",'Retrofit Inputs'!O415=""),"",IF(OR('Retrofit Inputs'!M415="LED Tube",'Retrofit Inputs'!M415="LED Kit"),CONCATENATE("LED"," ",'Retrofit Inputs'!O415),CONCATENATE('Retrofit Inputs'!M415, " ",'Retrofit Inputs'!O415)))</f>
        <v/>
      </c>
      <c r="L411" s="123" t="str">
        <f>IF(K411="","",VLOOKUP(K411,Measures!D$11:G$245,4,FALSE))</f>
        <v/>
      </c>
      <c r="M411" s="121" t="str">
        <f>IF('Retrofit Inputs'!Q415=0,"",'Retrofit Inputs'!Q415)</f>
        <v/>
      </c>
      <c r="N411" s="129" t="str">
        <f>IF('Retrofit Inputs'!T415=0,"",'Retrofit Inputs'!T415)</f>
        <v/>
      </c>
      <c r="O411" s="130" t="str">
        <f ca="1">IF(OR(B411="",N411=""),"",IF(N411="None",0,INDEX(INDIRECT(CONCATENATE(B411,"SF")),1,MATCH(N411,Defaults!D$22:G$22,0))))</f>
        <v/>
      </c>
      <c r="P411" s="131" t="str">
        <f t="shared" ca="1" si="24"/>
        <v/>
      </c>
      <c r="Q411" s="228" t="str">
        <f t="shared" ca="1" si="25"/>
        <v/>
      </c>
      <c r="R411" s="132" t="str">
        <f t="shared" ca="1" si="26"/>
        <v/>
      </c>
      <c r="S411" s="352" t="str">
        <f t="shared" ca="1" si="27"/>
        <v/>
      </c>
      <c r="T411" s="104"/>
      <c r="U411" s="104"/>
    </row>
    <row r="412" spans="1:24" s="20" customFormat="1" ht="15" customHeight="1">
      <c r="A412" s="104"/>
      <c r="B412" s="348" t="str">
        <f>IF('Retrofit Inputs'!B416=0,"",'Retrofit Inputs'!B416)</f>
        <v/>
      </c>
      <c r="C412" s="118" t="str">
        <f>IF(B412="","",VLOOKUP(B412,Defaults!B$22:C$28,2,FALSE))</f>
        <v/>
      </c>
      <c r="D412" s="125" t="str">
        <f>IFERROR(VLOOKUP(F412,Measures!$D$11:$F$245,3,FALSE),"")</f>
        <v/>
      </c>
      <c r="E412" s="127" t="str">
        <f ca="1">IF(OR('Project Info'!$C$16="",B412=""),"",IF(D412="Screw-in Lighting",INDEX(INDIRECT(CONCATENATE(B412,"SI_IE")),'Project Info'!C$16,1),IF(D412="Hard-Wired Lighting",INDEX(INDIRECT(CONCATENATE(B412,"HW_IE")),'Project Info'!C$16,1))))</f>
        <v/>
      </c>
      <c r="F412" s="128" t="str">
        <f>IF(OR('Retrofit Inputs'!D416="",'Retrofit Inputs'!F416=""),"",IF(OR('Retrofit Inputs'!D416="LED Tube",'Retrofit Inputs'!D416="LED Kit"),CONCATENATE("LED"," ",'Retrofit Inputs'!F416),CONCATENATE('Retrofit Inputs'!D416, " ",'Retrofit Inputs'!F416)))</f>
        <v/>
      </c>
      <c r="G412" s="120" t="str">
        <f>IF(F412="","",VLOOKUP(F412,Measures!D$11:G$245,4,FALSE))</f>
        <v/>
      </c>
      <c r="H412" s="129" t="str">
        <f>IF('Retrofit Inputs'!H416=0,"",'Retrofit Inputs'!H416)</f>
        <v/>
      </c>
      <c r="I412" s="129" t="str">
        <f>IF('Retrofit Inputs'!K416=0,"",'Retrofit Inputs'!K416)</f>
        <v/>
      </c>
      <c r="J412" s="130" t="str">
        <f ca="1">IF(OR(B412="",I412=""),"",IF(I412="None",0,INDEX(INDIRECT(CONCATENATE(B412,"SF")),1,MATCH(I412,Defaults!D$22:G$22,0))))</f>
        <v/>
      </c>
      <c r="K412" s="128" t="str">
        <f>IF(OR('Retrofit Inputs'!M416="",'Retrofit Inputs'!O416=""),"",IF(OR('Retrofit Inputs'!M416="LED Tube",'Retrofit Inputs'!M416="LED Kit"),CONCATENATE("LED"," ",'Retrofit Inputs'!O416),CONCATENATE('Retrofit Inputs'!M416, " ",'Retrofit Inputs'!O416)))</f>
        <v/>
      </c>
      <c r="L412" s="123" t="str">
        <f>IF(K412="","",VLOOKUP(K412,Measures!D$11:G$245,4,FALSE))</f>
        <v/>
      </c>
      <c r="M412" s="121" t="str">
        <f>IF('Retrofit Inputs'!Q416=0,"",'Retrofit Inputs'!Q416)</f>
        <v/>
      </c>
      <c r="N412" s="129" t="str">
        <f>IF('Retrofit Inputs'!T416=0,"",'Retrofit Inputs'!T416)</f>
        <v/>
      </c>
      <c r="O412" s="130" t="str">
        <f ca="1">IF(OR(B412="",N412=""),"",IF(N412="None",0,INDEX(INDIRECT(CONCATENATE(B412,"SF")),1,MATCH(N412,Defaults!D$22:G$22,0))))</f>
        <v/>
      </c>
      <c r="P412" s="131" t="str">
        <f t="shared" ca="1" si="24"/>
        <v/>
      </c>
      <c r="Q412" s="228" t="str">
        <f t="shared" ca="1" si="25"/>
        <v/>
      </c>
      <c r="R412" s="132" t="str">
        <f t="shared" ca="1" si="26"/>
        <v/>
      </c>
      <c r="S412" s="352" t="str">
        <f t="shared" ca="1" si="27"/>
        <v/>
      </c>
      <c r="T412" s="104"/>
      <c r="U412" s="104"/>
    </row>
    <row r="413" spans="1:24" s="20" customFormat="1" ht="15" customHeight="1">
      <c r="A413" s="18"/>
      <c r="B413" s="348" t="str">
        <f>IF('Retrofit Inputs'!B417=0,"",'Retrofit Inputs'!B417)</f>
        <v/>
      </c>
      <c r="C413" s="118" t="str">
        <f>IF(B413="","",VLOOKUP(B413,Defaults!B$22:C$28,2,FALSE))</f>
        <v/>
      </c>
      <c r="D413" s="125" t="str">
        <f>IFERROR(VLOOKUP(F413,Measures!$D$11:$F$245,3,FALSE),"")</f>
        <v/>
      </c>
      <c r="E413" s="127" t="str">
        <f ca="1">IF(OR('Project Info'!$C$16="",B413=""),"",IF(D413="Screw-in Lighting",INDEX(INDIRECT(CONCATENATE(B413,"SI_IE")),'Project Info'!C$16,1),IF(D413="Hard-Wired Lighting",INDEX(INDIRECT(CONCATENATE(B413,"HW_IE")),'Project Info'!C$16,1))))</f>
        <v/>
      </c>
      <c r="F413" s="128" t="str">
        <f>IF(OR('Retrofit Inputs'!D417="",'Retrofit Inputs'!F417=""),"",IF(OR('Retrofit Inputs'!D417="LED Tube",'Retrofit Inputs'!D417="LED Kit"),CONCATENATE("LED"," ",'Retrofit Inputs'!F417),CONCATENATE('Retrofit Inputs'!D417, " ",'Retrofit Inputs'!F417)))</f>
        <v/>
      </c>
      <c r="G413" s="120" t="str">
        <f>IF(F413="","",VLOOKUP(F413,Measures!D$11:G$245,4,FALSE))</f>
        <v/>
      </c>
      <c r="H413" s="129" t="str">
        <f>IF('Retrofit Inputs'!H417=0,"",'Retrofit Inputs'!H417)</f>
        <v/>
      </c>
      <c r="I413" s="129" t="str">
        <f>IF('Retrofit Inputs'!K417=0,"",'Retrofit Inputs'!K417)</f>
        <v/>
      </c>
      <c r="J413" s="130" t="str">
        <f ca="1">IF(OR(B413="",I413=""),"",IF(I413="None",0,INDEX(INDIRECT(CONCATENATE(B413,"SF")),1,MATCH(I413,Defaults!D$22:G$22,0))))</f>
        <v/>
      </c>
      <c r="K413" s="128" t="str">
        <f>IF(OR('Retrofit Inputs'!M417="",'Retrofit Inputs'!O417=""),"",IF(OR('Retrofit Inputs'!M417="LED Tube",'Retrofit Inputs'!M417="LED Kit"),CONCATENATE("LED"," ",'Retrofit Inputs'!O417),CONCATENATE('Retrofit Inputs'!M417, " ",'Retrofit Inputs'!O417)))</f>
        <v/>
      </c>
      <c r="L413" s="123" t="str">
        <f>IF(K413="","",VLOOKUP(K413,Measures!D$11:G$245,4,FALSE))</f>
        <v/>
      </c>
      <c r="M413" s="121" t="str">
        <f>IF('Retrofit Inputs'!Q417=0,"",'Retrofit Inputs'!Q417)</f>
        <v/>
      </c>
      <c r="N413" s="129" t="str">
        <f>IF('Retrofit Inputs'!T417=0,"",'Retrofit Inputs'!T417)</f>
        <v/>
      </c>
      <c r="O413" s="130" t="str">
        <f ca="1">IF(OR(B413="",N413=""),"",IF(N413="None",0,INDEX(INDIRECT(CONCATENATE(B413,"SF")),1,MATCH(N413,Defaults!D$22:G$22,0))))</f>
        <v/>
      </c>
      <c r="P413" s="131" t="str">
        <f t="shared" ca="1" si="24"/>
        <v/>
      </c>
      <c r="Q413" s="228" t="str">
        <f t="shared" ca="1" si="25"/>
        <v/>
      </c>
      <c r="R413" s="132" t="str">
        <f t="shared" ca="1" si="26"/>
        <v/>
      </c>
      <c r="S413" s="352" t="str">
        <f t="shared" ca="1" si="27"/>
        <v/>
      </c>
      <c r="T413" s="104"/>
      <c r="U413" s="104"/>
    </row>
    <row r="414" spans="1:24" s="20" customFormat="1" ht="15" customHeight="1">
      <c r="A414" s="109"/>
      <c r="B414" s="348" t="str">
        <f>IF('Retrofit Inputs'!B418=0,"",'Retrofit Inputs'!B418)</f>
        <v/>
      </c>
      <c r="C414" s="118" t="str">
        <f>IF(B414="","",VLOOKUP(B414,Defaults!B$22:C$28,2,FALSE))</f>
        <v/>
      </c>
      <c r="D414" s="125" t="str">
        <f>IFERROR(VLOOKUP(F414,Measures!$D$11:$F$245,3,FALSE),"")</f>
        <v/>
      </c>
      <c r="E414" s="127" t="str">
        <f ca="1">IF(OR('Project Info'!$C$16="",B414=""),"",IF(D414="Screw-in Lighting",INDEX(INDIRECT(CONCATENATE(B414,"SI_IE")),'Project Info'!C$16,1),IF(D414="Hard-Wired Lighting",INDEX(INDIRECT(CONCATENATE(B414,"HW_IE")),'Project Info'!C$16,1))))</f>
        <v/>
      </c>
      <c r="F414" s="133" t="str">
        <f>IF(OR('Retrofit Inputs'!D418="",'Retrofit Inputs'!F418=""),"",IF(OR('Retrofit Inputs'!D418="LED Tube",'Retrofit Inputs'!D418="LED Kit"),CONCATENATE("LED"," ",'Retrofit Inputs'!F418),CONCATENATE('Retrofit Inputs'!D418, " ",'Retrofit Inputs'!F418)))</f>
        <v/>
      </c>
      <c r="G414" s="120" t="str">
        <f>IF(F414="","",VLOOKUP(F414,Measures!D$11:G$245,4,FALSE))</f>
        <v/>
      </c>
      <c r="H414" s="134" t="str">
        <f>IF('Retrofit Inputs'!H418=0,"",'Retrofit Inputs'!H418)</f>
        <v/>
      </c>
      <c r="I414" s="134" t="str">
        <f>IF('Retrofit Inputs'!K418=0,"",'Retrofit Inputs'!K418)</f>
        <v/>
      </c>
      <c r="J414" s="135" t="str">
        <f ca="1">IF(OR(B414="",I414=""),"",IF(I414="None",0,INDEX(INDIRECT(CONCATENATE(B414,"SF")),1,MATCH(I414,Defaults!D$22:G$22,0))))</f>
        <v/>
      </c>
      <c r="K414" s="128" t="str">
        <f>IF(OR('Retrofit Inputs'!M418="",'Retrofit Inputs'!O418=""),"",IF(OR('Retrofit Inputs'!M418="LED Tube",'Retrofit Inputs'!M418="LED Kit"),CONCATENATE("LED"," ",'Retrofit Inputs'!O418),CONCATENATE('Retrofit Inputs'!M418, " ",'Retrofit Inputs'!O418)))</f>
        <v/>
      </c>
      <c r="L414" s="123" t="str">
        <f>IF(K414="","",VLOOKUP(K414,Measures!D$11:G$245,4,FALSE))</f>
        <v/>
      </c>
      <c r="M414" s="121" t="str">
        <f>IF('Retrofit Inputs'!Q418=0,"",'Retrofit Inputs'!Q418)</f>
        <v/>
      </c>
      <c r="N414" s="129" t="str">
        <f>IF('Retrofit Inputs'!T418=0,"",'Retrofit Inputs'!T418)</f>
        <v/>
      </c>
      <c r="O414" s="130" t="str">
        <f ca="1">IF(OR(B414="",N414=""),"",IF(N414="None",0,INDEX(INDIRECT(CONCATENATE(B414,"SF")),1,MATCH(N414,Defaults!D$22:G$22,0))))</f>
        <v/>
      </c>
      <c r="P414" s="131" t="str">
        <f t="shared" ca="1" si="24"/>
        <v/>
      </c>
      <c r="Q414" s="228" t="str">
        <f t="shared" ca="1" si="25"/>
        <v/>
      </c>
      <c r="R414" s="132" t="str">
        <f t="shared" ca="1" si="26"/>
        <v/>
      </c>
      <c r="S414" s="352" t="str">
        <f t="shared" ca="1" si="27"/>
        <v/>
      </c>
      <c r="T414" s="104"/>
      <c r="U414" s="104"/>
    </row>
    <row r="415" spans="1:24" s="20" customFormat="1" ht="15" customHeight="1">
      <c r="A415" s="109"/>
      <c r="B415" s="348" t="str">
        <f>IF('Retrofit Inputs'!B419=0,"",'Retrofit Inputs'!B419)</f>
        <v/>
      </c>
      <c r="C415" s="118" t="str">
        <f>IF(B415="","",VLOOKUP(B415,Defaults!B$22:C$28,2,FALSE))</f>
        <v/>
      </c>
      <c r="D415" s="125" t="str">
        <f>IFERROR(VLOOKUP(F415,Measures!$D$11:$F$245,3,FALSE),"")</f>
        <v/>
      </c>
      <c r="E415" s="127" t="str">
        <f ca="1">IF(OR('Project Info'!$C$16="",B415=""),"",IF(D415="Screw-in Lighting",INDEX(INDIRECT(CONCATENATE(B415,"SI_IE")),'Project Info'!C$16,1),IF(D415="Hard-Wired Lighting",INDEX(INDIRECT(CONCATENATE(B415,"HW_IE")),'Project Info'!C$16,1))))</f>
        <v/>
      </c>
      <c r="F415" s="133" t="str">
        <f>IF(OR('Retrofit Inputs'!D419="",'Retrofit Inputs'!F419=""),"",IF(OR('Retrofit Inputs'!D419="LED Tube",'Retrofit Inputs'!D419="LED Kit"),CONCATENATE("LED"," ",'Retrofit Inputs'!F419),CONCATENATE('Retrofit Inputs'!D419, " ",'Retrofit Inputs'!F419)))</f>
        <v/>
      </c>
      <c r="G415" s="120" t="str">
        <f>IF(F415="","",VLOOKUP(F415,Measures!D$11:G$245,4,FALSE))</f>
        <v/>
      </c>
      <c r="H415" s="134" t="str">
        <f>IF('Retrofit Inputs'!H419=0,"",'Retrofit Inputs'!H419)</f>
        <v/>
      </c>
      <c r="I415" s="134" t="str">
        <f>IF('Retrofit Inputs'!K419=0,"",'Retrofit Inputs'!K419)</f>
        <v/>
      </c>
      <c r="J415" s="135" t="str">
        <f ca="1">IF(OR(B415="",I415=""),"",IF(I415="None",0,INDEX(INDIRECT(CONCATENATE(B415,"SF")),1,MATCH(I415,Defaults!D$22:G$22,0))))</f>
        <v/>
      </c>
      <c r="K415" s="128" t="str">
        <f>IF(OR('Retrofit Inputs'!M419="",'Retrofit Inputs'!O419=""),"",IF(OR('Retrofit Inputs'!M419="LED Tube",'Retrofit Inputs'!M419="LED Kit"),CONCATENATE("LED"," ",'Retrofit Inputs'!O419),CONCATENATE('Retrofit Inputs'!M419, " ",'Retrofit Inputs'!O419)))</f>
        <v/>
      </c>
      <c r="L415" s="123" t="str">
        <f>IF(K415="","",VLOOKUP(K415,Measures!D$11:G$245,4,FALSE))</f>
        <v/>
      </c>
      <c r="M415" s="121" t="str">
        <f>IF('Retrofit Inputs'!Q419=0,"",'Retrofit Inputs'!Q419)</f>
        <v/>
      </c>
      <c r="N415" s="129" t="str">
        <f>IF('Retrofit Inputs'!T419=0,"",'Retrofit Inputs'!T419)</f>
        <v/>
      </c>
      <c r="O415" s="130" t="str">
        <f ca="1">IF(OR(B415="",N415=""),"",IF(N415="None",0,INDEX(INDIRECT(CONCATENATE(B415,"SF")),1,MATCH(N415,Defaults!D$22:G$22,0))))</f>
        <v/>
      </c>
      <c r="P415" s="131" t="str">
        <f t="shared" ca="1" si="24"/>
        <v/>
      </c>
      <c r="Q415" s="228" t="str">
        <f t="shared" ca="1" si="25"/>
        <v/>
      </c>
      <c r="R415" s="132" t="str">
        <f t="shared" ca="1" si="26"/>
        <v/>
      </c>
      <c r="S415" s="352" t="str">
        <f t="shared" ca="1" si="27"/>
        <v/>
      </c>
      <c r="T415" s="104"/>
      <c r="U415" s="104"/>
    </row>
    <row r="416" spans="1:24" s="20" customFormat="1" ht="15" customHeight="1">
      <c r="A416" s="109"/>
      <c r="B416" s="348" t="str">
        <f>IF('Retrofit Inputs'!B420=0,"",'Retrofit Inputs'!B420)</f>
        <v/>
      </c>
      <c r="C416" s="118" t="str">
        <f>IF(B416="","",VLOOKUP(B416,Defaults!B$22:C$28,2,FALSE))</f>
        <v/>
      </c>
      <c r="D416" s="125" t="str">
        <f>IFERROR(VLOOKUP(F416,Measures!$D$11:$F$245,3,FALSE),"")</f>
        <v/>
      </c>
      <c r="E416" s="127" t="str">
        <f ca="1">IF(OR('Project Info'!$C$16="",B416=""),"",IF(D416="Screw-in Lighting",INDEX(INDIRECT(CONCATENATE(B416,"SI_IE")),'Project Info'!C$16,1),IF(D416="Hard-Wired Lighting",INDEX(INDIRECT(CONCATENATE(B416,"HW_IE")),'Project Info'!C$16,1))))</f>
        <v/>
      </c>
      <c r="F416" s="117" t="str">
        <f>IF(OR('Retrofit Inputs'!D420="",'Retrofit Inputs'!F420=""),"",IF(OR('Retrofit Inputs'!D420="LED Tube",'Retrofit Inputs'!D420="LED Kit"),CONCATENATE("LED"," ",'Retrofit Inputs'!F420),CONCATENATE('Retrofit Inputs'!D420, " ",'Retrofit Inputs'!F420)))</f>
        <v/>
      </c>
      <c r="G416" s="120" t="str">
        <f>IF(F416="","",VLOOKUP(F416,Measures!D$11:G$245,4,FALSE))</f>
        <v/>
      </c>
      <c r="H416" s="121" t="str">
        <f>IF('Retrofit Inputs'!H420=0,"",'Retrofit Inputs'!H420)</f>
        <v/>
      </c>
      <c r="I416" s="121" t="str">
        <f>IF('Retrofit Inputs'!K420=0,"",'Retrofit Inputs'!K420)</f>
        <v/>
      </c>
      <c r="J416" s="122" t="str">
        <f ca="1">IF(OR(B416="",I416=""),"",IF(I416="None",0,INDEX(INDIRECT(CONCATENATE(B416,"SF")),1,MATCH(I416,Defaults!D$22:G$22,0))))</f>
        <v/>
      </c>
      <c r="K416" s="117" t="str">
        <f>IF(OR('Retrofit Inputs'!M420="",'Retrofit Inputs'!O420=""),"",IF(OR('Retrofit Inputs'!M420="LED Tube",'Retrofit Inputs'!M420="LED Kit"),CONCATENATE("LED"," ",'Retrofit Inputs'!O420),CONCATENATE('Retrofit Inputs'!M420, " ",'Retrofit Inputs'!O420)))</f>
        <v/>
      </c>
      <c r="L416" s="123" t="str">
        <f>IF(K416="","",VLOOKUP(K416,Measures!D$11:G$245,4,FALSE))</f>
        <v/>
      </c>
      <c r="M416" s="121" t="str">
        <f>IF('Retrofit Inputs'!Q420=0,"",'Retrofit Inputs'!Q420)</f>
        <v/>
      </c>
      <c r="N416" s="121" t="str">
        <f>IF('Retrofit Inputs'!T420=0,"",'Retrofit Inputs'!T420)</f>
        <v/>
      </c>
      <c r="O416" s="122" t="str">
        <f ca="1">IF(OR(B416="",N416=""),"",IF(N416="None",0,INDEX(INDIRECT(CONCATENATE(B416,"SF")),1,MATCH(N416,Defaults!D$22:G$22,0))))</f>
        <v/>
      </c>
      <c r="P416" s="136" t="str">
        <f t="shared" ca="1" si="24"/>
        <v/>
      </c>
      <c r="Q416" s="230" t="str">
        <f t="shared" ca="1" si="25"/>
        <v/>
      </c>
      <c r="R416" s="126" t="str">
        <f t="shared" ca="1" si="26"/>
        <v/>
      </c>
      <c r="S416" s="351" t="str">
        <f t="shared" ca="1" si="27"/>
        <v/>
      </c>
      <c r="T416" s="104"/>
      <c r="U416" s="104"/>
    </row>
    <row r="417" spans="1:24" ht="15" customHeight="1">
      <c r="A417" s="15"/>
      <c r="B417" s="348" t="str">
        <f>IF('Retrofit Inputs'!B421=0,"",'Retrofit Inputs'!B421)</f>
        <v/>
      </c>
      <c r="C417" s="118" t="str">
        <f>IF(B417="","",VLOOKUP(B417,Defaults!B$22:C$28,2,FALSE))</f>
        <v/>
      </c>
      <c r="D417" s="125" t="str">
        <f>IFERROR(VLOOKUP(F417,Measures!$D$11:$F$245,3,FALSE),"")</f>
        <v/>
      </c>
      <c r="E417" s="127" t="str">
        <f ca="1">IF(OR('Project Info'!$C$16="",B417=""),"",IF(D417="Screw-in Lighting",INDEX(INDIRECT(CONCATENATE(B417,"SI_IE")),'Project Info'!C$16,1),IF(D417="Hard-Wired Lighting",INDEX(INDIRECT(CONCATENATE(B417,"HW_IE")),'Project Info'!C$16,1))))</f>
        <v/>
      </c>
      <c r="F417" s="128" t="str">
        <f>IF(OR('Retrofit Inputs'!D421="",'Retrofit Inputs'!F421=""),"",IF(OR('Retrofit Inputs'!D421="LED Tube",'Retrofit Inputs'!D421="LED Kit"),CONCATENATE("LED"," ",'Retrofit Inputs'!F421),CONCATENATE('Retrofit Inputs'!D421, " ",'Retrofit Inputs'!F421)))</f>
        <v/>
      </c>
      <c r="G417" s="120" t="str">
        <f>IF(F417="","",VLOOKUP(F417,Measures!D$11:G$245,4,FALSE))</f>
        <v/>
      </c>
      <c r="H417" s="129" t="str">
        <f>IF('Retrofit Inputs'!H421=0,"",'Retrofit Inputs'!H421)</f>
        <v/>
      </c>
      <c r="I417" s="129" t="str">
        <f>IF('Retrofit Inputs'!K421=0,"",'Retrofit Inputs'!K421)</f>
        <v/>
      </c>
      <c r="J417" s="130" t="str">
        <f ca="1">IF(OR(B417="",I417=""),"",IF(I417="None",0,INDEX(INDIRECT(CONCATENATE(B417,"SF")),1,MATCH(I417,Defaults!D$22:G$22,0))))</f>
        <v/>
      </c>
      <c r="K417" s="128" t="str">
        <f>IF(OR('Retrofit Inputs'!M421="",'Retrofit Inputs'!O421=""),"",IF(OR('Retrofit Inputs'!M421="LED Tube",'Retrofit Inputs'!M421="LED Kit"),CONCATENATE("LED"," ",'Retrofit Inputs'!O421),CONCATENATE('Retrofit Inputs'!M421, " ",'Retrofit Inputs'!O421)))</f>
        <v/>
      </c>
      <c r="L417" s="123" t="str">
        <f>IF(K417="","",VLOOKUP(K417,Measures!D$11:G$245,4,FALSE))</f>
        <v/>
      </c>
      <c r="M417" s="121" t="str">
        <f>IF('Retrofit Inputs'!Q421=0,"",'Retrofit Inputs'!Q421)</f>
        <v/>
      </c>
      <c r="N417" s="129" t="str">
        <f>IF('Retrofit Inputs'!T421=0,"",'Retrofit Inputs'!T421)</f>
        <v/>
      </c>
      <c r="O417" s="130" t="str">
        <f ca="1">IF(OR(B417="",N417=""),"",IF(N417="None",0,INDEX(INDIRECT(CONCATENATE(B417,"SF")),1,MATCH(N417,Defaults!D$22:G$22,0))))</f>
        <v/>
      </c>
      <c r="P417" s="131" t="str">
        <f t="shared" ca="1" si="24"/>
        <v/>
      </c>
      <c r="Q417" s="228" t="str">
        <f t="shared" ca="1" si="25"/>
        <v/>
      </c>
      <c r="R417" s="132" t="str">
        <f t="shared" ca="1" si="26"/>
        <v/>
      </c>
      <c r="S417" s="352" t="str">
        <f t="shared" ca="1" si="27"/>
        <v/>
      </c>
      <c r="U417" s="104"/>
      <c r="V417" s="20"/>
      <c r="W417" s="20"/>
      <c r="X417" s="20"/>
    </row>
    <row r="418" spans="1:24" ht="15" customHeight="1">
      <c r="A418" s="19"/>
      <c r="B418" s="348" t="str">
        <f>IF('Retrofit Inputs'!B422=0,"",'Retrofit Inputs'!B422)</f>
        <v/>
      </c>
      <c r="C418" s="118" t="str">
        <f>IF(B418="","",VLOOKUP(B418,Defaults!B$22:C$28,2,FALSE))</f>
        <v/>
      </c>
      <c r="D418" s="125" t="str">
        <f>IFERROR(VLOOKUP(F418,Measures!$D$11:$F$245,3,FALSE),"")</f>
        <v/>
      </c>
      <c r="E418" s="127" t="str">
        <f ca="1">IF(OR('Project Info'!$C$16="",B418=""),"",IF(D418="Screw-in Lighting",INDEX(INDIRECT(CONCATENATE(B418,"SI_IE")),'Project Info'!C$16,1),IF(D418="Hard-Wired Lighting",INDEX(INDIRECT(CONCATENATE(B418,"HW_IE")),'Project Info'!C$16,1))))</f>
        <v/>
      </c>
      <c r="F418" s="128" t="str">
        <f>IF(OR('Retrofit Inputs'!D422="",'Retrofit Inputs'!F422=""),"",IF(OR('Retrofit Inputs'!D422="LED Tube",'Retrofit Inputs'!D422="LED Kit"),CONCATENATE("LED"," ",'Retrofit Inputs'!F422),CONCATENATE('Retrofit Inputs'!D422, " ",'Retrofit Inputs'!F422)))</f>
        <v/>
      </c>
      <c r="G418" s="120" t="str">
        <f>IF(F418="","",VLOOKUP(F418,Measures!D$11:G$245,4,FALSE))</f>
        <v/>
      </c>
      <c r="H418" s="129" t="str">
        <f>IF('Retrofit Inputs'!H422=0,"",'Retrofit Inputs'!H422)</f>
        <v/>
      </c>
      <c r="I418" s="129" t="str">
        <f>IF('Retrofit Inputs'!K422=0,"",'Retrofit Inputs'!K422)</f>
        <v/>
      </c>
      <c r="J418" s="130" t="str">
        <f ca="1">IF(OR(B418="",I418=""),"",IF(I418="None",0,INDEX(INDIRECT(CONCATENATE(B418,"SF")),1,MATCH(I418,Defaults!D$22:G$22,0))))</f>
        <v/>
      </c>
      <c r="K418" s="24" t="str">
        <f>IF(OR('Retrofit Inputs'!M422="",'Retrofit Inputs'!O422=""),"",IF(OR('Retrofit Inputs'!M422="LED Tube",'Retrofit Inputs'!M422="LED Kit"),CONCATENATE("LED"," ",'Retrofit Inputs'!O422),CONCATENATE('Retrofit Inputs'!M422, " ",'Retrofit Inputs'!O422)))</f>
        <v/>
      </c>
      <c r="L418" s="123" t="str">
        <f>IF(K418="","",VLOOKUP(K418,Measures!D$11:G$245,4,FALSE))</f>
        <v/>
      </c>
      <c r="M418" s="121" t="str">
        <f>IF('Retrofit Inputs'!Q422=0,"",'Retrofit Inputs'!Q422)</f>
        <v/>
      </c>
      <c r="N418" s="25" t="str">
        <f>IF('Retrofit Inputs'!T422=0,"",'Retrofit Inputs'!T422)</f>
        <v/>
      </c>
      <c r="O418" s="26" t="str">
        <f ca="1">IF(OR(B418="",N418=""),"",IF(N418="None",0,INDEX(INDIRECT(CONCATENATE(B418,"SF")),1,MATCH(N418,Defaults!D$22:G$22,0))))</f>
        <v/>
      </c>
      <c r="P418" s="27" t="str">
        <f t="shared" ca="1" si="24"/>
        <v/>
      </c>
      <c r="Q418" s="229" t="str">
        <f t="shared" ca="1" si="25"/>
        <v/>
      </c>
      <c r="R418" s="81" t="str">
        <f t="shared" ca="1" si="26"/>
        <v/>
      </c>
      <c r="S418" s="353" t="str">
        <f t="shared" ca="1" si="27"/>
        <v/>
      </c>
      <c r="V418" s="20"/>
      <c r="W418" s="20"/>
      <c r="X418" s="20"/>
    </row>
    <row r="419" spans="1:24" ht="15" customHeight="1">
      <c r="A419" s="104"/>
      <c r="B419" s="348" t="str">
        <f>IF('Retrofit Inputs'!B423=0,"",'Retrofit Inputs'!B423)</f>
        <v/>
      </c>
      <c r="C419" s="118" t="str">
        <f>IF(B419="","",VLOOKUP(B419,Defaults!B$22:C$28,2,FALSE))</f>
        <v/>
      </c>
      <c r="D419" s="125" t="str">
        <f>IFERROR(VLOOKUP(F419,Measures!$D$11:$F$245,3,FALSE),"")</f>
        <v/>
      </c>
      <c r="E419" s="127" t="str">
        <f ca="1">IF(OR('Project Info'!$C$16="",B419=""),"",IF(D419="Screw-in Lighting",INDEX(INDIRECT(CONCATENATE(B419,"SI_IE")),'Project Info'!C$16,1),IF(D419="Hard-Wired Lighting",INDEX(INDIRECT(CONCATENATE(B419,"HW_IE")),'Project Info'!C$16,1))))</f>
        <v/>
      </c>
      <c r="F419" s="128" t="str">
        <f>IF(OR('Retrofit Inputs'!D423="",'Retrofit Inputs'!F423=""),"",IF(OR('Retrofit Inputs'!D423="LED Tube",'Retrofit Inputs'!D423="LED Kit"),CONCATENATE("LED"," ",'Retrofit Inputs'!F423),CONCATENATE('Retrofit Inputs'!D423, " ",'Retrofit Inputs'!F423)))</f>
        <v/>
      </c>
      <c r="G419" s="120" t="str">
        <f>IF(F419="","",VLOOKUP(F419,Measures!D$11:G$245,4,FALSE))</f>
        <v/>
      </c>
      <c r="H419" s="129" t="str">
        <f>IF('Retrofit Inputs'!H423=0,"",'Retrofit Inputs'!H423)</f>
        <v/>
      </c>
      <c r="I419" s="129" t="str">
        <f>IF('Retrofit Inputs'!K423=0,"",'Retrofit Inputs'!K423)</f>
        <v/>
      </c>
      <c r="J419" s="130" t="str">
        <f ca="1">IF(OR(B419="",I419=""),"",IF(I419="None",0,INDEX(INDIRECT(CONCATENATE(B419,"SF")),1,MATCH(I419,Defaults!D$22:G$22,0))))</f>
        <v/>
      </c>
      <c r="K419" s="128" t="str">
        <f>IF(OR('Retrofit Inputs'!M423="",'Retrofit Inputs'!O423=""),"",IF(OR('Retrofit Inputs'!M423="LED Tube",'Retrofit Inputs'!M423="LED Kit"),CONCATENATE("LED"," ",'Retrofit Inputs'!O423),CONCATENATE('Retrofit Inputs'!M423, " ",'Retrofit Inputs'!O423)))</f>
        <v/>
      </c>
      <c r="L419" s="123" t="str">
        <f>IF(K419="","",VLOOKUP(K419,Measures!D$11:G$245,4,FALSE))</f>
        <v/>
      </c>
      <c r="M419" s="121" t="str">
        <f>IF('Retrofit Inputs'!Q423=0,"",'Retrofit Inputs'!Q423)</f>
        <v/>
      </c>
      <c r="N419" s="129" t="str">
        <f>IF('Retrofit Inputs'!T423=0,"",'Retrofit Inputs'!T423)</f>
        <v/>
      </c>
      <c r="O419" s="130" t="str">
        <f ca="1">IF(OR(B419="",N419=""),"",IF(N419="None",0,INDEX(INDIRECT(CONCATENATE(B419,"SF")),1,MATCH(N419,Defaults!D$22:G$22,0))))</f>
        <v/>
      </c>
      <c r="P419" s="131" t="str">
        <f t="shared" ca="1" si="24"/>
        <v/>
      </c>
      <c r="Q419" s="228" t="str">
        <f t="shared" ca="1" si="25"/>
        <v/>
      </c>
      <c r="R419" s="132" t="str">
        <f t="shared" ca="1" si="26"/>
        <v/>
      </c>
      <c r="S419" s="352" t="str">
        <f t="shared" ca="1" si="27"/>
        <v/>
      </c>
    </row>
    <row r="420" spans="1:24" ht="15" customHeight="1">
      <c r="A420" s="104"/>
      <c r="B420" s="348" t="str">
        <f>IF('Retrofit Inputs'!B424=0,"",'Retrofit Inputs'!B424)</f>
        <v/>
      </c>
      <c r="C420" s="118" t="str">
        <f>IF(B420="","",VLOOKUP(B420,Defaults!B$22:C$28,2,FALSE))</f>
        <v/>
      </c>
      <c r="D420" s="125" t="str">
        <f>IFERROR(VLOOKUP(F420,Measures!$D$11:$F$245,3,FALSE),"")</f>
        <v/>
      </c>
      <c r="E420" s="127" t="str">
        <f ca="1">IF(OR('Project Info'!$C$16="",B420=""),"",IF(D420="Screw-in Lighting",INDEX(INDIRECT(CONCATENATE(B420,"SI_IE")),'Project Info'!C$16,1),IF(D420="Hard-Wired Lighting",INDEX(INDIRECT(CONCATENATE(B420,"HW_IE")),'Project Info'!C$16,1))))</f>
        <v/>
      </c>
      <c r="F420" s="128" t="str">
        <f>IF(OR('Retrofit Inputs'!D424="",'Retrofit Inputs'!F424=""),"",IF(OR('Retrofit Inputs'!D424="LED Tube",'Retrofit Inputs'!D424="LED Kit"),CONCATENATE("LED"," ",'Retrofit Inputs'!F424),CONCATENATE('Retrofit Inputs'!D424, " ",'Retrofit Inputs'!F424)))</f>
        <v/>
      </c>
      <c r="G420" s="120" t="str">
        <f>IF(F420="","",VLOOKUP(F420,Measures!D$11:G$245,4,FALSE))</f>
        <v/>
      </c>
      <c r="H420" s="129" t="str">
        <f>IF('Retrofit Inputs'!H424=0,"",'Retrofit Inputs'!H424)</f>
        <v/>
      </c>
      <c r="I420" s="129" t="str">
        <f>IF('Retrofit Inputs'!K424=0,"",'Retrofit Inputs'!K424)</f>
        <v/>
      </c>
      <c r="J420" s="130" t="str">
        <f ca="1">IF(OR(B420="",I420=""),"",IF(I420="None",0,INDEX(INDIRECT(CONCATENATE(B420,"SF")),1,MATCH(I420,Defaults!D$22:G$22,0))))</f>
        <v/>
      </c>
      <c r="K420" s="128" t="str">
        <f>IF(OR('Retrofit Inputs'!M424="",'Retrofit Inputs'!O424=""),"",IF(OR('Retrofit Inputs'!M424="LED Tube",'Retrofit Inputs'!M424="LED Kit"),CONCATENATE("LED"," ",'Retrofit Inputs'!O424),CONCATENATE('Retrofit Inputs'!M424, " ",'Retrofit Inputs'!O424)))</f>
        <v/>
      </c>
      <c r="L420" s="123" t="str">
        <f>IF(K420="","",VLOOKUP(K420,Measures!D$11:G$245,4,FALSE))</f>
        <v/>
      </c>
      <c r="M420" s="121" t="str">
        <f>IF('Retrofit Inputs'!Q424=0,"",'Retrofit Inputs'!Q424)</f>
        <v/>
      </c>
      <c r="N420" s="129" t="str">
        <f>IF('Retrofit Inputs'!T424=0,"",'Retrofit Inputs'!T424)</f>
        <v/>
      </c>
      <c r="O420" s="130" t="str">
        <f ca="1">IF(OR(B420="",N420=""),"",IF(N420="None",0,INDEX(INDIRECT(CONCATENATE(B420,"SF")),1,MATCH(N420,Defaults!D$22:G$22,0))))</f>
        <v/>
      </c>
      <c r="P420" s="131" t="str">
        <f t="shared" ca="1" si="24"/>
        <v/>
      </c>
      <c r="Q420" s="228" t="str">
        <f t="shared" ca="1" si="25"/>
        <v/>
      </c>
      <c r="R420" s="132" t="str">
        <f t="shared" ca="1" si="26"/>
        <v/>
      </c>
      <c r="S420" s="352" t="str">
        <f t="shared" ca="1" si="27"/>
        <v/>
      </c>
    </row>
    <row r="421" spans="1:24" ht="15" customHeight="1">
      <c r="A421" s="104"/>
      <c r="B421" s="348" t="str">
        <f>IF('Retrofit Inputs'!B425=0,"",'Retrofit Inputs'!B425)</f>
        <v/>
      </c>
      <c r="C421" s="118" t="str">
        <f>IF(B421="","",VLOOKUP(B421,Defaults!B$22:C$28,2,FALSE))</f>
        <v/>
      </c>
      <c r="D421" s="125" t="str">
        <f>IFERROR(VLOOKUP(F421,Measures!$D$11:$F$245,3,FALSE),"")</f>
        <v/>
      </c>
      <c r="E421" s="127" t="str">
        <f ca="1">IF(OR('Project Info'!$C$16="",B421=""),"",IF(D421="Screw-in Lighting",INDEX(INDIRECT(CONCATENATE(B421,"SI_IE")),'Project Info'!C$16,1),IF(D421="Hard-Wired Lighting",INDEX(INDIRECT(CONCATENATE(B421,"HW_IE")),'Project Info'!C$16,1))))</f>
        <v/>
      </c>
      <c r="F421" s="128" t="str">
        <f>IF(OR('Retrofit Inputs'!D425="",'Retrofit Inputs'!F425=""),"",IF(OR('Retrofit Inputs'!D425="LED Tube",'Retrofit Inputs'!D425="LED Kit"),CONCATENATE("LED"," ",'Retrofit Inputs'!F425),CONCATENATE('Retrofit Inputs'!D425, " ",'Retrofit Inputs'!F425)))</f>
        <v/>
      </c>
      <c r="G421" s="120" t="str">
        <f>IF(F421="","",VLOOKUP(F421,Measures!D$11:G$245,4,FALSE))</f>
        <v/>
      </c>
      <c r="H421" s="129" t="str">
        <f>IF('Retrofit Inputs'!H425=0,"",'Retrofit Inputs'!H425)</f>
        <v/>
      </c>
      <c r="I421" s="129" t="str">
        <f>IF('Retrofit Inputs'!K425=0,"",'Retrofit Inputs'!K425)</f>
        <v/>
      </c>
      <c r="J421" s="130" t="str">
        <f ca="1">IF(OR(B421="",I421=""),"",IF(I421="None",0,INDEX(INDIRECT(CONCATENATE(B421,"SF")),1,MATCH(I421,Defaults!D$22:G$22,0))))</f>
        <v/>
      </c>
      <c r="K421" s="128" t="str">
        <f>IF(OR('Retrofit Inputs'!M425="",'Retrofit Inputs'!O425=""),"",IF(OR('Retrofit Inputs'!M425="LED Tube",'Retrofit Inputs'!M425="LED Kit"),CONCATENATE("LED"," ",'Retrofit Inputs'!O425),CONCATENATE('Retrofit Inputs'!M425, " ",'Retrofit Inputs'!O425)))</f>
        <v/>
      </c>
      <c r="L421" s="123" t="str">
        <f>IF(K421="","",VLOOKUP(K421,Measures!D$11:G$245,4,FALSE))</f>
        <v/>
      </c>
      <c r="M421" s="121" t="str">
        <f>IF('Retrofit Inputs'!Q425=0,"",'Retrofit Inputs'!Q425)</f>
        <v/>
      </c>
      <c r="N421" s="129" t="str">
        <f>IF('Retrofit Inputs'!T425=0,"",'Retrofit Inputs'!T425)</f>
        <v/>
      </c>
      <c r="O421" s="130" t="str">
        <f ca="1">IF(OR(B421="",N421=""),"",IF(N421="None",0,INDEX(INDIRECT(CONCATENATE(B421,"SF")),1,MATCH(N421,Defaults!D$22:G$22,0))))</f>
        <v/>
      </c>
      <c r="P421" s="131" t="str">
        <f t="shared" ca="1" si="24"/>
        <v/>
      </c>
      <c r="Q421" s="228" t="str">
        <f t="shared" ca="1" si="25"/>
        <v/>
      </c>
      <c r="R421" s="132" t="str">
        <f t="shared" ca="1" si="26"/>
        <v/>
      </c>
      <c r="S421" s="352" t="str">
        <f t="shared" ca="1" si="27"/>
        <v/>
      </c>
    </row>
    <row r="422" spans="1:24" ht="15" customHeight="1">
      <c r="B422" s="348" t="str">
        <f>IF('Retrofit Inputs'!B426=0,"",'Retrofit Inputs'!B426)</f>
        <v/>
      </c>
      <c r="C422" s="118" t="str">
        <f>IF(B422="","",VLOOKUP(B422,Defaults!B$22:C$28,2,FALSE))</f>
        <v/>
      </c>
      <c r="D422" s="125" t="str">
        <f>IFERROR(VLOOKUP(F422,Measures!$D$11:$F$245,3,FALSE),"")</f>
        <v/>
      </c>
      <c r="E422" s="127" t="str">
        <f ca="1">IF(OR('Project Info'!$C$16="",B422=""),"",IF(D422="Screw-in Lighting",INDEX(INDIRECT(CONCATENATE(B422,"SI_IE")),'Project Info'!C$16,1),IF(D422="Hard-Wired Lighting",INDEX(INDIRECT(CONCATENATE(B422,"HW_IE")),'Project Info'!C$16,1))))</f>
        <v/>
      </c>
      <c r="F422" s="128" t="str">
        <f>IF(OR('Retrofit Inputs'!D426="",'Retrofit Inputs'!F426=""),"",IF(OR('Retrofit Inputs'!D426="LED Tube",'Retrofit Inputs'!D426="LED Kit"),CONCATENATE("LED"," ",'Retrofit Inputs'!F426),CONCATENATE('Retrofit Inputs'!D426, " ",'Retrofit Inputs'!F426)))</f>
        <v/>
      </c>
      <c r="G422" s="120" t="str">
        <f>IF(F422="","",VLOOKUP(F422,Measures!D$11:G$245,4,FALSE))</f>
        <v/>
      </c>
      <c r="H422" s="129" t="str">
        <f>IF('Retrofit Inputs'!H426=0,"",'Retrofit Inputs'!H426)</f>
        <v/>
      </c>
      <c r="I422" s="129" t="str">
        <f>IF('Retrofit Inputs'!K426=0,"",'Retrofit Inputs'!K426)</f>
        <v/>
      </c>
      <c r="J422" s="130" t="str">
        <f ca="1">IF(OR(B422="",I422=""),"",IF(I422="None",0,INDEX(INDIRECT(CONCATENATE(B422,"SF")),1,MATCH(I422,Defaults!D$22:G$22,0))))</f>
        <v/>
      </c>
      <c r="K422" s="128" t="str">
        <f>IF(OR('Retrofit Inputs'!M426="",'Retrofit Inputs'!O426=""),"",IF(OR('Retrofit Inputs'!M426="LED Tube",'Retrofit Inputs'!M426="LED Kit"),CONCATENATE("LED"," ",'Retrofit Inputs'!O426),CONCATENATE('Retrofit Inputs'!M426, " ",'Retrofit Inputs'!O426)))</f>
        <v/>
      </c>
      <c r="L422" s="123" t="str">
        <f>IF(K422="","",VLOOKUP(K422,Measures!D$11:G$245,4,FALSE))</f>
        <v/>
      </c>
      <c r="M422" s="121" t="str">
        <f>IF('Retrofit Inputs'!Q426=0,"",'Retrofit Inputs'!Q426)</f>
        <v/>
      </c>
      <c r="N422" s="129" t="str">
        <f>IF('Retrofit Inputs'!T426=0,"",'Retrofit Inputs'!T426)</f>
        <v/>
      </c>
      <c r="O422" s="130" t="str">
        <f ca="1">IF(OR(B422="",N422=""),"",IF(N422="None",0,INDEX(INDIRECT(CONCATENATE(B422,"SF")),1,MATCH(N422,Defaults!D$22:G$22,0))))</f>
        <v/>
      </c>
      <c r="P422" s="131" t="str">
        <f t="shared" ca="1" si="24"/>
        <v/>
      </c>
      <c r="Q422" s="228" t="str">
        <f t="shared" ca="1" si="25"/>
        <v/>
      </c>
      <c r="R422" s="132" t="str">
        <f t="shared" ca="1" si="26"/>
        <v/>
      </c>
      <c r="S422" s="352" t="str">
        <f t="shared" ca="1" si="27"/>
        <v/>
      </c>
    </row>
    <row r="423" spans="1:24" ht="15" customHeight="1">
      <c r="B423" s="348" t="str">
        <f>IF('Retrofit Inputs'!B427=0,"",'Retrofit Inputs'!B427)</f>
        <v/>
      </c>
      <c r="C423" s="118" t="str">
        <f>IF(B423="","",VLOOKUP(B423,Defaults!B$22:C$28,2,FALSE))</f>
        <v/>
      </c>
      <c r="D423" s="125" t="str">
        <f>IFERROR(VLOOKUP(F423,Measures!$D$11:$F$245,3,FALSE),"")</f>
        <v/>
      </c>
      <c r="E423" s="127" t="str">
        <f ca="1">IF(OR('Project Info'!$C$16="",B423=""),"",IF(D423="Screw-in Lighting",INDEX(INDIRECT(CONCATENATE(B423,"SI_IE")),'Project Info'!C$16,1),IF(D423="Hard-Wired Lighting",INDEX(INDIRECT(CONCATENATE(B423,"HW_IE")),'Project Info'!C$16,1))))</f>
        <v/>
      </c>
      <c r="F423" s="128" t="str">
        <f>IF(OR('Retrofit Inputs'!D427="",'Retrofit Inputs'!F427=""),"",IF(OR('Retrofit Inputs'!D427="LED Tube",'Retrofit Inputs'!D427="LED Kit"),CONCATENATE("LED"," ",'Retrofit Inputs'!F427),CONCATENATE('Retrofit Inputs'!D427, " ",'Retrofit Inputs'!F427)))</f>
        <v/>
      </c>
      <c r="G423" s="120" t="str">
        <f>IF(F423="","",VLOOKUP(F423,Measures!D$11:G$245,4,FALSE))</f>
        <v/>
      </c>
      <c r="H423" s="129" t="str">
        <f>IF('Retrofit Inputs'!H427=0,"",'Retrofit Inputs'!H427)</f>
        <v/>
      </c>
      <c r="I423" s="129" t="str">
        <f>IF('Retrofit Inputs'!K427=0,"",'Retrofit Inputs'!K427)</f>
        <v/>
      </c>
      <c r="J423" s="130" t="str">
        <f ca="1">IF(OR(B423="",I423=""),"",IF(I423="None",0,INDEX(INDIRECT(CONCATENATE(B423,"SF")),1,MATCH(I423,Defaults!D$22:G$22,0))))</f>
        <v/>
      </c>
      <c r="K423" s="128" t="str">
        <f>IF(OR('Retrofit Inputs'!M427="",'Retrofit Inputs'!O427=""),"",IF(OR('Retrofit Inputs'!M427="LED Tube",'Retrofit Inputs'!M427="LED Kit"),CONCATENATE("LED"," ",'Retrofit Inputs'!O427),CONCATENATE('Retrofit Inputs'!M427, " ",'Retrofit Inputs'!O427)))</f>
        <v/>
      </c>
      <c r="L423" s="123" t="str">
        <f>IF(K423="","",VLOOKUP(K423,Measures!D$11:G$245,4,FALSE))</f>
        <v/>
      </c>
      <c r="M423" s="121" t="str">
        <f>IF('Retrofit Inputs'!Q427=0,"",'Retrofit Inputs'!Q427)</f>
        <v/>
      </c>
      <c r="N423" s="129" t="str">
        <f>IF('Retrofit Inputs'!T427=0,"",'Retrofit Inputs'!T427)</f>
        <v/>
      </c>
      <c r="O423" s="130" t="str">
        <f ca="1">IF(OR(B423="",N423=""),"",IF(N423="None",0,INDEX(INDIRECT(CONCATENATE(B423,"SF")),1,MATCH(N423,Defaults!D$22:G$22,0))))</f>
        <v/>
      </c>
      <c r="P423" s="131" t="str">
        <f t="shared" ca="1" si="24"/>
        <v/>
      </c>
      <c r="Q423" s="228" t="str">
        <f t="shared" ca="1" si="25"/>
        <v/>
      </c>
      <c r="R423" s="132" t="str">
        <f t="shared" ca="1" si="26"/>
        <v/>
      </c>
      <c r="S423" s="352" t="str">
        <f t="shared" ca="1" si="27"/>
        <v/>
      </c>
    </row>
    <row r="424" spans="1:24" ht="15" customHeight="1">
      <c r="B424" s="348" t="str">
        <f>IF('Retrofit Inputs'!B428=0,"",'Retrofit Inputs'!B428)</f>
        <v/>
      </c>
      <c r="C424" s="118" t="str">
        <f>IF(B424="","",VLOOKUP(B424,Defaults!B$22:C$28,2,FALSE))</f>
        <v/>
      </c>
      <c r="D424" s="125" t="str">
        <f>IFERROR(VLOOKUP(F424,Measures!$D$11:$F$245,3,FALSE),"")</f>
        <v/>
      </c>
      <c r="E424" s="127" t="str">
        <f ca="1">IF(OR('Project Info'!$C$16="",B424=""),"",IF(D424="Screw-in Lighting",INDEX(INDIRECT(CONCATENATE(B424,"SI_IE")),'Project Info'!C$16,1),IF(D424="Hard-Wired Lighting",INDEX(INDIRECT(CONCATENATE(B424,"HW_IE")),'Project Info'!C$16,1))))</f>
        <v/>
      </c>
      <c r="F424" s="133" t="str">
        <f>IF(OR('Retrofit Inputs'!D428="",'Retrofit Inputs'!F428=""),"",IF(OR('Retrofit Inputs'!D428="LED Tube",'Retrofit Inputs'!D428="LED Kit"),CONCATENATE("LED"," ",'Retrofit Inputs'!F428),CONCATENATE('Retrofit Inputs'!D428, " ",'Retrofit Inputs'!F428)))</f>
        <v/>
      </c>
      <c r="G424" s="120" t="str">
        <f>IF(F424="","",VLOOKUP(F424,Measures!D$11:G$245,4,FALSE))</f>
        <v/>
      </c>
      <c r="H424" s="134" t="str">
        <f>IF('Retrofit Inputs'!H428=0,"",'Retrofit Inputs'!H428)</f>
        <v/>
      </c>
      <c r="I424" s="134" t="str">
        <f>IF('Retrofit Inputs'!K428=0,"",'Retrofit Inputs'!K428)</f>
        <v/>
      </c>
      <c r="J424" s="135" t="str">
        <f ca="1">IF(OR(B424="",I424=""),"",IF(I424="None",0,INDEX(INDIRECT(CONCATENATE(B424,"SF")),1,MATCH(I424,Defaults!D$22:G$22,0))))</f>
        <v/>
      </c>
      <c r="K424" s="128" t="str">
        <f>IF(OR('Retrofit Inputs'!M428="",'Retrofit Inputs'!O428=""),"",IF(OR('Retrofit Inputs'!M428="LED Tube",'Retrofit Inputs'!M428="LED Kit"),CONCATENATE("LED"," ",'Retrofit Inputs'!O428),CONCATENATE('Retrofit Inputs'!M428, " ",'Retrofit Inputs'!O428)))</f>
        <v/>
      </c>
      <c r="L424" s="123" t="str">
        <f>IF(K424="","",VLOOKUP(K424,Measures!D$11:G$245,4,FALSE))</f>
        <v/>
      </c>
      <c r="M424" s="121" t="str">
        <f>IF('Retrofit Inputs'!Q428=0,"",'Retrofit Inputs'!Q428)</f>
        <v/>
      </c>
      <c r="N424" s="129" t="str">
        <f>IF('Retrofit Inputs'!T428=0,"",'Retrofit Inputs'!T428)</f>
        <v/>
      </c>
      <c r="O424" s="130" t="str">
        <f ca="1">IF(OR(B424="",N424=""),"",IF(N424="None",0,INDEX(INDIRECT(CONCATENATE(B424,"SF")),1,MATCH(N424,Defaults!D$22:G$22,0))))</f>
        <v/>
      </c>
      <c r="P424" s="131" t="str">
        <f t="shared" ca="1" si="24"/>
        <v/>
      </c>
      <c r="Q424" s="228" t="str">
        <f t="shared" ca="1" si="25"/>
        <v/>
      </c>
      <c r="R424" s="132" t="str">
        <f t="shared" ca="1" si="26"/>
        <v/>
      </c>
      <c r="S424" s="352" t="str">
        <f t="shared" ca="1" si="27"/>
        <v/>
      </c>
    </row>
    <row r="425" spans="1:24" ht="15" customHeight="1">
      <c r="B425" s="349" t="str">
        <f>IF('Retrofit Inputs'!B429=0,"",'Retrofit Inputs'!B429)</f>
        <v/>
      </c>
      <c r="C425" s="118" t="str">
        <f>IF(B425="","",VLOOKUP(B425,Defaults!B$22:C$28,2,FALSE))</f>
        <v/>
      </c>
      <c r="D425" s="125" t="str">
        <f>IFERROR(VLOOKUP(F425,Measures!$D$11:$F$245,3,FALSE),"")</f>
        <v/>
      </c>
      <c r="E425" s="127" t="str">
        <f ca="1">IF(OR('Project Info'!$C$16="",B425=""),"",IF(D425="Screw-in Lighting",INDEX(INDIRECT(CONCATENATE(B425,"SI_IE")),'Project Info'!C$16,1),IF(D425="Hard-Wired Lighting",INDEX(INDIRECT(CONCATENATE(B425,"HW_IE")),'Project Info'!C$16,1))))</f>
        <v/>
      </c>
      <c r="F425" s="137" t="str">
        <f>IF(OR('Retrofit Inputs'!D429="",'Retrofit Inputs'!F429=""),"",IF(OR('Retrofit Inputs'!D429="LED Tube",'Retrofit Inputs'!D429="LED Kit"),CONCATENATE("LED"," ",'Retrofit Inputs'!F429),CONCATENATE('Retrofit Inputs'!D429, " ",'Retrofit Inputs'!F429)))</f>
        <v/>
      </c>
      <c r="G425" s="120" t="str">
        <f>IF(F425="","",VLOOKUP(F425,Measures!D$11:G$245,4,FALSE))</f>
        <v/>
      </c>
      <c r="H425" s="138" t="str">
        <f>IF('Retrofit Inputs'!H429=0,"",'Retrofit Inputs'!H429)</f>
        <v/>
      </c>
      <c r="I425" s="138" t="str">
        <f>IF('Retrofit Inputs'!K429=0,"",'Retrofit Inputs'!K429)</f>
        <v/>
      </c>
      <c r="J425" s="139" t="str">
        <f ca="1">IF(OR(B425="",I425=""),"",IF(I425="None",0,INDEX(INDIRECT(CONCATENATE(B425,"SF")),1,MATCH(I425,Defaults!D$22:G$22,0))))</f>
        <v/>
      </c>
      <c r="K425" s="140" t="str">
        <f>IF(OR('Retrofit Inputs'!M429="",'Retrofit Inputs'!O429=""),"",IF(OR('Retrofit Inputs'!M429="LED Tube",'Retrofit Inputs'!M429="LED Kit"),CONCATENATE("LED"," ",'Retrofit Inputs'!O429),CONCATENATE('Retrofit Inputs'!M429, " ",'Retrofit Inputs'!O429)))</f>
        <v/>
      </c>
      <c r="L425" s="123" t="str">
        <f>IF(K425="","",VLOOKUP(K425,Measures!D$11:G$245,4,FALSE))</f>
        <v/>
      </c>
      <c r="M425" s="141" t="str">
        <f>IF('Retrofit Inputs'!Q429=0,"",'Retrofit Inputs'!Q429)</f>
        <v/>
      </c>
      <c r="N425" s="142" t="str">
        <f>IF('Retrofit Inputs'!T429=0,"",'Retrofit Inputs'!T429)</f>
        <v/>
      </c>
      <c r="O425" s="143" t="str">
        <f ca="1">IF(OR(B425="",N425=""),"",IF(N425="None",0,INDEX(INDIRECT(CONCATENATE(B425,"SF")),1,MATCH(N425,Defaults!D$22:G$22,0))))</f>
        <v/>
      </c>
      <c r="P425" s="144" t="str">
        <f t="shared" ca="1" si="24"/>
        <v/>
      </c>
      <c r="Q425" s="231" t="str">
        <f t="shared" ca="1" si="25"/>
        <v/>
      </c>
      <c r="R425" s="145" t="str">
        <f t="shared" ca="1" si="26"/>
        <v/>
      </c>
      <c r="S425" s="354" t="str">
        <f t="shared" ca="1" si="27"/>
        <v/>
      </c>
    </row>
    <row r="426" spans="1:24" ht="15" customHeight="1">
      <c r="B426" s="350" t="str">
        <f>IF('Retrofit Inputs'!B430=0,"",'Retrofit Inputs'!B430)</f>
        <v/>
      </c>
      <c r="C426" s="118" t="str">
        <f>IF(B426="","",VLOOKUP(B426,Defaults!B$22:C$28,2,FALSE))</f>
        <v/>
      </c>
      <c r="D426" s="125" t="str">
        <f>IFERROR(VLOOKUP(F426,Measures!$D$11:$F$245,3,FALSE),"")</f>
        <v/>
      </c>
      <c r="E426" s="127" t="str">
        <f ca="1">IF(OR('Project Info'!$C$16="",B426=""),"",IF(D426="Screw-in Lighting",INDEX(INDIRECT(CONCATENATE(B426,"SI_IE")),'Project Info'!C$16,1),IF(D426="Hard-Wired Lighting",INDEX(INDIRECT(CONCATENATE(B426,"HW_IE")),'Project Info'!C$16,1))))</f>
        <v/>
      </c>
      <c r="F426" s="128" t="str">
        <f>IF(OR('Retrofit Inputs'!D430="",'Retrofit Inputs'!F430=""),"",IF(OR('Retrofit Inputs'!D430="LED Tube",'Retrofit Inputs'!D430="LED Kit"),CONCATENATE("LED"," ",'Retrofit Inputs'!F430),CONCATENATE('Retrofit Inputs'!D430, " ",'Retrofit Inputs'!F430)))</f>
        <v/>
      </c>
      <c r="G426" s="120" t="str">
        <f>IF(F426="","",VLOOKUP(F426,Measures!D$11:G$245,4,FALSE))</f>
        <v/>
      </c>
      <c r="H426" s="129" t="str">
        <f>IF('Retrofit Inputs'!H430=0,"",'Retrofit Inputs'!H430)</f>
        <v/>
      </c>
      <c r="I426" s="129" t="str">
        <f>IF('Retrofit Inputs'!K430=0,"",'Retrofit Inputs'!K430)</f>
        <v/>
      </c>
      <c r="J426" s="130" t="str">
        <f ca="1">IF(OR(B426="",I426=""),"",IF(I426="None",0,INDEX(INDIRECT(CONCATENATE(B426,"SF")),1,MATCH(I426,Defaults!D$22:G$22,0))))</f>
        <v/>
      </c>
      <c r="K426" s="128" t="str">
        <f>IF(OR('Retrofit Inputs'!M430="",'Retrofit Inputs'!O430=""),"",IF(OR('Retrofit Inputs'!M430="LED Tube",'Retrofit Inputs'!M430="LED Kit"),CONCATENATE("LED"," ",'Retrofit Inputs'!O430),CONCATENATE('Retrofit Inputs'!M430, " ",'Retrofit Inputs'!O430)))</f>
        <v/>
      </c>
      <c r="L426" s="123" t="str">
        <f>IF(K426="","",VLOOKUP(K426,Measures!D$11:G$245,4,FALSE))</f>
        <v/>
      </c>
      <c r="M426" s="129" t="str">
        <f>IF('Retrofit Inputs'!Q430=0,"",'Retrofit Inputs'!Q430)</f>
        <v/>
      </c>
      <c r="N426" s="129" t="str">
        <f>IF('Retrofit Inputs'!T430=0,"",'Retrofit Inputs'!T430)</f>
        <v/>
      </c>
      <c r="O426" s="130" t="str">
        <f ca="1">IF(OR(B426="",N426=""),"",IF(N426="None",0,INDEX(INDIRECT(CONCATENATE(B426,"SF")),1,MATCH(N426,Defaults!D$22:G$22,0))))</f>
        <v/>
      </c>
      <c r="P426" s="131" t="str">
        <f t="shared" ca="1" si="24"/>
        <v/>
      </c>
      <c r="Q426" s="228" t="str">
        <f t="shared" ca="1" si="25"/>
        <v/>
      </c>
      <c r="R426" s="132" t="str">
        <f t="shared" ca="1" si="26"/>
        <v/>
      </c>
      <c r="S426" s="352" t="str">
        <f t="shared" ca="1" si="27"/>
        <v/>
      </c>
    </row>
    <row r="427" spans="1:24" ht="15" customHeight="1">
      <c r="B427" s="348" t="str">
        <f>IF('Retrofit Inputs'!B431=0,"",'Retrofit Inputs'!B431)</f>
        <v/>
      </c>
      <c r="C427" s="118" t="str">
        <f>IF(B427="","",VLOOKUP(B427,Defaults!B$22:C$28,2,FALSE))</f>
        <v/>
      </c>
      <c r="D427" s="125" t="str">
        <f>IFERROR(VLOOKUP(F427,Measures!$D$11:$F$245,3,FALSE),"")</f>
        <v/>
      </c>
      <c r="E427" s="127" t="str">
        <f ca="1">IF(OR('Project Info'!$C$16="",B427=""),"",IF(D427="Screw-in Lighting",INDEX(INDIRECT(CONCATENATE(B427,"SI_IE")),'Project Info'!C$16,1),IF(D427="Hard-Wired Lighting",INDEX(INDIRECT(CONCATENATE(B427,"HW_IE")),'Project Info'!C$16,1))))</f>
        <v/>
      </c>
      <c r="F427" s="128" t="str">
        <f>IF(OR('Retrofit Inputs'!D431="",'Retrofit Inputs'!F431=""),"",IF(OR('Retrofit Inputs'!D431="LED Tube",'Retrofit Inputs'!D431="LED Kit"),CONCATENATE("LED"," ",'Retrofit Inputs'!F431),CONCATENATE('Retrofit Inputs'!D431, " ",'Retrofit Inputs'!F431)))</f>
        <v/>
      </c>
      <c r="G427" s="120" t="str">
        <f>IF(F427="","",VLOOKUP(F427,Measures!D$11:G$245,4,FALSE))</f>
        <v/>
      </c>
      <c r="H427" s="129" t="str">
        <f>IF('Retrofit Inputs'!H431=0,"",'Retrofit Inputs'!H431)</f>
        <v/>
      </c>
      <c r="I427" s="129" t="str">
        <f>IF('Retrofit Inputs'!K431=0,"",'Retrofit Inputs'!K431)</f>
        <v/>
      </c>
      <c r="J427" s="130" t="str">
        <f ca="1">IF(OR(B427="",I427=""),"",IF(I427="None",0,INDEX(INDIRECT(CONCATENATE(B427,"SF")),1,MATCH(I427,Defaults!D$22:G$22,0))))</f>
        <v/>
      </c>
      <c r="K427" s="128" t="str">
        <f>IF(OR('Retrofit Inputs'!M431="",'Retrofit Inputs'!O431=""),"",IF(OR('Retrofit Inputs'!M431="LED Tube",'Retrofit Inputs'!M431="LED Kit"),CONCATENATE("LED"," ",'Retrofit Inputs'!O431),CONCATENATE('Retrofit Inputs'!M431, " ",'Retrofit Inputs'!O431)))</f>
        <v/>
      </c>
      <c r="L427" s="123" t="str">
        <f>IF(K427="","",VLOOKUP(K427,Measures!D$11:G$245,4,FALSE))</f>
        <v/>
      </c>
      <c r="M427" s="121" t="str">
        <f>IF('Retrofit Inputs'!Q431=0,"",'Retrofit Inputs'!Q431)</f>
        <v/>
      </c>
      <c r="N427" s="129" t="str">
        <f>IF('Retrofit Inputs'!T431=0,"",'Retrofit Inputs'!T431)</f>
        <v/>
      </c>
      <c r="O427" s="130" t="str">
        <f ca="1">IF(OR(B427="",N427=""),"",IF(N427="None",0,INDEX(INDIRECT(CONCATENATE(B427,"SF")),1,MATCH(N427,Defaults!D$22:G$22,0))))</f>
        <v/>
      </c>
      <c r="P427" s="131" t="str">
        <f t="shared" ca="1" si="24"/>
        <v/>
      </c>
      <c r="Q427" s="228" t="str">
        <f t="shared" ca="1" si="25"/>
        <v/>
      </c>
      <c r="R427" s="132" t="str">
        <f t="shared" ca="1" si="26"/>
        <v/>
      </c>
      <c r="S427" s="352" t="str">
        <f t="shared" ca="1" si="27"/>
        <v/>
      </c>
    </row>
    <row r="428" spans="1:24" ht="15" customHeight="1">
      <c r="B428" s="348" t="str">
        <f>IF('Retrofit Inputs'!B432=0,"",'Retrofit Inputs'!B432)</f>
        <v/>
      </c>
      <c r="C428" s="118" t="str">
        <f>IF(B428="","",VLOOKUP(B428,Defaults!B$22:C$28,2,FALSE))</f>
        <v/>
      </c>
      <c r="D428" s="125" t="str">
        <f>IFERROR(VLOOKUP(F428,Measures!$D$11:$F$245,3,FALSE),"")</f>
        <v/>
      </c>
      <c r="E428" s="127" t="str">
        <f ca="1">IF(OR('Project Info'!$C$16="",B428=""),"",IF(D428="Screw-in Lighting",INDEX(INDIRECT(CONCATENATE(B428,"SI_IE")),'Project Info'!C$16,1),IF(D428="Hard-Wired Lighting",INDEX(INDIRECT(CONCATENATE(B428,"HW_IE")),'Project Info'!C$16,1))))</f>
        <v/>
      </c>
      <c r="F428" s="128" t="str">
        <f>IF(OR('Retrofit Inputs'!D432="",'Retrofit Inputs'!F432=""),"",IF(OR('Retrofit Inputs'!D432="LED Tube",'Retrofit Inputs'!D432="LED Kit"),CONCATENATE("LED"," ",'Retrofit Inputs'!F432),CONCATENATE('Retrofit Inputs'!D432, " ",'Retrofit Inputs'!F432)))</f>
        <v/>
      </c>
      <c r="G428" s="120" t="str">
        <f>IF(F428="","",VLOOKUP(F428,Measures!D$11:G$245,4,FALSE))</f>
        <v/>
      </c>
      <c r="H428" s="129" t="str">
        <f>IF('Retrofit Inputs'!H432=0,"",'Retrofit Inputs'!H432)</f>
        <v/>
      </c>
      <c r="I428" s="129" t="str">
        <f>IF('Retrofit Inputs'!K432=0,"",'Retrofit Inputs'!K432)</f>
        <v/>
      </c>
      <c r="J428" s="130" t="str">
        <f ca="1">IF(OR(B428="",I428=""),"",IF(I428="None",0,INDEX(INDIRECT(CONCATENATE(B428,"SF")),1,MATCH(I428,Defaults!D$22:G$22,0))))</f>
        <v/>
      </c>
      <c r="K428" s="24" t="str">
        <f>IF(OR('Retrofit Inputs'!M432="",'Retrofit Inputs'!O432=""),"",IF(OR('Retrofit Inputs'!M432="LED Tube",'Retrofit Inputs'!M432="LED Kit"),CONCATENATE("LED"," ",'Retrofit Inputs'!O432),CONCATENATE('Retrofit Inputs'!M432, " ",'Retrofit Inputs'!O432)))</f>
        <v/>
      </c>
      <c r="L428" s="123" t="str">
        <f>IF(K428="","",VLOOKUP(K428,Measures!D$11:G$245,4,FALSE))</f>
        <v/>
      </c>
      <c r="M428" s="121" t="str">
        <f>IF('Retrofit Inputs'!Q432=0,"",'Retrofit Inputs'!Q432)</f>
        <v/>
      </c>
      <c r="N428" s="25" t="str">
        <f>IF('Retrofit Inputs'!T432=0,"",'Retrofit Inputs'!T432)</f>
        <v/>
      </c>
      <c r="O428" s="26" t="str">
        <f ca="1">IF(OR(B428="",N428=""),"",IF(N428="None",0,INDEX(INDIRECT(CONCATENATE(B428,"SF")),1,MATCH(N428,Defaults!D$22:G$22,0))))</f>
        <v/>
      </c>
      <c r="P428" s="131" t="str">
        <f t="shared" ca="1" si="24"/>
        <v/>
      </c>
      <c r="Q428" s="229" t="str">
        <f t="shared" ca="1" si="25"/>
        <v/>
      </c>
      <c r="R428" s="81" t="str">
        <f t="shared" ca="1" si="26"/>
        <v/>
      </c>
      <c r="S428" s="353" t="str">
        <f t="shared" ca="1" si="27"/>
        <v/>
      </c>
    </row>
    <row r="429" spans="1:24" ht="15" customHeight="1">
      <c r="B429" s="348" t="str">
        <f>IF('Retrofit Inputs'!B433=0,"",'Retrofit Inputs'!B433)</f>
        <v/>
      </c>
      <c r="C429" s="118" t="str">
        <f>IF(B429="","",VLOOKUP(B429,Defaults!B$22:C$28,2,FALSE))</f>
        <v/>
      </c>
      <c r="D429" s="125" t="str">
        <f>IFERROR(VLOOKUP(F429,Measures!$D$11:$F$245,3,FALSE),"")</f>
        <v/>
      </c>
      <c r="E429" s="127" t="str">
        <f ca="1">IF(OR('Project Info'!$C$16="",B429=""),"",IF(D429="Screw-in Lighting",INDEX(INDIRECT(CONCATENATE(B429,"SI_IE")),'Project Info'!C$16,1),IF(D429="Hard-Wired Lighting",INDEX(INDIRECT(CONCATENATE(B429,"HW_IE")),'Project Info'!C$16,1))))</f>
        <v/>
      </c>
      <c r="F429" s="128" t="str">
        <f>IF(OR('Retrofit Inputs'!D433="",'Retrofit Inputs'!F433=""),"",IF(OR('Retrofit Inputs'!D433="LED Tube",'Retrofit Inputs'!D433="LED Kit"),CONCATENATE("LED"," ",'Retrofit Inputs'!F433),CONCATENATE('Retrofit Inputs'!D433, " ",'Retrofit Inputs'!F433)))</f>
        <v/>
      </c>
      <c r="G429" s="120" t="str">
        <f>IF(F429="","",VLOOKUP(F429,Measures!D$11:G$245,4,FALSE))</f>
        <v/>
      </c>
      <c r="H429" s="129" t="str">
        <f>IF('Retrofit Inputs'!H433=0,"",'Retrofit Inputs'!H433)</f>
        <v/>
      </c>
      <c r="I429" s="129" t="str">
        <f>IF('Retrofit Inputs'!K433=0,"",'Retrofit Inputs'!K433)</f>
        <v/>
      </c>
      <c r="J429" s="130" t="str">
        <f ca="1">IF(OR(B429="",I429=""),"",IF(I429="None",0,INDEX(INDIRECT(CONCATENATE(B429,"SF")),1,MATCH(I429,Defaults!D$22:G$22,0))))</f>
        <v/>
      </c>
      <c r="K429" s="128" t="str">
        <f>IF(OR('Retrofit Inputs'!M433="",'Retrofit Inputs'!O433=""),"",IF(OR('Retrofit Inputs'!M433="LED Tube",'Retrofit Inputs'!M433="LED Kit"),CONCATENATE("LED"," ",'Retrofit Inputs'!O433),CONCATENATE('Retrofit Inputs'!M433, " ",'Retrofit Inputs'!O433)))</f>
        <v/>
      </c>
      <c r="L429" s="123" t="str">
        <f>IF(K429="","",VLOOKUP(K429,Measures!D$11:G$245,4,FALSE))</f>
        <v/>
      </c>
      <c r="M429" s="121" t="str">
        <f>IF('Retrofit Inputs'!Q433=0,"",'Retrofit Inputs'!Q433)</f>
        <v/>
      </c>
      <c r="N429" s="129" t="str">
        <f>IF('Retrofit Inputs'!T433=0,"",'Retrofit Inputs'!T433)</f>
        <v/>
      </c>
      <c r="O429" s="130" t="str">
        <f ca="1">IF(OR(B429="",N429=""),"",IF(N429="None",0,INDEX(INDIRECT(CONCATENATE(B429,"SF")),1,MATCH(N429,Defaults!D$22:G$22,0))))</f>
        <v/>
      </c>
      <c r="P429" s="131" t="str">
        <f t="shared" ca="1" si="24"/>
        <v/>
      </c>
      <c r="Q429" s="228" t="str">
        <f t="shared" ca="1" si="25"/>
        <v/>
      </c>
      <c r="R429" s="132" t="str">
        <f t="shared" ca="1" si="26"/>
        <v/>
      </c>
      <c r="S429" s="352" t="str">
        <f t="shared" ca="1" si="27"/>
        <v/>
      </c>
    </row>
    <row r="430" spans="1:24" ht="15" customHeight="1">
      <c r="B430" s="348" t="str">
        <f>IF('Retrofit Inputs'!B434=0,"",'Retrofit Inputs'!B434)</f>
        <v/>
      </c>
      <c r="C430" s="118" t="str">
        <f>IF(B430="","",VLOOKUP(B430,Defaults!B$22:C$28,2,FALSE))</f>
        <v/>
      </c>
      <c r="D430" s="125" t="str">
        <f>IFERROR(VLOOKUP(F430,Measures!$D$11:$F$245,3,FALSE),"")</f>
        <v/>
      </c>
      <c r="E430" s="127" t="str">
        <f ca="1">IF(OR('Project Info'!$C$16="",B430=""),"",IF(D430="Screw-in Lighting",INDEX(INDIRECT(CONCATENATE(B430,"SI_IE")),'Project Info'!C$16,1),IF(D430="Hard-Wired Lighting",INDEX(INDIRECT(CONCATENATE(B430,"HW_IE")),'Project Info'!C$16,1))))</f>
        <v/>
      </c>
      <c r="F430" s="128" t="str">
        <f>IF(OR('Retrofit Inputs'!D434="",'Retrofit Inputs'!F434=""),"",IF(OR('Retrofit Inputs'!D434="LED Tube",'Retrofit Inputs'!D434="LED Kit"),CONCATENATE("LED"," ",'Retrofit Inputs'!F434),CONCATENATE('Retrofit Inputs'!D434, " ",'Retrofit Inputs'!F434)))</f>
        <v/>
      </c>
      <c r="G430" s="120" t="str">
        <f>IF(F430="","",VLOOKUP(F430,Measures!D$11:G$245,4,FALSE))</f>
        <v/>
      </c>
      <c r="H430" s="129" t="str">
        <f>IF('Retrofit Inputs'!H434=0,"",'Retrofit Inputs'!H434)</f>
        <v/>
      </c>
      <c r="I430" s="129" t="str">
        <f>IF('Retrofit Inputs'!K434=0,"",'Retrofit Inputs'!K434)</f>
        <v/>
      </c>
      <c r="J430" s="130" t="str">
        <f ca="1">IF(OR(B430="",I430=""),"",IF(I430="None",0,INDEX(INDIRECT(CONCATENATE(B430,"SF")),1,MATCH(I430,Defaults!D$22:G$22,0))))</f>
        <v/>
      </c>
      <c r="K430" s="128" t="str">
        <f>IF(OR('Retrofit Inputs'!M434="",'Retrofit Inputs'!O434=""),"",IF(OR('Retrofit Inputs'!M434="LED Tube",'Retrofit Inputs'!M434="LED Kit"),CONCATENATE("LED"," ",'Retrofit Inputs'!O434),CONCATENATE('Retrofit Inputs'!M434, " ",'Retrofit Inputs'!O434)))</f>
        <v/>
      </c>
      <c r="L430" s="123" t="str">
        <f>IF(K430="","",VLOOKUP(K430,Measures!D$11:G$245,4,FALSE))</f>
        <v/>
      </c>
      <c r="M430" s="121" t="str">
        <f>IF('Retrofit Inputs'!Q434=0,"",'Retrofit Inputs'!Q434)</f>
        <v/>
      </c>
      <c r="N430" s="129" t="str">
        <f>IF('Retrofit Inputs'!T434=0,"",'Retrofit Inputs'!T434)</f>
        <v/>
      </c>
      <c r="O430" s="130" t="str">
        <f ca="1">IF(OR(B430="",N430=""),"",IF(N430="None",0,INDEX(INDIRECT(CONCATENATE(B430,"SF")),1,MATCH(N430,Defaults!D$22:G$22,0))))</f>
        <v/>
      </c>
      <c r="P430" s="131" t="str">
        <f t="shared" ca="1" si="24"/>
        <v/>
      </c>
      <c r="Q430" s="228" t="str">
        <f t="shared" ca="1" si="25"/>
        <v/>
      </c>
      <c r="R430" s="132" t="str">
        <f t="shared" ca="1" si="26"/>
        <v/>
      </c>
      <c r="S430" s="352" t="str">
        <f t="shared" ca="1" si="27"/>
        <v/>
      </c>
    </row>
    <row r="431" spans="1:24" ht="15" customHeight="1">
      <c r="B431" s="348" t="str">
        <f>IF('Retrofit Inputs'!B435=0,"",'Retrofit Inputs'!B435)</f>
        <v/>
      </c>
      <c r="C431" s="118" t="str">
        <f>IF(B431="","",VLOOKUP(B431,Defaults!B$22:C$28,2,FALSE))</f>
        <v/>
      </c>
      <c r="D431" s="125" t="str">
        <f>IFERROR(VLOOKUP(F431,Measures!$D$11:$F$245,3,FALSE),"")</f>
        <v/>
      </c>
      <c r="E431" s="127" t="str">
        <f ca="1">IF(OR('Project Info'!$C$16="",B431=""),"",IF(D431="Screw-in Lighting",INDEX(INDIRECT(CONCATENATE(B431,"SI_IE")),'Project Info'!C$16,1),IF(D431="Hard-Wired Lighting",INDEX(INDIRECT(CONCATENATE(B431,"HW_IE")),'Project Info'!C$16,1))))</f>
        <v/>
      </c>
      <c r="F431" s="128" t="str">
        <f>IF(OR('Retrofit Inputs'!D435="",'Retrofit Inputs'!F435=""),"",IF(OR('Retrofit Inputs'!D435="LED Tube",'Retrofit Inputs'!D435="LED Kit"),CONCATENATE("LED"," ",'Retrofit Inputs'!F435),CONCATENATE('Retrofit Inputs'!D435, " ",'Retrofit Inputs'!F435)))</f>
        <v/>
      </c>
      <c r="G431" s="120" t="str">
        <f>IF(F431="","",VLOOKUP(F431,Measures!D$11:G$245,4,FALSE))</f>
        <v/>
      </c>
      <c r="H431" s="129" t="str">
        <f>IF('Retrofit Inputs'!H435=0,"",'Retrofit Inputs'!H435)</f>
        <v/>
      </c>
      <c r="I431" s="129" t="str">
        <f>IF('Retrofit Inputs'!K435=0,"",'Retrofit Inputs'!K435)</f>
        <v/>
      </c>
      <c r="J431" s="130" t="str">
        <f ca="1">IF(OR(B431="",I431=""),"",IF(I431="None",0,INDEX(INDIRECT(CONCATENATE(B431,"SF")),1,MATCH(I431,Defaults!D$22:G$22,0))))</f>
        <v/>
      </c>
      <c r="K431" s="128" t="str">
        <f>IF(OR('Retrofit Inputs'!M435="",'Retrofit Inputs'!O435=""),"",IF(OR('Retrofit Inputs'!M435="LED Tube",'Retrofit Inputs'!M435="LED Kit"),CONCATENATE("LED"," ",'Retrofit Inputs'!O435),CONCATENATE('Retrofit Inputs'!M435, " ",'Retrofit Inputs'!O435)))</f>
        <v/>
      </c>
      <c r="L431" s="123" t="str">
        <f>IF(K431="","",VLOOKUP(K431,Measures!D$11:G$245,4,FALSE))</f>
        <v/>
      </c>
      <c r="M431" s="121" t="str">
        <f>IF('Retrofit Inputs'!Q435=0,"",'Retrofit Inputs'!Q435)</f>
        <v/>
      </c>
      <c r="N431" s="129" t="str">
        <f>IF('Retrofit Inputs'!T435=0,"",'Retrofit Inputs'!T435)</f>
        <v/>
      </c>
      <c r="O431" s="130" t="str">
        <f ca="1">IF(OR(B431="",N431=""),"",IF(N431="None",0,INDEX(INDIRECT(CONCATENATE(B431,"SF")),1,MATCH(N431,Defaults!D$22:G$22,0))))</f>
        <v/>
      </c>
      <c r="P431" s="131" t="str">
        <f t="shared" ca="1" si="24"/>
        <v/>
      </c>
      <c r="Q431" s="228" t="str">
        <f t="shared" ca="1" si="25"/>
        <v/>
      </c>
      <c r="R431" s="132" t="str">
        <f t="shared" ca="1" si="26"/>
        <v/>
      </c>
      <c r="S431" s="352" t="str">
        <f t="shared" ca="1" si="27"/>
        <v/>
      </c>
    </row>
    <row r="432" spans="1:24" ht="15" customHeight="1">
      <c r="B432" s="348" t="str">
        <f>IF('Retrofit Inputs'!B436=0,"",'Retrofit Inputs'!B436)</f>
        <v/>
      </c>
      <c r="C432" s="118" t="str">
        <f>IF(B432="","",VLOOKUP(B432,Defaults!B$22:C$28,2,FALSE))</f>
        <v/>
      </c>
      <c r="D432" s="125" t="str">
        <f>IFERROR(VLOOKUP(F432,Measures!$D$11:$F$245,3,FALSE),"")</f>
        <v/>
      </c>
      <c r="E432" s="127" t="str">
        <f ca="1">IF(OR('Project Info'!$C$16="",B432=""),"",IF(D432="Screw-in Lighting",INDEX(INDIRECT(CONCATENATE(B432,"SI_IE")),'Project Info'!C$16,1),IF(D432="Hard-Wired Lighting",INDEX(INDIRECT(CONCATENATE(B432,"HW_IE")),'Project Info'!C$16,1))))</f>
        <v/>
      </c>
      <c r="F432" s="128" t="str">
        <f>IF(OR('Retrofit Inputs'!D436="",'Retrofit Inputs'!F436=""),"",IF(OR('Retrofit Inputs'!D436="LED Tube",'Retrofit Inputs'!D436="LED Kit"),CONCATENATE("LED"," ",'Retrofit Inputs'!F436),CONCATENATE('Retrofit Inputs'!D436, " ",'Retrofit Inputs'!F436)))</f>
        <v/>
      </c>
      <c r="G432" s="120" t="str">
        <f>IF(F432="","",VLOOKUP(F432,Measures!D$11:G$245,4,FALSE))</f>
        <v/>
      </c>
      <c r="H432" s="129" t="str">
        <f>IF('Retrofit Inputs'!H436=0,"",'Retrofit Inputs'!H436)</f>
        <v/>
      </c>
      <c r="I432" s="129" t="str">
        <f>IF('Retrofit Inputs'!K436=0,"",'Retrofit Inputs'!K436)</f>
        <v/>
      </c>
      <c r="J432" s="130" t="str">
        <f ca="1">IF(OR(B432="",I432=""),"",IF(I432="None",0,INDEX(INDIRECT(CONCATENATE(B432,"SF")),1,MATCH(I432,Defaults!D$22:G$22,0))))</f>
        <v/>
      </c>
      <c r="K432" s="128" t="str">
        <f>IF(OR('Retrofit Inputs'!M436="",'Retrofit Inputs'!O436=""),"",IF(OR('Retrofit Inputs'!M436="LED Tube",'Retrofit Inputs'!M436="LED Kit"),CONCATENATE("LED"," ",'Retrofit Inputs'!O436),CONCATENATE('Retrofit Inputs'!M436, " ",'Retrofit Inputs'!O436)))</f>
        <v/>
      </c>
      <c r="L432" s="123" t="str">
        <f>IF(K432="","",VLOOKUP(K432,Measures!D$11:G$245,4,FALSE))</f>
        <v/>
      </c>
      <c r="M432" s="121" t="str">
        <f>IF('Retrofit Inputs'!Q436=0,"",'Retrofit Inputs'!Q436)</f>
        <v/>
      </c>
      <c r="N432" s="129" t="str">
        <f>IF('Retrofit Inputs'!T436=0,"",'Retrofit Inputs'!T436)</f>
        <v/>
      </c>
      <c r="O432" s="130" t="str">
        <f ca="1">IF(OR(B432="",N432=""),"",IF(N432="None",0,INDEX(INDIRECT(CONCATENATE(B432,"SF")),1,MATCH(N432,Defaults!D$22:G$22,0))))</f>
        <v/>
      </c>
      <c r="P432" s="131" t="str">
        <f t="shared" ca="1" si="24"/>
        <v/>
      </c>
      <c r="Q432" s="228" t="str">
        <f t="shared" ca="1" si="25"/>
        <v/>
      </c>
      <c r="R432" s="132" t="str">
        <f t="shared" ca="1" si="26"/>
        <v/>
      </c>
      <c r="S432" s="352" t="str">
        <f t="shared" ca="1" si="27"/>
        <v/>
      </c>
    </row>
    <row r="433" spans="2:19" ht="15" customHeight="1">
      <c r="B433" s="348" t="str">
        <f>IF('Retrofit Inputs'!B437=0,"",'Retrofit Inputs'!B437)</f>
        <v/>
      </c>
      <c r="C433" s="118" t="str">
        <f>IF(B433="","",VLOOKUP(B433,Defaults!B$22:C$28,2,FALSE))</f>
        <v/>
      </c>
      <c r="D433" s="125" t="str">
        <f>IFERROR(VLOOKUP(F433,Measures!$D$11:$F$245,3,FALSE),"")</f>
        <v/>
      </c>
      <c r="E433" s="127" t="str">
        <f ca="1">IF(OR('Project Info'!$C$16="",B433=""),"",IF(D433="Screw-in Lighting",INDEX(INDIRECT(CONCATENATE(B433,"SI_IE")),'Project Info'!C$16,1),IF(D433="Hard-Wired Lighting",INDEX(INDIRECT(CONCATENATE(B433,"HW_IE")),'Project Info'!C$16,1))))</f>
        <v/>
      </c>
      <c r="F433" s="128" t="str">
        <f>IF(OR('Retrofit Inputs'!D437="",'Retrofit Inputs'!F437=""),"",IF(OR('Retrofit Inputs'!D437="LED Tube",'Retrofit Inputs'!D437="LED Kit"),CONCATENATE("LED"," ",'Retrofit Inputs'!F437),CONCATENATE('Retrofit Inputs'!D437, " ",'Retrofit Inputs'!F437)))</f>
        <v/>
      </c>
      <c r="G433" s="120" t="str">
        <f>IF(F433="","",VLOOKUP(F433,Measures!D$11:G$245,4,FALSE))</f>
        <v/>
      </c>
      <c r="H433" s="129" t="str">
        <f>IF('Retrofit Inputs'!H437=0,"",'Retrofit Inputs'!H437)</f>
        <v/>
      </c>
      <c r="I433" s="129" t="str">
        <f>IF('Retrofit Inputs'!K437=0,"",'Retrofit Inputs'!K437)</f>
        <v/>
      </c>
      <c r="J433" s="130" t="str">
        <f ca="1">IF(OR(B433="",I433=""),"",IF(I433="None",0,INDEX(INDIRECT(CONCATENATE(B433,"SF")),1,MATCH(I433,Defaults!D$22:G$22,0))))</f>
        <v/>
      </c>
      <c r="K433" s="128" t="str">
        <f>IF(OR('Retrofit Inputs'!M437="",'Retrofit Inputs'!O437=""),"",IF(OR('Retrofit Inputs'!M437="LED Tube",'Retrofit Inputs'!M437="LED Kit"),CONCATENATE("LED"," ",'Retrofit Inputs'!O437),CONCATENATE('Retrofit Inputs'!M437, " ",'Retrofit Inputs'!O437)))</f>
        <v/>
      </c>
      <c r="L433" s="123" t="str">
        <f>IF(K433="","",VLOOKUP(K433,Measures!D$11:G$245,4,FALSE))</f>
        <v/>
      </c>
      <c r="M433" s="121" t="str">
        <f>IF('Retrofit Inputs'!Q437=0,"",'Retrofit Inputs'!Q437)</f>
        <v/>
      </c>
      <c r="N433" s="129" t="str">
        <f>IF('Retrofit Inputs'!T437=0,"",'Retrofit Inputs'!T437)</f>
        <v/>
      </c>
      <c r="O433" s="130" t="str">
        <f ca="1">IF(OR(B433="",N433=""),"",IF(N433="None",0,INDEX(INDIRECT(CONCATENATE(B433,"SF")),1,MATCH(N433,Defaults!D$22:G$22,0))))</f>
        <v/>
      </c>
      <c r="P433" s="131" t="str">
        <f t="shared" ca="1" si="24"/>
        <v/>
      </c>
      <c r="Q433" s="228" t="str">
        <f t="shared" ca="1" si="25"/>
        <v/>
      </c>
      <c r="R433" s="132" t="str">
        <f t="shared" ca="1" si="26"/>
        <v/>
      </c>
      <c r="S433" s="352" t="str">
        <f t="shared" ca="1" si="27"/>
        <v/>
      </c>
    </row>
    <row r="434" spans="2:19" ht="15" customHeight="1">
      <c r="B434" s="348" t="str">
        <f>IF('Retrofit Inputs'!B438=0,"",'Retrofit Inputs'!B438)</f>
        <v/>
      </c>
      <c r="C434" s="118" t="str">
        <f>IF(B434="","",VLOOKUP(B434,Defaults!B$22:C$28,2,FALSE))</f>
        <v/>
      </c>
      <c r="D434" s="125" t="str">
        <f>IFERROR(VLOOKUP(F434,Measures!$D$11:$F$245,3,FALSE),"")</f>
        <v/>
      </c>
      <c r="E434" s="127" t="str">
        <f ca="1">IF(OR('Project Info'!$C$16="",B434=""),"",IF(D434="Screw-in Lighting",INDEX(INDIRECT(CONCATENATE(B434,"SI_IE")),'Project Info'!C$16,1),IF(D434="Hard-Wired Lighting",INDEX(INDIRECT(CONCATENATE(B434,"HW_IE")),'Project Info'!C$16,1))))</f>
        <v/>
      </c>
      <c r="F434" s="133" t="str">
        <f>IF(OR('Retrofit Inputs'!D438="",'Retrofit Inputs'!F438=""),"",IF(OR('Retrofit Inputs'!D438="LED Tube",'Retrofit Inputs'!D438="LED Kit"),CONCATENATE("LED"," ",'Retrofit Inputs'!F438),CONCATENATE('Retrofit Inputs'!D438, " ",'Retrofit Inputs'!F438)))</f>
        <v/>
      </c>
      <c r="G434" s="120" t="str">
        <f>IF(F434="","",VLOOKUP(F434,Measures!D$11:G$245,4,FALSE))</f>
        <v/>
      </c>
      <c r="H434" s="134" t="str">
        <f>IF('Retrofit Inputs'!H438=0,"",'Retrofit Inputs'!H438)</f>
        <v/>
      </c>
      <c r="I434" s="134" t="str">
        <f>IF('Retrofit Inputs'!K438=0,"",'Retrofit Inputs'!K438)</f>
        <v/>
      </c>
      <c r="J434" s="135" t="str">
        <f ca="1">IF(OR(B434="",I434=""),"",IF(I434="None",0,INDEX(INDIRECT(CONCATENATE(B434,"SF")),1,MATCH(I434,Defaults!D$22:G$22,0))))</f>
        <v/>
      </c>
      <c r="K434" s="128" t="str">
        <f>IF(OR('Retrofit Inputs'!M438="",'Retrofit Inputs'!O438=""),"",IF(OR('Retrofit Inputs'!M438="LED Tube",'Retrofit Inputs'!M438="LED Kit"),CONCATENATE("LED"," ",'Retrofit Inputs'!O438),CONCATENATE('Retrofit Inputs'!M438, " ",'Retrofit Inputs'!O438)))</f>
        <v/>
      </c>
      <c r="L434" s="123" t="str">
        <f>IF(K434="","",VLOOKUP(K434,Measures!D$11:G$245,4,FALSE))</f>
        <v/>
      </c>
      <c r="M434" s="121" t="str">
        <f>IF('Retrofit Inputs'!Q438=0,"",'Retrofit Inputs'!Q438)</f>
        <v/>
      </c>
      <c r="N434" s="129" t="str">
        <f>IF('Retrofit Inputs'!T438=0,"",'Retrofit Inputs'!T438)</f>
        <v/>
      </c>
      <c r="O434" s="130" t="str">
        <f ca="1">IF(OR(B434="",N434=""),"",IF(N434="None",0,INDEX(INDIRECT(CONCATENATE(B434,"SF")),1,MATCH(N434,Defaults!D$22:G$22,0))))</f>
        <v/>
      </c>
      <c r="P434" s="131" t="str">
        <f t="shared" ca="1" si="24"/>
        <v/>
      </c>
      <c r="Q434" s="228" t="str">
        <f t="shared" ca="1" si="25"/>
        <v/>
      </c>
      <c r="R434" s="132" t="str">
        <f t="shared" ca="1" si="26"/>
        <v/>
      </c>
      <c r="S434" s="352" t="str">
        <f t="shared" ca="1" si="27"/>
        <v/>
      </c>
    </row>
    <row r="435" spans="2:19" ht="15" customHeight="1">
      <c r="B435" s="348" t="str">
        <f>IF('Retrofit Inputs'!B439=0,"",'Retrofit Inputs'!B439)</f>
        <v/>
      </c>
      <c r="C435" s="118" t="str">
        <f>IF(B435="","",VLOOKUP(B435,Defaults!B$22:C$28,2,FALSE))</f>
        <v/>
      </c>
      <c r="D435" s="125" t="str">
        <f>IFERROR(VLOOKUP(F435,Measures!$D$11:$F$245,3,FALSE),"")</f>
        <v/>
      </c>
      <c r="E435" s="127" t="str">
        <f ca="1">IF(OR('Project Info'!$C$16="",B435=""),"",IF(D435="Screw-in Lighting",INDEX(INDIRECT(CONCATENATE(B435,"SI_IE")),'Project Info'!C$16,1),IF(D435="Hard-Wired Lighting",INDEX(INDIRECT(CONCATENATE(B435,"HW_IE")),'Project Info'!C$16,1))))</f>
        <v/>
      </c>
      <c r="F435" s="133" t="str">
        <f>IF(OR('Retrofit Inputs'!D439="",'Retrofit Inputs'!F439=""),"",IF(OR('Retrofit Inputs'!D439="LED Tube",'Retrofit Inputs'!D439="LED Kit"),CONCATENATE("LED"," ",'Retrofit Inputs'!F439),CONCATENATE('Retrofit Inputs'!D439, " ",'Retrofit Inputs'!F439)))</f>
        <v/>
      </c>
      <c r="G435" s="120" t="str">
        <f>IF(F435="","",VLOOKUP(F435,Measures!D$11:G$245,4,FALSE))</f>
        <v/>
      </c>
      <c r="H435" s="134" t="str">
        <f>IF('Retrofit Inputs'!H439=0,"",'Retrofit Inputs'!H439)</f>
        <v/>
      </c>
      <c r="I435" s="134" t="str">
        <f>IF('Retrofit Inputs'!K439=0,"",'Retrofit Inputs'!K439)</f>
        <v/>
      </c>
      <c r="J435" s="135" t="str">
        <f ca="1">IF(OR(B435="",I435=""),"",IF(I435="None",0,INDEX(INDIRECT(CONCATENATE(B435,"SF")),1,MATCH(I435,Defaults!D$22:G$22,0))))</f>
        <v/>
      </c>
      <c r="K435" s="128" t="str">
        <f>IF(OR('Retrofit Inputs'!M439="",'Retrofit Inputs'!O439=""),"",IF(OR('Retrofit Inputs'!M439="LED Tube",'Retrofit Inputs'!M439="LED Kit"),CONCATENATE("LED"," ",'Retrofit Inputs'!O439),CONCATENATE('Retrofit Inputs'!M439, " ",'Retrofit Inputs'!O439)))</f>
        <v/>
      </c>
      <c r="L435" s="123" t="str">
        <f>IF(K435="","",VLOOKUP(K435,Measures!D$11:G$245,4,FALSE))</f>
        <v/>
      </c>
      <c r="M435" s="121" t="str">
        <f>IF('Retrofit Inputs'!Q439=0,"",'Retrofit Inputs'!Q439)</f>
        <v/>
      </c>
      <c r="N435" s="129" t="str">
        <f>IF('Retrofit Inputs'!T439=0,"",'Retrofit Inputs'!T439)</f>
        <v/>
      </c>
      <c r="O435" s="130" t="str">
        <f ca="1">IF(OR(B435="",N435=""),"",IF(N435="None",0,INDEX(INDIRECT(CONCATENATE(B435,"SF")),1,MATCH(N435,Defaults!D$22:G$22,0))))</f>
        <v/>
      </c>
      <c r="P435" s="131" t="str">
        <f t="shared" ca="1" si="24"/>
        <v/>
      </c>
      <c r="Q435" s="228" t="str">
        <f t="shared" ca="1" si="25"/>
        <v/>
      </c>
      <c r="R435" s="132" t="str">
        <f t="shared" ca="1" si="26"/>
        <v/>
      </c>
      <c r="S435" s="352" t="str">
        <f t="shared" ca="1" si="27"/>
        <v/>
      </c>
    </row>
    <row r="436" spans="2:19" ht="15" customHeight="1">
      <c r="B436" s="348" t="str">
        <f>IF('Retrofit Inputs'!B440=0,"",'Retrofit Inputs'!B440)</f>
        <v/>
      </c>
      <c r="C436" s="118" t="str">
        <f>IF(B436="","",VLOOKUP(B436,Defaults!B$22:C$28,2,FALSE))</f>
        <v/>
      </c>
      <c r="D436" s="125" t="str">
        <f>IFERROR(VLOOKUP(F436,Measures!$D$11:$F$245,3,FALSE),"")</f>
        <v/>
      </c>
      <c r="E436" s="127" t="str">
        <f ca="1">IF(OR('Project Info'!$C$16="",B436=""),"",IF(D436="Screw-in Lighting",INDEX(INDIRECT(CONCATENATE(B436,"SI_IE")),'Project Info'!C$16,1),IF(D436="Hard-Wired Lighting",INDEX(INDIRECT(CONCATENATE(B436,"HW_IE")),'Project Info'!C$16,1))))</f>
        <v/>
      </c>
      <c r="F436" s="117" t="str">
        <f>IF(OR('Retrofit Inputs'!D440="",'Retrofit Inputs'!F440=""),"",IF(OR('Retrofit Inputs'!D440="LED Tube",'Retrofit Inputs'!D440="LED Kit"),CONCATENATE("LED"," ",'Retrofit Inputs'!F440),CONCATENATE('Retrofit Inputs'!D440, " ",'Retrofit Inputs'!F440)))</f>
        <v/>
      </c>
      <c r="G436" s="120" t="str">
        <f>IF(F436="","",VLOOKUP(F436,Measures!D$11:G$245,4,FALSE))</f>
        <v/>
      </c>
      <c r="H436" s="121" t="str">
        <f>IF('Retrofit Inputs'!H440=0,"",'Retrofit Inputs'!H440)</f>
        <v/>
      </c>
      <c r="I436" s="121" t="str">
        <f>IF('Retrofit Inputs'!K440=0,"",'Retrofit Inputs'!K440)</f>
        <v/>
      </c>
      <c r="J436" s="122" t="str">
        <f ca="1">IF(OR(B436="",I436=""),"",IF(I436="None",0,INDEX(INDIRECT(CONCATENATE(B436,"SF")),1,MATCH(I436,Defaults!D$22:G$22,0))))</f>
        <v/>
      </c>
      <c r="K436" s="117" t="str">
        <f>IF(OR('Retrofit Inputs'!M440="",'Retrofit Inputs'!O440=""),"",IF(OR('Retrofit Inputs'!M440="LED Tube",'Retrofit Inputs'!M440="LED Kit"),CONCATENATE("LED"," ",'Retrofit Inputs'!O440),CONCATENATE('Retrofit Inputs'!M440, " ",'Retrofit Inputs'!O440)))</f>
        <v/>
      </c>
      <c r="L436" s="123" t="str">
        <f>IF(K436="","",VLOOKUP(K436,Measures!D$11:G$245,4,FALSE))</f>
        <v/>
      </c>
      <c r="M436" s="121" t="str">
        <f>IF('Retrofit Inputs'!Q440=0,"",'Retrofit Inputs'!Q440)</f>
        <v/>
      </c>
      <c r="N436" s="121" t="str">
        <f>IF('Retrofit Inputs'!T440=0,"",'Retrofit Inputs'!T440)</f>
        <v/>
      </c>
      <c r="O436" s="122" t="str">
        <f ca="1">IF(OR(B436="",N436=""),"",IF(N436="None",0,INDEX(INDIRECT(CONCATENATE(B436,"SF")),1,MATCH(N436,Defaults!D$22:G$22,0))))</f>
        <v/>
      </c>
      <c r="P436" s="136" t="str">
        <f t="shared" ca="1" si="24"/>
        <v/>
      </c>
      <c r="Q436" s="230" t="str">
        <f t="shared" ca="1" si="25"/>
        <v/>
      </c>
      <c r="R436" s="126" t="str">
        <f t="shared" ca="1" si="26"/>
        <v/>
      </c>
      <c r="S436" s="351" t="str">
        <f t="shared" ca="1" si="27"/>
        <v/>
      </c>
    </row>
    <row r="437" spans="2:19" ht="15" customHeight="1">
      <c r="B437" s="348" t="str">
        <f>IF('Retrofit Inputs'!B441=0,"",'Retrofit Inputs'!B441)</f>
        <v/>
      </c>
      <c r="C437" s="118" t="str">
        <f>IF(B437="","",VLOOKUP(B437,Defaults!B$22:C$28,2,FALSE))</f>
        <v/>
      </c>
      <c r="D437" s="125" t="str">
        <f>IFERROR(VLOOKUP(F437,Measures!$D$11:$F$245,3,FALSE),"")</f>
        <v/>
      </c>
      <c r="E437" s="127" t="str">
        <f ca="1">IF(OR('Project Info'!$C$16="",B437=""),"",IF(D437="Screw-in Lighting",INDEX(INDIRECT(CONCATENATE(B437,"SI_IE")),'Project Info'!C$16,1),IF(D437="Hard-Wired Lighting",INDEX(INDIRECT(CONCATENATE(B437,"HW_IE")),'Project Info'!C$16,1))))</f>
        <v/>
      </c>
      <c r="F437" s="128" t="str">
        <f>IF(OR('Retrofit Inputs'!D441="",'Retrofit Inputs'!F441=""),"",IF(OR('Retrofit Inputs'!D441="LED Tube",'Retrofit Inputs'!D441="LED Kit"),CONCATENATE("LED"," ",'Retrofit Inputs'!F441),CONCATENATE('Retrofit Inputs'!D441, " ",'Retrofit Inputs'!F441)))</f>
        <v/>
      </c>
      <c r="G437" s="120" t="str">
        <f>IF(F437="","",VLOOKUP(F437,Measures!D$11:G$245,4,FALSE))</f>
        <v/>
      </c>
      <c r="H437" s="129" t="str">
        <f>IF('Retrofit Inputs'!H441=0,"",'Retrofit Inputs'!H441)</f>
        <v/>
      </c>
      <c r="I437" s="129" t="str">
        <f>IF('Retrofit Inputs'!K441=0,"",'Retrofit Inputs'!K441)</f>
        <v/>
      </c>
      <c r="J437" s="130" t="str">
        <f ca="1">IF(OR(B437="",I437=""),"",IF(I437="None",0,INDEX(INDIRECT(CONCATENATE(B437,"SF")),1,MATCH(I437,Defaults!D$22:G$22,0))))</f>
        <v/>
      </c>
      <c r="K437" s="128" t="str">
        <f>IF(OR('Retrofit Inputs'!M441="",'Retrofit Inputs'!O441=""),"",IF(OR('Retrofit Inputs'!M441="LED Tube",'Retrofit Inputs'!M441="LED Kit"),CONCATENATE("LED"," ",'Retrofit Inputs'!O441),CONCATENATE('Retrofit Inputs'!M441, " ",'Retrofit Inputs'!O441)))</f>
        <v/>
      </c>
      <c r="L437" s="123" t="str">
        <f>IF(K437="","",VLOOKUP(K437,Measures!D$11:G$245,4,FALSE))</f>
        <v/>
      </c>
      <c r="M437" s="121" t="str">
        <f>IF('Retrofit Inputs'!Q441=0,"",'Retrofit Inputs'!Q441)</f>
        <v/>
      </c>
      <c r="N437" s="129" t="str">
        <f>IF('Retrofit Inputs'!T441=0,"",'Retrofit Inputs'!T441)</f>
        <v/>
      </c>
      <c r="O437" s="130" t="str">
        <f ca="1">IF(OR(B437="",N437=""),"",IF(N437="None",0,INDEX(INDIRECT(CONCATENATE(B437,"SF")),1,MATCH(N437,Defaults!D$22:G$22,0))))</f>
        <v/>
      </c>
      <c r="P437" s="131" t="str">
        <f t="shared" ca="1" si="24"/>
        <v/>
      </c>
      <c r="Q437" s="228" t="str">
        <f t="shared" ca="1" si="25"/>
        <v/>
      </c>
      <c r="R437" s="132" t="str">
        <f t="shared" ca="1" si="26"/>
        <v/>
      </c>
      <c r="S437" s="352" t="str">
        <f t="shared" ca="1" si="27"/>
        <v/>
      </c>
    </row>
    <row r="438" spans="2:19" ht="15.5">
      <c r="B438" s="348" t="str">
        <f>IF('Retrofit Inputs'!B442=0,"",'Retrofit Inputs'!B442)</f>
        <v/>
      </c>
      <c r="C438" s="118" t="str">
        <f>IF(B438="","",VLOOKUP(B438,Defaults!B$22:C$28,2,FALSE))</f>
        <v/>
      </c>
      <c r="D438" s="125" t="str">
        <f>IFERROR(VLOOKUP(F438,Measures!$D$11:$F$245,3,FALSE),"")</f>
        <v/>
      </c>
      <c r="E438" s="127" t="str">
        <f ca="1">IF(OR('Project Info'!$C$16="",B438=""),"",IF(D438="Screw-in Lighting",INDEX(INDIRECT(CONCATENATE(B438,"SI_IE")),'Project Info'!C$16,1),IF(D438="Hard-Wired Lighting",INDEX(INDIRECT(CONCATENATE(B438,"HW_IE")),'Project Info'!C$16,1))))</f>
        <v/>
      </c>
      <c r="F438" s="128" t="str">
        <f>IF(OR('Retrofit Inputs'!D442="",'Retrofit Inputs'!F442=""),"",IF(OR('Retrofit Inputs'!D442="LED Tube",'Retrofit Inputs'!D442="LED Kit"),CONCATENATE("LED"," ",'Retrofit Inputs'!F442),CONCATENATE('Retrofit Inputs'!D442, " ",'Retrofit Inputs'!F442)))</f>
        <v/>
      </c>
      <c r="G438" s="120" t="str">
        <f>IF(F438="","",VLOOKUP(F438,Measures!D$11:G$245,4,FALSE))</f>
        <v/>
      </c>
      <c r="H438" s="129" t="str">
        <f>IF('Retrofit Inputs'!H442=0,"",'Retrofit Inputs'!H442)</f>
        <v/>
      </c>
      <c r="I438" s="129" t="str">
        <f>IF('Retrofit Inputs'!K442=0,"",'Retrofit Inputs'!K442)</f>
        <v/>
      </c>
      <c r="J438" s="130" t="str">
        <f ca="1">IF(OR(B438="",I438=""),"",IF(I438="None",0,INDEX(INDIRECT(CONCATENATE(B438,"SF")),1,MATCH(I438,Defaults!D$22:G$22,0))))</f>
        <v/>
      </c>
      <c r="K438" s="24" t="str">
        <f>IF(OR('Retrofit Inputs'!M442="",'Retrofit Inputs'!O442=""),"",IF(OR('Retrofit Inputs'!M442="LED Tube",'Retrofit Inputs'!M442="LED Kit"),CONCATENATE("LED"," ",'Retrofit Inputs'!O442),CONCATENATE('Retrofit Inputs'!M442, " ",'Retrofit Inputs'!O442)))</f>
        <v/>
      </c>
      <c r="L438" s="123" t="str">
        <f>IF(K438="","",VLOOKUP(K438,Measures!D$11:G$245,4,FALSE))</f>
        <v/>
      </c>
      <c r="M438" s="121" t="str">
        <f>IF('Retrofit Inputs'!Q442=0,"",'Retrofit Inputs'!Q442)</f>
        <v/>
      </c>
      <c r="N438" s="25" t="str">
        <f>IF('Retrofit Inputs'!T442=0,"",'Retrofit Inputs'!T442)</f>
        <v/>
      </c>
      <c r="O438" s="26" t="str">
        <f ca="1">IF(OR(B438="",N438=""),"",IF(N438="None",0,INDEX(INDIRECT(CONCATENATE(B438,"SF")),1,MATCH(N438,Defaults!D$22:G$22,0))))</f>
        <v/>
      </c>
      <c r="P438" s="27" t="str">
        <f t="shared" ca="1" si="24"/>
        <v/>
      </c>
      <c r="Q438" s="229" t="str">
        <f t="shared" ca="1" si="25"/>
        <v/>
      </c>
      <c r="R438" s="81" t="str">
        <f t="shared" ca="1" si="26"/>
        <v/>
      </c>
      <c r="S438" s="353" t="str">
        <f t="shared" ca="1" si="27"/>
        <v/>
      </c>
    </row>
    <row r="439" spans="2:19" ht="15.5">
      <c r="B439" s="348" t="str">
        <f>IF('Retrofit Inputs'!B443=0,"",'Retrofit Inputs'!B443)</f>
        <v/>
      </c>
      <c r="C439" s="118" t="str">
        <f>IF(B439="","",VLOOKUP(B439,Defaults!B$22:C$28,2,FALSE))</f>
        <v/>
      </c>
      <c r="D439" s="125" t="str">
        <f>IFERROR(VLOOKUP(F439,Measures!$D$11:$F$245,3,FALSE),"")</f>
        <v/>
      </c>
      <c r="E439" s="127" t="str">
        <f ca="1">IF(OR('Project Info'!$C$16="",B439=""),"",IF(D439="Screw-in Lighting",INDEX(INDIRECT(CONCATENATE(B439,"SI_IE")),'Project Info'!C$16,1),IF(D439="Hard-Wired Lighting",INDEX(INDIRECT(CONCATENATE(B439,"HW_IE")),'Project Info'!C$16,1))))</f>
        <v/>
      </c>
      <c r="F439" s="128" t="str">
        <f>IF(OR('Retrofit Inputs'!D443="",'Retrofit Inputs'!F443=""),"",IF(OR('Retrofit Inputs'!D443="LED Tube",'Retrofit Inputs'!D443="LED Kit"),CONCATENATE("LED"," ",'Retrofit Inputs'!F443),CONCATENATE('Retrofit Inputs'!D443, " ",'Retrofit Inputs'!F443)))</f>
        <v/>
      </c>
      <c r="G439" s="120" t="str">
        <f>IF(F439="","",VLOOKUP(F439,Measures!D$11:G$245,4,FALSE))</f>
        <v/>
      </c>
      <c r="H439" s="129" t="str">
        <f>IF('Retrofit Inputs'!H443=0,"",'Retrofit Inputs'!H443)</f>
        <v/>
      </c>
      <c r="I439" s="129" t="str">
        <f>IF('Retrofit Inputs'!K443=0,"",'Retrofit Inputs'!K443)</f>
        <v/>
      </c>
      <c r="J439" s="130" t="str">
        <f ca="1">IF(OR(B439="",I439=""),"",IF(I439="None",0,INDEX(INDIRECT(CONCATENATE(B439,"SF")),1,MATCH(I439,Defaults!D$22:G$22,0))))</f>
        <v/>
      </c>
      <c r="K439" s="128" t="str">
        <f>IF(OR('Retrofit Inputs'!M443="",'Retrofit Inputs'!O443=""),"",IF(OR('Retrofit Inputs'!M443="LED Tube",'Retrofit Inputs'!M443="LED Kit"),CONCATENATE("LED"," ",'Retrofit Inputs'!O443),CONCATENATE('Retrofit Inputs'!M443, " ",'Retrofit Inputs'!O443)))</f>
        <v/>
      </c>
      <c r="L439" s="123" t="str">
        <f>IF(K439="","",VLOOKUP(K439,Measures!D$11:G$245,4,FALSE))</f>
        <v/>
      </c>
      <c r="M439" s="121" t="str">
        <f>IF('Retrofit Inputs'!Q443=0,"",'Retrofit Inputs'!Q443)</f>
        <v/>
      </c>
      <c r="N439" s="129" t="str">
        <f>IF('Retrofit Inputs'!T443=0,"",'Retrofit Inputs'!T443)</f>
        <v/>
      </c>
      <c r="O439" s="130" t="str">
        <f ca="1">IF(OR(B439="",N439=""),"",IF(N439="None",0,INDEX(INDIRECT(CONCATENATE(B439,"SF")),1,MATCH(N439,Defaults!D$22:G$22,0))))</f>
        <v/>
      </c>
      <c r="P439" s="131" t="str">
        <f t="shared" ca="1" si="24"/>
        <v/>
      </c>
      <c r="Q439" s="228" t="str">
        <f t="shared" ca="1" si="25"/>
        <v/>
      </c>
      <c r="R439" s="132" t="str">
        <f t="shared" ca="1" si="26"/>
        <v/>
      </c>
      <c r="S439" s="352" t="str">
        <f t="shared" ca="1" si="27"/>
        <v/>
      </c>
    </row>
    <row r="440" spans="2:19" ht="15.5">
      <c r="B440" s="348" t="str">
        <f>IF('Retrofit Inputs'!B444=0,"",'Retrofit Inputs'!B444)</f>
        <v/>
      </c>
      <c r="C440" s="118" t="str">
        <f>IF(B440="","",VLOOKUP(B440,Defaults!B$22:C$28,2,FALSE))</f>
        <v/>
      </c>
      <c r="D440" s="125" t="str">
        <f>IFERROR(VLOOKUP(F440,Measures!$D$11:$F$245,3,FALSE),"")</f>
        <v/>
      </c>
      <c r="E440" s="127" t="str">
        <f ca="1">IF(OR('Project Info'!$C$16="",B440=""),"",IF(D440="Screw-in Lighting",INDEX(INDIRECT(CONCATENATE(B440,"SI_IE")),'Project Info'!C$16,1),IF(D440="Hard-Wired Lighting",INDEX(INDIRECT(CONCATENATE(B440,"HW_IE")),'Project Info'!C$16,1))))</f>
        <v/>
      </c>
      <c r="F440" s="128" t="str">
        <f>IF(OR('Retrofit Inputs'!D444="",'Retrofit Inputs'!F444=""),"",IF(OR('Retrofit Inputs'!D444="LED Tube",'Retrofit Inputs'!D444="LED Kit"),CONCATENATE("LED"," ",'Retrofit Inputs'!F444),CONCATENATE('Retrofit Inputs'!D444, " ",'Retrofit Inputs'!F444)))</f>
        <v/>
      </c>
      <c r="G440" s="120" t="str">
        <f>IF(F440="","",VLOOKUP(F440,Measures!D$11:G$245,4,FALSE))</f>
        <v/>
      </c>
      <c r="H440" s="129" t="str">
        <f>IF('Retrofit Inputs'!H444=0,"",'Retrofit Inputs'!H444)</f>
        <v/>
      </c>
      <c r="I440" s="129" t="str">
        <f>IF('Retrofit Inputs'!K444=0,"",'Retrofit Inputs'!K444)</f>
        <v/>
      </c>
      <c r="J440" s="130" t="str">
        <f ca="1">IF(OR(B440="",I440=""),"",IF(I440="None",0,INDEX(INDIRECT(CONCATENATE(B440,"SF")),1,MATCH(I440,Defaults!D$22:G$22,0))))</f>
        <v/>
      </c>
      <c r="K440" s="128" t="str">
        <f>IF(OR('Retrofit Inputs'!M444="",'Retrofit Inputs'!O444=""),"",IF(OR('Retrofit Inputs'!M444="LED Tube",'Retrofit Inputs'!M444="LED Kit"),CONCATENATE("LED"," ",'Retrofit Inputs'!O444),CONCATENATE('Retrofit Inputs'!M444, " ",'Retrofit Inputs'!O444)))</f>
        <v/>
      </c>
      <c r="L440" s="123" t="str">
        <f>IF(K440="","",VLOOKUP(K440,Measures!D$11:G$245,4,FALSE))</f>
        <v/>
      </c>
      <c r="M440" s="121" t="str">
        <f>IF('Retrofit Inputs'!Q444=0,"",'Retrofit Inputs'!Q444)</f>
        <v/>
      </c>
      <c r="N440" s="129" t="str">
        <f>IF('Retrofit Inputs'!T444=0,"",'Retrofit Inputs'!T444)</f>
        <v/>
      </c>
      <c r="O440" s="130" t="str">
        <f ca="1">IF(OR(B440="",N440=""),"",IF(N440="None",0,INDEX(INDIRECT(CONCATENATE(B440,"SF")),1,MATCH(N440,Defaults!D$22:G$22,0))))</f>
        <v/>
      </c>
      <c r="P440" s="131" t="str">
        <f t="shared" ca="1" si="24"/>
        <v/>
      </c>
      <c r="Q440" s="228" t="str">
        <f t="shared" ca="1" si="25"/>
        <v/>
      </c>
      <c r="R440" s="132" t="str">
        <f t="shared" ca="1" si="26"/>
        <v/>
      </c>
      <c r="S440" s="352" t="str">
        <f t="shared" ca="1" si="27"/>
        <v/>
      </c>
    </row>
    <row r="441" spans="2:19" ht="15.5">
      <c r="B441" s="348" t="str">
        <f>IF('Retrofit Inputs'!B445=0,"",'Retrofit Inputs'!B445)</f>
        <v/>
      </c>
      <c r="C441" s="118" t="str">
        <f>IF(B441="","",VLOOKUP(B441,Defaults!B$22:C$28,2,FALSE))</f>
        <v/>
      </c>
      <c r="D441" s="125" t="str">
        <f>IFERROR(VLOOKUP(F441,Measures!$D$11:$F$245,3,FALSE),"")</f>
        <v/>
      </c>
      <c r="E441" s="127" t="str">
        <f ca="1">IF(OR('Project Info'!$C$16="",B441=""),"",IF(D441="Screw-in Lighting",INDEX(INDIRECT(CONCATENATE(B441,"SI_IE")),'Project Info'!C$16,1),IF(D441="Hard-Wired Lighting",INDEX(INDIRECT(CONCATENATE(B441,"HW_IE")),'Project Info'!C$16,1))))</f>
        <v/>
      </c>
      <c r="F441" s="128" t="str">
        <f>IF(OR('Retrofit Inputs'!D445="",'Retrofit Inputs'!F445=""),"",IF(OR('Retrofit Inputs'!D445="LED Tube",'Retrofit Inputs'!D445="LED Kit"),CONCATENATE("LED"," ",'Retrofit Inputs'!F445),CONCATENATE('Retrofit Inputs'!D445, " ",'Retrofit Inputs'!F445)))</f>
        <v/>
      </c>
      <c r="G441" s="120" t="str">
        <f>IF(F441="","",VLOOKUP(F441,Measures!D$11:G$245,4,FALSE))</f>
        <v/>
      </c>
      <c r="H441" s="129" t="str">
        <f>IF('Retrofit Inputs'!H445=0,"",'Retrofit Inputs'!H445)</f>
        <v/>
      </c>
      <c r="I441" s="129" t="str">
        <f>IF('Retrofit Inputs'!K445=0,"",'Retrofit Inputs'!K445)</f>
        <v/>
      </c>
      <c r="J441" s="130" t="str">
        <f ca="1">IF(OR(B441="",I441=""),"",IF(I441="None",0,INDEX(INDIRECT(CONCATENATE(B441,"SF")),1,MATCH(I441,Defaults!D$22:G$22,0))))</f>
        <v/>
      </c>
      <c r="K441" s="128" t="str">
        <f>IF(OR('Retrofit Inputs'!M445="",'Retrofit Inputs'!O445=""),"",IF(OR('Retrofit Inputs'!M445="LED Tube",'Retrofit Inputs'!M445="LED Kit"),CONCATENATE("LED"," ",'Retrofit Inputs'!O445),CONCATENATE('Retrofit Inputs'!M445, " ",'Retrofit Inputs'!O445)))</f>
        <v/>
      </c>
      <c r="L441" s="123" t="str">
        <f>IF(K441="","",VLOOKUP(K441,Measures!D$11:G$245,4,FALSE))</f>
        <v/>
      </c>
      <c r="M441" s="121" t="str">
        <f>IF('Retrofit Inputs'!Q445=0,"",'Retrofit Inputs'!Q445)</f>
        <v/>
      </c>
      <c r="N441" s="129" t="str">
        <f>IF('Retrofit Inputs'!T445=0,"",'Retrofit Inputs'!T445)</f>
        <v/>
      </c>
      <c r="O441" s="130" t="str">
        <f ca="1">IF(OR(B441="",N441=""),"",IF(N441="None",0,INDEX(INDIRECT(CONCATENATE(B441,"SF")),1,MATCH(N441,Defaults!D$22:G$22,0))))</f>
        <v/>
      </c>
      <c r="P441" s="131" t="str">
        <f t="shared" ca="1" si="24"/>
        <v/>
      </c>
      <c r="Q441" s="228" t="str">
        <f t="shared" ca="1" si="25"/>
        <v/>
      </c>
      <c r="R441" s="132" t="str">
        <f t="shared" ca="1" si="26"/>
        <v/>
      </c>
      <c r="S441" s="352" t="str">
        <f t="shared" ca="1" si="27"/>
        <v/>
      </c>
    </row>
    <row r="442" spans="2:19" ht="15.5">
      <c r="B442" s="348" t="str">
        <f>IF('Retrofit Inputs'!B446=0,"",'Retrofit Inputs'!B446)</f>
        <v/>
      </c>
      <c r="C442" s="118" t="str">
        <f>IF(B442="","",VLOOKUP(B442,Defaults!B$22:C$28,2,FALSE))</f>
        <v/>
      </c>
      <c r="D442" s="125" t="str">
        <f>IFERROR(VLOOKUP(F442,Measures!$D$11:$F$245,3,FALSE),"")</f>
        <v/>
      </c>
      <c r="E442" s="127" t="str">
        <f ca="1">IF(OR('Project Info'!$C$16="",B442=""),"",IF(D442="Screw-in Lighting",INDEX(INDIRECT(CONCATENATE(B442,"SI_IE")),'Project Info'!C$16,1),IF(D442="Hard-Wired Lighting",INDEX(INDIRECT(CONCATENATE(B442,"HW_IE")),'Project Info'!C$16,1))))</f>
        <v/>
      </c>
      <c r="F442" s="128" t="str">
        <f>IF(OR('Retrofit Inputs'!D446="",'Retrofit Inputs'!F446=""),"",IF(OR('Retrofit Inputs'!D446="LED Tube",'Retrofit Inputs'!D446="LED Kit"),CONCATENATE("LED"," ",'Retrofit Inputs'!F446),CONCATENATE('Retrofit Inputs'!D446, " ",'Retrofit Inputs'!F446)))</f>
        <v/>
      </c>
      <c r="G442" s="120" t="str">
        <f>IF(F442="","",VLOOKUP(F442,Measures!D$11:G$245,4,FALSE))</f>
        <v/>
      </c>
      <c r="H442" s="129" t="str">
        <f>IF('Retrofit Inputs'!H446=0,"",'Retrofit Inputs'!H446)</f>
        <v/>
      </c>
      <c r="I442" s="129" t="str">
        <f>IF('Retrofit Inputs'!K446=0,"",'Retrofit Inputs'!K446)</f>
        <v/>
      </c>
      <c r="J442" s="130" t="str">
        <f ca="1">IF(OR(B442="",I442=""),"",IF(I442="None",0,INDEX(INDIRECT(CONCATENATE(B442,"SF")),1,MATCH(I442,Defaults!D$22:G$22,0))))</f>
        <v/>
      </c>
      <c r="K442" s="128" t="str">
        <f>IF(OR('Retrofit Inputs'!M446="",'Retrofit Inputs'!O446=""),"",IF(OR('Retrofit Inputs'!M446="LED Tube",'Retrofit Inputs'!M446="LED Kit"),CONCATENATE("LED"," ",'Retrofit Inputs'!O446),CONCATENATE('Retrofit Inputs'!M446, " ",'Retrofit Inputs'!O446)))</f>
        <v/>
      </c>
      <c r="L442" s="123" t="str">
        <f>IF(K442="","",VLOOKUP(K442,Measures!D$11:G$245,4,FALSE))</f>
        <v/>
      </c>
      <c r="M442" s="121" t="str">
        <f>IF('Retrofit Inputs'!Q446=0,"",'Retrofit Inputs'!Q446)</f>
        <v/>
      </c>
      <c r="N442" s="129" t="str">
        <f>IF('Retrofit Inputs'!T446=0,"",'Retrofit Inputs'!T446)</f>
        <v/>
      </c>
      <c r="O442" s="130" t="str">
        <f ca="1">IF(OR(B442="",N442=""),"",IF(N442="None",0,INDEX(INDIRECT(CONCATENATE(B442,"SF")),1,MATCH(N442,Defaults!D$22:G$22,0))))</f>
        <v/>
      </c>
      <c r="P442" s="131" t="str">
        <f t="shared" ca="1" si="24"/>
        <v/>
      </c>
      <c r="Q442" s="228" t="str">
        <f t="shared" ca="1" si="25"/>
        <v/>
      </c>
      <c r="R442" s="132" t="str">
        <f t="shared" ca="1" si="26"/>
        <v/>
      </c>
      <c r="S442" s="352" t="str">
        <f t="shared" ca="1" si="27"/>
        <v/>
      </c>
    </row>
    <row r="443" spans="2:19" ht="15.5">
      <c r="B443" s="348" t="str">
        <f>IF('Retrofit Inputs'!B447=0,"",'Retrofit Inputs'!B447)</f>
        <v/>
      </c>
      <c r="C443" s="118" t="str">
        <f>IF(B443="","",VLOOKUP(B443,Defaults!B$22:C$28,2,FALSE))</f>
        <v/>
      </c>
      <c r="D443" s="125" t="str">
        <f>IFERROR(VLOOKUP(F443,Measures!$D$11:$F$245,3,FALSE),"")</f>
        <v/>
      </c>
      <c r="E443" s="127" t="str">
        <f ca="1">IF(OR('Project Info'!$C$16="",B443=""),"",IF(D443="Screw-in Lighting",INDEX(INDIRECT(CONCATENATE(B443,"SI_IE")),'Project Info'!C$16,1),IF(D443="Hard-Wired Lighting",INDEX(INDIRECT(CONCATENATE(B443,"HW_IE")),'Project Info'!C$16,1))))</f>
        <v/>
      </c>
      <c r="F443" s="128" t="str">
        <f>IF(OR('Retrofit Inputs'!D447="",'Retrofit Inputs'!F447=""),"",IF(OR('Retrofit Inputs'!D447="LED Tube",'Retrofit Inputs'!D447="LED Kit"),CONCATENATE("LED"," ",'Retrofit Inputs'!F447),CONCATENATE('Retrofit Inputs'!D447, " ",'Retrofit Inputs'!F447)))</f>
        <v/>
      </c>
      <c r="G443" s="120" t="str">
        <f>IF(F443="","",VLOOKUP(F443,Measures!D$11:G$245,4,FALSE))</f>
        <v/>
      </c>
      <c r="H443" s="129" t="str">
        <f>IF('Retrofit Inputs'!H447=0,"",'Retrofit Inputs'!H447)</f>
        <v/>
      </c>
      <c r="I443" s="129" t="str">
        <f>IF('Retrofit Inputs'!K447=0,"",'Retrofit Inputs'!K447)</f>
        <v/>
      </c>
      <c r="J443" s="130" t="str">
        <f ca="1">IF(OR(B443="",I443=""),"",IF(I443="None",0,INDEX(INDIRECT(CONCATENATE(B443,"SF")),1,MATCH(I443,Defaults!D$22:G$22,0))))</f>
        <v/>
      </c>
      <c r="K443" s="128" t="str">
        <f>IF(OR('Retrofit Inputs'!M447="",'Retrofit Inputs'!O447=""),"",IF(OR('Retrofit Inputs'!M447="LED Tube",'Retrofit Inputs'!M447="LED Kit"),CONCATENATE("LED"," ",'Retrofit Inputs'!O447),CONCATENATE('Retrofit Inputs'!M447, " ",'Retrofit Inputs'!O447)))</f>
        <v/>
      </c>
      <c r="L443" s="123" t="str">
        <f>IF(K443="","",VLOOKUP(K443,Measures!D$11:G$245,4,FALSE))</f>
        <v/>
      </c>
      <c r="M443" s="121" t="str">
        <f>IF('Retrofit Inputs'!Q447=0,"",'Retrofit Inputs'!Q447)</f>
        <v/>
      </c>
      <c r="N443" s="129" t="str">
        <f>IF('Retrofit Inputs'!T447=0,"",'Retrofit Inputs'!T447)</f>
        <v/>
      </c>
      <c r="O443" s="130" t="str">
        <f ca="1">IF(OR(B443="",N443=""),"",IF(N443="None",0,INDEX(INDIRECT(CONCATENATE(B443,"SF")),1,MATCH(N443,Defaults!D$22:G$22,0))))</f>
        <v/>
      </c>
      <c r="P443" s="131" t="str">
        <f t="shared" ca="1" si="24"/>
        <v/>
      </c>
      <c r="Q443" s="228" t="str">
        <f t="shared" ca="1" si="25"/>
        <v/>
      </c>
      <c r="R443" s="132" t="str">
        <f t="shared" ca="1" si="26"/>
        <v/>
      </c>
      <c r="S443" s="352" t="str">
        <f t="shared" ca="1" si="27"/>
        <v/>
      </c>
    </row>
    <row r="444" spans="2:19" ht="15.5">
      <c r="B444" s="348" t="str">
        <f>IF('Retrofit Inputs'!B448=0,"",'Retrofit Inputs'!B448)</f>
        <v/>
      </c>
      <c r="C444" s="118" t="str">
        <f>IF(B444="","",VLOOKUP(B444,Defaults!B$22:C$28,2,FALSE))</f>
        <v/>
      </c>
      <c r="D444" s="125" t="str">
        <f>IFERROR(VLOOKUP(F444,Measures!$D$11:$F$245,3,FALSE),"")</f>
        <v/>
      </c>
      <c r="E444" s="127" t="str">
        <f ca="1">IF(OR('Project Info'!$C$16="",B444=""),"",IF(D444="Screw-in Lighting",INDEX(INDIRECT(CONCATENATE(B444,"SI_IE")),'Project Info'!C$16,1),IF(D444="Hard-Wired Lighting",INDEX(INDIRECT(CONCATENATE(B444,"HW_IE")),'Project Info'!C$16,1))))</f>
        <v/>
      </c>
      <c r="F444" s="133" t="str">
        <f>IF(OR('Retrofit Inputs'!D448="",'Retrofit Inputs'!F448=""),"",IF(OR('Retrofit Inputs'!D448="LED Tube",'Retrofit Inputs'!D448="LED Kit"),CONCATENATE("LED"," ",'Retrofit Inputs'!F448),CONCATENATE('Retrofit Inputs'!D448, " ",'Retrofit Inputs'!F448)))</f>
        <v/>
      </c>
      <c r="G444" s="120" t="str">
        <f>IF(F444="","",VLOOKUP(F444,Measures!D$11:G$245,4,FALSE))</f>
        <v/>
      </c>
      <c r="H444" s="134" t="str">
        <f>IF('Retrofit Inputs'!H448=0,"",'Retrofit Inputs'!H448)</f>
        <v/>
      </c>
      <c r="I444" s="134" t="str">
        <f>IF('Retrofit Inputs'!K448=0,"",'Retrofit Inputs'!K448)</f>
        <v/>
      </c>
      <c r="J444" s="135" t="str">
        <f ca="1">IF(OR(B444="",I444=""),"",IF(I444="None",0,INDEX(INDIRECT(CONCATENATE(B444,"SF")),1,MATCH(I444,Defaults!D$22:G$22,0))))</f>
        <v/>
      </c>
      <c r="K444" s="128" t="str">
        <f>IF(OR('Retrofit Inputs'!M448="",'Retrofit Inputs'!O448=""),"",IF(OR('Retrofit Inputs'!M448="LED Tube",'Retrofit Inputs'!M448="LED Kit"),CONCATENATE("LED"," ",'Retrofit Inputs'!O448),CONCATENATE('Retrofit Inputs'!M448, " ",'Retrofit Inputs'!O448)))</f>
        <v/>
      </c>
      <c r="L444" s="123" t="str">
        <f>IF(K444="","",VLOOKUP(K444,Measures!D$11:G$245,4,FALSE))</f>
        <v/>
      </c>
      <c r="M444" s="121" t="str">
        <f>IF('Retrofit Inputs'!Q448=0,"",'Retrofit Inputs'!Q448)</f>
        <v/>
      </c>
      <c r="N444" s="129" t="str">
        <f>IF('Retrofit Inputs'!T448=0,"",'Retrofit Inputs'!T448)</f>
        <v/>
      </c>
      <c r="O444" s="130" t="str">
        <f ca="1">IF(OR(B444="",N444=""),"",IF(N444="None",0,INDEX(INDIRECT(CONCATENATE(B444,"SF")),1,MATCH(N444,Defaults!D$22:G$22,0))))</f>
        <v/>
      </c>
      <c r="P444" s="131" t="str">
        <f t="shared" ca="1" si="24"/>
        <v/>
      </c>
      <c r="Q444" s="228" t="str">
        <f t="shared" ca="1" si="25"/>
        <v/>
      </c>
      <c r="R444" s="132" t="str">
        <f t="shared" ca="1" si="26"/>
        <v/>
      </c>
      <c r="S444" s="352" t="str">
        <f t="shared" ca="1" si="27"/>
        <v/>
      </c>
    </row>
    <row r="445" spans="2:19" ht="15.5">
      <c r="B445" s="349" t="str">
        <f>IF('Retrofit Inputs'!B449=0,"",'Retrofit Inputs'!B449)</f>
        <v/>
      </c>
      <c r="C445" s="118" t="str">
        <f>IF(B445="","",VLOOKUP(B445,Defaults!B$22:C$28,2,FALSE))</f>
        <v/>
      </c>
      <c r="D445" s="125" t="str">
        <f>IFERROR(VLOOKUP(F445,Measures!$D$11:$F$245,3,FALSE),"")</f>
        <v/>
      </c>
      <c r="E445" s="127" t="str">
        <f ca="1">IF(OR('Project Info'!$C$16="",B445=""),"",IF(D445="Screw-in Lighting",INDEX(INDIRECT(CONCATENATE(B445,"SI_IE")),'Project Info'!C$16,1),IF(D445="Hard-Wired Lighting",INDEX(INDIRECT(CONCATENATE(B445,"HW_IE")),'Project Info'!C$16,1))))</f>
        <v/>
      </c>
      <c r="F445" s="137" t="str">
        <f>IF(OR('Retrofit Inputs'!D449="",'Retrofit Inputs'!F449=""),"",IF(OR('Retrofit Inputs'!D449="LED Tube",'Retrofit Inputs'!D449="LED Kit"),CONCATENATE("LED"," ",'Retrofit Inputs'!F449),CONCATENATE('Retrofit Inputs'!D449, " ",'Retrofit Inputs'!F449)))</f>
        <v/>
      </c>
      <c r="G445" s="120" t="str">
        <f>IF(F445="","",VLOOKUP(F445,Measures!D$11:G$245,4,FALSE))</f>
        <v/>
      </c>
      <c r="H445" s="138" t="str">
        <f>IF('Retrofit Inputs'!H449=0,"",'Retrofit Inputs'!H449)</f>
        <v/>
      </c>
      <c r="I445" s="138" t="str">
        <f>IF('Retrofit Inputs'!K449=0,"",'Retrofit Inputs'!K449)</f>
        <v/>
      </c>
      <c r="J445" s="139" t="str">
        <f ca="1">IF(OR(B445="",I445=""),"",IF(I445="None",0,INDEX(INDIRECT(CONCATENATE(B445,"SF")),1,MATCH(I445,Defaults!D$22:G$22,0))))</f>
        <v/>
      </c>
      <c r="K445" s="140" t="str">
        <f>IF(OR('Retrofit Inputs'!M449="",'Retrofit Inputs'!O449=""),"",IF(OR('Retrofit Inputs'!M449="LED Tube",'Retrofit Inputs'!M449="LED Kit"),CONCATENATE("LED"," ",'Retrofit Inputs'!O449),CONCATENATE('Retrofit Inputs'!M449, " ",'Retrofit Inputs'!O449)))</f>
        <v/>
      </c>
      <c r="L445" s="123" t="str">
        <f>IF(K445="","",VLOOKUP(K445,Measures!D$11:G$245,4,FALSE))</f>
        <v/>
      </c>
      <c r="M445" s="141" t="str">
        <f>IF('Retrofit Inputs'!Q449=0,"",'Retrofit Inputs'!Q449)</f>
        <v/>
      </c>
      <c r="N445" s="142" t="str">
        <f>IF('Retrofit Inputs'!T449=0,"",'Retrofit Inputs'!T449)</f>
        <v/>
      </c>
      <c r="O445" s="143" t="str">
        <f ca="1">IF(OR(B445="",N445=""),"",IF(N445="None",0,INDEX(INDIRECT(CONCATENATE(B445,"SF")),1,MATCH(N445,Defaults!D$22:G$22,0))))</f>
        <v/>
      </c>
      <c r="P445" s="144" t="str">
        <f t="shared" ca="1" si="24"/>
        <v/>
      </c>
      <c r="Q445" s="231" t="str">
        <f t="shared" ca="1" si="25"/>
        <v/>
      </c>
      <c r="R445" s="145" t="str">
        <f t="shared" ca="1" si="26"/>
        <v/>
      </c>
      <c r="S445" s="354" t="str">
        <f t="shared" ca="1" si="27"/>
        <v/>
      </c>
    </row>
    <row r="446" spans="2:19" ht="15.5">
      <c r="B446" s="350" t="str">
        <f>IF('Retrofit Inputs'!B450=0,"",'Retrofit Inputs'!B450)</f>
        <v/>
      </c>
      <c r="C446" s="118" t="str">
        <f>IF(B446="","",VLOOKUP(B446,Defaults!B$22:C$28,2,FALSE))</f>
        <v/>
      </c>
      <c r="D446" s="125" t="str">
        <f>IFERROR(VLOOKUP(F446,Measures!$D$11:$F$245,3,FALSE),"")</f>
        <v/>
      </c>
      <c r="E446" s="127" t="str">
        <f ca="1">IF(OR('Project Info'!$C$16="",B446=""),"",IF(D446="Screw-in Lighting",INDEX(INDIRECT(CONCATENATE(B446,"SI_IE")),'Project Info'!C$16,1),IF(D446="Hard-Wired Lighting",INDEX(INDIRECT(CONCATENATE(B446,"HW_IE")),'Project Info'!C$16,1))))</f>
        <v/>
      </c>
      <c r="F446" s="128" t="str">
        <f>IF(OR('Retrofit Inputs'!D450="",'Retrofit Inputs'!F450=""),"",IF(OR('Retrofit Inputs'!D450="LED Tube",'Retrofit Inputs'!D450="LED Kit"),CONCATENATE("LED"," ",'Retrofit Inputs'!F450),CONCATENATE('Retrofit Inputs'!D450, " ",'Retrofit Inputs'!F450)))</f>
        <v/>
      </c>
      <c r="G446" s="120" t="str">
        <f>IF(F446="","",VLOOKUP(F446,Measures!D$11:G$245,4,FALSE))</f>
        <v/>
      </c>
      <c r="H446" s="129" t="str">
        <f>IF('Retrofit Inputs'!H450=0,"",'Retrofit Inputs'!H450)</f>
        <v/>
      </c>
      <c r="I446" s="129" t="str">
        <f>IF('Retrofit Inputs'!K450=0,"",'Retrofit Inputs'!K450)</f>
        <v/>
      </c>
      <c r="J446" s="130" t="str">
        <f ca="1">IF(OR(B446="",I446=""),"",IF(I446="None",0,INDEX(INDIRECT(CONCATENATE(B446,"SF")),1,MATCH(I446,Defaults!D$22:G$22,0))))</f>
        <v/>
      </c>
      <c r="K446" s="128" t="str">
        <f>IF(OR('Retrofit Inputs'!M450="",'Retrofit Inputs'!O450=""),"",IF(OR('Retrofit Inputs'!M450="LED Tube",'Retrofit Inputs'!M450="LED Kit"),CONCATENATE("LED"," ",'Retrofit Inputs'!O450),CONCATENATE('Retrofit Inputs'!M450, " ",'Retrofit Inputs'!O450)))</f>
        <v/>
      </c>
      <c r="L446" s="123" t="str">
        <f>IF(K446="","",VLOOKUP(K446,Measures!D$11:G$245,4,FALSE))</f>
        <v/>
      </c>
      <c r="M446" s="129" t="str">
        <f>IF('Retrofit Inputs'!Q450=0,"",'Retrofit Inputs'!Q450)</f>
        <v/>
      </c>
      <c r="N446" s="129" t="str">
        <f>IF('Retrofit Inputs'!T450=0,"",'Retrofit Inputs'!T450)</f>
        <v/>
      </c>
      <c r="O446" s="130" t="str">
        <f ca="1">IF(OR(B446="",N446=""),"",IF(N446="None",0,INDEX(INDIRECT(CONCATENATE(B446,"SF")),1,MATCH(N446,Defaults!D$22:G$22,0))))</f>
        <v/>
      </c>
      <c r="P446" s="131" t="str">
        <f t="shared" ca="1" si="24"/>
        <v/>
      </c>
      <c r="Q446" s="228" t="str">
        <f t="shared" ca="1" si="25"/>
        <v/>
      </c>
      <c r="R446" s="132" t="str">
        <f t="shared" ca="1" si="26"/>
        <v/>
      </c>
      <c r="S446" s="352" t="str">
        <f t="shared" ca="1" si="27"/>
        <v/>
      </c>
    </row>
    <row r="447" spans="2:19" ht="15.5">
      <c r="B447" s="348" t="str">
        <f>IF('Retrofit Inputs'!B451=0,"",'Retrofit Inputs'!B451)</f>
        <v/>
      </c>
      <c r="C447" s="118" t="str">
        <f>IF(B447="","",VLOOKUP(B447,Defaults!B$22:C$28,2,FALSE))</f>
        <v/>
      </c>
      <c r="D447" s="125" t="str">
        <f>IFERROR(VLOOKUP(F447,Measures!$D$11:$F$245,3,FALSE),"")</f>
        <v/>
      </c>
      <c r="E447" s="127" t="str">
        <f ca="1">IF(OR('Project Info'!$C$16="",B447=""),"",IF(D447="Screw-in Lighting",INDEX(INDIRECT(CONCATENATE(B447,"SI_IE")),'Project Info'!C$16,1),IF(D447="Hard-Wired Lighting",INDEX(INDIRECT(CONCATENATE(B447,"HW_IE")),'Project Info'!C$16,1))))</f>
        <v/>
      </c>
      <c r="F447" s="128" t="str">
        <f>IF(OR('Retrofit Inputs'!D451="",'Retrofit Inputs'!F451=""),"",IF(OR('Retrofit Inputs'!D451="LED Tube",'Retrofit Inputs'!D451="LED Kit"),CONCATENATE("LED"," ",'Retrofit Inputs'!F451),CONCATENATE('Retrofit Inputs'!D451, " ",'Retrofit Inputs'!F451)))</f>
        <v/>
      </c>
      <c r="G447" s="120" t="str">
        <f>IF(F447="","",VLOOKUP(F447,Measures!D$11:G$245,4,FALSE))</f>
        <v/>
      </c>
      <c r="H447" s="129" t="str">
        <f>IF('Retrofit Inputs'!H451=0,"",'Retrofit Inputs'!H451)</f>
        <v/>
      </c>
      <c r="I447" s="129" t="str">
        <f>IF('Retrofit Inputs'!K451=0,"",'Retrofit Inputs'!K451)</f>
        <v/>
      </c>
      <c r="J447" s="130" t="str">
        <f ca="1">IF(OR(B447="",I447=""),"",IF(I447="None",0,INDEX(INDIRECT(CONCATENATE(B447,"SF")),1,MATCH(I447,Defaults!D$22:G$22,0))))</f>
        <v/>
      </c>
      <c r="K447" s="128" t="str">
        <f>IF(OR('Retrofit Inputs'!M451="",'Retrofit Inputs'!O451=""),"",IF(OR('Retrofit Inputs'!M451="LED Tube",'Retrofit Inputs'!M451="LED Kit"),CONCATENATE("LED"," ",'Retrofit Inputs'!O451),CONCATENATE('Retrofit Inputs'!M451, " ",'Retrofit Inputs'!O451)))</f>
        <v/>
      </c>
      <c r="L447" s="123" t="str">
        <f>IF(K447="","",VLOOKUP(K447,Measures!D$11:G$245,4,FALSE))</f>
        <v/>
      </c>
      <c r="M447" s="121" t="str">
        <f>IF('Retrofit Inputs'!Q451=0,"",'Retrofit Inputs'!Q451)</f>
        <v/>
      </c>
      <c r="N447" s="129" t="str">
        <f>IF('Retrofit Inputs'!T451=0,"",'Retrofit Inputs'!T451)</f>
        <v/>
      </c>
      <c r="O447" s="130" t="str">
        <f ca="1">IF(OR(B447="",N447=""),"",IF(N447="None",0,INDEX(INDIRECT(CONCATENATE(B447,"SF")),1,MATCH(N447,Defaults!D$22:G$22,0))))</f>
        <v/>
      </c>
      <c r="P447" s="131" t="str">
        <f t="shared" ca="1" si="24"/>
        <v/>
      </c>
      <c r="Q447" s="228" t="str">
        <f t="shared" ca="1" si="25"/>
        <v/>
      </c>
      <c r="R447" s="132" t="str">
        <f t="shared" ca="1" si="26"/>
        <v/>
      </c>
      <c r="S447" s="352" t="str">
        <f t="shared" ca="1" si="27"/>
        <v/>
      </c>
    </row>
    <row r="448" spans="2:19" ht="15.5">
      <c r="B448" s="348" t="str">
        <f>IF('Retrofit Inputs'!B452=0,"",'Retrofit Inputs'!B452)</f>
        <v/>
      </c>
      <c r="C448" s="118" t="str">
        <f>IF(B448="","",VLOOKUP(B448,Defaults!B$22:C$28,2,FALSE))</f>
        <v/>
      </c>
      <c r="D448" s="125" t="str">
        <f>IFERROR(VLOOKUP(F448,Measures!$D$11:$F$245,3,FALSE),"")</f>
        <v/>
      </c>
      <c r="E448" s="127" t="str">
        <f ca="1">IF(OR('Project Info'!$C$16="",B448=""),"",IF(D448="Screw-in Lighting",INDEX(INDIRECT(CONCATENATE(B448,"SI_IE")),'Project Info'!C$16,1),IF(D448="Hard-Wired Lighting",INDEX(INDIRECT(CONCATENATE(B448,"HW_IE")),'Project Info'!C$16,1))))</f>
        <v/>
      </c>
      <c r="F448" s="128" t="str">
        <f>IF(OR('Retrofit Inputs'!D452="",'Retrofit Inputs'!F452=""),"",IF(OR('Retrofit Inputs'!D452="LED Tube",'Retrofit Inputs'!D452="LED Kit"),CONCATENATE("LED"," ",'Retrofit Inputs'!F452),CONCATENATE('Retrofit Inputs'!D452, " ",'Retrofit Inputs'!F452)))</f>
        <v/>
      </c>
      <c r="G448" s="120" t="str">
        <f>IF(F448="","",VLOOKUP(F448,Measures!D$11:G$245,4,FALSE))</f>
        <v/>
      </c>
      <c r="H448" s="129" t="str">
        <f>IF('Retrofit Inputs'!H452=0,"",'Retrofit Inputs'!H452)</f>
        <v/>
      </c>
      <c r="I448" s="129" t="str">
        <f>IF('Retrofit Inputs'!K452=0,"",'Retrofit Inputs'!K452)</f>
        <v/>
      </c>
      <c r="J448" s="130" t="str">
        <f ca="1">IF(OR(B448="",I448=""),"",IF(I448="None",0,INDEX(INDIRECT(CONCATENATE(B448,"SF")),1,MATCH(I448,Defaults!D$22:G$22,0))))</f>
        <v/>
      </c>
      <c r="K448" s="24" t="str">
        <f>IF(OR('Retrofit Inputs'!M452="",'Retrofit Inputs'!O452=""),"",IF(OR('Retrofit Inputs'!M452="LED Tube",'Retrofit Inputs'!M452="LED Kit"),CONCATENATE("LED"," ",'Retrofit Inputs'!O452),CONCATENATE('Retrofit Inputs'!M452, " ",'Retrofit Inputs'!O452)))</f>
        <v/>
      </c>
      <c r="L448" s="123" t="str">
        <f>IF(K448="","",VLOOKUP(K448,Measures!D$11:G$245,4,FALSE))</f>
        <v/>
      </c>
      <c r="M448" s="121" t="str">
        <f>IF('Retrofit Inputs'!Q452=0,"",'Retrofit Inputs'!Q452)</f>
        <v/>
      </c>
      <c r="N448" s="25" t="str">
        <f>IF('Retrofit Inputs'!T452=0,"",'Retrofit Inputs'!T452)</f>
        <v/>
      </c>
      <c r="O448" s="26" t="str">
        <f ca="1">IF(OR(B448="",N448=""),"",IF(N448="None",0,INDEX(INDIRECT(CONCATENATE(B448,"SF")),1,MATCH(N448,Defaults!D$22:G$22,0))))</f>
        <v/>
      </c>
      <c r="P448" s="131" t="str">
        <f t="shared" ca="1" si="24"/>
        <v/>
      </c>
      <c r="Q448" s="229" t="str">
        <f t="shared" ca="1" si="25"/>
        <v/>
      </c>
      <c r="R448" s="81" t="str">
        <f t="shared" ca="1" si="26"/>
        <v/>
      </c>
      <c r="S448" s="353" t="str">
        <f t="shared" ca="1" si="27"/>
        <v/>
      </c>
    </row>
    <row r="449" spans="2:19" ht="15.5">
      <c r="B449" s="348" t="str">
        <f>IF('Retrofit Inputs'!B453=0,"",'Retrofit Inputs'!B453)</f>
        <v/>
      </c>
      <c r="C449" s="118" t="str">
        <f>IF(B449="","",VLOOKUP(B449,Defaults!B$22:C$28,2,FALSE))</f>
        <v/>
      </c>
      <c r="D449" s="125" t="str">
        <f>IFERROR(VLOOKUP(F449,Measures!$D$11:$F$245,3,FALSE),"")</f>
        <v/>
      </c>
      <c r="E449" s="127" t="str">
        <f ca="1">IF(OR('Project Info'!$C$16="",B449=""),"",IF(D449="Screw-in Lighting",INDEX(INDIRECT(CONCATENATE(B449,"SI_IE")),'Project Info'!C$16,1),IF(D449="Hard-Wired Lighting",INDEX(INDIRECT(CONCATENATE(B449,"HW_IE")),'Project Info'!C$16,1))))</f>
        <v/>
      </c>
      <c r="F449" s="128" t="str">
        <f>IF(OR('Retrofit Inputs'!D453="",'Retrofit Inputs'!F453=""),"",IF(OR('Retrofit Inputs'!D453="LED Tube",'Retrofit Inputs'!D453="LED Kit"),CONCATENATE("LED"," ",'Retrofit Inputs'!F453),CONCATENATE('Retrofit Inputs'!D453, " ",'Retrofit Inputs'!F453)))</f>
        <v/>
      </c>
      <c r="G449" s="120" t="str">
        <f>IF(F449="","",VLOOKUP(F449,Measures!D$11:G$245,4,FALSE))</f>
        <v/>
      </c>
      <c r="H449" s="129" t="str">
        <f>IF('Retrofit Inputs'!H453=0,"",'Retrofit Inputs'!H453)</f>
        <v/>
      </c>
      <c r="I449" s="129" t="str">
        <f>IF('Retrofit Inputs'!K453=0,"",'Retrofit Inputs'!K453)</f>
        <v/>
      </c>
      <c r="J449" s="130" t="str">
        <f ca="1">IF(OR(B449="",I449=""),"",IF(I449="None",0,INDEX(INDIRECT(CONCATENATE(B449,"SF")),1,MATCH(I449,Defaults!D$22:G$22,0))))</f>
        <v/>
      </c>
      <c r="K449" s="128" t="str">
        <f>IF(OR('Retrofit Inputs'!M453="",'Retrofit Inputs'!O453=""),"",IF(OR('Retrofit Inputs'!M453="LED Tube",'Retrofit Inputs'!M453="LED Kit"),CONCATENATE("LED"," ",'Retrofit Inputs'!O453),CONCATENATE('Retrofit Inputs'!M453, " ",'Retrofit Inputs'!O453)))</f>
        <v/>
      </c>
      <c r="L449" s="123" t="str">
        <f>IF(K449="","",VLOOKUP(K449,Measures!D$11:G$245,4,FALSE))</f>
        <v/>
      </c>
      <c r="M449" s="121" t="str">
        <f>IF('Retrofit Inputs'!Q453=0,"",'Retrofit Inputs'!Q453)</f>
        <v/>
      </c>
      <c r="N449" s="129" t="str">
        <f>IF('Retrofit Inputs'!T453=0,"",'Retrofit Inputs'!T453)</f>
        <v/>
      </c>
      <c r="O449" s="130" t="str">
        <f ca="1">IF(OR(B449="",N449=""),"",IF(N449="None",0,INDEX(INDIRECT(CONCATENATE(B449,"SF")),1,MATCH(N449,Defaults!D$22:G$22,0))))</f>
        <v/>
      </c>
      <c r="P449" s="131" t="str">
        <f t="shared" ca="1" si="24"/>
        <v/>
      </c>
      <c r="Q449" s="228" t="str">
        <f t="shared" ca="1" si="25"/>
        <v/>
      </c>
      <c r="R449" s="132" t="str">
        <f t="shared" ca="1" si="26"/>
        <v/>
      </c>
      <c r="S449" s="352" t="str">
        <f t="shared" ca="1" si="27"/>
        <v/>
      </c>
    </row>
    <row r="450" spans="2:19" ht="15.5">
      <c r="B450" s="348" t="str">
        <f>IF('Retrofit Inputs'!B454=0,"",'Retrofit Inputs'!B454)</f>
        <v/>
      </c>
      <c r="C450" s="118" t="str">
        <f>IF(B450="","",VLOOKUP(B450,Defaults!B$22:C$28,2,FALSE))</f>
        <v/>
      </c>
      <c r="D450" s="125" t="str">
        <f>IFERROR(VLOOKUP(F450,Measures!$D$11:$F$245,3,FALSE),"")</f>
        <v/>
      </c>
      <c r="E450" s="127" t="str">
        <f ca="1">IF(OR('Project Info'!$C$16="",B450=""),"",IF(D450="Screw-in Lighting",INDEX(INDIRECT(CONCATENATE(B450,"SI_IE")),'Project Info'!C$16,1),IF(D450="Hard-Wired Lighting",INDEX(INDIRECT(CONCATENATE(B450,"HW_IE")),'Project Info'!C$16,1))))</f>
        <v/>
      </c>
      <c r="F450" s="128" t="str">
        <f>IF(OR('Retrofit Inputs'!D454="",'Retrofit Inputs'!F454=""),"",IF(OR('Retrofit Inputs'!D454="LED Tube",'Retrofit Inputs'!D454="LED Kit"),CONCATENATE("LED"," ",'Retrofit Inputs'!F454),CONCATENATE('Retrofit Inputs'!D454, " ",'Retrofit Inputs'!F454)))</f>
        <v/>
      </c>
      <c r="G450" s="120" t="str">
        <f>IF(F450="","",VLOOKUP(F450,Measures!D$11:G$245,4,FALSE))</f>
        <v/>
      </c>
      <c r="H450" s="129" t="str">
        <f>IF('Retrofit Inputs'!H454=0,"",'Retrofit Inputs'!H454)</f>
        <v/>
      </c>
      <c r="I450" s="129" t="str">
        <f>IF('Retrofit Inputs'!K454=0,"",'Retrofit Inputs'!K454)</f>
        <v/>
      </c>
      <c r="J450" s="130" t="str">
        <f ca="1">IF(OR(B450="",I450=""),"",IF(I450="None",0,INDEX(INDIRECT(CONCATENATE(B450,"SF")),1,MATCH(I450,Defaults!D$22:G$22,0))))</f>
        <v/>
      </c>
      <c r="K450" s="128" t="str">
        <f>IF(OR('Retrofit Inputs'!M454="",'Retrofit Inputs'!O454=""),"",IF(OR('Retrofit Inputs'!M454="LED Tube",'Retrofit Inputs'!M454="LED Kit"),CONCATENATE("LED"," ",'Retrofit Inputs'!O454),CONCATENATE('Retrofit Inputs'!M454, " ",'Retrofit Inputs'!O454)))</f>
        <v/>
      </c>
      <c r="L450" s="123" t="str">
        <f>IF(K450="","",VLOOKUP(K450,Measures!D$11:G$245,4,FALSE))</f>
        <v/>
      </c>
      <c r="M450" s="121" t="str">
        <f>IF('Retrofit Inputs'!Q454=0,"",'Retrofit Inputs'!Q454)</f>
        <v/>
      </c>
      <c r="N450" s="129" t="str">
        <f>IF('Retrofit Inputs'!T454=0,"",'Retrofit Inputs'!T454)</f>
        <v/>
      </c>
      <c r="O450" s="130" t="str">
        <f ca="1">IF(OR(B450="",N450=""),"",IF(N450="None",0,INDEX(INDIRECT(CONCATENATE(B450,"SF")),1,MATCH(N450,Defaults!D$22:G$22,0))))</f>
        <v/>
      </c>
      <c r="P450" s="131" t="str">
        <f t="shared" ca="1" si="24"/>
        <v/>
      </c>
      <c r="Q450" s="228" t="str">
        <f t="shared" ca="1" si="25"/>
        <v/>
      </c>
      <c r="R450" s="132" t="str">
        <f t="shared" ca="1" si="26"/>
        <v/>
      </c>
      <c r="S450" s="352" t="str">
        <f t="shared" ca="1" si="27"/>
        <v/>
      </c>
    </row>
    <row r="451" spans="2:19" ht="15.5">
      <c r="B451" s="348" t="str">
        <f>IF('Retrofit Inputs'!B455=0,"",'Retrofit Inputs'!B455)</f>
        <v/>
      </c>
      <c r="C451" s="118" t="str">
        <f>IF(B451="","",VLOOKUP(B451,Defaults!B$22:C$28,2,FALSE))</f>
        <v/>
      </c>
      <c r="D451" s="125" t="str">
        <f>IFERROR(VLOOKUP(F451,Measures!$D$11:$F$245,3,FALSE),"")</f>
        <v/>
      </c>
      <c r="E451" s="127" t="str">
        <f ca="1">IF(OR('Project Info'!$C$16="",B451=""),"",IF(D451="Screw-in Lighting",INDEX(INDIRECT(CONCATENATE(B451,"SI_IE")),'Project Info'!C$16,1),IF(D451="Hard-Wired Lighting",INDEX(INDIRECT(CONCATENATE(B451,"HW_IE")),'Project Info'!C$16,1))))</f>
        <v/>
      </c>
      <c r="F451" s="128" t="str">
        <f>IF(OR('Retrofit Inputs'!D455="",'Retrofit Inputs'!F455=""),"",IF(OR('Retrofit Inputs'!D455="LED Tube",'Retrofit Inputs'!D455="LED Kit"),CONCATENATE("LED"," ",'Retrofit Inputs'!F455),CONCATENATE('Retrofit Inputs'!D455, " ",'Retrofit Inputs'!F455)))</f>
        <v/>
      </c>
      <c r="G451" s="120" t="str">
        <f>IF(F451="","",VLOOKUP(F451,Measures!D$11:G$245,4,FALSE))</f>
        <v/>
      </c>
      <c r="H451" s="129" t="str">
        <f>IF('Retrofit Inputs'!H455=0,"",'Retrofit Inputs'!H455)</f>
        <v/>
      </c>
      <c r="I451" s="129" t="str">
        <f>IF('Retrofit Inputs'!K455=0,"",'Retrofit Inputs'!K455)</f>
        <v/>
      </c>
      <c r="J451" s="130" t="str">
        <f ca="1">IF(OR(B451="",I451=""),"",IF(I451="None",0,INDEX(INDIRECT(CONCATENATE(B451,"SF")),1,MATCH(I451,Defaults!D$22:G$22,0))))</f>
        <v/>
      </c>
      <c r="K451" s="128" t="str">
        <f>IF(OR('Retrofit Inputs'!M455="",'Retrofit Inputs'!O455=""),"",IF(OR('Retrofit Inputs'!M455="LED Tube",'Retrofit Inputs'!M455="LED Kit"),CONCATENATE("LED"," ",'Retrofit Inputs'!O455),CONCATENATE('Retrofit Inputs'!M455, " ",'Retrofit Inputs'!O455)))</f>
        <v/>
      </c>
      <c r="L451" s="123" t="str">
        <f>IF(K451="","",VLOOKUP(K451,Measures!D$11:G$245,4,FALSE))</f>
        <v/>
      </c>
      <c r="M451" s="121" t="str">
        <f>IF('Retrofit Inputs'!Q455=0,"",'Retrofit Inputs'!Q455)</f>
        <v/>
      </c>
      <c r="N451" s="129" t="str">
        <f>IF('Retrofit Inputs'!T455=0,"",'Retrofit Inputs'!T455)</f>
        <v/>
      </c>
      <c r="O451" s="130" t="str">
        <f ca="1">IF(OR(B451="",N451=""),"",IF(N451="None",0,INDEX(INDIRECT(CONCATENATE(B451,"SF")),1,MATCH(N451,Defaults!D$22:G$22,0))))</f>
        <v/>
      </c>
      <c r="P451" s="131" t="str">
        <f t="shared" ca="1" si="24"/>
        <v/>
      </c>
      <c r="Q451" s="228" t="str">
        <f t="shared" ca="1" si="25"/>
        <v/>
      </c>
      <c r="R451" s="132" t="str">
        <f t="shared" ca="1" si="26"/>
        <v/>
      </c>
      <c r="S451" s="352" t="str">
        <f t="shared" ca="1" si="27"/>
        <v/>
      </c>
    </row>
    <row r="452" spans="2:19" ht="15.5">
      <c r="B452" s="348" t="str">
        <f>IF('Retrofit Inputs'!B456=0,"",'Retrofit Inputs'!B456)</f>
        <v/>
      </c>
      <c r="C452" s="118" t="str">
        <f>IF(B452="","",VLOOKUP(B452,Defaults!B$22:C$28,2,FALSE))</f>
        <v/>
      </c>
      <c r="D452" s="125" t="str">
        <f>IFERROR(VLOOKUP(F452,Measures!$D$11:$F$245,3,FALSE),"")</f>
        <v/>
      </c>
      <c r="E452" s="127" t="str">
        <f ca="1">IF(OR('Project Info'!$C$16="",B452=""),"",IF(D452="Screw-in Lighting",INDEX(INDIRECT(CONCATENATE(B452,"SI_IE")),'Project Info'!C$16,1),IF(D452="Hard-Wired Lighting",INDEX(INDIRECT(CONCATENATE(B452,"HW_IE")),'Project Info'!C$16,1))))</f>
        <v/>
      </c>
      <c r="F452" s="128" t="str">
        <f>IF(OR('Retrofit Inputs'!D456="",'Retrofit Inputs'!F456=""),"",IF(OR('Retrofit Inputs'!D456="LED Tube",'Retrofit Inputs'!D456="LED Kit"),CONCATENATE("LED"," ",'Retrofit Inputs'!F456),CONCATENATE('Retrofit Inputs'!D456, " ",'Retrofit Inputs'!F456)))</f>
        <v/>
      </c>
      <c r="G452" s="120" t="str">
        <f>IF(F452="","",VLOOKUP(F452,Measures!D$11:G$245,4,FALSE))</f>
        <v/>
      </c>
      <c r="H452" s="129" t="str">
        <f>IF('Retrofit Inputs'!H456=0,"",'Retrofit Inputs'!H456)</f>
        <v/>
      </c>
      <c r="I452" s="129" t="str">
        <f>IF('Retrofit Inputs'!K456=0,"",'Retrofit Inputs'!K456)</f>
        <v/>
      </c>
      <c r="J452" s="130" t="str">
        <f ca="1">IF(OR(B452="",I452=""),"",IF(I452="None",0,INDEX(INDIRECT(CONCATENATE(B452,"SF")),1,MATCH(I452,Defaults!D$22:G$22,0))))</f>
        <v/>
      </c>
      <c r="K452" s="128" t="str">
        <f>IF(OR('Retrofit Inputs'!M456="",'Retrofit Inputs'!O456=""),"",IF(OR('Retrofit Inputs'!M456="LED Tube",'Retrofit Inputs'!M456="LED Kit"),CONCATENATE("LED"," ",'Retrofit Inputs'!O456),CONCATENATE('Retrofit Inputs'!M456, " ",'Retrofit Inputs'!O456)))</f>
        <v/>
      </c>
      <c r="L452" s="123" t="str">
        <f>IF(K452="","",VLOOKUP(K452,Measures!D$11:G$245,4,FALSE))</f>
        <v/>
      </c>
      <c r="M452" s="121" t="str">
        <f>IF('Retrofit Inputs'!Q456=0,"",'Retrofit Inputs'!Q456)</f>
        <v/>
      </c>
      <c r="N452" s="129" t="str">
        <f>IF('Retrofit Inputs'!T456=0,"",'Retrofit Inputs'!T456)</f>
        <v/>
      </c>
      <c r="O452" s="130" t="str">
        <f ca="1">IF(OR(B452="",N452=""),"",IF(N452="None",0,INDEX(INDIRECT(CONCATENATE(B452,"SF")),1,MATCH(N452,Defaults!D$22:G$22,0))))</f>
        <v/>
      </c>
      <c r="P452" s="131" t="str">
        <f t="shared" ca="1" si="24"/>
        <v/>
      </c>
      <c r="Q452" s="228" t="str">
        <f t="shared" ca="1" si="25"/>
        <v/>
      </c>
      <c r="R452" s="132" t="str">
        <f t="shared" ca="1" si="26"/>
        <v/>
      </c>
      <c r="S452" s="352" t="str">
        <f t="shared" ca="1" si="27"/>
        <v/>
      </c>
    </row>
    <row r="453" spans="2:19" ht="15.5">
      <c r="B453" s="348" t="str">
        <f>IF('Retrofit Inputs'!B457=0,"",'Retrofit Inputs'!B457)</f>
        <v/>
      </c>
      <c r="C453" s="118" t="str">
        <f>IF(B453="","",VLOOKUP(B453,Defaults!B$22:C$28,2,FALSE))</f>
        <v/>
      </c>
      <c r="D453" s="125" t="str">
        <f>IFERROR(VLOOKUP(F453,Measures!$D$11:$F$245,3,FALSE),"")</f>
        <v/>
      </c>
      <c r="E453" s="127" t="str">
        <f ca="1">IF(OR('Project Info'!$C$16="",B453=""),"",IF(D453="Screw-in Lighting",INDEX(INDIRECT(CONCATENATE(B453,"SI_IE")),'Project Info'!C$16,1),IF(D453="Hard-Wired Lighting",INDEX(INDIRECT(CONCATENATE(B453,"HW_IE")),'Project Info'!C$16,1))))</f>
        <v/>
      </c>
      <c r="F453" s="128" t="str">
        <f>IF(OR('Retrofit Inputs'!D457="",'Retrofit Inputs'!F457=""),"",IF(OR('Retrofit Inputs'!D457="LED Tube",'Retrofit Inputs'!D457="LED Kit"),CONCATENATE("LED"," ",'Retrofit Inputs'!F457),CONCATENATE('Retrofit Inputs'!D457, " ",'Retrofit Inputs'!F457)))</f>
        <v/>
      </c>
      <c r="G453" s="120" t="str">
        <f>IF(F453="","",VLOOKUP(F453,Measures!D$11:G$245,4,FALSE))</f>
        <v/>
      </c>
      <c r="H453" s="129" t="str">
        <f>IF('Retrofit Inputs'!H457=0,"",'Retrofit Inputs'!H457)</f>
        <v/>
      </c>
      <c r="I453" s="129" t="str">
        <f>IF('Retrofit Inputs'!K457=0,"",'Retrofit Inputs'!K457)</f>
        <v/>
      </c>
      <c r="J453" s="130" t="str">
        <f ca="1">IF(OR(B453="",I453=""),"",IF(I453="None",0,INDEX(INDIRECT(CONCATENATE(B453,"SF")),1,MATCH(I453,Defaults!D$22:G$22,0))))</f>
        <v/>
      </c>
      <c r="K453" s="128" t="str">
        <f>IF(OR('Retrofit Inputs'!M457="",'Retrofit Inputs'!O457=""),"",IF(OR('Retrofit Inputs'!M457="LED Tube",'Retrofit Inputs'!M457="LED Kit"),CONCATENATE("LED"," ",'Retrofit Inputs'!O457),CONCATENATE('Retrofit Inputs'!M457, " ",'Retrofit Inputs'!O457)))</f>
        <v/>
      </c>
      <c r="L453" s="123" t="str">
        <f>IF(K453="","",VLOOKUP(K453,Measures!D$11:G$245,4,FALSE))</f>
        <v/>
      </c>
      <c r="M453" s="121" t="str">
        <f>IF('Retrofit Inputs'!Q457=0,"",'Retrofit Inputs'!Q457)</f>
        <v/>
      </c>
      <c r="N453" s="129" t="str">
        <f>IF('Retrofit Inputs'!T457=0,"",'Retrofit Inputs'!T457)</f>
        <v/>
      </c>
      <c r="O453" s="130" t="str">
        <f ca="1">IF(OR(B453="",N453=""),"",IF(N453="None",0,INDEX(INDIRECT(CONCATENATE(B453,"SF")),1,MATCH(N453,Defaults!D$22:G$22,0))))</f>
        <v/>
      </c>
      <c r="P453" s="131" t="str">
        <f t="shared" ca="1" si="24"/>
        <v/>
      </c>
      <c r="Q453" s="228" t="str">
        <f t="shared" ca="1" si="25"/>
        <v/>
      </c>
      <c r="R453" s="132" t="str">
        <f t="shared" ca="1" si="26"/>
        <v/>
      </c>
      <c r="S453" s="352" t="str">
        <f t="shared" ca="1" si="27"/>
        <v/>
      </c>
    </row>
    <row r="454" spans="2:19" ht="15.5">
      <c r="B454" s="348" t="str">
        <f>IF('Retrofit Inputs'!B458=0,"",'Retrofit Inputs'!B458)</f>
        <v/>
      </c>
      <c r="C454" s="118" t="str">
        <f>IF(B454="","",VLOOKUP(B454,Defaults!B$22:C$28,2,FALSE))</f>
        <v/>
      </c>
      <c r="D454" s="125" t="str">
        <f>IFERROR(VLOOKUP(F454,Measures!$D$11:$F$245,3,FALSE),"")</f>
        <v/>
      </c>
      <c r="E454" s="127" t="str">
        <f ca="1">IF(OR('Project Info'!$C$16="",B454=""),"",IF(D454="Screw-in Lighting",INDEX(INDIRECT(CONCATENATE(B454,"SI_IE")),'Project Info'!C$16,1),IF(D454="Hard-Wired Lighting",INDEX(INDIRECT(CONCATENATE(B454,"HW_IE")),'Project Info'!C$16,1))))</f>
        <v/>
      </c>
      <c r="F454" s="133" t="str">
        <f>IF(OR('Retrofit Inputs'!D458="",'Retrofit Inputs'!F458=""),"",IF(OR('Retrofit Inputs'!D458="LED Tube",'Retrofit Inputs'!D458="LED Kit"),CONCATENATE("LED"," ",'Retrofit Inputs'!F458),CONCATENATE('Retrofit Inputs'!D458, " ",'Retrofit Inputs'!F458)))</f>
        <v/>
      </c>
      <c r="G454" s="120" t="str">
        <f>IF(F454="","",VLOOKUP(F454,Measures!D$11:G$245,4,FALSE))</f>
        <v/>
      </c>
      <c r="H454" s="134" t="str">
        <f>IF('Retrofit Inputs'!H458=0,"",'Retrofit Inputs'!H458)</f>
        <v/>
      </c>
      <c r="I454" s="134" t="str">
        <f>IF('Retrofit Inputs'!K458=0,"",'Retrofit Inputs'!K458)</f>
        <v/>
      </c>
      <c r="J454" s="135" t="str">
        <f ca="1">IF(OR(B454="",I454=""),"",IF(I454="None",0,INDEX(INDIRECT(CONCATENATE(B454,"SF")),1,MATCH(I454,Defaults!D$22:G$22,0))))</f>
        <v/>
      </c>
      <c r="K454" s="128" t="str">
        <f>IF(OR('Retrofit Inputs'!M458="",'Retrofit Inputs'!O458=""),"",IF(OR('Retrofit Inputs'!M458="LED Tube",'Retrofit Inputs'!M458="LED Kit"),CONCATENATE("LED"," ",'Retrofit Inputs'!O458),CONCATENATE('Retrofit Inputs'!M458, " ",'Retrofit Inputs'!O458)))</f>
        <v/>
      </c>
      <c r="L454" s="123" t="str">
        <f>IF(K454="","",VLOOKUP(K454,Measures!D$11:G$245,4,FALSE))</f>
        <v/>
      </c>
      <c r="M454" s="121" t="str">
        <f>IF('Retrofit Inputs'!Q458=0,"",'Retrofit Inputs'!Q458)</f>
        <v/>
      </c>
      <c r="N454" s="129" t="str">
        <f>IF('Retrofit Inputs'!T458=0,"",'Retrofit Inputs'!T458)</f>
        <v/>
      </c>
      <c r="O454" s="130" t="str">
        <f ca="1">IF(OR(B454="",N454=""),"",IF(N454="None",0,INDEX(INDIRECT(CONCATENATE(B454,"SF")),1,MATCH(N454,Defaults!D$22:G$22,0))))</f>
        <v/>
      </c>
      <c r="P454" s="131" t="str">
        <f t="shared" ca="1" si="24"/>
        <v/>
      </c>
      <c r="Q454" s="228" t="str">
        <f t="shared" ca="1" si="25"/>
        <v/>
      </c>
      <c r="R454" s="132" t="str">
        <f t="shared" ca="1" si="26"/>
        <v/>
      </c>
      <c r="S454" s="352" t="str">
        <f t="shared" ca="1" si="27"/>
        <v/>
      </c>
    </row>
    <row r="455" spans="2:19" ht="15.5">
      <c r="B455" s="348" t="str">
        <f>IF('Retrofit Inputs'!B459=0,"",'Retrofit Inputs'!B459)</f>
        <v/>
      </c>
      <c r="C455" s="118" t="str">
        <f>IF(B455="","",VLOOKUP(B455,Defaults!B$22:C$28,2,FALSE))</f>
        <v/>
      </c>
      <c r="D455" s="125" t="str">
        <f>IFERROR(VLOOKUP(F455,Measures!$D$11:$F$245,3,FALSE),"")</f>
        <v/>
      </c>
      <c r="E455" s="127" t="str">
        <f ca="1">IF(OR('Project Info'!$C$16="",B455=""),"",IF(D455="Screw-in Lighting",INDEX(INDIRECT(CONCATENATE(B455,"SI_IE")),'Project Info'!C$16,1),IF(D455="Hard-Wired Lighting",INDEX(INDIRECT(CONCATENATE(B455,"HW_IE")),'Project Info'!C$16,1))))</f>
        <v/>
      </c>
      <c r="F455" s="133" t="str">
        <f>IF(OR('Retrofit Inputs'!D459="",'Retrofit Inputs'!F459=""),"",IF(OR('Retrofit Inputs'!D459="LED Tube",'Retrofit Inputs'!D459="LED Kit"),CONCATENATE("LED"," ",'Retrofit Inputs'!F459),CONCATENATE('Retrofit Inputs'!D459, " ",'Retrofit Inputs'!F459)))</f>
        <v/>
      </c>
      <c r="G455" s="120" t="str">
        <f>IF(F455="","",VLOOKUP(F455,Measures!D$11:G$245,4,FALSE))</f>
        <v/>
      </c>
      <c r="H455" s="134" t="str">
        <f>IF('Retrofit Inputs'!H459=0,"",'Retrofit Inputs'!H459)</f>
        <v/>
      </c>
      <c r="I455" s="134" t="str">
        <f>IF('Retrofit Inputs'!K459=0,"",'Retrofit Inputs'!K459)</f>
        <v/>
      </c>
      <c r="J455" s="135" t="str">
        <f ca="1">IF(OR(B455="",I455=""),"",IF(I455="None",0,INDEX(INDIRECT(CONCATENATE(B455,"SF")),1,MATCH(I455,Defaults!D$22:G$22,0))))</f>
        <v/>
      </c>
      <c r="K455" s="128" t="str">
        <f>IF(OR('Retrofit Inputs'!M459="",'Retrofit Inputs'!O459=""),"",IF(OR('Retrofit Inputs'!M459="LED Tube",'Retrofit Inputs'!M459="LED Kit"),CONCATENATE("LED"," ",'Retrofit Inputs'!O459),CONCATENATE('Retrofit Inputs'!M459, " ",'Retrofit Inputs'!O459)))</f>
        <v/>
      </c>
      <c r="L455" s="123" t="str">
        <f>IF(K455="","",VLOOKUP(K455,Measures!D$11:G$245,4,FALSE))</f>
        <v/>
      </c>
      <c r="M455" s="121" t="str">
        <f>IF('Retrofit Inputs'!Q459=0,"",'Retrofit Inputs'!Q459)</f>
        <v/>
      </c>
      <c r="N455" s="129" t="str">
        <f>IF('Retrofit Inputs'!T459=0,"",'Retrofit Inputs'!T459)</f>
        <v/>
      </c>
      <c r="O455" s="130" t="str">
        <f ca="1">IF(OR(B455="",N455=""),"",IF(N455="None",0,INDEX(INDIRECT(CONCATENATE(B455,"SF")),1,MATCH(N455,Defaults!D$22:G$22,0))))</f>
        <v/>
      </c>
      <c r="P455" s="131" t="str">
        <f t="shared" ca="1" si="24"/>
        <v/>
      </c>
      <c r="Q455" s="228" t="str">
        <f t="shared" ca="1" si="25"/>
        <v/>
      </c>
      <c r="R455" s="132" t="str">
        <f t="shared" ca="1" si="26"/>
        <v/>
      </c>
      <c r="S455" s="352" t="str">
        <f t="shared" ca="1" si="27"/>
        <v/>
      </c>
    </row>
    <row r="456" spans="2:19" ht="15.5">
      <c r="B456" s="348" t="str">
        <f>IF('Retrofit Inputs'!B460=0,"",'Retrofit Inputs'!B460)</f>
        <v/>
      </c>
      <c r="C456" s="118" t="str">
        <f>IF(B456="","",VLOOKUP(B456,Defaults!B$22:C$28,2,FALSE))</f>
        <v/>
      </c>
      <c r="D456" s="125" t="str">
        <f>IFERROR(VLOOKUP(F456,Measures!$D$11:$F$245,3,FALSE),"")</f>
        <v/>
      </c>
      <c r="E456" s="127" t="str">
        <f ca="1">IF(OR('Project Info'!$C$16="",B456=""),"",IF(D456="Screw-in Lighting",INDEX(INDIRECT(CONCATENATE(B456,"SI_IE")),'Project Info'!C$16,1),IF(D456="Hard-Wired Lighting",INDEX(INDIRECT(CONCATENATE(B456,"HW_IE")),'Project Info'!C$16,1))))</f>
        <v/>
      </c>
      <c r="F456" s="117" t="str">
        <f>IF(OR('Retrofit Inputs'!D460="",'Retrofit Inputs'!F460=""),"",IF(OR('Retrofit Inputs'!D460="LED Tube",'Retrofit Inputs'!D460="LED Kit"),CONCATENATE("LED"," ",'Retrofit Inputs'!F460),CONCATENATE('Retrofit Inputs'!D460, " ",'Retrofit Inputs'!F460)))</f>
        <v/>
      </c>
      <c r="G456" s="120" t="str">
        <f>IF(F456="","",VLOOKUP(F456,Measures!D$11:G$245,4,FALSE))</f>
        <v/>
      </c>
      <c r="H456" s="121" t="str">
        <f>IF('Retrofit Inputs'!H460=0,"",'Retrofit Inputs'!H460)</f>
        <v/>
      </c>
      <c r="I456" s="121" t="str">
        <f>IF('Retrofit Inputs'!K460=0,"",'Retrofit Inputs'!K460)</f>
        <v/>
      </c>
      <c r="J456" s="122" t="str">
        <f ca="1">IF(OR(B456="",I456=""),"",IF(I456="None",0,INDEX(INDIRECT(CONCATENATE(B456,"SF")),1,MATCH(I456,Defaults!D$22:G$22,0))))</f>
        <v/>
      </c>
      <c r="K456" s="117" t="str">
        <f>IF(OR('Retrofit Inputs'!M460="",'Retrofit Inputs'!O460=""),"",IF(OR('Retrofit Inputs'!M460="LED Tube",'Retrofit Inputs'!M460="LED Kit"),CONCATENATE("LED"," ",'Retrofit Inputs'!O460),CONCATENATE('Retrofit Inputs'!M460, " ",'Retrofit Inputs'!O460)))</f>
        <v/>
      </c>
      <c r="L456" s="123" t="str">
        <f>IF(K456="","",VLOOKUP(K456,Measures!D$11:G$245,4,FALSE))</f>
        <v/>
      </c>
      <c r="M456" s="121" t="str">
        <f>IF('Retrofit Inputs'!Q460=0,"",'Retrofit Inputs'!Q460)</f>
        <v/>
      </c>
      <c r="N456" s="121" t="str">
        <f>IF('Retrofit Inputs'!T460=0,"",'Retrofit Inputs'!T460)</f>
        <v/>
      </c>
      <c r="O456" s="122" t="str">
        <f ca="1">IF(OR(B456="",N456=""),"",IF(N456="None",0,INDEX(INDIRECT(CONCATENATE(B456,"SF")),1,MATCH(N456,Defaults!D$22:G$22,0))))</f>
        <v/>
      </c>
      <c r="P456" s="136" t="str">
        <f t="shared" ca="1" si="24"/>
        <v/>
      </c>
      <c r="Q456" s="230" t="str">
        <f t="shared" ca="1" si="25"/>
        <v/>
      </c>
      <c r="R456" s="126" t="str">
        <f t="shared" ca="1" si="26"/>
        <v/>
      </c>
      <c r="S456" s="351" t="str">
        <f t="shared" ca="1" si="27"/>
        <v/>
      </c>
    </row>
    <row r="457" spans="2:19" ht="15.5">
      <c r="B457" s="348" t="str">
        <f>IF('Retrofit Inputs'!B461=0,"",'Retrofit Inputs'!B461)</f>
        <v/>
      </c>
      <c r="C457" s="118" t="str">
        <f>IF(B457="","",VLOOKUP(B457,Defaults!B$22:C$28,2,FALSE))</f>
        <v/>
      </c>
      <c r="D457" s="125" t="str">
        <f>IFERROR(VLOOKUP(F457,Measures!$D$11:$F$245,3,FALSE),"")</f>
        <v/>
      </c>
      <c r="E457" s="127" t="str">
        <f ca="1">IF(OR('Project Info'!$C$16="",B457=""),"",IF(D457="Screw-in Lighting",INDEX(INDIRECT(CONCATENATE(B457,"SI_IE")),'Project Info'!C$16,1),IF(D457="Hard-Wired Lighting",INDEX(INDIRECT(CONCATENATE(B457,"HW_IE")),'Project Info'!C$16,1))))</f>
        <v/>
      </c>
      <c r="F457" s="128" t="str">
        <f>IF(OR('Retrofit Inputs'!D461="",'Retrofit Inputs'!F461=""),"",IF(OR('Retrofit Inputs'!D461="LED Tube",'Retrofit Inputs'!D461="LED Kit"),CONCATENATE("LED"," ",'Retrofit Inputs'!F461),CONCATENATE('Retrofit Inputs'!D461, " ",'Retrofit Inputs'!F461)))</f>
        <v/>
      </c>
      <c r="G457" s="120" t="str">
        <f>IF(F457="","",VLOOKUP(F457,Measures!D$11:G$245,4,FALSE))</f>
        <v/>
      </c>
      <c r="H457" s="129" t="str">
        <f>IF('Retrofit Inputs'!H461=0,"",'Retrofit Inputs'!H461)</f>
        <v/>
      </c>
      <c r="I457" s="129" t="str">
        <f>IF('Retrofit Inputs'!K461=0,"",'Retrofit Inputs'!K461)</f>
        <v/>
      </c>
      <c r="J457" s="130" t="str">
        <f ca="1">IF(OR(B457="",I457=""),"",IF(I457="None",0,INDEX(INDIRECT(CONCATENATE(B457,"SF")),1,MATCH(I457,Defaults!D$22:G$22,0))))</f>
        <v/>
      </c>
      <c r="K457" s="128" t="str">
        <f>IF(OR('Retrofit Inputs'!M461="",'Retrofit Inputs'!O461=""),"",IF(OR('Retrofit Inputs'!M461="LED Tube",'Retrofit Inputs'!M461="LED Kit"),CONCATENATE("LED"," ",'Retrofit Inputs'!O461),CONCATENATE('Retrofit Inputs'!M461, " ",'Retrofit Inputs'!O461)))</f>
        <v/>
      </c>
      <c r="L457" s="123" t="str">
        <f>IF(K457="","",VLOOKUP(K457,Measures!D$11:G$245,4,FALSE))</f>
        <v/>
      </c>
      <c r="M457" s="121" t="str">
        <f>IF('Retrofit Inputs'!Q461=0,"",'Retrofit Inputs'!Q461)</f>
        <v/>
      </c>
      <c r="N457" s="129" t="str">
        <f>IF('Retrofit Inputs'!T461=0,"",'Retrofit Inputs'!T461)</f>
        <v/>
      </c>
      <c r="O457" s="130" t="str">
        <f ca="1">IF(OR(B457="",N457=""),"",IF(N457="None",0,INDEX(INDIRECT(CONCATENATE(B457,"SF")),1,MATCH(N457,Defaults!D$22:G$22,0))))</f>
        <v/>
      </c>
      <c r="P457" s="131" t="str">
        <f t="shared" ca="1" si="24"/>
        <v/>
      </c>
      <c r="Q457" s="228" t="str">
        <f t="shared" ca="1" si="25"/>
        <v/>
      </c>
      <c r="R457" s="132" t="str">
        <f t="shared" ca="1" si="26"/>
        <v/>
      </c>
      <c r="S457" s="352" t="str">
        <f t="shared" ca="1" si="27"/>
        <v/>
      </c>
    </row>
    <row r="458" spans="2:19" ht="15.5">
      <c r="B458" s="348" t="str">
        <f>IF('Retrofit Inputs'!B462=0,"",'Retrofit Inputs'!B462)</f>
        <v/>
      </c>
      <c r="C458" s="118" t="str">
        <f>IF(B458="","",VLOOKUP(B458,Defaults!B$22:C$28,2,FALSE))</f>
        <v/>
      </c>
      <c r="D458" s="125" t="str">
        <f>IFERROR(VLOOKUP(F458,Measures!$D$11:$F$245,3,FALSE),"")</f>
        <v/>
      </c>
      <c r="E458" s="127" t="str">
        <f ca="1">IF(OR('Project Info'!$C$16="",B458=""),"",IF(D458="Screw-in Lighting",INDEX(INDIRECT(CONCATENATE(B458,"SI_IE")),'Project Info'!C$16,1),IF(D458="Hard-Wired Lighting",INDEX(INDIRECT(CONCATENATE(B458,"HW_IE")),'Project Info'!C$16,1))))</f>
        <v/>
      </c>
      <c r="F458" s="128" t="str">
        <f>IF(OR('Retrofit Inputs'!D462="",'Retrofit Inputs'!F462=""),"",IF(OR('Retrofit Inputs'!D462="LED Tube",'Retrofit Inputs'!D462="LED Kit"),CONCATENATE("LED"," ",'Retrofit Inputs'!F462),CONCATENATE('Retrofit Inputs'!D462, " ",'Retrofit Inputs'!F462)))</f>
        <v/>
      </c>
      <c r="G458" s="120" t="str">
        <f>IF(F458="","",VLOOKUP(F458,Measures!D$11:G$245,4,FALSE))</f>
        <v/>
      </c>
      <c r="H458" s="129" t="str">
        <f>IF('Retrofit Inputs'!H462=0,"",'Retrofit Inputs'!H462)</f>
        <v/>
      </c>
      <c r="I458" s="129" t="str">
        <f>IF('Retrofit Inputs'!K462=0,"",'Retrofit Inputs'!K462)</f>
        <v/>
      </c>
      <c r="J458" s="130" t="str">
        <f ca="1">IF(OR(B458="",I458=""),"",IF(I458="None",0,INDEX(INDIRECT(CONCATENATE(B458,"SF")),1,MATCH(I458,Defaults!D$22:G$22,0))))</f>
        <v/>
      </c>
      <c r="K458" s="24" t="str">
        <f>IF(OR('Retrofit Inputs'!M462="",'Retrofit Inputs'!O462=""),"",IF(OR('Retrofit Inputs'!M462="LED Tube",'Retrofit Inputs'!M462="LED Kit"),CONCATENATE("LED"," ",'Retrofit Inputs'!O462),CONCATENATE('Retrofit Inputs'!M462, " ",'Retrofit Inputs'!O462)))</f>
        <v/>
      </c>
      <c r="L458" s="123" t="str">
        <f>IF(K458="","",VLOOKUP(K458,Measures!D$11:G$245,4,FALSE))</f>
        <v/>
      </c>
      <c r="M458" s="121" t="str">
        <f>IF('Retrofit Inputs'!Q462=0,"",'Retrofit Inputs'!Q462)</f>
        <v/>
      </c>
      <c r="N458" s="25" t="str">
        <f>IF('Retrofit Inputs'!T462=0,"",'Retrofit Inputs'!T462)</f>
        <v/>
      </c>
      <c r="O458" s="26" t="str">
        <f ca="1">IF(OR(B458="",N458=""),"",IF(N458="None",0,INDEX(INDIRECT(CONCATENATE(B458,"SF")),1,MATCH(N458,Defaults!D$22:G$22,0))))</f>
        <v/>
      </c>
      <c r="P458" s="27" t="str">
        <f t="shared" ca="1" si="24"/>
        <v/>
      </c>
      <c r="Q458" s="229" t="str">
        <f t="shared" ca="1" si="25"/>
        <v/>
      </c>
      <c r="R458" s="81" t="str">
        <f t="shared" ca="1" si="26"/>
        <v/>
      </c>
      <c r="S458" s="353" t="str">
        <f t="shared" ca="1" si="27"/>
        <v/>
      </c>
    </row>
    <row r="459" spans="2:19" ht="15.5">
      <c r="B459" s="348" t="str">
        <f>IF('Retrofit Inputs'!B463=0,"",'Retrofit Inputs'!B463)</f>
        <v/>
      </c>
      <c r="C459" s="118" t="str">
        <f>IF(B459="","",VLOOKUP(B459,Defaults!B$22:C$28,2,FALSE))</f>
        <v/>
      </c>
      <c r="D459" s="125" t="str">
        <f>IFERROR(VLOOKUP(F459,Measures!$D$11:$F$245,3,FALSE),"")</f>
        <v/>
      </c>
      <c r="E459" s="127" t="str">
        <f ca="1">IF(OR('Project Info'!$C$16="",B459=""),"",IF(D459="Screw-in Lighting",INDEX(INDIRECT(CONCATENATE(B459,"SI_IE")),'Project Info'!C$16,1),IF(D459="Hard-Wired Lighting",INDEX(INDIRECT(CONCATENATE(B459,"HW_IE")),'Project Info'!C$16,1))))</f>
        <v/>
      </c>
      <c r="F459" s="128" t="str">
        <f>IF(OR('Retrofit Inputs'!D463="",'Retrofit Inputs'!F463=""),"",IF(OR('Retrofit Inputs'!D463="LED Tube",'Retrofit Inputs'!D463="LED Kit"),CONCATENATE("LED"," ",'Retrofit Inputs'!F463),CONCATENATE('Retrofit Inputs'!D463, " ",'Retrofit Inputs'!F463)))</f>
        <v/>
      </c>
      <c r="G459" s="120" t="str">
        <f>IF(F459="","",VLOOKUP(F459,Measures!D$11:G$245,4,FALSE))</f>
        <v/>
      </c>
      <c r="H459" s="129" t="str">
        <f>IF('Retrofit Inputs'!H463=0,"",'Retrofit Inputs'!H463)</f>
        <v/>
      </c>
      <c r="I459" s="129" t="str">
        <f>IF('Retrofit Inputs'!K463=0,"",'Retrofit Inputs'!K463)</f>
        <v/>
      </c>
      <c r="J459" s="130" t="str">
        <f ca="1">IF(OR(B459="",I459=""),"",IF(I459="None",0,INDEX(INDIRECT(CONCATENATE(B459,"SF")),1,MATCH(I459,Defaults!D$22:G$22,0))))</f>
        <v/>
      </c>
      <c r="K459" s="128" t="str">
        <f>IF(OR('Retrofit Inputs'!M463="",'Retrofit Inputs'!O463=""),"",IF(OR('Retrofit Inputs'!M463="LED Tube",'Retrofit Inputs'!M463="LED Kit"),CONCATENATE("LED"," ",'Retrofit Inputs'!O463),CONCATENATE('Retrofit Inputs'!M463, " ",'Retrofit Inputs'!O463)))</f>
        <v/>
      </c>
      <c r="L459" s="123" t="str">
        <f>IF(K459="","",VLOOKUP(K459,Measures!D$11:G$245,4,FALSE))</f>
        <v/>
      </c>
      <c r="M459" s="121" t="str">
        <f>IF('Retrofit Inputs'!Q463=0,"",'Retrofit Inputs'!Q463)</f>
        <v/>
      </c>
      <c r="N459" s="129" t="str">
        <f>IF('Retrofit Inputs'!T463=0,"",'Retrofit Inputs'!T463)</f>
        <v/>
      </c>
      <c r="O459" s="130" t="str">
        <f ca="1">IF(OR(B459="",N459=""),"",IF(N459="None",0,INDEX(INDIRECT(CONCATENATE(B459,"SF")),1,MATCH(N459,Defaults!D$22:G$22,0))))</f>
        <v/>
      </c>
      <c r="P459" s="131" t="str">
        <f t="shared" ca="1" si="24"/>
        <v/>
      </c>
      <c r="Q459" s="228" t="str">
        <f t="shared" ca="1" si="25"/>
        <v/>
      </c>
      <c r="R459" s="132" t="str">
        <f t="shared" ca="1" si="26"/>
        <v/>
      </c>
      <c r="S459" s="352" t="str">
        <f t="shared" ca="1" si="27"/>
        <v/>
      </c>
    </row>
    <row r="460" spans="2:19" ht="15.5">
      <c r="B460" s="348" t="str">
        <f>IF('Retrofit Inputs'!B464=0,"",'Retrofit Inputs'!B464)</f>
        <v/>
      </c>
      <c r="C460" s="118" t="str">
        <f>IF(B460="","",VLOOKUP(B460,Defaults!B$22:C$28,2,FALSE))</f>
        <v/>
      </c>
      <c r="D460" s="125" t="str">
        <f>IFERROR(VLOOKUP(F460,Measures!$D$11:$F$245,3,FALSE),"")</f>
        <v/>
      </c>
      <c r="E460" s="127" t="str">
        <f ca="1">IF(OR('Project Info'!$C$16="",B460=""),"",IF(D460="Screw-in Lighting",INDEX(INDIRECT(CONCATENATE(B460,"SI_IE")),'Project Info'!C$16,1),IF(D460="Hard-Wired Lighting",INDEX(INDIRECT(CONCATENATE(B460,"HW_IE")),'Project Info'!C$16,1))))</f>
        <v/>
      </c>
      <c r="F460" s="128" t="str">
        <f>IF(OR('Retrofit Inputs'!D464="",'Retrofit Inputs'!F464=""),"",IF(OR('Retrofit Inputs'!D464="LED Tube",'Retrofit Inputs'!D464="LED Kit"),CONCATENATE("LED"," ",'Retrofit Inputs'!F464),CONCATENATE('Retrofit Inputs'!D464, " ",'Retrofit Inputs'!F464)))</f>
        <v/>
      </c>
      <c r="G460" s="120" t="str">
        <f>IF(F460="","",VLOOKUP(F460,Measures!D$11:G$245,4,FALSE))</f>
        <v/>
      </c>
      <c r="H460" s="129" t="str">
        <f>IF('Retrofit Inputs'!H464=0,"",'Retrofit Inputs'!H464)</f>
        <v/>
      </c>
      <c r="I460" s="129" t="str">
        <f>IF('Retrofit Inputs'!K464=0,"",'Retrofit Inputs'!K464)</f>
        <v/>
      </c>
      <c r="J460" s="130" t="str">
        <f ca="1">IF(OR(B460="",I460=""),"",IF(I460="None",0,INDEX(INDIRECT(CONCATENATE(B460,"SF")),1,MATCH(I460,Defaults!D$22:G$22,0))))</f>
        <v/>
      </c>
      <c r="K460" s="128" t="str">
        <f>IF(OR('Retrofit Inputs'!M464="",'Retrofit Inputs'!O464=""),"",IF(OR('Retrofit Inputs'!M464="LED Tube",'Retrofit Inputs'!M464="LED Kit"),CONCATENATE("LED"," ",'Retrofit Inputs'!O464),CONCATENATE('Retrofit Inputs'!M464, " ",'Retrofit Inputs'!O464)))</f>
        <v/>
      </c>
      <c r="L460" s="123" t="str">
        <f>IF(K460="","",VLOOKUP(K460,Measures!D$11:G$245,4,FALSE))</f>
        <v/>
      </c>
      <c r="M460" s="121" t="str">
        <f>IF('Retrofit Inputs'!Q464=0,"",'Retrofit Inputs'!Q464)</f>
        <v/>
      </c>
      <c r="N460" s="129" t="str">
        <f>IF('Retrofit Inputs'!T464=0,"",'Retrofit Inputs'!T464)</f>
        <v/>
      </c>
      <c r="O460" s="130" t="str">
        <f ca="1">IF(OR(B460="",N460=""),"",IF(N460="None",0,INDEX(INDIRECT(CONCATENATE(B460,"SF")),1,MATCH(N460,Defaults!D$22:G$22,0))))</f>
        <v/>
      </c>
      <c r="P460" s="131" t="str">
        <f t="shared" ca="1" si="24"/>
        <v/>
      </c>
      <c r="Q460" s="228" t="str">
        <f t="shared" ca="1" si="25"/>
        <v/>
      </c>
      <c r="R460" s="132" t="str">
        <f t="shared" ca="1" si="26"/>
        <v/>
      </c>
      <c r="S460" s="352" t="str">
        <f t="shared" ca="1" si="27"/>
        <v/>
      </c>
    </row>
    <row r="461" spans="2:19" ht="15.5">
      <c r="B461" s="348" t="str">
        <f>IF('Retrofit Inputs'!B465=0,"",'Retrofit Inputs'!B465)</f>
        <v/>
      </c>
      <c r="C461" s="118" t="str">
        <f>IF(B461="","",VLOOKUP(B461,Defaults!B$22:C$28,2,FALSE))</f>
        <v/>
      </c>
      <c r="D461" s="125" t="str">
        <f>IFERROR(VLOOKUP(F461,Measures!$D$11:$F$245,3,FALSE),"")</f>
        <v/>
      </c>
      <c r="E461" s="127" t="str">
        <f ca="1">IF(OR('Project Info'!$C$16="",B461=""),"",IF(D461="Screw-in Lighting",INDEX(INDIRECT(CONCATENATE(B461,"SI_IE")),'Project Info'!C$16,1),IF(D461="Hard-Wired Lighting",INDEX(INDIRECT(CONCATENATE(B461,"HW_IE")),'Project Info'!C$16,1))))</f>
        <v/>
      </c>
      <c r="F461" s="128" t="str">
        <f>IF(OR('Retrofit Inputs'!D465="",'Retrofit Inputs'!F465=""),"",IF(OR('Retrofit Inputs'!D465="LED Tube",'Retrofit Inputs'!D465="LED Kit"),CONCATENATE("LED"," ",'Retrofit Inputs'!F465),CONCATENATE('Retrofit Inputs'!D465, " ",'Retrofit Inputs'!F465)))</f>
        <v/>
      </c>
      <c r="G461" s="120" t="str">
        <f>IF(F461="","",VLOOKUP(F461,Measures!D$11:G$245,4,FALSE))</f>
        <v/>
      </c>
      <c r="H461" s="129" t="str">
        <f>IF('Retrofit Inputs'!H465=0,"",'Retrofit Inputs'!H465)</f>
        <v/>
      </c>
      <c r="I461" s="129" t="str">
        <f>IF('Retrofit Inputs'!K465=0,"",'Retrofit Inputs'!K465)</f>
        <v/>
      </c>
      <c r="J461" s="130" t="str">
        <f ca="1">IF(OR(B461="",I461=""),"",IF(I461="None",0,INDEX(INDIRECT(CONCATENATE(B461,"SF")),1,MATCH(I461,Defaults!D$22:G$22,0))))</f>
        <v/>
      </c>
      <c r="K461" s="128" t="str">
        <f>IF(OR('Retrofit Inputs'!M465="",'Retrofit Inputs'!O465=""),"",IF(OR('Retrofit Inputs'!M465="LED Tube",'Retrofit Inputs'!M465="LED Kit"),CONCATENATE("LED"," ",'Retrofit Inputs'!O465),CONCATENATE('Retrofit Inputs'!M465, " ",'Retrofit Inputs'!O465)))</f>
        <v/>
      </c>
      <c r="L461" s="123" t="str">
        <f>IF(K461="","",VLOOKUP(K461,Measures!D$11:G$245,4,FALSE))</f>
        <v/>
      </c>
      <c r="M461" s="121" t="str">
        <f>IF('Retrofit Inputs'!Q465=0,"",'Retrofit Inputs'!Q465)</f>
        <v/>
      </c>
      <c r="N461" s="129" t="str">
        <f>IF('Retrofit Inputs'!T465=0,"",'Retrofit Inputs'!T465)</f>
        <v/>
      </c>
      <c r="O461" s="130" t="str">
        <f ca="1">IF(OR(B461="",N461=""),"",IF(N461="None",0,INDEX(INDIRECT(CONCATENATE(B461,"SF")),1,MATCH(N461,Defaults!D$22:G$22,0))))</f>
        <v/>
      </c>
      <c r="P461" s="131" t="str">
        <f t="shared" ca="1" si="24"/>
        <v/>
      </c>
      <c r="Q461" s="228" t="str">
        <f t="shared" ca="1" si="25"/>
        <v/>
      </c>
      <c r="R461" s="132" t="str">
        <f t="shared" ca="1" si="26"/>
        <v/>
      </c>
      <c r="S461" s="352" t="str">
        <f t="shared" ca="1" si="27"/>
        <v/>
      </c>
    </row>
    <row r="462" spans="2:19" ht="15.5">
      <c r="B462" s="348" t="str">
        <f>IF('Retrofit Inputs'!B466=0,"",'Retrofit Inputs'!B466)</f>
        <v/>
      </c>
      <c r="C462" s="118" t="str">
        <f>IF(B462="","",VLOOKUP(B462,Defaults!B$22:C$28,2,FALSE))</f>
        <v/>
      </c>
      <c r="D462" s="125" t="str">
        <f>IFERROR(VLOOKUP(F462,Measures!$D$11:$F$245,3,FALSE),"")</f>
        <v/>
      </c>
      <c r="E462" s="127" t="str">
        <f ca="1">IF(OR('Project Info'!$C$16="",B462=""),"",IF(D462="Screw-in Lighting",INDEX(INDIRECT(CONCATENATE(B462,"SI_IE")),'Project Info'!C$16,1),IF(D462="Hard-Wired Lighting",INDEX(INDIRECT(CONCATENATE(B462,"HW_IE")),'Project Info'!C$16,1))))</f>
        <v/>
      </c>
      <c r="F462" s="128" t="str">
        <f>IF(OR('Retrofit Inputs'!D466="",'Retrofit Inputs'!F466=""),"",IF(OR('Retrofit Inputs'!D466="LED Tube",'Retrofit Inputs'!D466="LED Kit"),CONCATENATE("LED"," ",'Retrofit Inputs'!F466),CONCATENATE('Retrofit Inputs'!D466, " ",'Retrofit Inputs'!F466)))</f>
        <v/>
      </c>
      <c r="G462" s="120" t="str">
        <f>IF(F462="","",VLOOKUP(F462,Measures!D$11:G$245,4,FALSE))</f>
        <v/>
      </c>
      <c r="H462" s="129" t="str">
        <f>IF('Retrofit Inputs'!H466=0,"",'Retrofit Inputs'!H466)</f>
        <v/>
      </c>
      <c r="I462" s="129" t="str">
        <f>IF('Retrofit Inputs'!K466=0,"",'Retrofit Inputs'!K466)</f>
        <v/>
      </c>
      <c r="J462" s="130" t="str">
        <f ca="1">IF(OR(B462="",I462=""),"",IF(I462="None",0,INDEX(INDIRECT(CONCATENATE(B462,"SF")),1,MATCH(I462,Defaults!D$22:G$22,0))))</f>
        <v/>
      </c>
      <c r="K462" s="128" t="str">
        <f>IF(OR('Retrofit Inputs'!M466="",'Retrofit Inputs'!O466=""),"",IF(OR('Retrofit Inputs'!M466="LED Tube",'Retrofit Inputs'!M466="LED Kit"),CONCATENATE("LED"," ",'Retrofit Inputs'!O466),CONCATENATE('Retrofit Inputs'!M466, " ",'Retrofit Inputs'!O466)))</f>
        <v/>
      </c>
      <c r="L462" s="123" t="str">
        <f>IF(K462="","",VLOOKUP(K462,Measures!D$11:G$245,4,FALSE))</f>
        <v/>
      </c>
      <c r="M462" s="121" t="str">
        <f>IF('Retrofit Inputs'!Q466=0,"",'Retrofit Inputs'!Q466)</f>
        <v/>
      </c>
      <c r="N462" s="129" t="str">
        <f>IF('Retrofit Inputs'!T466=0,"",'Retrofit Inputs'!T466)</f>
        <v/>
      </c>
      <c r="O462" s="130" t="str">
        <f ca="1">IF(OR(B462="",N462=""),"",IF(N462="None",0,INDEX(INDIRECT(CONCATENATE(B462,"SF")),1,MATCH(N462,Defaults!D$22:G$22,0))))</f>
        <v/>
      </c>
      <c r="P462" s="131" t="str">
        <f t="shared" ref="P462:P525" ca="1" si="28">IFERROR((G462/1000)*H462*C462*E462*(1-J462),"")</f>
        <v/>
      </c>
      <c r="Q462" s="228" t="str">
        <f t="shared" ref="Q462:Q525" ca="1" si="29">IFERROR((L462/1000)*M462*C462*E462*(1-O462),"")</f>
        <v/>
      </c>
      <c r="R462" s="132" t="str">
        <f t="shared" ca="1" si="26"/>
        <v/>
      </c>
      <c r="S462" s="352" t="str">
        <f t="shared" ca="1" si="27"/>
        <v/>
      </c>
    </row>
    <row r="463" spans="2:19" ht="15.5">
      <c r="B463" s="348" t="str">
        <f>IF('Retrofit Inputs'!B467=0,"",'Retrofit Inputs'!B467)</f>
        <v/>
      </c>
      <c r="C463" s="118" t="str">
        <f>IF(B463="","",VLOOKUP(B463,Defaults!B$22:C$28,2,FALSE))</f>
        <v/>
      </c>
      <c r="D463" s="125" t="str">
        <f>IFERROR(VLOOKUP(F463,Measures!$D$11:$F$245,3,FALSE),"")</f>
        <v/>
      </c>
      <c r="E463" s="127" t="str">
        <f ca="1">IF(OR('Project Info'!$C$16="",B463=""),"",IF(D463="Screw-in Lighting",INDEX(INDIRECT(CONCATENATE(B463,"SI_IE")),'Project Info'!C$16,1),IF(D463="Hard-Wired Lighting",INDEX(INDIRECT(CONCATENATE(B463,"HW_IE")),'Project Info'!C$16,1))))</f>
        <v/>
      </c>
      <c r="F463" s="128" t="str">
        <f>IF(OR('Retrofit Inputs'!D467="",'Retrofit Inputs'!F467=""),"",IF(OR('Retrofit Inputs'!D467="LED Tube",'Retrofit Inputs'!D467="LED Kit"),CONCATENATE("LED"," ",'Retrofit Inputs'!F467),CONCATENATE('Retrofit Inputs'!D467, " ",'Retrofit Inputs'!F467)))</f>
        <v/>
      </c>
      <c r="G463" s="120" t="str">
        <f>IF(F463="","",VLOOKUP(F463,Measures!D$11:G$245,4,FALSE))</f>
        <v/>
      </c>
      <c r="H463" s="129" t="str">
        <f>IF('Retrofit Inputs'!H467=0,"",'Retrofit Inputs'!H467)</f>
        <v/>
      </c>
      <c r="I463" s="129" t="str">
        <f>IF('Retrofit Inputs'!K467=0,"",'Retrofit Inputs'!K467)</f>
        <v/>
      </c>
      <c r="J463" s="130" t="str">
        <f ca="1">IF(OR(B463="",I463=""),"",IF(I463="None",0,INDEX(INDIRECT(CONCATENATE(B463,"SF")),1,MATCH(I463,Defaults!D$22:G$22,0))))</f>
        <v/>
      </c>
      <c r="K463" s="128" t="str">
        <f>IF(OR('Retrofit Inputs'!M467="",'Retrofit Inputs'!O467=""),"",IF(OR('Retrofit Inputs'!M467="LED Tube",'Retrofit Inputs'!M467="LED Kit"),CONCATENATE("LED"," ",'Retrofit Inputs'!O467),CONCATENATE('Retrofit Inputs'!M467, " ",'Retrofit Inputs'!O467)))</f>
        <v/>
      </c>
      <c r="L463" s="123" t="str">
        <f>IF(K463="","",VLOOKUP(K463,Measures!D$11:G$245,4,FALSE))</f>
        <v/>
      </c>
      <c r="M463" s="121" t="str">
        <f>IF('Retrofit Inputs'!Q467=0,"",'Retrofit Inputs'!Q467)</f>
        <v/>
      </c>
      <c r="N463" s="129" t="str">
        <f>IF('Retrofit Inputs'!T467=0,"",'Retrofit Inputs'!T467)</f>
        <v/>
      </c>
      <c r="O463" s="130" t="str">
        <f ca="1">IF(OR(B463="",N463=""),"",IF(N463="None",0,INDEX(INDIRECT(CONCATENATE(B463,"SF")),1,MATCH(N463,Defaults!D$22:G$22,0))))</f>
        <v/>
      </c>
      <c r="P463" s="131" t="str">
        <f t="shared" ca="1" si="28"/>
        <v/>
      </c>
      <c r="Q463" s="228" t="str">
        <f t="shared" ca="1" si="29"/>
        <v/>
      </c>
      <c r="R463" s="132" t="str">
        <f t="shared" ref="R463:R526" ca="1" si="30">IFERROR(P463-Q463,"")</f>
        <v/>
      </c>
      <c r="S463" s="352" t="str">
        <f t="shared" ref="S463:S526" ca="1" si="31">IFERROR(R463*15,"")</f>
        <v/>
      </c>
    </row>
    <row r="464" spans="2:19" ht="15.5">
      <c r="B464" s="348" t="str">
        <f>IF('Retrofit Inputs'!B468=0,"",'Retrofit Inputs'!B468)</f>
        <v/>
      </c>
      <c r="C464" s="118" t="str">
        <f>IF(B464="","",VLOOKUP(B464,Defaults!B$22:C$28,2,FALSE))</f>
        <v/>
      </c>
      <c r="D464" s="125" t="str">
        <f>IFERROR(VLOOKUP(F464,Measures!$D$11:$F$245,3,FALSE),"")</f>
        <v/>
      </c>
      <c r="E464" s="127" t="str">
        <f ca="1">IF(OR('Project Info'!$C$16="",B464=""),"",IF(D464="Screw-in Lighting",INDEX(INDIRECT(CONCATENATE(B464,"SI_IE")),'Project Info'!C$16,1),IF(D464="Hard-Wired Lighting",INDEX(INDIRECT(CONCATENATE(B464,"HW_IE")),'Project Info'!C$16,1))))</f>
        <v/>
      </c>
      <c r="F464" s="133" t="str">
        <f>IF(OR('Retrofit Inputs'!D468="",'Retrofit Inputs'!F468=""),"",IF(OR('Retrofit Inputs'!D468="LED Tube",'Retrofit Inputs'!D468="LED Kit"),CONCATENATE("LED"," ",'Retrofit Inputs'!F468),CONCATENATE('Retrofit Inputs'!D468, " ",'Retrofit Inputs'!F468)))</f>
        <v/>
      </c>
      <c r="G464" s="120" t="str">
        <f>IF(F464="","",VLOOKUP(F464,Measures!D$11:G$245,4,FALSE))</f>
        <v/>
      </c>
      <c r="H464" s="134" t="str">
        <f>IF('Retrofit Inputs'!H468=0,"",'Retrofit Inputs'!H468)</f>
        <v/>
      </c>
      <c r="I464" s="134" t="str">
        <f>IF('Retrofit Inputs'!K468=0,"",'Retrofit Inputs'!K468)</f>
        <v/>
      </c>
      <c r="J464" s="135" t="str">
        <f ca="1">IF(OR(B464="",I464=""),"",IF(I464="None",0,INDEX(INDIRECT(CONCATENATE(B464,"SF")),1,MATCH(I464,Defaults!D$22:G$22,0))))</f>
        <v/>
      </c>
      <c r="K464" s="128" t="str">
        <f>IF(OR('Retrofit Inputs'!M468="",'Retrofit Inputs'!O468=""),"",IF(OR('Retrofit Inputs'!M468="LED Tube",'Retrofit Inputs'!M468="LED Kit"),CONCATENATE("LED"," ",'Retrofit Inputs'!O468),CONCATENATE('Retrofit Inputs'!M468, " ",'Retrofit Inputs'!O468)))</f>
        <v/>
      </c>
      <c r="L464" s="123" t="str">
        <f>IF(K464="","",VLOOKUP(K464,Measures!D$11:G$245,4,FALSE))</f>
        <v/>
      </c>
      <c r="M464" s="121" t="str">
        <f>IF('Retrofit Inputs'!Q468=0,"",'Retrofit Inputs'!Q468)</f>
        <v/>
      </c>
      <c r="N464" s="129" t="str">
        <f>IF('Retrofit Inputs'!T468=0,"",'Retrofit Inputs'!T468)</f>
        <v/>
      </c>
      <c r="O464" s="130" t="str">
        <f ca="1">IF(OR(B464="",N464=""),"",IF(N464="None",0,INDEX(INDIRECT(CONCATENATE(B464,"SF")),1,MATCH(N464,Defaults!D$22:G$22,0))))</f>
        <v/>
      </c>
      <c r="P464" s="131" t="str">
        <f t="shared" ca="1" si="28"/>
        <v/>
      </c>
      <c r="Q464" s="228" t="str">
        <f t="shared" ca="1" si="29"/>
        <v/>
      </c>
      <c r="R464" s="132" t="str">
        <f t="shared" ca="1" si="30"/>
        <v/>
      </c>
      <c r="S464" s="352" t="str">
        <f t="shared" ca="1" si="31"/>
        <v/>
      </c>
    </row>
    <row r="465" spans="2:19" ht="15.5">
      <c r="B465" s="349" t="str">
        <f>IF('Retrofit Inputs'!B469=0,"",'Retrofit Inputs'!B469)</f>
        <v/>
      </c>
      <c r="C465" s="118" t="str">
        <f>IF(B465="","",VLOOKUP(B465,Defaults!B$22:C$28,2,FALSE))</f>
        <v/>
      </c>
      <c r="D465" s="125" t="str">
        <f>IFERROR(VLOOKUP(F465,Measures!$D$11:$F$245,3,FALSE),"")</f>
        <v/>
      </c>
      <c r="E465" s="127" t="str">
        <f ca="1">IF(OR('Project Info'!$C$16="",B465=""),"",IF(D465="Screw-in Lighting",INDEX(INDIRECT(CONCATENATE(B465,"SI_IE")),'Project Info'!C$16,1),IF(D465="Hard-Wired Lighting",INDEX(INDIRECT(CONCATENATE(B465,"HW_IE")),'Project Info'!C$16,1))))</f>
        <v/>
      </c>
      <c r="F465" s="137" t="str">
        <f>IF(OR('Retrofit Inputs'!D469="",'Retrofit Inputs'!F469=""),"",IF(OR('Retrofit Inputs'!D469="LED Tube",'Retrofit Inputs'!D469="LED Kit"),CONCATENATE("LED"," ",'Retrofit Inputs'!F469),CONCATENATE('Retrofit Inputs'!D469, " ",'Retrofit Inputs'!F469)))</f>
        <v/>
      </c>
      <c r="G465" s="120" t="str">
        <f>IF(F465="","",VLOOKUP(F465,Measures!D$11:G$245,4,FALSE))</f>
        <v/>
      </c>
      <c r="H465" s="138" t="str">
        <f>IF('Retrofit Inputs'!H469=0,"",'Retrofit Inputs'!H469)</f>
        <v/>
      </c>
      <c r="I465" s="138" t="str">
        <f>IF('Retrofit Inputs'!K469=0,"",'Retrofit Inputs'!K469)</f>
        <v/>
      </c>
      <c r="J465" s="139" t="str">
        <f ca="1">IF(OR(B465="",I465=""),"",IF(I465="None",0,INDEX(INDIRECT(CONCATENATE(B465,"SF")),1,MATCH(I465,Defaults!D$22:G$22,0))))</f>
        <v/>
      </c>
      <c r="K465" s="140" t="str">
        <f>IF(OR('Retrofit Inputs'!M469="",'Retrofit Inputs'!O469=""),"",IF(OR('Retrofit Inputs'!M469="LED Tube",'Retrofit Inputs'!M469="LED Kit"),CONCATENATE("LED"," ",'Retrofit Inputs'!O469),CONCATENATE('Retrofit Inputs'!M469, " ",'Retrofit Inputs'!O469)))</f>
        <v/>
      </c>
      <c r="L465" s="123" t="str">
        <f>IF(K465="","",VLOOKUP(K465,Measures!D$11:G$245,4,FALSE))</f>
        <v/>
      </c>
      <c r="M465" s="141" t="str">
        <f>IF('Retrofit Inputs'!Q469=0,"",'Retrofit Inputs'!Q469)</f>
        <v/>
      </c>
      <c r="N465" s="142" t="str">
        <f>IF('Retrofit Inputs'!T469=0,"",'Retrofit Inputs'!T469)</f>
        <v/>
      </c>
      <c r="O465" s="143" t="str">
        <f ca="1">IF(OR(B465="",N465=""),"",IF(N465="None",0,INDEX(INDIRECT(CONCATENATE(B465,"SF")),1,MATCH(N465,Defaults!D$22:G$22,0))))</f>
        <v/>
      </c>
      <c r="P465" s="144" t="str">
        <f t="shared" ca="1" si="28"/>
        <v/>
      </c>
      <c r="Q465" s="231" t="str">
        <f t="shared" ca="1" si="29"/>
        <v/>
      </c>
      <c r="R465" s="145" t="str">
        <f t="shared" ca="1" si="30"/>
        <v/>
      </c>
      <c r="S465" s="354" t="str">
        <f t="shared" ca="1" si="31"/>
        <v/>
      </c>
    </row>
    <row r="466" spans="2:19" ht="15.5">
      <c r="B466" s="350" t="str">
        <f>IF('Retrofit Inputs'!B470=0,"",'Retrofit Inputs'!B470)</f>
        <v/>
      </c>
      <c r="C466" s="118" t="str">
        <f>IF(B466="","",VLOOKUP(B466,Defaults!B$22:C$28,2,FALSE))</f>
        <v/>
      </c>
      <c r="D466" s="125" t="str">
        <f>IFERROR(VLOOKUP(F466,Measures!$D$11:$F$245,3,FALSE),"")</f>
        <v/>
      </c>
      <c r="E466" s="127" t="str">
        <f ca="1">IF(OR('Project Info'!$C$16="",B466=""),"",IF(D466="Screw-in Lighting",INDEX(INDIRECT(CONCATENATE(B466,"SI_IE")),'Project Info'!C$16,1),IF(D466="Hard-Wired Lighting",INDEX(INDIRECT(CONCATENATE(B466,"HW_IE")),'Project Info'!C$16,1))))</f>
        <v/>
      </c>
      <c r="F466" s="128" t="str">
        <f>IF(OR('Retrofit Inputs'!D470="",'Retrofit Inputs'!F470=""),"",IF(OR('Retrofit Inputs'!D470="LED Tube",'Retrofit Inputs'!D470="LED Kit"),CONCATENATE("LED"," ",'Retrofit Inputs'!F470),CONCATENATE('Retrofit Inputs'!D470, " ",'Retrofit Inputs'!F470)))</f>
        <v/>
      </c>
      <c r="G466" s="120" t="str">
        <f>IF(F466="","",VLOOKUP(F466,Measures!D$11:G$245,4,FALSE))</f>
        <v/>
      </c>
      <c r="H466" s="129" t="str">
        <f>IF('Retrofit Inputs'!H470=0,"",'Retrofit Inputs'!H470)</f>
        <v/>
      </c>
      <c r="I466" s="129" t="str">
        <f>IF('Retrofit Inputs'!K470=0,"",'Retrofit Inputs'!K470)</f>
        <v/>
      </c>
      <c r="J466" s="130" t="str">
        <f ca="1">IF(OR(B466="",I466=""),"",IF(I466="None",0,INDEX(INDIRECT(CONCATENATE(B466,"SF")),1,MATCH(I466,Defaults!D$22:G$22,0))))</f>
        <v/>
      </c>
      <c r="K466" s="128" t="str">
        <f>IF(OR('Retrofit Inputs'!M470="",'Retrofit Inputs'!O470=""),"",IF(OR('Retrofit Inputs'!M470="LED Tube",'Retrofit Inputs'!M470="LED Kit"),CONCATENATE("LED"," ",'Retrofit Inputs'!O470),CONCATENATE('Retrofit Inputs'!M470, " ",'Retrofit Inputs'!O470)))</f>
        <v/>
      </c>
      <c r="L466" s="123" t="str">
        <f>IF(K466="","",VLOOKUP(K466,Measures!D$11:G$245,4,FALSE))</f>
        <v/>
      </c>
      <c r="M466" s="129" t="str">
        <f>IF('Retrofit Inputs'!Q470=0,"",'Retrofit Inputs'!Q470)</f>
        <v/>
      </c>
      <c r="N466" s="129" t="str">
        <f>IF('Retrofit Inputs'!T470=0,"",'Retrofit Inputs'!T470)</f>
        <v/>
      </c>
      <c r="O466" s="130" t="str">
        <f ca="1">IF(OR(B466="",N466=""),"",IF(N466="None",0,INDEX(INDIRECT(CONCATENATE(B466,"SF")),1,MATCH(N466,Defaults!D$22:G$22,0))))</f>
        <v/>
      </c>
      <c r="P466" s="131" t="str">
        <f t="shared" ca="1" si="28"/>
        <v/>
      </c>
      <c r="Q466" s="228" t="str">
        <f t="shared" ca="1" si="29"/>
        <v/>
      </c>
      <c r="R466" s="132" t="str">
        <f t="shared" ca="1" si="30"/>
        <v/>
      </c>
      <c r="S466" s="352" t="str">
        <f t="shared" ca="1" si="31"/>
        <v/>
      </c>
    </row>
    <row r="467" spans="2:19" ht="15.5">
      <c r="B467" s="348" t="str">
        <f>IF('Retrofit Inputs'!B471=0,"",'Retrofit Inputs'!B471)</f>
        <v/>
      </c>
      <c r="C467" s="118" t="str">
        <f>IF(B467="","",VLOOKUP(B467,Defaults!B$22:C$28,2,FALSE))</f>
        <v/>
      </c>
      <c r="D467" s="125" t="str">
        <f>IFERROR(VLOOKUP(F467,Measures!$D$11:$F$245,3,FALSE),"")</f>
        <v/>
      </c>
      <c r="E467" s="127" t="str">
        <f ca="1">IF(OR('Project Info'!$C$16="",B467=""),"",IF(D467="Screw-in Lighting",INDEX(INDIRECT(CONCATENATE(B467,"SI_IE")),'Project Info'!C$16,1),IF(D467="Hard-Wired Lighting",INDEX(INDIRECT(CONCATENATE(B467,"HW_IE")),'Project Info'!C$16,1))))</f>
        <v/>
      </c>
      <c r="F467" s="128" t="str">
        <f>IF(OR('Retrofit Inputs'!D471="",'Retrofit Inputs'!F471=""),"",IF(OR('Retrofit Inputs'!D471="LED Tube",'Retrofit Inputs'!D471="LED Kit"),CONCATENATE("LED"," ",'Retrofit Inputs'!F471),CONCATENATE('Retrofit Inputs'!D471, " ",'Retrofit Inputs'!F471)))</f>
        <v/>
      </c>
      <c r="G467" s="120" t="str">
        <f>IF(F467="","",VLOOKUP(F467,Measures!D$11:G$245,4,FALSE))</f>
        <v/>
      </c>
      <c r="H467" s="129" t="str">
        <f>IF('Retrofit Inputs'!H471=0,"",'Retrofit Inputs'!H471)</f>
        <v/>
      </c>
      <c r="I467" s="129" t="str">
        <f>IF('Retrofit Inputs'!K471=0,"",'Retrofit Inputs'!K471)</f>
        <v/>
      </c>
      <c r="J467" s="130" t="str">
        <f ca="1">IF(OR(B467="",I467=""),"",IF(I467="None",0,INDEX(INDIRECT(CONCATENATE(B467,"SF")),1,MATCH(I467,Defaults!D$22:G$22,0))))</f>
        <v/>
      </c>
      <c r="K467" s="128" t="str">
        <f>IF(OR('Retrofit Inputs'!M471="",'Retrofit Inputs'!O471=""),"",IF(OR('Retrofit Inputs'!M471="LED Tube",'Retrofit Inputs'!M471="LED Kit"),CONCATENATE("LED"," ",'Retrofit Inputs'!O471),CONCATENATE('Retrofit Inputs'!M471, " ",'Retrofit Inputs'!O471)))</f>
        <v/>
      </c>
      <c r="L467" s="123" t="str">
        <f>IF(K467="","",VLOOKUP(K467,Measures!D$11:G$245,4,FALSE))</f>
        <v/>
      </c>
      <c r="M467" s="121" t="str">
        <f>IF('Retrofit Inputs'!Q471=0,"",'Retrofit Inputs'!Q471)</f>
        <v/>
      </c>
      <c r="N467" s="129" t="str">
        <f>IF('Retrofit Inputs'!T471=0,"",'Retrofit Inputs'!T471)</f>
        <v/>
      </c>
      <c r="O467" s="130" t="str">
        <f ca="1">IF(OR(B467="",N467=""),"",IF(N467="None",0,INDEX(INDIRECT(CONCATENATE(B467,"SF")),1,MATCH(N467,Defaults!D$22:G$22,0))))</f>
        <v/>
      </c>
      <c r="P467" s="131" t="str">
        <f t="shared" ca="1" si="28"/>
        <v/>
      </c>
      <c r="Q467" s="228" t="str">
        <f t="shared" ca="1" si="29"/>
        <v/>
      </c>
      <c r="R467" s="132" t="str">
        <f t="shared" ca="1" si="30"/>
        <v/>
      </c>
      <c r="S467" s="352" t="str">
        <f t="shared" ca="1" si="31"/>
        <v/>
      </c>
    </row>
    <row r="468" spans="2:19" ht="15.5">
      <c r="B468" s="348" t="str">
        <f>IF('Retrofit Inputs'!B472=0,"",'Retrofit Inputs'!B472)</f>
        <v/>
      </c>
      <c r="C468" s="118" t="str">
        <f>IF(B468="","",VLOOKUP(B468,Defaults!B$22:C$28,2,FALSE))</f>
        <v/>
      </c>
      <c r="D468" s="125" t="str">
        <f>IFERROR(VLOOKUP(F468,Measures!$D$11:$F$245,3,FALSE),"")</f>
        <v/>
      </c>
      <c r="E468" s="127" t="str">
        <f ca="1">IF(OR('Project Info'!$C$16="",B468=""),"",IF(D468="Screw-in Lighting",INDEX(INDIRECT(CONCATENATE(B468,"SI_IE")),'Project Info'!C$16,1),IF(D468="Hard-Wired Lighting",INDEX(INDIRECT(CONCATENATE(B468,"HW_IE")),'Project Info'!C$16,1))))</f>
        <v/>
      </c>
      <c r="F468" s="128" t="str">
        <f>IF(OR('Retrofit Inputs'!D472="",'Retrofit Inputs'!F472=""),"",IF(OR('Retrofit Inputs'!D472="LED Tube",'Retrofit Inputs'!D472="LED Kit"),CONCATENATE("LED"," ",'Retrofit Inputs'!F472),CONCATENATE('Retrofit Inputs'!D472, " ",'Retrofit Inputs'!F472)))</f>
        <v/>
      </c>
      <c r="G468" s="120" t="str">
        <f>IF(F468="","",VLOOKUP(F468,Measures!D$11:G$245,4,FALSE))</f>
        <v/>
      </c>
      <c r="H468" s="129" t="str">
        <f>IF('Retrofit Inputs'!H472=0,"",'Retrofit Inputs'!H472)</f>
        <v/>
      </c>
      <c r="I468" s="129" t="str">
        <f>IF('Retrofit Inputs'!K472=0,"",'Retrofit Inputs'!K472)</f>
        <v/>
      </c>
      <c r="J468" s="130" t="str">
        <f ca="1">IF(OR(B468="",I468=""),"",IF(I468="None",0,INDEX(INDIRECT(CONCATENATE(B468,"SF")),1,MATCH(I468,Defaults!D$22:G$22,0))))</f>
        <v/>
      </c>
      <c r="K468" s="24" t="str">
        <f>IF(OR('Retrofit Inputs'!M472="",'Retrofit Inputs'!O472=""),"",IF(OR('Retrofit Inputs'!M472="LED Tube",'Retrofit Inputs'!M472="LED Kit"),CONCATENATE("LED"," ",'Retrofit Inputs'!O472),CONCATENATE('Retrofit Inputs'!M472, " ",'Retrofit Inputs'!O472)))</f>
        <v/>
      </c>
      <c r="L468" s="123" t="str">
        <f>IF(K468="","",VLOOKUP(K468,Measures!D$11:G$245,4,FALSE))</f>
        <v/>
      </c>
      <c r="M468" s="121" t="str">
        <f>IF('Retrofit Inputs'!Q472=0,"",'Retrofit Inputs'!Q472)</f>
        <v/>
      </c>
      <c r="N468" s="25" t="str">
        <f>IF('Retrofit Inputs'!T472=0,"",'Retrofit Inputs'!T472)</f>
        <v/>
      </c>
      <c r="O468" s="26" t="str">
        <f ca="1">IF(OR(B468="",N468=""),"",IF(N468="None",0,INDEX(INDIRECT(CONCATENATE(B468,"SF")),1,MATCH(N468,Defaults!D$22:G$22,0))))</f>
        <v/>
      </c>
      <c r="P468" s="131" t="str">
        <f t="shared" ca="1" si="28"/>
        <v/>
      </c>
      <c r="Q468" s="229" t="str">
        <f t="shared" ca="1" si="29"/>
        <v/>
      </c>
      <c r="R468" s="81" t="str">
        <f t="shared" ca="1" si="30"/>
        <v/>
      </c>
      <c r="S468" s="353" t="str">
        <f t="shared" ca="1" si="31"/>
        <v/>
      </c>
    </row>
    <row r="469" spans="2:19" ht="15.5">
      <c r="B469" s="348" t="str">
        <f>IF('Retrofit Inputs'!B473=0,"",'Retrofit Inputs'!B473)</f>
        <v/>
      </c>
      <c r="C469" s="118" t="str">
        <f>IF(B469="","",VLOOKUP(B469,Defaults!B$22:C$28,2,FALSE))</f>
        <v/>
      </c>
      <c r="D469" s="125" t="str">
        <f>IFERROR(VLOOKUP(F469,Measures!$D$11:$F$245,3,FALSE),"")</f>
        <v/>
      </c>
      <c r="E469" s="127" t="str">
        <f ca="1">IF(OR('Project Info'!$C$16="",B469=""),"",IF(D469="Screw-in Lighting",INDEX(INDIRECT(CONCATENATE(B469,"SI_IE")),'Project Info'!C$16,1),IF(D469="Hard-Wired Lighting",INDEX(INDIRECT(CONCATENATE(B469,"HW_IE")),'Project Info'!C$16,1))))</f>
        <v/>
      </c>
      <c r="F469" s="128" t="str">
        <f>IF(OR('Retrofit Inputs'!D473="",'Retrofit Inputs'!F473=""),"",IF(OR('Retrofit Inputs'!D473="LED Tube",'Retrofit Inputs'!D473="LED Kit"),CONCATENATE("LED"," ",'Retrofit Inputs'!F473),CONCATENATE('Retrofit Inputs'!D473, " ",'Retrofit Inputs'!F473)))</f>
        <v/>
      </c>
      <c r="G469" s="120" t="str">
        <f>IF(F469="","",VLOOKUP(F469,Measures!D$11:G$245,4,FALSE))</f>
        <v/>
      </c>
      <c r="H469" s="129" t="str">
        <f>IF('Retrofit Inputs'!H473=0,"",'Retrofit Inputs'!H473)</f>
        <v/>
      </c>
      <c r="I469" s="129" t="str">
        <f>IF('Retrofit Inputs'!K473=0,"",'Retrofit Inputs'!K473)</f>
        <v/>
      </c>
      <c r="J469" s="130" t="str">
        <f ca="1">IF(OR(B469="",I469=""),"",IF(I469="None",0,INDEX(INDIRECT(CONCATENATE(B469,"SF")),1,MATCH(I469,Defaults!D$22:G$22,0))))</f>
        <v/>
      </c>
      <c r="K469" s="128" t="str">
        <f>IF(OR('Retrofit Inputs'!M473="",'Retrofit Inputs'!O473=""),"",IF(OR('Retrofit Inputs'!M473="LED Tube",'Retrofit Inputs'!M473="LED Kit"),CONCATENATE("LED"," ",'Retrofit Inputs'!O473),CONCATENATE('Retrofit Inputs'!M473, " ",'Retrofit Inputs'!O473)))</f>
        <v/>
      </c>
      <c r="L469" s="123" t="str">
        <f>IF(K469="","",VLOOKUP(K469,Measures!D$11:G$245,4,FALSE))</f>
        <v/>
      </c>
      <c r="M469" s="121" t="str">
        <f>IF('Retrofit Inputs'!Q473=0,"",'Retrofit Inputs'!Q473)</f>
        <v/>
      </c>
      <c r="N469" s="129" t="str">
        <f>IF('Retrofit Inputs'!T473=0,"",'Retrofit Inputs'!T473)</f>
        <v/>
      </c>
      <c r="O469" s="130" t="str">
        <f ca="1">IF(OR(B469="",N469=""),"",IF(N469="None",0,INDEX(INDIRECT(CONCATENATE(B469,"SF")),1,MATCH(N469,Defaults!D$22:G$22,0))))</f>
        <v/>
      </c>
      <c r="P469" s="131" t="str">
        <f t="shared" ca="1" si="28"/>
        <v/>
      </c>
      <c r="Q469" s="228" t="str">
        <f t="shared" ca="1" si="29"/>
        <v/>
      </c>
      <c r="R469" s="132" t="str">
        <f t="shared" ca="1" si="30"/>
        <v/>
      </c>
      <c r="S469" s="352" t="str">
        <f t="shared" ca="1" si="31"/>
        <v/>
      </c>
    </row>
    <row r="470" spans="2:19" ht="15.5">
      <c r="B470" s="348" t="str">
        <f>IF('Retrofit Inputs'!B474=0,"",'Retrofit Inputs'!B474)</f>
        <v/>
      </c>
      <c r="C470" s="118" t="str">
        <f>IF(B470="","",VLOOKUP(B470,Defaults!B$22:C$28,2,FALSE))</f>
        <v/>
      </c>
      <c r="D470" s="125" t="str">
        <f>IFERROR(VLOOKUP(F470,Measures!$D$11:$F$245,3,FALSE),"")</f>
        <v/>
      </c>
      <c r="E470" s="127" t="str">
        <f ca="1">IF(OR('Project Info'!$C$16="",B470=""),"",IF(D470="Screw-in Lighting",INDEX(INDIRECT(CONCATENATE(B470,"SI_IE")),'Project Info'!C$16,1),IF(D470="Hard-Wired Lighting",INDEX(INDIRECT(CONCATENATE(B470,"HW_IE")),'Project Info'!C$16,1))))</f>
        <v/>
      </c>
      <c r="F470" s="128" t="str">
        <f>IF(OR('Retrofit Inputs'!D474="",'Retrofit Inputs'!F474=""),"",IF(OR('Retrofit Inputs'!D474="LED Tube",'Retrofit Inputs'!D474="LED Kit"),CONCATENATE("LED"," ",'Retrofit Inputs'!F474),CONCATENATE('Retrofit Inputs'!D474, " ",'Retrofit Inputs'!F474)))</f>
        <v/>
      </c>
      <c r="G470" s="120" t="str">
        <f>IF(F470="","",VLOOKUP(F470,Measures!D$11:G$245,4,FALSE))</f>
        <v/>
      </c>
      <c r="H470" s="129" t="str">
        <f>IF('Retrofit Inputs'!H474=0,"",'Retrofit Inputs'!H474)</f>
        <v/>
      </c>
      <c r="I470" s="129" t="str">
        <f>IF('Retrofit Inputs'!K474=0,"",'Retrofit Inputs'!K474)</f>
        <v/>
      </c>
      <c r="J470" s="130" t="str">
        <f ca="1">IF(OR(B470="",I470=""),"",IF(I470="None",0,INDEX(INDIRECT(CONCATENATE(B470,"SF")),1,MATCH(I470,Defaults!D$22:G$22,0))))</f>
        <v/>
      </c>
      <c r="K470" s="128" t="str">
        <f>IF(OR('Retrofit Inputs'!M474="",'Retrofit Inputs'!O474=""),"",IF(OR('Retrofit Inputs'!M474="LED Tube",'Retrofit Inputs'!M474="LED Kit"),CONCATENATE("LED"," ",'Retrofit Inputs'!O474),CONCATENATE('Retrofit Inputs'!M474, " ",'Retrofit Inputs'!O474)))</f>
        <v/>
      </c>
      <c r="L470" s="123" t="str">
        <f>IF(K470="","",VLOOKUP(K470,Measures!D$11:G$245,4,FALSE))</f>
        <v/>
      </c>
      <c r="M470" s="121" t="str">
        <f>IF('Retrofit Inputs'!Q474=0,"",'Retrofit Inputs'!Q474)</f>
        <v/>
      </c>
      <c r="N470" s="129" t="str">
        <f>IF('Retrofit Inputs'!T474=0,"",'Retrofit Inputs'!T474)</f>
        <v/>
      </c>
      <c r="O470" s="130" t="str">
        <f ca="1">IF(OR(B470="",N470=""),"",IF(N470="None",0,INDEX(INDIRECT(CONCATENATE(B470,"SF")),1,MATCH(N470,Defaults!D$22:G$22,0))))</f>
        <v/>
      </c>
      <c r="P470" s="131" t="str">
        <f t="shared" ca="1" si="28"/>
        <v/>
      </c>
      <c r="Q470" s="228" t="str">
        <f t="shared" ca="1" si="29"/>
        <v/>
      </c>
      <c r="R470" s="132" t="str">
        <f t="shared" ca="1" si="30"/>
        <v/>
      </c>
      <c r="S470" s="352" t="str">
        <f t="shared" ca="1" si="31"/>
        <v/>
      </c>
    </row>
    <row r="471" spans="2:19" ht="15.5">
      <c r="B471" s="348" t="str">
        <f>IF('Retrofit Inputs'!B475=0,"",'Retrofit Inputs'!B475)</f>
        <v/>
      </c>
      <c r="C471" s="118" t="str">
        <f>IF(B471="","",VLOOKUP(B471,Defaults!B$22:C$28,2,FALSE))</f>
        <v/>
      </c>
      <c r="D471" s="125" t="str">
        <f>IFERROR(VLOOKUP(F471,Measures!$D$11:$F$245,3,FALSE),"")</f>
        <v/>
      </c>
      <c r="E471" s="127" t="str">
        <f ca="1">IF(OR('Project Info'!$C$16="",B471=""),"",IF(D471="Screw-in Lighting",INDEX(INDIRECT(CONCATENATE(B471,"SI_IE")),'Project Info'!C$16,1),IF(D471="Hard-Wired Lighting",INDEX(INDIRECT(CONCATENATE(B471,"HW_IE")),'Project Info'!C$16,1))))</f>
        <v/>
      </c>
      <c r="F471" s="128" t="str">
        <f>IF(OR('Retrofit Inputs'!D475="",'Retrofit Inputs'!F475=""),"",IF(OR('Retrofit Inputs'!D475="LED Tube",'Retrofit Inputs'!D475="LED Kit"),CONCATENATE("LED"," ",'Retrofit Inputs'!F475),CONCATENATE('Retrofit Inputs'!D475, " ",'Retrofit Inputs'!F475)))</f>
        <v/>
      </c>
      <c r="G471" s="120" t="str">
        <f>IF(F471="","",VLOOKUP(F471,Measures!D$11:G$245,4,FALSE))</f>
        <v/>
      </c>
      <c r="H471" s="129" t="str">
        <f>IF('Retrofit Inputs'!H475=0,"",'Retrofit Inputs'!H475)</f>
        <v/>
      </c>
      <c r="I471" s="129" t="str">
        <f>IF('Retrofit Inputs'!K475=0,"",'Retrofit Inputs'!K475)</f>
        <v/>
      </c>
      <c r="J471" s="130" t="str">
        <f ca="1">IF(OR(B471="",I471=""),"",IF(I471="None",0,INDEX(INDIRECT(CONCATENATE(B471,"SF")),1,MATCH(I471,Defaults!D$22:G$22,0))))</f>
        <v/>
      </c>
      <c r="K471" s="128" t="str">
        <f>IF(OR('Retrofit Inputs'!M475="",'Retrofit Inputs'!O475=""),"",IF(OR('Retrofit Inputs'!M475="LED Tube",'Retrofit Inputs'!M475="LED Kit"),CONCATENATE("LED"," ",'Retrofit Inputs'!O475),CONCATENATE('Retrofit Inputs'!M475, " ",'Retrofit Inputs'!O475)))</f>
        <v/>
      </c>
      <c r="L471" s="123" t="str">
        <f>IF(K471="","",VLOOKUP(K471,Measures!D$11:G$245,4,FALSE))</f>
        <v/>
      </c>
      <c r="M471" s="121" t="str">
        <f>IF('Retrofit Inputs'!Q475=0,"",'Retrofit Inputs'!Q475)</f>
        <v/>
      </c>
      <c r="N471" s="129" t="str">
        <f>IF('Retrofit Inputs'!T475=0,"",'Retrofit Inputs'!T475)</f>
        <v/>
      </c>
      <c r="O471" s="130" t="str">
        <f ca="1">IF(OR(B471="",N471=""),"",IF(N471="None",0,INDEX(INDIRECT(CONCATENATE(B471,"SF")),1,MATCH(N471,Defaults!D$22:G$22,0))))</f>
        <v/>
      </c>
      <c r="P471" s="131" t="str">
        <f t="shared" ca="1" si="28"/>
        <v/>
      </c>
      <c r="Q471" s="228" t="str">
        <f t="shared" ca="1" si="29"/>
        <v/>
      </c>
      <c r="R471" s="132" t="str">
        <f t="shared" ca="1" si="30"/>
        <v/>
      </c>
      <c r="S471" s="352" t="str">
        <f t="shared" ca="1" si="31"/>
        <v/>
      </c>
    </row>
    <row r="472" spans="2:19" ht="15.5">
      <c r="B472" s="348" t="str">
        <f>IF('Retrofit Inputs'!B476=0,"",'Retrofit Inputs'!B476)</f>
        <v/>
      </c>
      <c r="C472" s="118" t="str">
        <f>IF(B472="","",VLOOKUP(B472,Defaults!B$22:C$28,2,FALSE))</f>
        <v/>
      </c>
      <c r="D472" s="125" t="str">
        <f>IFERROR(VLOOKUP(F472,Measures!$D$11:$F$245,3,FALSE),"")</f>
        <v/>
      </c>
      <c r="E472" s="127" t="str">
        <f ca="1">IF(OR('Project Info'!$C$16="",B472=""),"",IF(D472="Screw-in Lighting",INDEX(INDIRECT(CONCATENATE(B472,"SI_IE")),'Project Info'!C$16,1),IF(D472="Hard-Wired Lighting",INDEX(INDIRECT(CONCATENATE(B472,"HW_IE")),'Project Info'!C$16,1))))</f>
        <v/>
      </c>
      <c r="F472" s="128" t="str">
        <f>IF(OR('Retrofit Inputs'!D476="",'Retrofit Inputs'!F476=""),"",IF(OR('Retrofit Inputs'!D476="LED Tube",'Retrofit Inputs'!D476="LED Kit"),CONCATENATE("LED"," ",'Retrofit Inputs'!F476),CONCATENATE('Retrofit Inputs'!D476, " ",'Retrofit Inputs'!F476)))</f>
        <v/>
      </c>
      <c r="G472" s="120" t="str">
        <f>IF(F472="","",VLOOKUP(F472,Measures!D$11:G$245,4,FALSE))</f>
        <v/>
      </c>
      <c r="H472" s="129" t="str">
        <f>IF('Retrofit Inputs'!H476=0,"",'Retrofit Inputs'!H476)</f>
        <v/>
      </c>
      <c r="I472" s="129" t="str">
        <f>IF('Retrofit Inputs'!K476=0,"",'Retrofit Inputs'!K476)</f>
        <v/>
      </c>
      <c r="J472" s="130" t="str">
        <f ca="1">IF(OR(B472="",I472=""),"",IF(I472="None",0,INDEX(INDIRECT(CONCATENATE(B472,"SF")),1,MATCH(I472,Defaults!D$22:G$22,0))))</f>
        <v/>
      </c>
      <c r="K472" s="128" t="str">
        <f>IF(OR('Retrofit Inputs'!M476="",'Retrofit Inputs'!O476=""),"",IF(OR('Retrofit Inputs'!M476="LED Tube",'Retrofit Inputs'!M476="LED Kit"),CONCATENATE("LED"," ",'Retrofit Inputs'!O476),CONCATENATE('Retrofit Inputs'!M476, " ",'Retrofit Inputs'!O476)))</f>
        <v/>
      </c>
      <c r="L472" s="123" t="str">
        <f>IF(K472="","",VLOOKUP(K472,Measures!D$11:G$245,4,FALSE))</f>
        <v/>
      </c>
      <c r="M472" s="121" t="str">
        <f>IF('Retrofit Inputs'!Q476=0,"",'Retrofit Inputs'!Q476)</f>
        <v/>
      </c>
      <c r="N472" s="129" t="str">
        <f>IF('Retrofit Inputs'!T476=0,"",'Retrofit Inputs'!T476)</f>
        <v/>
      </c>
      <c r="O472" s="130" t="str">
        <f ca="1">IF(OR(B472="",N472=""),"",IF(N472="None",0,INDEX(INDIRECT(CONCATENATE(B472,"SF")),1,MATCH(N472,Defaults!D$22:G$22,0))))</f>
        <v/>
      </c>
      <c r="P472" s="131" t="str">
        <f t="shared" ca="1" si="28"/>
        <v/>
      </c>
      <c r="Q472" s="228" t="str">
        <f t="shared" ca="1" si="29"/>
        <v/>
      </c>
      <c r="R472" s="132" t="str">
        <f t="shared" ca="1" si="30"/>
        <v/>
      </c>
      <c r="S472" s="352" t="str">
        <f t="shared" ca="1" si="31"/>
        <v/>
      </c>
    </row>
    <row r="473" spans="2:19" ht="15.5">
      <c r="B473" s="348" t="str">
        <f>IF('Retrofit Inputs'!B477=0,"",'Retrofit Inputs'!B477)</f>
        <v/>
      </c>
      <c r="C473" s="118" t="str">
        <f>IF(B473="","",VLOOKUP(B473,Defaults!B$22:C$28,2,FALSE))</f>
        <v/>
      </c>
      <c r="D473" s="125" t="str">
        <f>IFERROR(VLOOKUP(F473,Measures!$D$11:$F$245,3,FALSE),"")</f>
        <v/>
      </c>
      <c r="E473" s="127" t="str">
        <f ca="1">IF(OR('Project Info'!$C$16="",B473=""),"",IF(D473="Screw-in Lighting",INDEX(INDIRECT(CONCATENATE(B473,"SI_IE")),'Project Info'!C$16,1),IF(D473="Hard-Wired Lighting",INDEX(INDIRECT(CONCATENATE(B473,"HW_IE")),'Project Info'!C$16,1))))</f>
        <v/>
      </c>
      <c r="F473" s="128" t="str">
        <f>IF(OR('Retrofit Inputs'!D477="",'Retrofit Inputs'!F477=""),"",IF(OR('Retrofit Inputs'!D477="LED Tube",'Retrofit Inputs'!D477="LED Kit"),CONCATENATE("LED"," ",'Retrofit Inputs'!F477),CONCATENATE('Retrofit Inputs'!D477, " ",'Retrofit Inputs'!F477)))</f>
        <v/>
      </c>
      <c r="G473" s="120" t="str">
        <f>IF(F473="","",VLOOKUP(F473,Measures!D$11:G$245,4,FALSE))</f>
        <v/>
      </c>
      <c r="H473" s="129" t="str">
        <f>IF('Retrofit Inputs'!H477=0,"",'Retrofit Inputs'!H477)</f>
        <v/>
      </c>
      <c r="I473" s="129" t="str">
        <f>IF('Retrofit Inputs'!K477=0,"",'Retrofit Inputs'!K477)</f>
        <v/>
      </c>
      <c r="J473" s="130" t="str">
        <f ca="1">IF(OR(B473="",I473=""),"",IF(I473="None",0,INDEX(INDIRECT(CONCATENATE(B473,"SF")),1,MATCH(I473,Defaults!D$22:G$22,0))))</f>
        <v/>
      </c>
      <c r="K473" s="128" t="str">
        <f>IF(OR('Retrofit Inputs'!M477="",'Retrofit Inputs'!O477=""),"",IF(OR('Retrofit Inputs'!M477="LED Tube",'Retrofit Inputs'!M477="LED Kit"),CONCATENATE("LED"," ",'Retrofit Inputs'!O477),CONCATENATE('Retrofit Inputs'!M477, " ",'Retrofit Inputs'!O477)))</f>
        <v/>
      </c>
      <c r="L473" s="123" t="str">
        <f>IF(K473="","",VLOOKUP(K473,Measures!D$11:G$245,4,FALSE))</f>
        <v/>
      </c>
      <c r="M473" s="121" t="str">
        <f>IF('Retrofit Inputs'!Q477=0,"",'Retrofit Inputs'!Q477)</f>
        <v/>
      </c>
      <c r="N473" s="129" t="str">
        <f>IF('Retrofit Inputs'!T477=0,"",'Retrofit Inputs'!T477)</f>
        <v/>
      </c>
      <c r="O473" s="130" t="str">
        <f ca="1">IF(OR(B473="",N473=""),"",IF(N473="None",0,INDEX(INDIRECT(CONCATENATE(B473,"SF")),1,MATCH(N473,Defaults!D$22:G$22,0))))</f>
        <v/>
      </c>
      <c r="P473" s="131" t="str">
        <f t="shared" ca="1" si="28"/>
        <v/>
      </c>
      <c r="Q473" s="228" t="str">
        <f t="shared" ca="1" si="29"/>
        <v/>
      </c>
      <c r="R473" s="132" t="str">
        <f t="shared" ca="1" si="30"/>
        <v/>
      </c>
      <c r="S473" s="352" t="str">
        <f t="shared" ca="1" si="31"/>
        <v/>
      </c>
    </row>
    <row r="474" spans="2:19" ht="15.5">
      <c r="B474" s="348" t="str">
        <f>IF('Retrofit Inputs'!B478=0,"",'Retrofit Inputs'!B478)</f>
        <v/>
      </c>
      <c r="C474" s="118" t="str">
        <f>IF(B474="","",VLOOKUP(B474,Defaults!B$22:C$28,2,FALSE))</f>
        <v/>
      </c>
      <c r="D474" s="125" t="str">
        <f>IFERROR(VLOOKUP(F474,Measures!$D$11:$F$245,3,FALSE),"")</f>
        <v/>
      </c>
      <c r="E474" s="127" t="str">
        <f ca="1">IF(OR('Project Info'!$C$16="",B474=""),"",IF(D474="Screw-in Lighting",INDEX(INDIRECT(CONCATENATE(B474,"SI_IE")),'Project Info'!C$16,1),IF(D474="Hard-Wired Lighting",INDEX(INDIRECT(CONCATENATE(B474,"HW_IE")),'Project Info'!C$16,1))))</f>
        <v/>
      </c>
      <c r="F474" s="133" t="str">
        <f>IF(OR('Retrofit Inputs'!D478="",'Retrofit Inputs'!F478=""),"",IF(OR('Retrofit Inputs'!D478="LED Tube",'Retrofit Inputs'!D478="LED Kit"),CONCATENATE("LED"," ",'Retrofit Inputs'!F478),CONCATENATE('Retrofit Inputs'!D478, " ",'Retrofit Inputs'!F478)))</f>
        <v/>
      </c>
      <c r="G474" s="120" t="str">
        <f>IF(F474="","",VLOOKUP(F474,Measures!D$11:G$245,4,FALSE))</f>
        <v/>
      </c>
      <c r="H474" s="134" t="str">
        <f>IF('Retrofit Inputs'!H478=0,"",'Retrofit Inputs'!H478)</f>
        <v/>
      </c>
      <c r="I474" s="134" t="str">
        <f>IF('Retrofit Inputs'!K478=0,"",'Retrofit Inputs'!K478)</f>
        <v/>
      </c>
      <c r="J474" s="135" t="str">
        <f ca="1">IF(OR(B474="",I474=""),"",IF(I474="None",0,INDEX(INDIRECT(CONCATENATE(B474,"SF")),1,MATCH(I474,Defaults!D$22:G$22,0))))</f>
        <v/>
      </c>
      <c r="K474" s="128" t="str">
        <f>IF(OR('Retrofit Inputs'!M478="",'Retrofit Inputs'!O478=""),"",IF(OR('Retrofit Inputs'!M478="LED Tube",'Retrofit Inputs'!M478="LED Kit"),CONCATENATE("LED"," ",'Retrofit Inputs'!O478),CONCATENATE('Retrofit Inputs'!M478, " ",'Retrofit Inputs'!O478)))</f>
        <v/>
      </c>
      <c r="L474" s="123" t="str">
        <f>IF(K474="","",VLOOKUP(K474,Measures!D$11:G$245,4,FALSE))</f>
        <v/>
      </c>
      <c r="M474" s="121" t="str">
        <f>IF('Retrofit Inputs'!Q478=0,"",'Retrofit Inputs'!Q478)</f>
        <v/>
      </c>
      <c r="N474" s="129" t="str">
        <f>IF('Retrofit Inputs'!T478=0,"",'Retrofit Inputs'!T478)</f>
        <v/>
      </c>
      <c r="O474" s="130" t="str">
        <f ca="1">IF(OR(B474="",N474=""),"",IF(N474="None",0,INDEX(INDIRECT(CONCATENATE(B474,"SF")),1,MATCH(N474,Defaults!D$22:G$22,0))))</f>
        <v/>
      </c>
      <c r="P474" s="131" t="str">
        <f t="shared" ca="1" si="28"/>
        <v/>
      </c>
      <c r="Q474" s="228" t="str">
        <f t="shared" ca="1" si="29"/>
        <v/>
      </c>
      <c r="R474" s="132" t="str">
        <f t="shared" ca="1" si="30"/>
        <v/>
      </c>
      <c r="S474" s="352" t="str">
        <f t="shared" ca="1" si="31"/>
        <v/>
      </c>
    </row>
    <row r="475" spans="2:19" ht="15.5">
      <c r="B475" s="348" t="str">
        <f>IF('Retrofit Inputs'!B479=0,"",'Retrofit Inputs'!B479)</f>
        <v/>
      </c>
      <c r="C475" s="118" t="str">
        <f>IF(B475="","",VLOOKUP(B475,Defaults!B$22:C$28,2,FALSE))</f>
        <v/>
      </c>
      <c r="D475" s="125" t="str">
        <f>IFERROR(VLOOKUP(F475,Measures!$D$11:$F$245,3,FALSE),"")</f>
        <v/>
      </c>
      <c r="E475" s="127" t="str">
        <f ca="1">IF(OR('Project Info'!$C$16="",B475=""),"",IF(D475="Screw-in Lighting",INDEX(INDIRECT(CONCATENATE(B475,"SI_IE")),'Project Info'!C$16,1),IF(D475="Hard-Wired Lighting",INDEX(INDIRECT(CONCATENATE(B475,"HW_IE")),'Project Info'!C$16,1))))</f>
        <v/>
      </c>
      <c r="F475" s="133" t="str">
        <f>IF(OR('Retrofit Inputs'!D479="",'Retrofit Inputs'!F479=""),"",IF(OR('Retrofit Inputs'!D479="LED Tube",'Retrofit Inputs'!D479="LED Kit"),CONCATENATE("LED"," ",'Retrofit Inputs'!F479),CONCATENATE('Retrofit Inputs'!D479, " ",'Retrofit Inputs'!F479)))</f>
        <v/>
      </c>
      <c r="G475" s="120" t="str">
        <f>IF(F475="","",VLOOKUP(F475,Measures!D$11:G$245,4,FALSE))</f>
        <v/>
      </c>
      <c r="H475" s="134" t="str">
        <f>IF('Retrofit Inputs'!H479=0,"",'Retrofit Inputs'!H479)</f>
        <v/>
      </c>
      <c r="I475" s="134" t="str">
        <f>IF('Retrofit Inputs'!K479=0,"",'Retrofit Inputs'!K479)</f>
        <v/>
      </c>
      <c r="J475" s="135" t="str">
        <f ca="1">IF(OR(B475="",I475=""),"",IF(I475="None",0,INDEX(INDIRECT(CONCATENATE(B475,"SF")),1,MATCH(I475,Defaults!D$22:G$22,0))))</f>
        <v/>
      </c>
      <c r="K475" s="128" t="str">
        <f>IF(OR('Retrofit Inputs'!M479="",'Retrofit Inputs'!O479=""),"",IF(OR('Retrofit Inputs'!M479="LED Tube",'Retrofit Inputs'!M479="LED Kit"),CONCATENATE("LED"," ",'Retrofit Inputs'!O479),CONCATENATE('Retrofit Inputs'!M479, " ",'Retrofit Inputs'!O479)))</f>
        <v/>
      </c>
      <c r="L475" s="123" t="str">
        <f>IF(K475="","",VLOOKUP(K475,Measures!D$11:G$245,4,FALSE))</f>
        <v/>
      </c>
      <c r="M475" s="121" t="str">
        <f>IF('Retrofit Inputs'!Q479=0,"",'Retrofit Inputs'!Q479)</f>
        <v/>
      </c>
      <c r="N475" s="129" t="str">
        <f>IF('Retrofit Inputs'!T479=0,"",'Retrofit Inputs'!T479)</f>
        <v/>
      </c>
      <c r="O475" s="130" t="str">
        <f ca="1">IF(OR(B475="",N475=""),"",IF(N475="None",0,INDEX(INDIRECT(CONCATENATE(B475,"SF")),1,MATCH(N475,Defaults!D$22:G$22,0))))</f>
        <v/>
      </c>
      <c r="P475" s="131" t="str">
        <f t="shared" ca="1" si="28"/>
        <v/>
      </c>
      <c r="Q475" s="228" t="str">
        <f t="shared" ca="1" si="29"/>
        <v/>
      </c>
      <c r="R475" s="132" t="str">
        <f t="shared" ca="1" si="30"/>
        <v/>
      </c>
      <c r="S475" s="352" t="str">
        <f t="shared" ca="1" si="31"/>
        <v/>
      </c>
    </row>
    <row r="476" spans="2:19" ht="15.5">
      <c r="B476" s="348" t="str">
        <f>IF('Retrofit Inputs'!B480=0,"",'Retrofit Inputs'!B480)</f>
        <v/>
      </c>
      <c r="C476" s="118" t="str">
        <f>IF(B476="","",VLOOKUP(B476,Defaults!B$22:C$28,2,FALSE))</f>
        <v/>
      </c>
      <c r="D476" s="125" t="str">
        <f>IFERROR(VLOOKUP(F476,Measures!$D$11:$F$245,3,FALSE),"")</f>
        <v/>
      </c>
      <c r="E476" s="127" t="str">
        <f ca="1">IF(OR('Project Info'!$C$16="",B476=""),"",IF(D476="Screw-in Lighting",INDEX(INDIRECT(CONCATENATE(B476,"SI_IE")),'Project Info'!C$16,1),IF(D476="Hard-Wired Lighting",INDEX(INDIRECT(CONCATENATE(B476,"HW_IE")),'Project Info'!C$16,1))))</f>
        <v/>
      </c>
      <c r="F476" s="117" t="str">
        <f>IF(OR('Retrofit Inputs'!D480="",'Retrofit Inputs'!F480=""),"",IF(OR('Retrofit Inputs'!D480="LED Tube",'Retrofit Inputs'!D480="LED Kit"),CONCATENATE("LED"," ",'Retrofit Inputs'!F480),CONCATENATE('Retrofit Inputs'!D480, " ",'Retrofit Inputs'!F480)))</f>
        <v/>
      </c>
      <c r="G476" s="120" t="str">
        <f>IF(F476="","",VLOOKUP(F476,Measures!D$11:G$245,4,FALSE))</f>
        <v/>
      </c>
      <c r="H476" s="121" t="str">
        <f>IF('Retrofit Inputs'!H480=0,"",'Retrofit Inputs'!H480)</f>
        <v/>
      </c>
      <c r="I476" s="121" t="str">
        <f>IF('Retrofit Inputs'!K480=0,"",'Retrofit Inputs'!K480)</f>
        <v/>
      </c>
      <c r="J476" s="122" t="str">
        <f ca="1">IF(OR(B476="",I476=""),"",IF(I476="None",0,INDEX(INDIRECT(CONCATENATE(B476,"SF")),1,MATCH(I476,Defaults!D$22:G$22,0))))</f>
        <v/>
      </c>
      <c r="K476" s="117" t="str">
        <f>IF(OR('Retrofit Inputs'!M480="",'Retrofit Inputs'!O480=""),"",IF(OR('Retrofit Inputs'!M480="LED Tube",'Retrofit Inputs'!M480="LED Kit"),CONCATENATE("LED"," ",'Retrofit Inputs'!O480),CONCATENATE('Retrofit Inputs'!M480, " ",'Retrofit Inputs'!O480)))</f>
        <v/>
      </c>
      <c r="L476" s="123" t="str">
        <f>IF(K476="","",VLOOKUP(K476,Measures!D$11:G$245,4,FALSE))</f>
        <v/>
      </c>
      <c r="M476" s="121" t="str">
        <f>IF('Retrofit Inputs'!Q480=0,"",'Retrofit Inputs'!Q480)</f>
        <v/>
      </c>
      <c r="N476" s="121" t="str">
        <f>IF('Retrofit Inputs'!T480=0,"",'Retrofit Inputs'!T480)</f>
        <v/>
      </c>
      <c r="O476" s="122" t="str">
        <f ca="1">IF(OR(B476="",N476=""),"",IF(N476="None",0,INDEX(INDIRECT(CONCATENATE(B476,"SF")),1,MATCH(N476,Defaults!D$22:G$22,0))))</f>
        <v/>
      </c>
      <c r="P476" s="136" t="str">
        <f t="shared" ca="1" si="28"/>
        <v/>
      </c>
      <c r="Q476" s="230" t="str">
        <f t="shared" ca="1" si="29"/>
        <v/>
      </c>
      <c r="R476" s="126" t="str">
        <f t="shared" ca="1" si="30"/>
        <v/>
      </c>
      <c r="S476" s="351" t="str">
        <f t="shared" ca="1" si="31"/>
        <v/>
      </c>
    </row>
    <row r="477" spans="2:19" ht="15.5">
      <c r="B477" s="348" t="str">
        <f>IF('Retrofit Inputs'!B481=0,"",'Retrofit Inputs'!B481)</f>
        <v/>
      </c>
      <c r="C477" s="118" t="str">
        <f>IF(B477="","",VLOOKUP(B477,Defaults!B$22:C$28,2,FALSE))</f>
        <v/>
      </c>
      <c r="D477" s="125" t="str">
        <f>IFERROR(VLOOKUP(F477,Measures!$D$11:$F$245,3,FALSE),"")</f>
        <v/>
      </c>
      <c r="E477" s="127" t="str">
        <f ca="1">IF(OR('Project Info'!$C$16="",B477=""),"",IF(D477="Screw-in Lighting",INDEX(INDIRECT(CONCATENATE(B477,"SI_IE")),'Project Info'!C$16,1),IF(D477="Hard-Wired Lighting",INDEX(INDIRECT(CONCATENATE(B477,"HW_IE")),'Project Info'!C$16,1))))</f>
        <v/>
      </c>
      <c r="F477" s="128" t="str">
        <f>IF(OR('Retrofit Inputs'!D481="",'Retrofit Inputs'!F481=""),"",IF(OR('Retrofit Inputs'!D481="LED Tube",'Retrofit Inputs'!D481="LED Kit"),CONCATENATE("LED"," ",'Retrofit Inputs'!F481),CONCATENATE('Retrofit Inputs'!D481, " ",'Retrofit Inputs'!F481)))</f>
        <v/>
      </c>
      <c r="G477" s="120" t="str">
        <f>IF(F477="","",VLOOKUP(F477,Measures!D$11:G$245,4,FALSE))</f>
        <v/>
      </c>
      <c r="H477" s="129" t="str">
        <f>IF('Retrofit Inputs'!H481=0,"",'Retrofit Inputs'!H481)</f>
        <v/>
      </c>
      <c r="I477" s="129" t="str">
        <f>IF('Retrofit Inputs'!K481=0,"",'Retrofit Inputs'!K481)</f>
        <v/>
      </c>
      <c r="J477" s="130" t="str">
        <f ca="1">IF(OR(B477="",I477=""),"",IF(I477="None",0,INDEX(INDIRECT(CONCATENATE(B477,"SF")),1,MATCH(I477,Defaults!D$22:G$22,0))))</f>
        <v/>
      </c>
      <c r="K477" s="128" t="str">
        <f>IF(OR('Retrofit Inputs'!M481="",'Retrofit Inputs'!O481=""),"",IF(OR('Retrofit Inputs'!M481="LED Tube",'Retrofit Inputs'!M481="LED Kit"),CONCATENATE("LED"," ",'Retrofit Inputs'!O481),CONCATENATE('Retrofit Inputs'!M481, " ",'Retrofit Inputs'!O481)))</f>
        <v/>
      </c>
      <c r="L477" s="123" t="str">
        <f>IF(K477="","",VLOOKUP(K477,Measures!D$11:G$245,4,FALSE))</f>
        <v/>
      </c>
      <c r="M477" s="121" t="str">
        <f>IF('Retrofit Inputs'!Q481=0,"",'Retrofit Inputs'!Q481)</f>
        <v/>
      </c>
      <c r="N477" s="129" t="str">
        <f>IF('Retrofit Inputs'!T481=0,"",'Retrofit Inputs'!T481)</f>
        <v/>
      </c>
      <c r="O477" s="130" t="str">
        <f ca="1">IF(OR(B477="",N477=""),"",IF(N477="None",0,INDEX(INDIRECT(CONCATENATE(B477,"SF")),1,MATCH(N477,Defaults!D$22:G$22,0))))</f>
        <v/>
      </c>
      <c r="P477" s="131" t="str">
        <f t="shared" ca="1" si="28"/>
        <v/>
      </c>
      <c r="Q477" s="228" t="str">
        <f t="shared" ca="1" si="29"/>
        <v/>
      </c>
      <c r="R477" s="132" t="str">
        <f t="shared" ca="1" si="30"/>
        <v/>
      </c>
      <c r="S477" s="352" t="str">
        <f t="shared" ca="1" si="31"/>
        <v/>
      </c>
    </row>
    <row r="478" spans="2:19" ht="15.5">
      <c r="B478" s="348" t="str">
        <f>IF('Retrofit Inputs'!B482=0,"",'Retrofit Inputs'!B482)</f>
        <v/>
      </c>
      <c r="C478" s="118" t="str">
        <f>IF(B478="","",VLOOKUP(B478,Defaults!B$22:C$28,2,FALSE))</f>
        <v/>
      </c>
      <c r="D478" s="125" t="str">
        <f>IFERROR(VLOOKUP(F478,Measures!$D$11:$F$245,3,FALSE),"")</f>
        <v/>
      </c>
      <c r="E478" s="127" t="str">
        <f ca="1">IF(OR('Project Info'!$C$16="",B478=""),"",IF(D478="Screw-in Lighting",INDEX(INDIRECT(CONCATENATE(B478,"SI_IE")),'Project Info'!C$16,1),IF(D478="Hard-Wired Lighting",INDEX(INDIRECT(CONCATENATE(B478,"HW_IE")),'Project Info'!C$16,1))))</f>
        <v/>
      </c>
      <c r="F478" s="128" t="str">
        <f>IF(OR('Retrofit Inputs'!D482="",'Retrofit Inputs'!F482=""),"",IF(OR('Retrofit Inputs'!D482="LED Tube",'Retrofit Inputs'!D482="LED Kit"),CONCATENATE("LED"," ",'Retrofit Inputs'!F482),CONCATENATE('Retrofit Inputs'!D482, " ",'Retrofit Inputs'!F482)))</f>
        <v/>
      </c>
      <c r="G478" s="120" t="str">
        <f>IF(F478="","",VLOOKUP(F478,Measures!D$11:G$245,4,FALSE))</f>
        <v/>
      </c>
      <c r="H478" s="129" t="str">
        <f>IF('Retrofit Inputs'!H482=0,"",'Retrofit Inputs'!H482)</f>
        <v/>
      </c>
      <c r="I478" s="129" t="str">
        <f>IF('Retrofit Inputs'!K482=0,"",'Retrofit Inputs'!K482)</f>
        <v/>
      </c>
      <c r="J478" s="130" t="str">
        <f ca="1">IF(OR(B478="",I478=""),"",IF(I478="None",0,INDEX(INDIRECT(CONCATENATE(B478,"SF")),1,MATCH(I478,Defaults!D$22:G$22,0))))</f>
        <v/>
      </c>
      <c r="K478" s="24" t="str">
        <f>IF(OR('Retrofit Inputs'!M482="",'Retrofit Inputs'!O482=""),"",IF(OR('Retrofit Inputs'!M482="LED Tube",'Retrofit Inputs'!M482="LED Kit"),CONCATENATE("LED"," ",'Retrofit Inputs'!O482),CONCATENATE('Retrofit Inputs'!M482, " ",'Retrofit Inputs'!O482)))</f>
        <v/>
      </c>
      <c r="L478" s="123" t="str">
        <f>IF(K478="","",VLOOKUP(K478,Measures!D$11:G$245,4,FALSE))</f>
        <v/>
      </c>
      <c r="M478" s="121" t="str">
        <f>IF('Retrofit Inputs'!Q482=0,"",'Retrofit Inputs'!Q482)</f>
        <v/>
      </c>
      <c r="N478" s="25" t="str">
        <f>IF('Retrofit Inputs'!T482=0,"",'Retrofit Inputs'!T482)</f>
        <v/>
      </c>
      <c r="O478" s="26" t="str">
        <f ca="1">IF(OR(B478="",N478=""),"",IF(N478="None",0,INDEX(INDIRECT(CONCATENATE(B478,"SF")),1,MATCH(N478,Defaults!D$22:G$22,0))))</f>
        <v/>
      </c>
      <c r="P478" s="27" t="str">
        <f t="shared" ca="1" si="28"/>
        <v/>
      </c>
      <c r="Q478" s="229" t="str">
        <f t="shared" ca="1" si="29"/>
        <v/>
      </c>
      <c r="R478" s="81" t="str">
        <f t="shared" ca="1" si="30"/>
        <v/>
      </c>
      <c r="S478" s="353" t="str">
        <f t="shared" ca="1" si="31"/>
        <v/>
      </c>
    </row>
    <row r="479" spans="2:19" ht="15.5">
      <c r="B479" s="348" t="str">
        <f>IF('Retrofit Inputs'!B483=0,"",'Retrofit Inputs'!B483)</f>
        <v/>
      </c>
      <c r="C479" s="118" t="str">
        <f>IF(B479="","",VLOOKUP(B479,Defaults!B$22:C$28,2,FALSE))</f>
        <v/>
      </c>
      <c r="D479" s="125" t="str">
        <f>IFERROR(VLOOKUP(F479,Measures!$D$11:$F$245,3,FALSE),"")</f>
        <v/>
      </c>
      <c r="E479" s="127" t="str">
        <f ca="1">IF(OR('Project Info'!$C$16="",B479=""),"",IF(D479="Screw-in Lighting",INDEX(INDIRECT(CONCATENATE(B479,"SI_IE")),'Project Info'!C$16,1),IF(D479="Hard-Wired Lighting",INDEX(INDIRECT(CONCATENATE(B479,"HW_IE")),'Project Info'!C$16,1))))</f>
        <v/>
      </c>
      <c r="F479" s="128" t="str">
        <f>IF(OR('Retrofit Inputs'!D483="",'Retrofit Inputs'!F483=""),"",IF(OR('Retrofit Inputs'!D483="LED Tube",'Retrofit Inputs'!D483="LED Kit"),CONCATENATE("LED"," ",'Retrofit Inputs'!F483),CONCATENATE('Retrofit Inputs'!D483, " ",'Retrofit Inputs'!F483)))</f>
        <v/>
      </c>
      <c r="G479" s="120" t="str">
        <f>IF(F479="","",VLOOKUP(F479,Measures!D$11:G$245,4,FALSE))</f>
        <v/>
      </c>
      <c r="H479" s="129" t="str">
        <f>IF('Retrofit Inputs'!H483=0,"",'Retrofit Inputs'!H483)</f>
        <v/>
      </c>
      <c r="I479" s="129" t="str">
        <f>IF('Retrofit Inputs'!K483=0,"",'Retrofit Inputs'!K483)</f>
        <v/>
      </c>
      <c r="J479" s="130" t="str">
        <f ca="1">IF(OR(B479="",I479=""),"",IF(I479="None",0,INDEX(INDIRECT(CONCATENATE(B479,"SF")),1,MATCH(I479,Defaults!D$22:G$22,0))))</f>
        <v/>
      </c>
      <c r="K479" s="128" t="str">
        <f>IF(OR('Retrofit Inputs'!M483="",'Retrofit Inputs'!O483=""),"",IF(OR('Retrofit Inputs'!M483="LED Tube",'Retrofit Inputs'!M483="LED Kit"),CONCATENATE("LED"," ",'Retrofit Inputs'!O483),CONCATENATE('Retrofit Inputs'!M483, " ",'Retrofit Inputs'!O483)))</f>
        <v/>
      </c>
      <c r="L479" s="123" t="str">
        <f>IF(K479="","",VLOOKUP(K479,Measures!D$11:G$245,4,FALSE))</f>
        <v/>
      </c>
      <c r="M479" s="121" t="str">
        <f>IF('Retrofit Inputs'!Q483=0,"",'Retrofit Inputs'!Q483)</f>
        <v/>
      </c>
      <c r="N479" s="129" t="str">
        <f>IF('Retrofit Inputs'!T483=0,"",'Retrofit Inputs'!T483)</f>
        <v/>
      </c>
      <c r="O479" s="130" t="str">
        <f ca="1">IF(OR(B479="",N479=""),"",IF(N479="None",0,INDEX(INDIRECT(CONCATENATE(B479,"SF")),1,MATCH(N479,Defaults!D$22:G$22,0))))</f>
        <v/>
      </c>
      <c r="P479" s="131" t="str">
        <f t="shared" ca="1" si="28"/>
        <v/>
      </c>
      <c r="Q479" s="228" t="str">
        <f t="shared" ca="1" si="29"/>
        <v/>
      </c>
      <c r="R479" s="132" t="str">
        <f t="shared" ca="1" si="30"/>
        <v/>
      </c>
      <c r="S479" s="352" t="str">
        <f t="shared" ca="1" si="31"/>
        <v/>
      </c>
    </row>
    <row r="480" spans="2:19" ht="15.5">
      <c r="B480" s="348" t="str">
        <f>IF('Retrofit Inputs'!B484=0,"",'Retrofit Inputs'!B484)</f>
        <v/>
      </c>
      <c r="C480" s="118" t="str">
        <f>IF(B480="","",VLOOKUP(B480,Defaults!B$22:C$28,2,FALSE))</f>
        <v/>
      </c>
      <c r="D480" s="125" t="str">
        <f>IFERROR(VLOOKUP(F480,Measures!$D$11:$F$245,3,FALSE),"")</f>
        <v/>
      </c>
      <c r="E480" s="127" t="str">
        <f ca="1">IF(OR('Project Info'!$C$16="",B480=""),"",IF(D480="Screw-in Lighting",INDEX(INDIRECT(CONCATENATE(B480,"SI_IE")),'Project Info'!C$16,1),IF(D480="Hard-Wired Lighting",INDEX(INDIRECT(CONCATENATE(B480,"HW_IE")),'Project Info'!C$16,1))))</f>
        <v/>
      </c>
      <c r="F480" s="128" t="str">
        <f>IF(OR('Retrofit Inputs'!D484="",'Retrofit Inputs'!F484=""),"",IF(OR('Retrofit Inputs'!D484="LED Tube",'Retrofit Inputs'!D484="LED Kit"),CONCATENATE("LED"," ",'Retrofit Inputs'!F484),CONCATENATE('Retrofit Inputs'!D484, " ",'Retrofit Inputs'!F484)))</f>
        <v/>
      </c>
      <c r="G480" s="120" t="str">
        <f>IF(F480="","",VLOOKUP(F480,Measures!D$11:G$245,4,FALSE))</f>
        <v/>
      </c>
      <c r="H480" s="129" t="str">
        <f>IF('Retrofit Inputs'!H484=0,"",'Retrofit Inputs'!H484)</f>
        <v/>
      </c>
      <c r="I480" s="129" t="str">
        <f>IF('Retrofit Inputs'!K484=0,"",'Retrofit Inputs'!K484)</f>
        <v/>
      </c>
      <c r="J480" s="130" t="str">
        <f ca="1">IF(OR(B480="",I480=""),"",IF(I480="None",0,INDEX(INDIRECT(CONCATENATE(B480,"SF")),1,MATCH(I480,Defaults!D$22:G$22,0))))</f>
        <v/>
      </c>
      <c r="K480" s="128" t="str">
        <f>IF(OR('Retrofit Inputs'!M484="",'Retrofit Inputs'!O484=""),"",IF(OR('Retrofit Inputs'!M484="LED Tube",'Retrofit Inputs'!M484="LED Kit"),CONCATENATE("LED"," ",'Retrofit Inputs'!O484),CONCATENATE('Retrofit Inputs'!M484, " ",'Retrofit Inputs'!O484)))</f>
        <v/>
      </c>
      <c r="L480" s="123" t="str">
        <f>IF(K480="","",VLOOKUP(K480,Measures!D$11:G$245,4,FALSE))</f>
        <v/>
      </c>
      <c r="M480" s="121" t="str">
        <f>IF('Retrofit Inputs'!Q484=0,"",'Retrofit Inputs'!Q484)</f>
        <v/>
      </c>
      <c r="N480" s="129" t="str">
        <f>IF('Retrofit Inputs'!T484=0,"",'Retrofit Inputs'!T484)</f>
        <v/>
      </c>
      <c r="O480" s="130" t="str">
        <f ca="1">IF(OR(B480="",N480=""),"",IF(N480="None",0,INDEX(INDIRECT(CONCATENATE(B480,"SF")),1,MATCH(N480,Defaults!D$22:G$22,0))))</f>
        <v/>
      </c>
      <c r="P480" s="131" t="str">
        <f t="shared" ca="1" si="28"/>
        <v/>
      </c>
      <c r="Q480" s="228" t="str">
        <f t="shared" ca="1" si="29"/>
        <v/>
      </c>
      <c r="R480" s="132" t="str">
        <f t="shared" ca="1" si="30"/>
        <v/>
      </c>
      <c r="S480" s="352" t="str">
        <f t="shared" ca="1" si="31"/>
        <v/>
      </c>
    </row>
    <row r="481" spans="2:19" ht="15.5">
      <c r="B481" s="348" t="str">
        <f>IF('Retrofit Inputs'!B485=0,"",'Retrofit Inputs'!B485)</f>
        <v/>
      </c>
      <c r="C481" s="118" t="str">
        <f>IF(B481="","",VLOOKUP(B481,Defaults!B$22:C$28,2,FALSE))</f>
        <v/>
      </c>
      <c r="D481" s="125" t="str">
        <f>IFERROR(VLOOKUP(F481,Measures!$D$11:$F$245,3,FALSE),"")</f>
        <v/>
      </c>
      <c r="E481" s="127" t="str">
        <f ca="1">IF(OR('Project Info'!$C$16="",B481=""),"",IF(D481="Screw-in Lighting",INDEX(INDIRECT(CONCATENATE(B481,"SI_IE")),'Project Info'!C$16,1),IF(D481="Hard-Wired Lighting",INDEX(INDIRECT(CONCATENATE(B481,"HW_IE")),'Project Info'!C$16,1))))</f>
        <v/>
      </c>
      <c r="F481" s="128" t="str">
        <f>IF(OR('Retrofit Inputs'!D485="",'Retrofit Inputs'!F485=""),"",IF(OR('Retrofit Inputs'!D485="LED Tube",'Retrofit Inputs'!D485="LED Kit"),CONCATENATE("LED"," ",'Retrofit Inputs'!F485),CONCATENATE('Retrofit Inputs'!D485, " ",'Retrofit Inputs'!F485)))</f>
        <v/>
      </c>
      <c r="G481" s="120" t="str">
        <f>IF(F481="","",VLOOKUP(F481,Measures!D$11:G$245,4,FALSE))</f>
        <v/>
      </c>
      <c r="H481" s="129" t="str">
        <f>IF('Retrofit Inputs'!H485=0,"",'Retrofit Inputs'!H485)</f>
        <v/>
      </c>
      <c r="I481" s="129" t="str">
        <f>IF('Retrofit Inputs'!K485=0,"",'Retrofit Inputs'!K485)</f>
        <v/>
      </c>
      <c r="J481" s="130" t="str">
        <f ca="1">IF(OR(B481="",I481=""),"",IF(I481="None",0,INDEX(INDIRECT(CONCATENATE(B481,"SF")),1,MATCH(I481,Defaults!D$22:G$22,0))))</f>
        <v/>
      </c>
      <c r="K481" s="128" t="str">
        <f>IF(OR('Retrofit Inputs'!M485="",'Retrofit Inputs'!O485=""),"",IF(OR('Retrofit Inputs'!M485="LED Tube",'Retrofit Inputs'!M485="LED Kit"),CONCATENATE("LED"," ",'Retrofit Inputs'!O485),CONCATENATE('Retrofit Inputs'!M485, " ",'Retrofit Inputs'!O485)))</f>
        <v/>
      </c>
      <c r="L481" s="123" t="str">
        <f>IF(K481="","",VLOOKUP(K481,Measures!D$11:G$245,4,FALSE))</f>
        <v/>
      </c>
      <c r="M481" s="121" t="str">
        <f>IF('Retrofit Inputs'!Q485=0,"",'Retrofit Inputs'!Q485)</f>
        <v/>
      </c>
      <c r="N481" s="129" t="str">
        <f>IF('Retrofit Inputs'!T485=0,"",'Retrofit Inputs'!T485)</f>
        <v/>
      </c>
      <c r="O481" s="130" t="str">
        <f ca="1">IF(OR(B481="",N481=""),"",IF(N481="None",0,INDEX(INDIRECT(CONCATENATE(B481,"SF")),1,MATCH(N481,Defaults!D$22:G$22,0))))</f>
        <v/>
      </c>
      <c r="P481" s="131" t="str">
        <f t="shared" ca="1" si="28"/>
        <v/>
      </c>
      <c r="Q481" s="228" t="str">
        <f t="shared" ca="1" si="29"/>
        <v/>
      </c>
      <c r="R481" s="132" t="str">
        <f t="shared" ca="1" si="30"/>
        <v/>
      </c>
      <c r="S481" s="352" t="str">
        <f t="shared" ca="1" si="31"/>
        <v/>
      </c>
    </row>
    <row r="482" spans="2:19" ht="15.5">
      <c r="B482" s="348" t="str">
        <f>IF('Retrofit Inputs'!B486=0,"",'Retrofit Inputs'!B486)</f>
        <v/>
      </c>
      <c r="C482" s="118" t="str">
        <f>IF(B482="","",VLOOKUP(B482,Defaults!B$22:C$28,2,FALSE))</f>
        <v/>
      </c>
      <c r="D482" s="125" t="str">
        <f>IFERROR(VLOOKUP(F482,Measures!$D$11:$F$245,3,FALSE),"")</f>
        <v/>
      </c>
      <c r="E482" s="127" t="str">
        <f ca="1">IF(OR('Project Info'!$C$16="",B482=""),"",IF(D482="Screw-in Lighting",INDEX(INDIRECT(CONCATENATE(B482,"SI_IE")),'Project Info'!C$16,1),IF(D482="Hard-Wired Lighting",INDEX(INDIRECT(CONCATENATE(B482,"HW_IE")),'Project Info'!C$16,1))))</f>
        <v/>
      </c>
      <c r="F482" s="128" t="str">
        <f>IF(OR('Retrofit Inputs'!D486="",'Retrofit Inputs'!F486=""),"",IF(OR('Retrofit Inputs'!D486="LED Tube",'Retrofit Inputs'!D486="LED Kit"),CONCATENATE("LED"," ",'Retrofit Inputs'!F486),CONCATENATE('Retrofit Inputs'!D486, " ",'Retrofit Inputs'!F486)))</f>
        <v/>
      </c>
      <c r="G482" s="120" t="str">
        <f>IF(F482="","",VLOOKUP(F482,Measures!D$11:G$245,4,FALSE))</f>
        <v/>
      </c>
      <c r="H482" s="129" t="str">
        <f>IF('Retrofit Inputs'!H486=0,"",'Retrofit Inputs'!H486)</f>
        <v/>
      </c>
      <c r="I482" s="129" t="str">
        <f>IF('Retrofit Inputs'!K486=0,"",'Retrofit Inputs'!K486)</f>
        <v/>
      </c>
      <c r="J482" s="130" t="str">
        <f ca="1">IF(OR(B482="",I482=""),"",IF(I482="None",0,INDEX(INDIRECT(CONCATENATE(B482,"SF")),1,MATCH(I482,Defaults!D$22:G$22,0))))</f>
        <v/>
      </c>
      <c r="K482" s="128" t="str">
        <f>IF(OR('Retrofit Inputs'!M486="",'Retrofit Inputs'!O486=""),"",IF(OR('Retrofit Inputs'!M486="LED Tube",'Retrofit Inputs'!M486="LED Kit"),CONCATENATE("LED"," ",'Retrofit Inputs'!O486),CONCATENATE('Retrofit Inputs'!M486, " ",'Retrofit Inputs'!O486)))</f>
        <v/>
      </c>
      <c r="L482" s="123" t="str">
        <f>IF(K482="","",VLOOKUP(K482,Measures!D$11:G$245,4,FALSE))</f>
        <v/>
      </c>
      <c r="M482" s="121" t="str">
        <f>IF('Retrofit Inputs'!Q486=0,"",'Retrofit Inputs'!Q486)</f>
        <v/>
      </c>
      <c r="N482" s="129" t="str">
        <f>IF('Retrofit Inputs'!T486=0,"",'Retrofit Inputs'!T486)</f>
        <v/>
      </c>
      <c r="O482" s="130" t="str">
        <f ca="1">IF(OR(B482="",N482=""),"",IF(N482="None",0,INDEX(INDIRECT(CONCATENATE(B482,"SF")),1,MATCH(N482,Defaults!D$22:G$22,0))))</f>
        <v/>
      </c>
      <c r="P482" s="131" t="str">
        <f t="shared" ca="1" si="28"/>
        <v/>
      </c>
      <c r="Q482" s="228" t="str">
        <f t="shared" ca="1" si="29"/>
        <v/>
      </c>
      <c r="R482" s="132" t="str">
        <f t="shared" ca="1" si="30"/>
        <v/>
      </c>
      <c r="S482" s="352" t="str">
        <f t="shared" ca="1" si="31"/>
        <v/>
      </c>
    </row>
    <row r="483" spans="2:19" ht="15.5">
      <c r="B483" s="348" t="str">
        <f>IF('Retrofit Inputs'!B487=0,"",'Retrofit Inputs'!B487)</f>
        <v/>
      </c>
      <c r="C483" s="118" t="str">
        <f>IF(B483="","",VLOOKUP(B483,Defaults!B$22:C$28,2,FALSE))</f>
        <v/>
      </c>
      <c r="D483" s="125" t="str">
        <f>IFERROR(VLOOKUP(F483,Measures!$D$11:$F$245,3,FALSE),"")</f>
        <v/>
      </c>
      <c r="E483" s="127" t="str">
        <f ca="1">IF(OR('Project Info'!$C$16="",B483=""),"",IF(D483="Screw-in Lighting",INDEX(INDIRECT(CONCATENATE(B483,"SI_IE")),'Project Info'!C$16,1),IF(D483="Hard-Wired Lighting",INDEX(INDIRECT(CONCATENATE(B483,"HW_IE")),'Project Info'!C$16,1))))</f>
        <v/>
      </c>
      <c r="F483" s="128" t="str">
        <f>IF(OR('Retrofit Inputs'!D487="",'Retrofit Inputs'!F487=""),"",IF(OR('Retrofit Inputs'!D487="LED Tube",'Retrofit Inputs'!D487="LED Kit"),CONCATENATE("LED"," ",'Retrofit Inputs'!F487),CONCATENATE('Retrofit Inputs'!D487, " ",'Retrofit Inputs'!F487)))</f>
        <v/>
      </c>
      <c r="G483" s="120" t="str">
        <f>IF(F483="","",VLOOKUP(F483,Measures!D$11:G$245,4,FALSE))</f>
        <v/>
      </c>
      <c r="H483" s="129" t="str">
        <f>IF('Retrofit Inputs'!H487=0,"",'Retrofit Inputs'!H487)</f>
        <v/>
      </c>
      <c r="I483" s="129" t="str">
        <f>IF('Retrofit Inputs'!K487=0,"",'Retrofit Inputs'!K487)</f>
        <v/>
      </c>
      <c r="J483" s="130" t="str">
        <f ca="1">IF(OR(B483="",I483=""),"",IF(I483="None",0,INDEX(INDIRECT(CONCATENATE(B483,"SF")),1,MATCH(I483,Defaults!D$22:G$22,0))))</f>
        <v/>
      </c>
      <c r="K483" s="128" t="str">
        <f>IF(OR('Retrofit Inputs'!M487="",'Retrofit Inputs'!O487=""),"",IF(OR('Retrofit Inputs'!M487="LED Tube",'Retrofit Inputs'!M487="LED Kit"),CONCATENATE("LED"," ",'Retrofit Inputs'!O487),CONCATENATE('Retrofit Inputs'!M487, " ",'Retrofit Inputs'!O487)))</f>
        <v/>
      </c>
      <c r="L483" s="123" t="str">
        <f>IF(K483="","",VLOOKUP(K483,Measures!D$11:G$245,4,FALSE))</f>
        <v/>
      </c>
      <c r="M483" s="121" t="str">
        <f>IF('Retrofit Inputs'!Q487=0,"",'Retrofit Inputs'!Q487)</f>
        <v/>
      </c>
      <c r="N483" s="129" t="str">
        <f>IF('Retrofit Inputs'!T487=0,"",'Retrofit Inputs'!T487)</f>
        <v/>
      </c>
      <c r="O483" s="130" t="str">
        <f ca="1">IF(OR(B483="",N483=""),"",IF(N483="None",0,INDEX(INDIRECT(CONCATENATE(B483,"SF")),1,MATCH(N483,Defaults!D$22:G$22,0))))</f>
        <v/>
      </c>
      <c r="P483" s="131" t="str">
        <f t="shared" ca="1" si="28"/>
        <v/>
      </c>
      <c r="Q483" s="228" t="str">
        <f t="shared" ca="1" si="29"/>
        <v/>
      </c>
      <c r="R483" s="132" t="str">
        <f t="shared" ca="1" si="30"/>
        <v/>
      </c>
      <c r="S483" s="352" t="str">
        <f t="shared" ca="1" si="31"/>
        <v/>
      </c>
    </row>
    <row r="484" spans="2:19" ht="15.5">
      <c r="B484" s="348" t="str">
        <f>IF('Retrofit Inputs'!B488=0,"",'Retrofit Inputs'!B488)</f>
        <v/>
      </c>
      <c r="C484" s="118" t="str">
        <f>IF(B484="","",VLOOKUP(B484,Defaults!B$22:C$28,2,FALSE))</f>
        <v/>
      </c>
      <c r="D484" s="125" t="str">
        <f>IFERROR(VLOOKUP(F484,Measures!$D$11:$F$245,3,FALSE),"")</f>
        <v/>
      </c>
      <c r="E484" s="127" t="str">
        <f ca="1">IF(OR('Project Info'!$C$16="",B484=""),"",IF(D484="Screw-in Lighting",INDEX(INDIRECT(CONCATENATE(B484,"SI_IE")),'Project Info'!C$16,1),IF(D484="Hard-Wired Lighting",INDEX(INDIRECT(CONCATENATE(B484,"HW_IE")),'Project Info'!C$16,1))))</f>
        <v/>
      </c>
      <c r="F484" s="133" t="str">
        <f>IF(OR('Retrofit Inputs'!D488="",'Retrofit Inputs'!F488=""),"",IF(OR('Retrofit Inputs'!D488="LED Tube",'Retrofit Inputs'!D488="LED Kit"),CONCATENATE("LED"," ",'Retrofit Inputs'!F488),CONCATENATE('Retrofit Inputs'!D488, " ",'Retrofit Inputs'!F488)))</f>
        <v/>
      </c>
      <c r="G484" s="120" t="str">
        <f>IF(F484="","",VLOOKUP(F484,Measures!D$11:G$245,4,FALSE))</f>
        <v/>
      </c>
      <c r="H484" s="134" t="str">
        <f>IF('Retrofit Inputs'!H488=0,"",'Retrofit Inputs'!H488)</f>
        <v/>
      </c>
      <c r="I484" s="134" t="str">
        <f>IF('Retrofit Inputs'!K488=0,"",'Retrofit Inputs'!K488)</f>
        <v/>
      </c>
      <c r="J484" s="135" t="str">
        <f ca="1">IF(OR(B484="",I484=""),"",IF(I484="None",0,INDEX(INDIRECT(CONCATENATE(B484,"SF")),1,MATCH(I484,Defaults!D$22:G$22,0))))</f>
        <v/>
      </c>
      <c r="K484" s="128" t="str">
        <f>IF(OR('Retrofit Inputs'!M488="",'Retrofit Inputs'!O488=""),"",IF(OR('Retrofit Inputs'!M488="LED Tube",'Retrofit Inputs'!M488="LED Kit"),CONCATENATE("LED"," ",'Retrofit Inputs'!O488),CONCATENATE('Retrofit Inputs'!M488, " ",'Retrofit Inputs'!O488)))</f>
        <v/>
      </c>
      <c r="L484" s="123" t="str">
        <f>IF(K484="","",VLOOKUP(K484,Measures!D$11:G$245,4,FALSE))</f>
        <v/>
      </c>
      <c r="M484" s="121" t="str">
        <f>IF('Retrofit Inputs'!Q488=0,"",'Retrofit Inputs'!Q488)</f>
        <v/>
      </c>
      <c r="N484" s="129" t="str">
        <f>IF('Retrofit Inputs'!T488=0,"",'Retrofit Inputs'!T488)</f>
        <v/>
      </c>
      <c r="O484" s="130" t="str">
        <f ca="1">IF(OR(B484="",N484=""),"",IF(N484="None",0,INDEX(INDIRECT(CONCATENATE(B484,"SF")),1,MATCH(N484,Defaults!D$22:G$22,0))))</f>
        <v/>
      </c>
      <c r="P484" s="131" t="str">
        <f t="shared" ca="1" si="28"/>
        <v/>
      </c>
      <c r="Q484" s="228" t="str">
        <f t="shared" ca="1" si="29"/>
        <v/>
      </c>
      <c r="R484" s="132" t="str">
        <f t="shared" ca="1" si="30"/>
        <v/>
      </c>
      <c r="S484" s="352" t="str">
        <f t="shared" ca="1" si="31"/>
        <v/>
      </c>
    </row>
    <row r="485" spans="2:19" ht="15.5">
      <c r="B485" s="349" t="str">
        <f>IF('Retrofit Inputs'!B489=0,"",'Retrofit Inputs'!B489)</f>
        <v/>
      </c>
      <c r="C485" s="118" t="str">
        <f>IF(B485="","",VLOOKUP(B485,Defaults!B$22:C$28,2,FALSE))</f>
        <v/>
      </c>
      <c r="D485" s="125" t="str">
        <f>IFERROR(VLOOKUP(F485,Measures!$D$11:$F$245,3,FALSE),"")</f>
        <v/>
      </c>
      <c r="E485" s="127" t="str">
        <f ca="1">IF(OR('Project Info'!$C$16="",B485=""),"",IF(D485="Screw-in Lighting",INDEX(INDIRECT(CONCATENATE(B485,"SI_IE")),'Project Info'!C$16,1),IF(D485="Hard-Wired Lighting",INDEX(INDIRECT(CONCATENATE(B485,"HW_IE")),'Project Info'!C$16,1))))</f>
        <v/>
      </c>
      <c r="F485" s="137" t="str">
        <f>IF(OR('Retrofit Inputs'!D489="",'Retrofit Inputs'!F489=""),"",IF(OR('Retrofit Inputs'!D489="LED Tube",'Retrofit Inputs'!D489="LED Kit"),CONCATENATE("LED"," ",'Retrofit Inputs'!F489),CONCATENATE('Retrofit Inputs'!D489, " ",'Retrofit Inputs'!F489)))</f>
        <v/>
      </c>
      <c r="G485" s="120" t="str">
        <f>IF(F485="","",VLOOKUP(F485,Measures!D$11:G$245,4,FALSE))</f>
        <v/>
      </c>
      <c r="H485" s="138" t="str">
        <f>IF('Retrofit Inputs'!H489=0,"",'Retrofit Inputs'!H489)</f>
        <v/>
      </c>
      <c r="I485" s="138" t="str">
        <f>IF('Retrofit Inputs'!K489=0,"",'Retrofit Inputs'!K489)</f>
        <v/>
      </c>
      <c r="J485" s="139" t="str">
        <f ca="1">IF(OR(B485="",I485=""),"",IF(I485="None",0,INDEX(INDIRECT(CONCATENATE(B485,"SF")),1,MATCH(I485,Defaults!D$22:G$22,0))))</f>
        <v/>
      </c>
      <c r="K485" s="140" t="str">
        <f>IF(OR('Retrofit Inputs'!M489="",'Retrofit Inputs'!O489=""),"",IF(OR('Retrofit Inputs'!M489="LED Tube",'Retrofit Inputs'!M489="LED Kit"),CONCATENATE("LED"," ",'Retrofit Inputs'!O489),CONCATENATE('Retrofit Inputs'!M489, " ",'Retrofit Inputs'!O489)))</f>
        <v/>
      </c>
      <c r="L485" s="123" t="str">
        <f>IF(K485="","",VLOOKUP(K485,Measures!D$11:G$245,4,FALSE))</f>
        <v/>
      </c>
      <c r="M485" s="141" t="str">
        <f>IF('Retrofit Inputs'!Q489=0,"",'Retrofit Inputs'!Q489)</f>
        <v/>
      </c>
      <c r="N485" s="142" t="str">
        <f>IF('Retrofit Inputs'!T489=0,"",'Retrofit Inputs'!T489)</f>
        <v/>
      </c>
      <c r="O485" s="143" t="str">
        <f ca="1">IF(OR(B485="",N485=""),"",IF(N485="None",0,INDEX(INDIRECT(CONCATENATE(B485,"SF")),1,MATCH(N485,Defaults!D$22:G$22,0))))</f>
        <v/>
      </c>
      <c r="P485" s="144" t="str">
        <f t="shared" ca="1" si="28"/>
        <v/>
      </c>
      <c r="Q485" s="231" t="str">
        <f t="shared" ca="1" si="29"/>
        <v/>
      </c>
      <c r="R485" s="145" t="str">
        <f t="shared" ca="1" si="30"/>
        <v/>
      </c>
      <c r="S485" s="354" t="str">
        <f t="shared" ca="1" si="31"/>
        <v/>
      </c>
    </row>
    <row r="486" spans="2:19" ht="15.5">
      <c r="B486" s="350" t="str">
        <f>IF('Retrofit Inputs'!B490=0,"",'Retrofit Inputs'!B490)</f>
        <v/>
      </c>
      <c r="C486" s="118" t="str">
        <f>IF(B486="","",VLOOKUP(B486,Defaults!B$22:C$28,2,FALSE))</f>
        <v/>
      </c>
      <c r="D486" s="125" t="str">
        <f>IFERROR(VLOOKUP(F486,Measures!$D$11:$F$245,3,FALSE),"")</f>
        <v/>
      </c>
      <c r="E486" s="127" t="str">
        <f ca="1">IF(OR('Project Info'!$C$16="",B486=""),"",IF(D486="Screw-in Lighting",INDEX(INDIRECT(CONCATENATE(B486,"SI_IE")),'Project Info'!C$16,1),IF(D486="Hard-Wired Lighting",INDEX(INDIRECT(CONCATENATE(B486,"HW_IE")),'Project Info'!C$16,1))))</f>
        <v/>
      </c>
      <c r="F486" s="128" t="str">
        <f>IF(OR('Retrofit Inputs'!D490="",'Retrofit Inputs'!F490=""),"",IF(OR('Retrofit Inputs'!D490="LED Tube",'Retrofit Inputs'!D490="LED Kit"),CONCATENATE("LED"," ",'Retrofit Inputs'!F490),CONCATENATE('Retrofit Inputs'!D490, " ",'Retrofit Inputs'!F490)))</f>
        <v/>
      </c>
      <c r="G486" s="120" t="str">
        <f>IF(F486="","",VLOOKUP(F486,Measures!D$11:G$245,4,FALSE))</f>
        <v/>
      </c>
      <c r="H486" s="129" t="str">
        <f>IF('Retrofit Inputs'!H490=0,"",'Retrofit Inputs'!H490)</f>
        <v/>
      </c>
      <c r="I486" s="129" t="str">
        <f>IF('Retrofit Inputs'!K490=0,"",'Retrofit Inputs'!K490)</f>
        <v/>
      </c>
      <c r="J486" s="130" t="str">
        <f ca="1">IF(OR(B486="",I486=""),"",IF(I486="None",0,INDEX(INDIRECT(CONCATENATE(B486,"SF")),1,MATCH(I486,Defaults!D$22:G$22,0))))</f>
        <v/>
      </c>
      <c r="K486" s="128" t="str">
        <f>IF(OR('Retrofit Inputs'!M490="",'Retrofit Inputs'!O490=""),"",IF(OR('Retrofit Inputs'!M490="LED Tube",'Retrofit Inputs'!M490="LED Kit"),CONCATENATE("LED"," ",'Retrofit Inputs'!O490),CONCATENATE('Retrofit Inputs'!M490, " ",'Retrofit Inputs'!O490)))</f>
        <v/>
      </c>
      <c r="L486" s="123" t="str">
        <f>IF(K486="","",VLOOKUP(K486,Measures!D$11:G$245,4,FALSE))</f>
        <v/>
      </c>
      <c r="M486" s="129" t="str">
        <f>IF('Retrofit Inputs'!Q490=0,"",'Retrofit Inputs'!Q490)</f>
        <v/>
      </c>
      <c r="N486" s="129" t="str">
        <f>IF('Retrofit Inputs'!T490=0,"",'Retrofit Inputs'!T490)</f>
        <v/>
      </c>
      <c r="O486" s="130" t="str">
        <f ca="1">IF(OR(B486="",N486=""),"",IF(N486="None",0,INDEX(INDIRECT(CONCATENATE(B486,"SF")),1,MATCH(N486,Defaults!D$22:G$22,0))))</f>
        <v/>
      </c>
      <c r="P486" s="131" t="str">
        <f t="shared" ca="1" si="28"/>
        <v/>
      </c>
      <c r="Q486" s="228" t="str">
        <f t="shared" ca="1" si="29"/>
        <v/>
      </c>
      <c r="R486" s="132" t="str">
        <f t="shared" ca="1" si="30"/>
        <v/>
      </c>
      <c r="S486" s="352" t="str">
        <f t="shared" ca="1" si="31"/>
        <v/>
      </c>
    </row>
    <row r="487" spans="2:19" ht="15.5">
      <c r="B487" s="348" t="str">
        <f>IF('Retrofit Inputs'!B491=0,"",'Retrofit Inputs'!B491)</f>
        <v/>
      </c>
      <c r="C487" s="118" t="str">
        <f>IF(B487="","",VLOOKUP(B487,Defaults!B$22:C$28,2,FALSE))</f>
        <v/>
      </c>
      <c r="D487" s="125" t="str">
        <f>IFERROR(VLOOKUP(F487,Measures!$D$11:$F$245,3,FALSE),"")</f>
        <v/>
      </c>
      <c r="E487" s="127" t="str">
        <f ca="1">IF(OR('Project Info'!$C$16="",B487=""),"",IF(D487="Screw-in Lighting",INDEX(INDIRECT(CONCATENATE(B487,"SI_IE")),'Project Info'!C$16,1),IF(D487="Hard-Wired Lighting",INDEX(INDIRECT(CONCATENATE(B487,"HW_IE")),'Project Info'!C$16,1))))</f>
        <v/>
      </c>
      <c r="F487" s="128" t="str">
        <f>IF(OR('Retrofit Inputs'!D491="",'Retrofit Inputs'!F491=""),"",IF(OR('Retrofit Inputs'!D491="LED Tube",'Retrofit Inputs'!D491="LED Kit"),CONCATENATE("LED"," ",'Retrofit Inputs'!F491),CONCATENATE('Retrofit Inputs'!D491, " ",'Retrofit Inputs'!F491)))</f>
        <v/>
      </c>
      <c r="G487" s="120" t="str">
        <f>IF(F487="","",VLOOKUP(F487,Measures!D$11:G$245,4,FALSE))</f>
        <v/>
      </c>
      <c r="H487" s="129" t="str">
        <f>IF('Retrofit Inputs'!H491=0,"",'Retrofit Inputs'!H491)</f>
        <v/>
      </c>
      <c r="I487" s="129" t="str">
        <f>IF('Retrofit Inputs'!K491=0,"",'Retrofit Inputs'!K491)</f>
        <v/>
      </c>
      <c r="J487" s="130" t="str">
        <f ca="1">IF(OR(B487="",I487=""),"",IF(I487="None",0,INDEX(INDIRECT(CONCATENATE(B487,"SF")),1,MATCH(I487,Defaults!D$22:G$22,0))))</f>
        <v/>
      </c>
      <c r="K487" s="128" t="str">
        <f>IF(OR('Retrofit Inputs'!M491="",'Retrofit Inputs'!O491=""),"",IF(OR('Retrofit Inputs'!M491="LED Tube",'Retrofit Inputs'!M491="LED Kit"),CONCATENATE("LED"," ",'Retrofit Inputs'!O491),CONCATENATE('Retrofit Inputs'!M491, " ",'Retrofit Inputs'!O491)))</f>
        <v/>
      </c>
      <c r="L487" s="123" t="str">
        <f>IF(K487="","",VLOOKUP(K487,Measures!D$11:G$245,4,FALSE))</f>
        <v/>
      </c>
      <c r="M487" s="121" t="str">
        <f>IF('Retrofit Inputs'!Q491=0,"",'Retrofit Inputs'!Q491)</f>
        <v/>
      </c>
      <c r="N487" s="129" t="str">
        <f>IF('Retrofit Inputs'!T491=0,"",'Retrofit Inputs'!T491)</f>
        <v/>
      </c>
      <c r="O487" s="130" t="str">
        <f ca="1">IF(OR(B487="",N487=""),"",IF(N487="None",0,INDEX(INDIRECT(CONCATENATE(B487,"SF")),1,MATCH(N487,Defaults!D$22:G$22,0))))</f>
        <v/>
      </c>
      <c r="P487" s="131" t="str">
        <f t="shared" ca="1" si="28"/>
        <v/>
      </c>
      <c r="Q487" s="228" t="str">
        <f t="shared" ca="1" si="29"/>
        <v/>
      </c>
      <c r="R487" s="132" t="str">
        <f t="shared" ca="1" si="30"/>
        <v/>
      </c>
      <c r="S487" s="352" t="str">
        <f t="shared" ca="1" si="31"/>
        <v/>
      </c>
    </row>
    <row r="488" spans="2:19" ht="15.5">
      <c r="B488" s="348" t="str">
        <f>IF('Retrofit Inputs'!B492=0,"",'Retrofit Inputs'!B492)</f>
        <v/>
      </c>
      <c r="C488" s="118" t="str">
        <f>IF(B488="","",VLOOKUP(B488,Defaults!B$22:C$28,2,FALSE))</f>
        <v/>
      </c>
      <c r="D488" s="125" t="str">
        <f>IFERROR(VLOOKUP(F488,Measures!$D$11:$F$245,3,FALSE),"")</f>
        <v/>
      </c>
      <c r="E488" s="127" t="str">
        <f ca="1">IF(OR('Project Info'!$C$16="",B488=""),"",IF(D488="Screw-in Lighting",INDEX(INDIRECT(CONCATENATE(B488,"SI_IE")),'Project Info'!C$16,1),IF(D488="Hard-Wired Lighting",INDEX(INDIRECT(CONCATENATE(B488,"HW_IE")),'Project Info'!C$16,1))))</f>
        <v/>
      </c>
      <c r="F488" s="128" t="str">
        <f>IF(OR('Retrofit Inputs'!D492="",'Retrofit Inputs'!F492=""),"",IF(OR('Retrofit Inputs'!D492="LED Tube",'Retrofit Inputs'!D492="LED Kit"),CONCATENATE("LED"," ",'Retrofit Inputs'!F492),CONCATENATE('Retrofit Inputs'!D492, " ",'Retrofit Inputs'!F492)))</f>
        <v/>
      </c>
      <c r="G488" s="120" t="str">
        <f>IF(F488="","",VLOOKUP(F488,Measures!D$11:G$245,4,FALSE))</f>
        <v/>
      </c>
      <c r="H488" s="129" t="str">
        <f>IF('Retrofit Inputs'!H492=0,"",'Retrofit Inputs'!H492)</f>
        <v/>
      </c>
      <c r="I488" s="129" t="str">
        <f>IF('Retrofit Inputs'!K492=0,"",'Retrofit Inputs'!K492)</f>
        <v/>
      </c>
      <c r="J488" s="130" t="str">
        <f ca="1">IF(OR(B488="",I488=""),"",IF(I488="None",0,INDEX(INDIRECT(CONCATENATE(B488,"SF")),1,MATCH(I488,Defaults!D$22:G$22,0))))</f>
        <v/>
      </c>
      <c r="K488" s="24" t="str">
        <f>IF(OR('Retrofit Inputs'!M492="",'Retrofit Inputs'!O492=""),"",IF(OR('Retrofit Inputs'!M492="LED Tube",'Retrofit Inputs'!M492="LED Kit"),CONCATENATE("LED"," ",'Retrofit Inputs'!O492),CONCATENATE('Retrofit Inputs'!M492, " ",'Retrofit Inputs'!O492)))</f>
        <v/>
      </c>
      <c r="L488" s="123" t="str">
        <f>IF(K488="","",VLOOKUP(K488,Measures!D$11:G$245,4,FALSE))</f>
        <v/>
      </c>
      <c r="M488" s="121" t="str">
        <f>IF('Retrofit Inputs'!Q492=0,"",'Retrofit Inputs'!Q492)</f>
        <v/>
      </c>
      <c r="N488" s="25" t="str">
        <f>IF('Retrofit Inputs'!T492=0,"",'Retrofit Inputs'!T492)</f>
        <v/>
      </c>
      <c r="O488" s="26" t="str">
        <f ca="1">IF(OR(B488="",N488=""),"",IF(N488="None",0,INDEX(INDIRECT(CONCATENATE(B488,"SF")),1,MATCH(N488,Defaults!D$22:G$22,0))))</f>
        <v/>
      </c>
      <c r="P488" s="131" t="str">
        <f t="shared" ca="1" si="28"/>
        <v/>
      </c>
      <c r="Q488" s="229" t="str">
        <f t="shared" ca="1" si="29"/>
        <v/>
      </c>
      <c r="R488" s="81" t="str">
        <f t="shared" ca="1" si="30"/>
        <v/>
      </c>
      <c r="S488" s="353" t="str">
        <f t="shared" ca="1" si="31"/>
        <v/>
      </c>
    </row>
    <row r="489" spans="2:19" ht="15.5">
      <c r="B489" s="348" t="str">
        <f>IF('Retrofit Inputs'!B493=0,"",'Retrofit Inputs'!B493)</f>
        <v/>
      </c>
      <c r="C489" s="118" t="str">
        <f>IF(B489="","",VLOOKUP(B489,Defaults!B$22:C$28,2,FALSE))</f>
        <v/>
      </c>
      <c r="D489" s="125" t="str">
        <f>IFERROR(VLOOKUP(F489,Measures!$D$11:$F$245,3,FALSE),"")</f>
        <v/>
      </c>
      <c r="E489" s="127" t="str">
        <f ca="1">IF(OR('Project Info'!$C$16="",B489=""),"",IF(D489="Screw-in Lighting",INDEX(INDIRECT(CONCATENATE(B489,"SI_IE")),'Project Info'!C$16,1),IF(D489="Hard-Wired Lighting",INDEX(INDIRECT(CONCATENATE(B489,"HW_IE")),'Project Info'!C$16,1))))</f>
        <v/>
      </c>
      <c r="F489" s="128" t="str">
        <f>IF(OR('Retrofit Inputs'!D493="",'Retrofit Inputs'!F493=""),"",IF(OR('Retrofit Inputs'!D493="LED Tube",'Retrofit Inputs'!D493="LED Kit"),CONCATENATE("LED"," ",'Retrofit Inputs'!F493),CONCATENATE('Retrofit Inputs'!D493, " ",'Retrofit Inputs'!F493)))</f>
        <v/>
      </c>
      <c r="G489" s="120" t="str">
        <f>IF(F489="","",VLOOKUP(F489,Measures!D$11:G$245,4,FALSE))</f>
        <v/>
      </c>
      <c r="H489" s="129" t="str">
        <f>IF('Retrofit Inputs'!H493=0,"",'Retrofit Inputs'!H493)</f>
        <v/>
      </c>
      <c r="I489" s="129" t="str">
        <f>IF('Retrofit Inputs'!K493=0,"",'Retrofit Inputs'!K493)</f>
        <v/>
      </c>
      <c r="J489" s="130" t="str">
        <f ca="1">IF(OR(B489="",I489=""),"",IF(I489="None",0,INDEX(INDIRECT(CONCATENATE(B489,"SF")),1,MATCH(I489,Defaults!D$22:G$22,0))))</f>
        <v/>
      </c>
      <c r="K489" s="128" t="str">
        <f>IF(OR('Retrofit Inputs'!M493="",'Retrofit Inputs'!O493=""),"",IF(OR('Retrofit Inputs'!M493="LED Tube",'Retrofit Inputs'!M493="LED Kit"),CONCATENATE("LED"," ",'Retrofit Inputs'!O493),CONCATENATE('Retrofit Inputs'!M493, " ",'Retrofit Inputs'!O493)))</f>
        <v/>
      </c>
      <c r="L489" s="123" t="str">
        <f>IF(K489="","",VLOOKUP(K489,Measures!D$11:G$245,4,FALSE))</f>
        <v/>
      </c>
      <c r="M489" s="121" t="str">
        <f>IF('Retrofit Inputs'!Q493=0,"",'Retrofit Inputs'!Q493)</f>
        <v/>
      </c>
      <c r="N489" s="129" t="str">
        <f>IF('Retrofit Inputs'!T493=0,"",'Retrofit Inputs'!T493)</f>
        <v/>
      </c>
      <c r="O489" s="130" t="str">
        <f ca="1">IF(OR(B489="",N489=""),"",IF(N489="None",0,INDEX(INDIRECT(CONCATENATE(B489,"SF")),1,MATCH(N489,Defaults!D$22:G$22,0))))</f>
        <v/>
      </c>
      <c r="P489" s="131" t="str">
        <f t="shared" ca="1" si="28"/>
        <v/>
      </c>
      <c r="Q489" s="228" t="str">
        <f t="shared" ca="1" si="29"/>
        <v/>
      </c>
      <c r="R489" s="132" t="str">
        <f t="shared" ca="1" si="30"/>
        <v/>
      </c>
      <c r="S489" s="352" t="str">
        <f t="shared" ca="1" si="31"/>
        <v/>
      </c>
    </row>
    <row r="490" spans="2:19" ht="15.5">
      <c r="B490" s="348" t="str">
        <f>IF('Retrofit Inputs'!B494=0,"",'Retrofit Inputs'!B494)</f>
        <v/>
      </c>
      <c r="C490" s="118" t="str">
        <f>IF(B490="","",VLOOKUP(B490,Defaults!B$22:C$28,2,FALSE))</f>
        <v/>
      </c>
      <c r="D490" s="125" t="str">
        <f>IFERROR(VLOOKUP(F490,Measures!$D$11:$F$245,3,FALSE),"")</f>
        <v/>
      </c>
      <c r="E490" s="127" t="str">
        <f ca="1">IF(OR('Project Info'!$C$16="",B490=""),"",IF(D490="Screw-in Lighting",INDEX(INDIRECT(CONCATENATE(B490,"SI_IE")),'Project Info'!C$16,1),IF(D490="Hard-Wired Lighting",INDEX(INDIRECT(CONCATENATE(B490,"HW_IE")),'Project Info'!C$16,1))))</f>
        <v/>
      </c>
      <c r="F490" s="128" t="str">
        <f>IF(OR('Retrofit Inputs'!D494="",'Retrofit Inputs'!F494=""),"",IF(OR('Retrofit Inputs'!D494="LED Tube",'Retrofit Inputs'!D494="LED Kit"),CONCATENATE("LED"," ",'Retrofit Inputs'!F494),CONCATENATE('Retrofit Inputs'!D494, " ",'Retrofit Inputs'!F494)))</f>
        <v/>
      </c>
      <c r="G490" s="120" t="str">
        <f>IF(F490="","",VLOOKUP(F490,Measures!D$11:G$245,4,FALSE))</f>
        <v/>
      </c>
      <c r="H490" s="129" t="str">
        <f>IF('Retrofit Inputs'!H494=0,"",'Retrofit Inputs'!H494)</f>
        <v/>
      </c>
      <c r="I490" s="129" t="str">
        <f>IF('Retrofit Inputs'!K494=0,"",'Retrofit Inputs'!K494)</f>
        <v/>
      </c>
      <c r="J490" s="130" t="str">
        <f ca="1">IF(OR(B490="",I490=""),"",IF(I490="None",0,INDEX(INDIRECT(CONCATENATE(B490,"SF")),1,MATCH(I490,Defaults!D$22:G$22,0))))</f>
        <v/>
      </c>
      <c r="K490" s="128" t="str">
        <f>IF(OR('Retrofit Inputs'!M494="",'Retrofit Inputs'!O494=""),"",IF(OR('Retrofit Inputs'!M494="LED Tube",'Retrofit Inputs'!M494="LED Kit"),CONCATENATE("LED"," ",'Retrofit Inputs'!O494),CONCATENATE('Retrofit Inputs'!M494, " ",'Retrofit Inputs'!O494)))</f>
        <v/>
      </c>
      <c r="L490" s="123" t="str">
        <f>IF(K490="","",VLOOKUP(K490,Measures!D$11:G$245,4,FALSE))</f>
        <v/>
      </c>
      <c r="M490" s="121" t="str">
        <f>IF('Retrofit Inputs'!Q494=0,"",'Retrofit Inputs'!Q494)</f>
        <v/>
      </c>
      <c r="N490" s="129" t="str">
        <f>IF('Retrofit Inputs'!T494=0,"",'Retrofit Inputs'!T494)</f>
        <v/>
      </c>
      <c r="O490" s="130" t="str">
        <f ca="1">IF(OR(B490="",N490=""),"",IF(N490="None",0,INDEX(INDIRECT(CONCATENATE(B490,"SF")),1,MATCH(N490,Defaults!D$22:G$22,0))))</f>
        <v/>
      </c>
      <c r="P490" s="131" t="str">
        <f t="shared" ca="1" si="28"/>
        <v/>
      </c>
      <c r="Q490" s="228" t="str">
        <f t="shared" ca="1" si="29"/>
        <v/>
      </c>
      <c r="R490" s="132" t="str">
        <f t="shared" ca="1" si="30"/>
        <v/>
      </c>
      <c r="S490" s="352" t="str">
        <f t="shared" ca="1" si="31"/>
        <v/>
      </c>
    </row>
    <row r="491" spans="2:19" ht="15.5">
      <c r="B491" s="348" t="str">
        <f>IF('Retrofit Inputs'!B495=0,"",'Retrofit Inputs'!B495)</f>
        <v/>
      </c>
      <c r="C491" s="118" t="str">
        <f>IF(B491="","",VLOOKUP(B491,Defaults!B$22:C$28,2,FALSE))</f>
        <v/>
      </c>
      <c r="D491" s="125" t="str">
        <f>IFERROR(VLOOKUP(F491,Measures!$D$11:$F$245,3,FALSE),"")</f>
        <v/>
      </c>
      <c r="E491" s="127" t="str">
        <f ca="1">IF(OR('Project Info'!$C$16="",B491=""),"",IF(D491="Screw-in Lighting",INDEX(INDIRECT(CONCATENATE(B491,"SI_IE")),'Project Info'!C$16,1),IF(D491="Hard-Wired Lighting",INDEX(INDIRECT(CONCATENATE(B491,"HW_IE")),'Project Info'!C$16,1))))</f>
        <v/>
      </c>
      <c r="F491" s="128" t="str">
        <f>IF(OR('Retrofit Inputs'!D495="",'Retrofit Inputs'!F495=""),"",IF(OR('Retrofit Inputs'!D495="LED Tube",'Retrofit Inputs'!D495="LED Kit"),CONCATENATE("LED"," ",'Retrofit Inputs'!F495),CONCATENATE('Retrofit Inputs'!D495, " ",'Retrofit Inputs'!F495)))</f>
        <v/>
      </c>
      <c r="G491" s="120" t="str">
        <f>IF(F491="","",VLOOKUP(F491,Measures!D$11:G$245,4,FALSE))</f>
        <v/>
      </c>
      <c r="H491" s="129" t="str">
        <f>IF('Retrofit Inputs'!H495=0,"",'Retrofit Inputs'!H495)</f>
        <v/>
      </c>
      <c r="I491" s="129" t="str">
        <f>IF('Retrofit Inputs'!K495=0,"",'Retrofit Inputs'!K495)</f>
        <v/>
      </c>
      <c r="J491" s="130" t="str">
        <f ca="1">IF(OR(B491="",I491=""),"",IF(I491="None",0,INDEX(INDIRECT(CONCATENATE(B491,"SF")),1,MATCH(I491,Defaults!D$22:G$22,0))))</f>
        <v/>
      </c>
      <c r="K491" s="128" t="str">
        <f>IF(OR('Retrofit Inputs'!M495="",'Retrofit Inputs'!O495=""),"",IF(OR('Retrofit Inputs'!M495="LED Tube",'Retrofit Inputs'!M495="LED Kit"),CONCATENATE("LED"," ",'Retrofit Inputs'!O495),CONCATENATE('Retrofit Inputs'!M495, " ",'Retrofit Inputs'!O495)))</f>
        <v/>
      </c>
      <c r="L491" s="123" t="str">
        <f>IF(K491="","",VLOOKUP(K491,Measures!D$11:G$245,4,FALSE))</f>
        <v/>
      </c>
      <c r="M491" s="121" t="str">
        <f>IF('Retrofit Inputs'!Q495=0,"",'Retrofit Inputs'!Q495)</f>
        <v/>
      </c>
      <c r="N491" s="129" t="str">
        <f>IF('Retrofit Inputs'!T495=0,"",'Retrofit Inputs'!T495)</f>
        <v/>
      </c>
      <c r="O491" s="130" t="str">
        <f ca="1">IF(OR(B491="",N491=""),"",IF(N491="None",0,INDEX(INDIRECT(CONCATENATE(B491,"SF")),1,MATCH(N491,Defaults!D$22:G$22,0))))</f>
        <v/>
      </c>
      <c r="P491" s="131" t="str">
        <f t="shared" ca="1" si="28"/>
        <v/>
      </c>
      <c r="Q491" s="228" t="str">
        <f t="shared" ca="1" si="29"/>
        <v/>
      </c>
      <c r="R491" s="132" t="str">
        <f t="shared" ca="1" si="30"/>
        <v/>
      </c>
      <c r="S491" s="352" t="str">
        <f t="shared" ca="1" si="31"/>
        <v/>
      </c>
    </row>
    <row r="492" spans="2:19" ht="15.5">
      <c r="B492" s="348" t="str">
        <f>IF('Retrofit Inputs'!B496=0,"",'Retrofit Inputs'!B496)</f>
        <v/>
      </c>
      <c r="C492" s="118" t="str">
        <f>IF(B492="","",VLOOKUP(B492,Defaults!B$22:C$28,2,FALSE))</f>
        <v/>
      </c>
      <c r="D492" s="125" t="str">
        <f>IFERROR(VLOOKUP(F492,Measures!$D$11:$F$245,3,FALSE),"")</f>
        <v/>
      </c>
      <c r="E492" s="127" t="str">
        <f ca="1">IF(OR('Project Info'!$C$16="",B492=""),"",IF(D492="Screw-in Lighting",INDEX(INDIRECT(CONCATENATE(B492,"SI_IE")),'Project Info'!C$16,1),IF(D492="Hard-Wired Lighting",INDEX(INDIRECT(CONCATENATE(B492,"HW_IE")),'Project Info'!C$16,1))))</f>
        <v/>
      </c>
      <c r="F492" s="128" t="str">
        <f>IF(OR('Retrofit Inputs'!D496="",'Retrofit Inputs'!F496=""),"",IF(OR('Retrofit Inputs'!D496="LED Tube",'Retrofit Inputs'!D496="LED Kit"),CONCATENATE("LED"," ",'Retrofit Inputs'!F496),CONCATENATE('Retrofit Inputs'!D496, " ",'Retrofit Inputs'!F496)))</f>
        <v/>
      </c>
      <c r="G492" s="120" t="str">
        <f>IF(F492="","",VLOOKUP(F492,Measures!D$11:G$245,4,FALSE))</f>
        <v/>
      </c>
      <c r="H492" s="129" t="str">
        <f>IF('Retrofit Inputs'!H496=0,"",'Retrofit Inputs'!H496)</f>
        <v/>
      </c>
      <c r="I492" s="129" t="str">
        <f>IF('Retrofit Inputs'!K496=0,"",'Retrofit Inputs'!K496)</f>
        <v/>
      </c>
      <c r="J492" s="130" t="str">
        <f ca="1">IF(OR(B492="",I492=""),"",IF(I492="None",0,INDEX(INDIRECT(CONCATENATE(B492,"SF")),1,MATCH(I492,Defaults!D$22:G$22,0))))</f>
        <v/>
      </c>
      <c r="K492" s="128" t="str">
        <f>IF(OR('Retrofit Inputs'!M496="",'Retrofit Inputs'!O496=""),"",IF(OR('Retrofit Inputs'!M496="LED Tube",'Retrofit Inputs'!M496="LED Kit"),CONCATENATE("LED"," ",'Retrofit Inputs'!O496),CONCATENATE('Retrofit Inputs'!M496, " ",'Retrofit Inputs'!O496)))</f>
        <v/>
      </c>
      <c r="L492" s="123" t="str">
        <f>IF(K492="","",VLOOKUP(K492,Measures!D$11:G$245,4,FALSE))</f>
        <v/>
      </c>
      <c r="M492" s="121" t="str">
        <f>IF('Retrofit Inputs'!Q496=0,"",'Retrofit Inputs'!Q496)</f>
        <v/>
      </c>
      <c r="N492" s="129" t="str">
        <f>IF('Retrofit Inputs'!T496=0,"",'Retrofit Inputs'!T496)</f>
        <v/>
      </c>
      <c r="O492" s="130" t="str">
        <f ca="1">IF(OR(B492="",N492=""),"",IF(N492="None",0,INDEX(INDIRECT(CONCATENATE(B492,"SF")),1,MATCH(N492,Defaults!D$22:G$22,0))))</f>
        <v/>
      </c>
      <c r="P492" s="131" t="str">
        <f t="shared" ca="1" si="28"/>
        <v/>
      </c>
      <c r="Q492" s="228" t="str">
        <f t="shared" ca="1" si="29"/>
        <v/>
      </c>
      <c r="R492" s="132" t="str">
        <f t="shared" ca="1" si="30"/>
        <v/>
      </c>
      <c r="S492" s="352" t="str">
        <f t="shared" ca="1" si="31"/>
        <v/>
      </c>
    </row>
    <row r="493" spans="2:19" ht="15.5">
      <c r="B493" s="348" t="str">
        <f>IF('Retrofit Inputs'!B497=0,"",'Retrofit Inputs'!B497)</f>
        <v/>
      </c>
      <c r="C493" s="118" t="str">
        <f>IF(B493="","",VLOOKUP(B493,Defaults!B$22:C$28,2,FALSE))</f>
        <v/>
      </c>
      <c r="D493" s="125" t="str">
        <f>IFERROR(VLOOKUP(F493,Measures!$D$11:$F$245,3,FALSE),"")</f>
        <v/>
      </c>
      <c r="E493" s="127" t="str">
        <f ca="1">IF(OR('Project Info'!$C$16="",B493=""),"",IF(D493="Screw-in Lighting",INDEX(INDIRECT(CONCATENATE(B493,"SI_IE")),'Project Info'!C$16,1),IF(D493="Hard-Wired Lighting",INDEX(INDIRECT(CONCATENATE(B493,"HW_IE")),'Project Info'!C$16,1))))</f>
        <v/>
      </c>
      <c r="F493" s="128" t="str">
        <f>IF(OR('Retrofit Inputs'!D497="",'Retrofit Inputs'!F497=""),"",IF(OR('Retrofit Inputs'!D497="LED Tube",'Retrofit Inputs'!D497="LED Kit"),CONCATENATE("LED"," ",'Retrofit Inputs'!F497),CONCATENATE('Retrofit Inputs'!D497, " ",'Retrofit Inputs'!F497)))</f>
        <v/>
      </c>
      <c r="G493" s="120" t="str">
        <f>IF(F493="","",VLOOKUP(F493,Measures!D$11:G$245,4,FALSE))</f>
        <v/>
      </c>
      <c r="H493" s="129" t="str">
        <f>IF('Retrofit Inputs'!H497=0,"",'Retrofit Inputs'!H497)</f>
        <v/>
      </c>
      <c r="I493" s="129" t="str">
        <f>IF('Retrofit Inputs'!K497=0,"",'Retrofit Inputs'!K497)</f>
        <v/>
      </c>
      <c r="J493" s="130" t="str">
        <f ca="1">IF(OR(B493="",I493=""),"",IF(I493="None",0,INDEX(INDIRECT(CONCATENATE(B493,"SF")),1,MATCH(I493,Defaults!D$22:G$22,0))))</f>
        <v/>
      </c>
      <c r="K493" s="128" t="str">
        <f>IF(OR('Retrofit Inputs'!M497="",'Retrofit Inputs'!O497=""),"",IF(OR('Retrofit Inputs'!M497="LED Tube",'Retrofit Inputs'!M497="LED Kit"),CONCATENATE("LED"," ",'Retrofit Inputs'!O497),CONCATENATE('Retrofit Inputs'!M497, " ",'Retrofit Inputs'!O497)))</f>
        <v/>
      </c>
      <c r="L493" s="123" t="str">
        <f>IF(K493="","",VLOOKUP(K493,Measures!D$11:G$245,4,FALSE))</f>
        <v/>
      </c>
      <c r="M493" s="121" t="str">
        <f>IF('Retrofit Inputs'!Q497=0,"",'Retrofit Inputs'!Q497)</f>
        <v/>
      </c>
      <c r="N493" s="129" t="str">
        <f>IF('Retrofit Inputs'!T497=0,"",'Retrofit Inputs'!T497)</f>
        <v/>
      </c>
      <c r="O493" s="130" t="str">
        <f ca="1">IF(OR(B493="",N493=""),"",IF(N493="None",0,INDEX(INDIRECT(CONCATENATE(B493,"SF")),1,MATCH(N493,Defaults!D$22:G$22,0))))</f>
        <v/>
      </c>
      <c r="P493" s="131" t="str">
        <f t="shared" ca="1" si="28"/>
        <v/>
      </c>
      <c r="Q493" s="228" t="str">
        <f t="shared" ca="1" si="29"/>
        <v/>
      </c>
      <c r="R493" s="132" t="str">
        <f t="shared" ca="1" si="30"/>
        <v/>
      </c>
      <c r="S493" s="352" t="str">
        <f t="shared" ca="1" si="31"/>
        <v/>
      </c>
    </row>
    <row r="494" spans="2:19" ht="15.5">
      <c r="B494" s="348" t="str">
        <f>IF('Retrofit Inputs'!B498=0,"",'Retrofit Inputs'!B498)</f>
        <v/>
      </c>
      <c r="C494" s="118" t="str">
        <f>IF(B494="","",VLOOKUP(B494,Defaults!B$22:C$28,2,FALSE))</f>
        <v/>
      </c>
      <c r="D494" s="125" t="str">
        <f>IFERROR(VLOOKUP(F494,Measures!$D$11:$F$245,3,FALSE),"")</f>
        <v/>
      </c>
      <c r="E494" s="127" t="str">
        <f ca="1">IF(OR('Project Info'!$C$16="",B494=""),"",IF(D494="Screw-in Lighting",INDEX(INDIRECT(CONCATENATE(B494,"SI_IE")),'Project Info'!C$16,1),IF(D494="Hard-Wired Lighting",INDEX(INDIRECT(CONCATENATE(B494,"HW_IE")),'Project Info'!C$16,1))))</f>
        <v/>
      </c>
      <c r="F494" s="133" t="str">
        <f>IF(OR('Retrofit Inputs'!D498="",'Retrofit Inputs'!F498=""),"",IF(OR('Retrofit Inputs'!D498="LED Tube",'Retrofit Inputs'!D498="LED Kit"),CONCATENATE("LED"," ",'Retrofit Inputs'!F498),CONCATENATE('Retrofit Inputs'!D498, " ",'Retrofit Inputs'!F498)))</f>
        <v/>
      </c>
      <c r="G494" s="120" t="str">
        <f>IF(F494="","",VLOOKUP(F494,Measures!D$11:G$245,4,FALSE))</f>
        <v/>
      </c>
      <c r="H494" s="134" t="str">
        <f>IF('Retrofit Inputs'!H498=0,"",'Retrofit Inputs'!H498)</f>
        <v/>
      </c>
      <c r="I494" s="134" t="str">
        <f>IF('Retrofit Inputs'!K498=0,"",'Retrofit Inputs'!K498)</f>
        <v/>
      </c>
      <c r="J494" s="135" t="str">
        <f ca="1">IF(OR(B494="",I494=""),"",IF(I494="None",0,INDEX(INDIRECT(CONCATENATE(B494,"SF")),1,MATCH(I494,Defaults!D$22:G$22,0))))</f>
        <v/>
      </c>
      <c r="K494" s="128" t="str">
        <f>IF(OR('Retrofit Inputs'!M498="",'Retrofit Inputs'!O498=""),"",IF(OR('Retrofit Inputs'!M498="LED Tube",'Retrofit Inputs'!M498="LED Kit"),CONCATENATE("LED"," ",'Retrofit Inputs'!O498),CONCATENATE('Retrofit Inputs'!M498, " ",'Retrofit Inputs'!O498)))</f>
        <v/>
      </c>
      <c r="L494" s="123" t="str">
        <f>IF(K494="","",VLOOKUP(K494,Measures!D$11:G$245,4,FALSE))</f>
        <v/>
      </c>
      <c r="M494" s="121" t="str">
        <f>IF('Retrofit Inputs'!Q498=0,"",'Retrofit Inputs'!Q498)</f>
        <v/>
      </c>
      <c r="N494" s="129" t="str">
        <f>IF('Retrofit Inputs'!T498=0,"",'Retrofit Inputs'!T498)</f>
        <v/>
      </c>
      <c r="O494" s="130" t="str">
        <f ca="1">IF(OR(B494="",N494=""),"",IF(N494="None",0,INDEX(INDIRECT(CONCATENATE(B494,"SF")),1,MATCH(N494,Defaults!D$22:G$22,0))))</f>
        <v/>
      </c>
      <c r="P494" s="131" t="str">
        <f t="shared" ca="1" si="28"/>
        <v/>
      </c>
      <c r="Q494" s="228" t="str">
        <f t="shared" ca="1" si="29"/>
        <v/>
      </c>
      <c r="R494" s="132" t="str">
        <f t="shared" ca="1" si="30"/>
        <v/>
      </c>
      <c r="S494" s="352" t="str">
        <f t="shared" ca="1" si="31"/>
        <v/>
      </c>
    </row>
    <row r="495" spans="2:19" ht="15.5">
      <c r="B495" s="348" t="str">
        <f>IF('Retrofit Inputs'!B499=0,"",'Retrofit Inputs'!B499)</f>
        <v/>
      </c>
      <c r="C495" s="118" t="str">
        <f>IF(B495="","",VLOOKUP(B495,Defaults!B$22:C$28,2,FALSE))</f>
        <v/>
      </c>
      <c r="D495" s="125" t="str">
        <f>IFERROR(VLOOKUP(F495,Measures!$D$11:$F$245,3,FALSE),"")</f>
        <v/>
      </c>
      <c r="E495" s="127" t="str">
        <f ca="1">IF(OR('Project Info'!$C$16="",B495=""),"",IF(D495="Screw-in Lighting",INDEX(INDIRECT(CONCATENATE(B495,"SI_IE")),'Project Info'!C$16,1),IF(D495="Hard-Wired Lighting",INDEX(INDIRECT(CONCATENATE(B495,"HW_IE")),'Project Info'!C$16,1))))</f>
        <v/>
      </c>
      <c r="F495" s="133" t="str">
        <f>IF(OR('Retrofit Inputs'!D499="",'Retrofit Inputs'!F499=""),"",IF(OR('Retrofit Inputs'!D499="LED Tube",'Retrofit Inputs'!D499="LED Kit"),CONCATENATE("LED"," ",'Retrofit Inputs'!F499),CONCATENATE('Retrofit Inputs'!D499, " ",'Retrofit Inputs'!F499)))</f>
        <v/>
      </c>
      <c r="G495" s="120" t="str">
        <f>IF(F495="","",VLOOKUP(F495,Measures!D$11:G$245,4,FALSE))</f>
        <v/>
      </c>
      <c r="H495" s="134" t="str">
        <f>IF('Retrofit Inputs'!H499=0,"",'Retrofit Inputs'!H499)</f>
        <v/>
      </c>
      <c r="I495" s="134" t="str">
        <f>IF('Retrofit Inputs'!K499=0,"",'Retrofit Inputs'!K499)</f>
        <v/>
      </c>
      <c r="J495" s="135" t="str">
        <f ca="1">IF(OR(B495="",I495=""),"",IF(I495="None",0,INDEX(INDIRECT(CONCATENATE(B495,"SF")),1,MATCH(I495,Defaults!D$22:G$22,0))))</f>
        <v/>
      </c>
      <c r="K495" s="128" t="str">
        <f>IF(OR('Retrofit Inputs'!M499="",'Retrofit Inputs'!O499=""),"",IF(OR('Retrofit Inputs'!M499="LED Tube",'Retrofit Inputs'!M499="LED Kit"),CONCATENATE("LED"," ",'Retrofit Inputs'!O499),CONCATENATE('Retrofit Inputs'!M499, " ",'Retrofit Inputs'!O499)))</f>
        <v/>
      </c>
      <c r="L495" s="123" t="str">
        <f>IF(K495="","",VLOOKUP(K495,Measures!D$11:G$245,4,FALSE))</f>
        <v/>
      </c>
      <c r="M495" s="121" t="str">
        <f>IF('Retrofit Inputs'!Q499=0,"",'Retrofit Inputs'!Q499)</f>
        <v/>
      </c>
      <c r="N495" s="129" t="str">
        <f>IF('Retrofit Inputs'!T499=0,"",'Retrofit Inputs'!T499)</f>
        <v/>
      </c>
      <c r="O495" s="130" t="str">
        <f ca="1">IF(OR(B495="",N495=""),"",IF(N495="None",0,INDEX(INDIRECT(CONCATENATE(B495,"SF")),1,MATCH(N495,Defaults!D$22:G$22,0))))</f>
        <v/>
      </c>
      <c r="P495" s="131" t="str">
        <f t="shared" ca="1" si="28"/>
        <v/>
      </c>
      <c r="Q495" s="228" t="str">
        <f t="shared" ca="1" si="29"/>
        <v/>
      </c>
      <c r="R495" s="132" t="str">
        <f t="shared" ca="1" si="30"/>
        <v/>
      </c>
      <c r="S495" s="352" t="str">
        <f t="shared" ca="1" si="31"/>
        <v/>
      </c>
    </row>
    <row r="496" spans="2:19" ht="15.5">
      <c r="B496" s="348" t="str">
        <f>IF('Retrofit Inputs'!B500=0,"",'Retrofit Inputs'!B500)</f>
        <v/>
      </c>
      <c r="C496" s="118" t="str">
        <f>IF(B496="","",VLOOKUP(B496,Defaults!B$22:C$28,2,FALSE))</f>
        <v/>
      </c>
      <c r="D496" s="125" t="str">
        <f>IFERROR(VLOOKUP(F496,Measures!$D$11:$F$245,3,FALSE),"")</f>
        <v/>
      </c>
      <c r="E496" s="127" t="str">
        <f ca="1">IF(OR('Project Info'!$C$16="",B496=""),"",IF(D496="Screw-in Lighting",INDEX(INDIRECT(CONCATENATE(B496,"SI_IE")),'Project Info'!C$16,1),IF(D496="Hard-Wired Lighting",INDEX(INDIRECT(CONCATENATE(B496,"HW_IE")),'Project Info'!C$16,1))))</f>
        <v/>
      </c>
      <c r="F496" s="117" t="str">
        <f>IF(OR('Retrofit Inputs'!D500="",'Retrofit Inputs'!F500=""),"",IF(OR('Retrofit Inputs'!D500="LED Tube",'Retrofit Inputs'!D500="LED Kit"),CONCATENATE("LED"," ",'Retrofit Inputs'!F500),CONCATENATE('Retrofit Inputs'!D500, " ",'Retrofit Inputs'!F500)))</f>
        <v/>
      </c>
      <c r="G496" s="120" t="str">
        <f>IF(F496="","",VLOOKUP(F496,Measures!D$11:G$245,4,FALSE))</f>
        <v/>
      </c>
      <c r="H496" s="121" t="str">
        <f>IF('Retrofit Inputs'!H500=0,"",'Retrofit Inputs'!H500)</f>
        <v/>
      </c>
      <c r="I496" s="121" t="str">
        <f>IF('Retrofit Inputs'!K500=0,"",'Retrofit Inputs'!K500)</f>
        <v/>
      </c>
      <c r="J496" s="122" t="str">
        <f ca="1">IF(OR(B496="",I496=""),"",IF(I496="None",0,INDEX(INDIRECT(CONCATENATE(B496,"SF")),1,MATCH(I496,Defaults!D$22:G$22,0))))</f>
        <v/>
      </c>
      <c r="K496" s="117" t="str">
        <f>IF(OR('Retrofit Inputs'!M500="",'Retrofit Inputs'!O500=""),"",IF(OR('Retrofit Inputs'!M500="LED Tube",'Retrofit Inputs'!M500="LED Kit"),CONCATENATE("LED"," ",'Retrofit Inputs'!O500),CONCATENATE('Retrofit Inputs'!M500, " ",'Retrofit Inputs'!O500)))</f>
        <v/>
      </c>
      <c r="L496" s="123" t="str">
        <f>IF(K496="","",VLOOKUP(K496,Measures!D$11:G$245,4,FALSE))</f>
        <v/>
      </c>
      <c r="M496" s="121" t="str">
        <f>IF('Retrofit Inputs'!Q500=0,"",'Retrofit Inputs'!Q500)</f>
        <v/>
      </c>
      <c r="N496" s="121" t="str">
        <f>IF('Retrofit Inputs'!T500=0,"",'Retrofit Inputs'!T500)</f>
        <v/>
      </c>
      <c r="O496" s="122" t="str">
        <f ca="1">IF(OR(B496="",N496=""),"",IF(N496="None",0,INDEX(INDIRECT(CONCATENATE(B496,"SF")),1,MATCH(N496,Defaults!D$22:G$22,0))))</f>
        <v/>
      </c>
      <c r="P496" s="136" t="str">
        <f t="shared" ca="1" si="28"/>
        <v/>
      </c>
      <c r="Q496" s="230" t="str">
        <f t="shared" ca="1" si="29"/>
        <v/>
      </c>
      <c r="R496" s="126" t="str">
        <f t="shared" ca="1" si="30"/>
        <v/>
      </c>
      <c r="S496" s="351" t="str">
        <f t="shared" ca="1" si="31"/>
        <v/>
      </c>
    </row>
    <row r="497" spans="1:24" ht="15.5">
      <c r="B497" s="348" t="str">
        <f>IF('Retrofit Inputs'!B501=0,"",'Retrofit Inputs'!B501)</f>
        <v/>
      </c>
      <c r="C497" s="118" t="str">
        <f>IF(B497="","",VLOOKUP(B497,Defaults!B$22:C$28,2,FALSE))</f>
        <v/>
      </c>
      <c r="D497" s="125" t="str">
        <f>IFERROR(VLOOKUP(F497,Measures!$D$11:$F$245,3,FALSE),"")</f>
        <v/>
      </c>
      <c r="E497" s="127" t="str">
        <f ca="1">IF(OR('Project Info'!$C$16="",B497=""),"",IF(D497="Screw-in Lighting",INDEX(INDIRECT(CONCATENATE(B497,"SI_IE")),'Project Info'!C$16,1),IF(D497="Hard-Wired Lighting",INDEX(INDIRECT(CONCATENATE(B497,"HW_IE")),'Project Info'!C$16,1))))</f>
        <v/>
      </c>
      <c r="F497" s="128" t="str">
        <f>IF(OR('Retrofit Inputs'!D501="",'Retrofit Inputs'!F501=""),"",IF(OR('Retrofit Inputs'!D501="LED Tube",'Retrofit Inputs'!D501="LED Kit"),CONCATENATE("LED"," ",'Retrofit Inputs'!F501),CONCATENATE('Retrofit Inputs'!D501, " ",'Retrofit Inputs'!F501)))</f>
        <v/>
      </c>
      <c r="G497" s="120" t="str">
        <f>IF(F497="","",VLOOKUP(F497,Measures!D$11:G$245,4,FALSE))</f>
        <v/>
      </c>
      <c r="H497" s="129" t="str">
        <f>IF('Retrofit Inputs'!H501=0,"",'Retrofit Inputs'!H501)</f>
        <v/>
      </c>
      <c r="I497" s="129" t="str">
        <f>IF('Retrofit Inputs'!K501=0,"",'Retrofit Inputs'!K501)</f>
        <v/>
      </c>
      <c r="J497" s="130" t="str">
        <f ca="1">IF(OR(B497="",I497=""),"",IF(I497="None",0,INDEX(INDIRECT(CONCATENATE(B497,"SF")),1,MATCH(I497,Defaults!D$22:G$22,0))))</f>
        <v/>
      </c>
      <c r="K497" s="128" t="str">
        <f>IF(OR('Retrofit Inputs'!M501="",'Retrofit Inputs'!O501=""),"",IF(OR('Retrofit Inputs'!M501="LED Tube",'Retrofit Inputs'!M501="LED Kit"),CONCATENATE("LED"," ",'Retrofit Inputs'!O501),CONCATENATE('Retrofit Inputs'!M501, " ",'Retrofit Inputs'!O501)))</f>
        <v/>
      </c>
      <c r="L497" s="123" t="str">
        <f>IF(K497="","",VLOOKUP(K497,Measures!D$11:G$245,4,FALSE))</f>
        <v/>
      </c>
      <c r="M497" s="121" t="str">
        <f>IF('Retrofit Inputs'!Q501=0,"",'Retrofit Inputs'!Q501)</f>
        <v/>
      </c>
      <c r="N497" s="129" t="str">
        <f>IF('Retrofit Inputs'!T501=0,"",'Retrofit Inputs'!T501)</f>
        <v/>
      </c>
      <c r="O497" s="130" t="str">
        <f ca="1">IF(OR(B497="",N497=""),"",IF(N497="None",0,INDEX(INDIRECT(CONCATENATE(B497,"SF")),1,MATCH(N497,Defaults!D$22:G$22,0))))</f>
        <v/>
      </c>
      <c r="P497" s="131" t="str">
        <f t="shared" ca="1" si="28"/>
        <v/>
      </c>
      <c r="Q497" s="228" t="str">
        <f t="shared" ca="1" si="29"/>
        <v/>
      </c>
      <c r="R497" s="132" t="str">
        <f t="shared" ca="1" si="30"/>
        <v/>
      </c>
      <c r="S497" s="352" t="str">
        <f t="shared" ca="1" si="31"/>
        <v/>
      </c>
    </row>
    <row r="498" spans="1:24" ht="15.5">
      <c r="B498" s="348" t="str">
        <f>IF('Retrofit Inputs'!B502=0,"",'Retrofit Inputs'!B502)</f>
        <v/>
      </c>
      <c r="C498" s="118" t="str">
        <f>IF(B498="","",VLOOKUP(B498,Defaults!B$22:C$28,2,FALSE))</f>
        <v/>
      </c>
      <c r="D498" s="125" t="str">
        <f>IFERROR(VLOOKUP(F498,Measures!$D$11:$F$245,3,FALSE),"")</f>
        <v/>
      </c>
      <c r="E498" s="127" t="str">
        <f ca="1">IF(OR('Project Info'!$C$16="",B498=""),"",IF(D498="Screw-in Lighting",INDEX(INDIRECT(CONCATENATE(B498,"SI_IE")),'Project Info'!C$16,1),IF(D498="Hard-Wired Lighting",INDEX(INDIRECT(CONCATENATE(B498,"HW_IE")),'Project Info'!C$16,1))))</f>
        <v/>
      </c>
      <c r="F498" s="128" t="str">
        <f>IF(OR('Retrofit Inputs'!D502="",'Retrofit Inputs'!F502=""),"",IF(OR('Retrofit Inputs'!D502="LED Tube",'Retrofit Inputs'!D502="LED Kit"),CONCATENATE("LED"," ",'Retrofit Inputs'!F502),CONCATENATE('Retrofit Inputs'!D502, " ",'Retrofit Inputs'!F502)))</f>
        <v/>
      </c>
      <c r="G498" s="120" t="str">
        <f>IF(F498="","",VLOOKUP(F498,Measures!D$11:G$245,4,FALSE))</f>
        <v/>
      </c>
      <c r="H498" s="129" t="str">
        <f>IF('Retrofit Inputs'!H502=0,"",'Retrofit Inputs'!H502)</f>
        <v/>
      </c>
      <c r="I498" s="129" t="str">
        <f>IF('Retrofit Inputs'!K502=0,"",'Retrofit Inputs'!K502)</f>
        <v/>
      </c>
      <c r="J498" s="130" t="str">
        <f ca="1">IF(OR(B498="",I498=""),"",IF(I498="None",0,INDEX(INDIRECT(CONCATENATE(B498,"SF")),1,MATCH(I498,Defaults!D$22:G$22,0))))</f>
        <v/>
      </c>
      <c r="K498" s="24" t="str">
        <f>IF(OR('Retrofit Inputs'!M502="",'Retrofit Inputs'!O502=""),"",IF(OR('Retrofit Inputs'!M502="LED Tube",'Retrofit Inputs'!M502="LED Kit"),CONCATENATE("LED"," ",'Retrofit Inputs'!O502),CONCATENATE('Retrofit Inputs'!M502, " ",'Retrofit Inputs'!O502)))</f>
        <v/>
      </c>
      <c r="L498" s="123" t="str">
        <f>IF(K498="","",VLOOKUP(K498,Measures!D$11:G$245,4,FALSE))</f>
        <v/>
      </c>
      <c r="M498" s="121" t="str">
        <f>IF('Retrofit Inputs'!Q502=0,"",'Retrofit Inputs'!Q502)</f>
        <v/>
      </c>
      <c r="N498" s="25" t="str">
        <f>IF('Retrofit Inputs'!T502=0,"",'Retrofit Inputs'!T502)</f>
        <v/>
      </c>
      <c r="O498" s="26" t="str">
        <f ca="1">IF(OR(B498="",N498=""),"",IF(N498="None",0,INDEX(INDIRECT(CONCATENATE(B498,"SF")),1,MATCH(N498,Defaults!D$22:G$22,0))))</f>
        <v/>
      </c>
      <c r="P498" s="27" t="str">
        <f t="shared" ca="1" si="28"/>
        <v/>
      </c>
      <c r="Q498" s="229" t="str">
        <f t="shared" ca="1" si="29"/>
        <v/>
      </c>
      <c r="R498" s="81" t="str">
        <f t="shared" ca="1" si="30"/>
        <v/>
      </c>
      <c r="S498" s="353" t="str">
        <f t="shared" ca="1" si="31"/>
        <v/>
      </c>
    </row>
    <row r="499" spans="1:24" ht="15.5">
      <c r="B499" s="348" t="str">
        <f>IF('Retrofit Inputs'!B503=0,"",'Retrofit Inputs'!B503)</f>
        <v/>
      </c>
      <c r="C499" s="118" t="str">
        <f>IF(B499="","",VLOOKUP(B499,Defaults!B$22:C$28,2,FALSE))</f>
        <v/>
      </c>
      <c r="D499" s="125" t="str">
        <f>IFERROR(VLOOKUP(F499,Measures!$D$11:$F$245,3,FALSE),"")</f>
        <v/>
      </c>
      <c r="E499" s="127" t="str">
        <f ca="1">IF(OR('Project Info'!$C$16="",B499=""),"",IF(D499="Screw-in Lighting",INDEX(INDIRECT(CONCATENATE(B499,"SI_IE")),'Project Info'!C$16,1),IF(D499="Hard-Wired Lighting",INDEX(INDIRECT(CONCATENATE(B499,"HW_IE")),'Project Info'!C$16,1))))</f>
        <v/>
      </c>
      <c r="F499" s="128" t="str">
        <f>IF(OR('Retrofit Inputs'!D503="",'Retrofit Inputs'!F503=""),"",IF(OR('Retrofit Inputs'!D503="LED Tube",'Retrofit Inputs'!D503="LED Kit"),CONCATENATE("LED"," ",'Retrofit Inputs'!F503),CONCATENATE('Retrofit Inputs'!D503, " ",'Retrofit Inputs'!F503)))</f>
        <v/>
      </c>
      <c r="G499" s="120" t="str">
        <f>IF(F499="","",VLOOKUP(F499,Measures!D$11:G$245,4,FALSE))</f>
        <v/>
      </c>
      <c r="H499" s="129" t="str">
        <f>IF('Retrofit Inputs'!H503=0,"",'Retrofit Inputs'!H503)</f>
        <v/>
      </c>
      <c r="I499" s="129" t="str">
        <f>IF('Retrofit Inputs'!K503=0,"",'Retrofit Inputs'!K503)</f>
        <v/>
      </c>
      <c r="J499" s="130" t="str">
        <f ca="1">IF(OR(B499="",I499=""),"",IF(I499="None",0,INDEX(INDIRECT(CONCATENATE(B499,"SF")),1,MATCH(I499,Defaults!D$22:G$22,0))))</f>
        <v/>
      </c>
      <c r="K499" s="128" t="str">
        <f>IF(OR('Retrofit Inputs'!M503="",'Retrofit Inputs'!O503=""),"",IF(OR('Retrofit Inputs'!M503="LED Tube",'Retrofit Inputs'!M503="LED Kit"),CONCATENATE("LED"," ",'Retrofit Inputs'!O503),CONCATENATE('Retrofit Inputs'!M503, " ",'Retrofit Inputs'!O503)))</f>
        <v/>
      </c>
      <c r="L499" s="123" t="str">
        <f>IF(K499="","",VLOOKUP(K499,Measures!D$11:G$245,4,FALSE))</f>
        <v/>
      </c>
      <c r="M499" s="121" t="str">
        <f>IF('Retrofit Inputs'!Q503=0,"",'Retrofit Inputs'!Q503)</f>
        <v/>
      </c>
      <c r="N499" s="129" t="str">
        <f>IF('Retrofit Inputs'!T503=0,"",'Retrofit Inputs'!T503)</f>
        <v/>
      </c>
      <c r="O499" s="130" t="str">
        <f ca="1">IF(OR(B499="",N499=""),"",IF(N499="None",0,INDEX(INDIRECT(CONCATENATE(B499,"SF")),1,MATCH(N499,Defaults!D$22:G$22,0))))</f>
        <v/>
      </c>
      <c r="P499" s="131" t="str">
        <f t="shared" ca="1" si="28"/>
        <v/>
      </c>
      <c r="Q499" s="228" t="str">
        <f t="shared" ca="1" si="29"/>
        <v/>
      </c>
      <c r="R499" s="132" t="str">
        <f t="shared" ca="1" si="30"/>
        <v/>
      </c>
      <c r="S499" s="352" t="str">
        <f t="shared" ca="1" si="31"/>
        <v/>
      </c>
    </row>
    <row r="500" spans="1:24" ht="15.5">
      <c r="B500" s="348" t="str">
        <f>IF('Retrofit Inputs'!B504=0,"",'Retrofit Inputs'!B504)</f>
        <v/>
      </c>
      <c r="C500" s="118" t="str">
        <f>IF(B500="","",VLOOKUP(B500,Defaults!B$22:C$28,2,FALSE))</f>
        <v/>
      </c>
      <c r="D500" s="125" t="str">
        <f>IFERROR(VLOOKUP(F500,Measures!$D$11:$F$245,3,FALSE),"")</f>
        <v/>
      </c>
      <c r="E500" s="127" t="str">
        <f ca="1">IF(OR('Project Info'!$C$16="",B500=""),"",IF(D500="Screw-in Lighting",INDEX(INDIRECT(CONCATENATE(B500,"SI_IE")),'Project Info'!C$16,1),IF(D500="Hard-Wired Lighting",INDEX(INDIRECT(CONCATENATE(B500,"HW_IE")),'Project Info'!C$16,1))))</f>
        <v/>
      </c>
      <c r="F500" s="128" t="str">
        <f>IF(OR('Retrofit Inputs'!D504="",'Retrofit Inputs'!F504=""),"",IF(OR('Retrofit Inputs'!D504="LED Tube",'Retrofit Inputs'!D504="LED Kit"),CONCATENATE("LED"," ",'Retrofit Inputs'!F504),CONCATENATE('Retrofit Inputs'!D504, " ",'Retrofit Inputs'!F504)))</f>
        <v/>
      </c>
      <c r="G500" s="120" t="str">
        <f>IF(F500="","",VLOOKUP(F500,Measures!D$11:G$245,4,FALSE))</f>
        <v/>
      </c>
      <c r="H500" s="129" t="str">
        <f>IF('Retrofit Inputs'!H504=0,"",'Retrofit Inputs'!H504)</f>
        <v/>
      </c>
      <c r="I500" s="129" t="str">
        <f>IF('Retrofit Inputs'!K504=0,"",'Retrofit Inputs'!K504)</f>
        <v/>
      </c>
      <c r="J500" s="130" t="str">
        <f ca="1">IF(OR(B500="",I500=""),"",IF(I500="None",0,INDEX(INDIRECT(CONCATENATE(B500,"SF")),1,MATCH(I500,Defaults!D$22:G$22,0))))</f>
        <v/>
      </c>
      <c r="K500" s="128" t="str">
        <f>IF(OR('Retrofit Inputs'!M504="",'Retrofit Inputs'!O504=""),"",IF(OR('Retrofit Inputs'!M504="LED Tube",'Retrofit Inputs'!M504="LED Kit"),CONCATENATE("LED"," ",'Retrofit Inputs'!O504),CONCATENATE('Retrofit Inputs'!M504, " ",'Retrofit Inputs'!O504)))</f>
        <v/>
      </c>
      <c r="L500" s="123" t="str">
        <f>IF(K500="","",VLOOKUP(K500,Measures!D$11:G$245,4,FALSE))</f>
        <v/>
      </c>
      <c r="M500" s="121" t="str">
        <f>IF('Retrofit Inputs'!Q504=0,"",'Retrofit Inputs'!Q504)</f>
        <v/>
      </c>
      <c r="N500" s="129" t="str">
        <f>IF('Retrofit Inputs'!T504=0,"",'Retrofit Inputs'!T504)</f>
        <v/>
      </c>
      <c r="O500" s="130" t="str">
        <f ca="1">IF(OR(B500="",N500=""),"",IF(N500="None",0,INDEX(INDIRECT(CONCATENATE(B500,"SF")),1,MATCH(N500,Defaults!D$22:G$22,0))))</f>
        <v/>
      </c>
      <c r="P500" s="131" t="str">
        <f t="shared" ca="1" si="28"/>
        <v/>
      </c>
      <c r="Q500" s="228" t="str">
        <f t="shared" ca="1" si="29"/>
        <v/>
      </c>
      <c r="R500" s="132" t="str">
        <f t="shared" ca="1" si="30"/>
        <v/>
      </c>
      <c r="S500" s="352" t="str">
        <f t="shared" ca="1" si="31"/>
        <v/>
      </c>
    </row>
    <row r="501" spans="1:24" ht="15.5">
      <c r="B501" s="348" t="str">
        <f>IF('Retrofit Inputs'!B505=0,"",'Retrofit Inputs'!B505)</f>
        <v/>
      </c>
      <c r="C501" s="118" t="str">
        <f>IF(B501="","",VLOOKUP(B501,Defaults!B$22:C$28,2,FALSE))</f>
        <v/>
      </c>
      <c r="D501" s="125" t="str">
        <f>IFERROR(VLOOKUP(F501,Measures!$D$11:$F$245,3,FALSE),"")</f>
        <v/>
      </c>
      <c r="E501" s="127" t="str">
        <f ca="1">IF(OR('Project Info'!$C$16="",B501=""),"",IF(D501="Screw-in Lighting",INDEX(INDIRECT(CONCATENATE(B501,"SI_IE")),'Project Info'!C$16,1),IF(D501="Hard-Wired Lighting",INDEX(INDIRECT(CONCATENATE(B501,"HW_IE")),'Project Info'!C$16,1))))</f>
        <v/>
      </c>
      <c r="F501" s="128" t="str">
        <f>IF(OR('Retrofit Inputs'!D505="",'Retrofit Inputs'!F505=""),"",IF(OR('Retrofit Inputs'!D505="LED Tube",'Retrofit Inputs'!D505="LED Kit"),CONCATENATE("LED"," ",'Retrofit Inputs'!F505),CONCATENATE('Retrofit Inputs'!D505, " ",'Retrofit Inputs'!F505)))</f>
        <v/>
      </c>
      <c r="G501" s="120" t="str">
        <f>IF(F501="","",VLOOKUP(F501,Measures!D$11:G$245,4,FALSE))</f>
        <v/>
      </c>
      <c r="H501" s="129" t="str">
        <f>IF('Retrofit Inputs'!H505=0,"",'Retrofit Inputs'!H505)</f>
        <v/>
      </c>
      <c r="I501" s="129" t="str">
        <f>IF('Retrofit Inputs'!K505=0,"",'Retrofit Inputs'!K505)</f>
        <v/>
      </c>
      <c r="J501" s="130" t="str">
        <f ca="1">IF(OR(B501="",I501=""),"",IF(I501="None",0,INDEX(INDIRECT(CONCATENATE(B501,"SF")),1,MATCH(I501,Defaults!D$22:G$22,0))))</f>
        <v/>
      </c>
      <c r="K501" s="128" t="str">
        <f>IF(OR('Retrofit Inputs'!M505="",'Retrofit Inputs'!O505=""),"",IF(OR('Retrofit Inputs'!M505="LED Tube",'Retrofit Inputs'!M505="LED Kit"),CONCATENATE("LED"," ",'Retrofit Inputs'!O505),CONCATENATE('Retrofit Inputs'!M505, " ",'Retrofit Inputs'!O505)))</f>
        <v/>
      </c>
      <c r="L501" s="123" t="str">
        <f>IF(K501="","",VLOOKUP(K501,Measures!D$11:G$245,4,FALSE))</f>
        <v/>
      </c>
      <c r="M501" s="121" t="str">
        <f>IF('Retrofit Inputs'!Q505=0,"",'Retrofit Inputs'!Q505)</f>
        <v/>
      </c>
      <c r="N501" s="129" t="str">
        <f>IF('Retrofit Inputs'!T505=0,"",'Retrofit Inputs'!T505)</f>
        <v/>
      </c>
      <c r="O501" s="130" t="str">
        <f ca="1">IF(OR(B501="",N501=""),"",IF(N501="None",0,INDEX(INDIRECT(CONCATENATE(B501,"SF")),1,MATCH(N501,Defaults!D$22:G$22,0))))</f>
        <v/>
      </c>
      <c r="P501" s="131" t="str">
        <f t="shared" ca="1" si="28"/>
        <v/>
      </c>
      <c r="Q501" s="228" t="str">
        <f t="shared" ca="1" si="29"/>
        <v/>
      </c>
      <c r="R501" s="132" t="str">
        <f t="shared" ca="1" si="30"/>
        <v/>
      </c>
      <c r="S501" s="352" t="str">
        <f t="shared" ca="1" si="31"/>
        <v/>
      </c>
    </row>
    <row r="502" spans="1:24" ht="15.5">
      <c r="B502" s="348" t="str">
        <f>IF('Retrofit Inputs'!B506=0,"",'Retrofit Inputs'!B506)</f>
        <v/>
      </c>
      <c r="C502" s="118" t="str">
        <f>IF(B502="","",VLOOKUP(B502,Defaults!B$22:C$28,2,FALSE))</f>
        <v/>
      </c>
      <c r="D502" s="125" t="str">
        <f>IFERROR(VLOOKUP(F502,Measures!$D$11:$F$245,3,FALSE),"")</f>
        <v/>
      </c>
      <c r="E502" s="127" t="str">
        <f ca="1">IF(OR('Project Info'!$C$16="",B502=""),"",IF(D502="Screw-in Lighting",INDEX(INDIRECT(CONCATENATE(B502,"SI_IE")),'Project Info'!C$16,1),IF(D502="Hard-Wired Lighting",INDEX(INDIRECT(CONCATENATE(B502,"HW_IE")),'Project Info'!C$16,1))))</f>
        <v/>
      </c>
      <c r="F502" s="128" t="str">
        <f>IF(OR('Retrofit Inputs'!D506="",'Retrofit Inputs'!F506=""),"",IF(OR('Retrofit Inputs'!D506="LED Tube",'Retrofit Inputs'!D506="LED Kit"),CONCATENATE("LED"," ",'Retrofit Inputs'!F506),CONCATENATE('Retrofit Inputs'!D506, " ",'Retrofit Inputs'!F506)))</f>
        <v/>
      </c>
      <c r="G502" s="120" t="str">
        <f>IF(F502="","",VLOOKUP(F502,Measures!D$11:G$245,4,FALSE))</f>
        <v/>
      </c>
      <c r="H502" s="129" t="str">
        <f>IF('Retrofit Inputs'!H506=0,"",'Retrofit Inputs'!H506)</f>
        <v/>
      </c>
      <c r="I502" s="129" t="str">
        <f>IF('Retrofit Inputs'!K506=0,"",'Retrofit Inputs'!K506)</f>
        <v/>
      </c>
      <c r="J502" s="130" t="str">
        <f ca="1">IF(OR(B502="",I502=""),"",IF(I502="None",0,INDEX(INDIRECT(CONCATENATE(B502,"SF")),1,MATCH(I502,Defaults!D$22:G$22,0))))</f>
        <v/>
      </c>
      <c r="K502" s="128" t="str">
        <f>IF(OR('Retrofit Inputs'!M506="",'Retrofit Inputs'!O506=""),"",IF(OR('Retrofit Inputs'!M506="LED Tube",'Retrofit Inputs'!M506="LED Kit"),CONCATENATE("LED"," ",'Retrofit Inputs'!O506),CONCATENATE('Retrofit Inputs'!M506, " ",'Retrofit Inputs'!O506)))</f>
        <v/>
      </c>
      <c r="L502" s="123" t="str">
        <f>IF(K502="","",VLOOKUP(K502,Measures!D$11:G$245,4,FALSE))</f>
        <v/>
      </c>
      <c r="M502" s="121" t="str">
        <f>IF('Retrofit Inputs'!Q506=0,"",'Retrofit Inputs'!Q506)</f>
        <v/>
      </c>
      <c r="N502" s="129" t="str">
        <f>IF('Retrofit Inputs'!T506=0,"",'Retrofit Inputs'!T506)</f>
        <v/>
      </c>
      <c r="O502" s="130" t="str">
        <f ca="1">IF(OR(B502="",N502=""),"",IF(N502="None",0,INDEX(INDIRECT(CONCATENATE(B502,"SF")),1,MATCH(N502,Defaults!D$22:G$22,0))))</f>
        <v/>
      </c>
      <c r="P502" s="131" t="str">
        <f t="shared" ca="1" si="28"/>
        <v/>
      </c>
      <c r="Q502" s="228" t="str">
        <f t="shared" ca="1" si="29"/>
        <v/>
      </c>
      <c r="R502" s="132" t="str">
        <f t="shared" ca="1" si="30"/>
        <v/>
      </c>
      <c r="S502" s="352" t="str">
        <f t="shared" ca="1" si="31"/>
        <v/>
      </c>
    </row>
    <row r="503" spans="1:24" ht="15.5">
      <c r="B503" s="348" t="str">
        <f>IF('Retrofit Inputs'!B507=0,"",'Retrofit Inputs'!B507)</f>
        <v/>
      </c>
      <c r="C503" s="118" t="str">
        <f>IF(B503="","",VLOOKUP(B503,Defaults!B$22:C$28,2,FALSE))</f>
        <v/>
      </c>
      <c r="D503" s="125" t="str">
        <f>IFERROR(VLOOKUP(F503,Measures!$D$11:$F$245,3,FALSE),"")</f>
        <v/>
      </c>
      <c r="E503" s="127" t="str">
        <f ca="1">IF(OR('Project Info'!$C$16="",B503=""),"",IF(D503="Screw-in Lighting",INDEX(INDIRECT(CONCATENATE(B503,"SI_IE")),'Project Info'!C$16,1),IF(D503="Hard-Wired Lighting",INDEX(INDIRECT(CONCATENATE(B503,"HW_IE")),'Project Info'!C$16,1))))</f>
        <v/>
      </c>
      <c r="F503" s="128" t="str">
        <f>IF(OR('Retrofit Inputs'!D507="",'Retrofit Inputs'!F507=""),"",IF(OR('Retrofit Inputs'!D507="LED Tube",'Retrofit Inputs'!D507="LED Kit"),CONCATENATE("LED"," ",'Retrofit Inputs'!F507),CONCATENATE('Retrofit Inputs'!D507, " ",'Retrofit Inputs'!F507)))</f>
        <v/>
      </c>
      <c r="G503" s="120" t="str">
        <f>IF(F503="","",VLOOKUP(F503,Measures!D$11:G$245,4,FALSE))</f>
        <v/>
      </c>
      <c r="H503" s="129" t="str">
        <f>IF('Retrofit Inputs'!H507=0,"",'Retrofit Inputs'!H507)</f>
        <v/>
      </c>
      <c r="I503" s="129" t="str">
        <f>IF('Retrofit Inputs'!K507=0,"",'Retrofit Inputs'!K507)</f>
        <v/>
      </c>
      <c r="J503" s="130" t="str">
        <f ca="1">IF(OR(B503="",I503=""),"",IF(I503="None",0,INDEX(INDIRECT(CONCATENATE(B503,"SF")),1,MATCH(I503,Defaults!D$22:G$22,0))))</f>
        <v/>
      </c>
      <c r="K503" s="128" t="str">
        <f>IF(OR('Retrofit Inputs'!M507="",'Retrofit Inputs'!O507=""),"",IF(OR('Retrofit Inputs'!M507="LED Tube",'Retrofit Inputs'!M507="LED Kit"),CONCATENATE("LED"," ",'Retrofit Inputs'!O507),CONCATENATE('Retrofit Inputs'!M507, " ",'Retrofit Inputs'!O507)))</f>
        <v/>
      </c>
      <c r="L503" s="123" t="str">
        <f>IF(K503="","",VLOOKUP(K503,Measures!D$11:G$245,4,FALSE))</f>
        <v/>
      </c>
      <c r="M503" s="121" t="str">
        <f>IF('Retrofit Inputs'!Q507=0,"",'Retrofit Inputs'!Q507)</f>
        <v/>
      </c>
      <c r="N503" s="129" t="str">
        <f>IF('Retrofit Inputs'!T507=0,"",'Retrofit Inputs'!T507)</f>
        <v/>
      </c>
      <c r="O503" s="130" t="str">
        <f ca="1">IF(OR(B503="",N503=""),"",IF(N503="None",0,INDEX(INDIRECT(CONCATENATE(B503,"SF")),1,MATCH(N503,Defaults!D$22:G$22,0))))</f>
        <v/>
      </c>
      <c r="P503" s="131" t="str">
        <f t="shared" ca="1" si="28"/>
        <v/>
      </c>
      <c r="Q503" s="228" t="str">
        <f t="shared" ca="1" si="29"/>
        <v/>
      </c>
      <c r="R503" s="132" t="str">
        <f t="shared" ca="1" si="30"/>
        <v/>
      </c>
      <c r="S503" s="352" t="str">
        <f t="shared" ca="1" si="31"/>
        <v/>
      </c>
    </row>
    <row r="504" spans="1:24" ht="15.5">
      <c r="B504" s="348" t="str">
        <f>IF('Retrofit Inputs'!B508=0,"",'Retrofit Inputs'!B508)</f>
        <v/>
      </c>
      <c r="C504" s="118" t="str">
        <f>IF(B504="","",VLOOKUP(B504,Defaults!B$22:C$28,2,FALSE))</f>
        <v/>
      </c>
      <c r="D504" s="125" t="str">
        <f>IFERROR(VLOOKUP(F504,Measures!$D$11:$F$245,3,FALSE),"")</f>
        <v/>
      </c>
      <c r="E504" s="127" t="str">
        <f ca="1">IF(OR('Project Info'!$C$16="",B504=""),"",IF(D504="Screw-in Lighting",INDEX(INDIRECT(CONCATENATE(B504,"SI_IE")),'Project Info'!C$16,1),IF(D504="Hard-Wired Lighting",INDEX(INDIRECT(CONCATENATE(B504,"HW_IE")),'Project Info'!C$16,1))))</f>
        <v/>
      </c>
      <c r="F504" s="133" t="str">
        <f>IF(OR('Retrofit Inputs'!D508="",'Retrofit Inputs'!F508=""),"",IF(OR('Retrofit Inputs'!D508="LED Tube",'Retrofit Inputs'!D508="LED Kit"),CONCATENATE("LED"," ",'Retrofit Inputs'!F508),CONCATENATE('Retrofit Inputs'!D508, " ",'Retrofit Inputs'!F508)))</f>
        <v/>
      </c>
      <c r="G504" s="120" t="str">
        <f>IF(F504="","",VLOOKUP(F504,Measures!D$11:G$245,4,FALSE))</f>
        <v/>
      </c>
      <c r="H504" s="134" t="str">
        <f>IF('Retrofit Inputs'!H508=0,"",'Retrofit Inputs'!H508)</f>
        <v/>
      </c>
      <c r="I504" s="134" t="str">
        <f>IF('Retrofit Inputs'!K508=0,"",'Retrofit Inputs'!K508)</f>
        <v/>
      </c>
      <c r="J504" s="135" t="str">
        <f ca="1">IF(OR(B504="",I504=""),"",IF(I504="None",0,INDEX(INDIRECT(CONCATENATE(B504,"SF")),1,MATCH(I504,Defaults!D$22:G$22,0))))</f>
        <v/>
      </c>
      <c r="K504" s="128" t="str">
        <f>IF(OR('Retrofit Inputs'!M508="",'Retrofit Inputs'!O508=""),"",IF(OR('Retrofit Inputs'!M508="LED Tube",'Retrofit Inputs'!M508="LED Kit"),CONCATENATE("LED"," ",'Retrofit Inputs'!O508),CONCATENATE('Retrofit Inputs'!M508, " ",'Retrofit Inputs'!O508)))</f>
        <v/>
      </c>
      <c r="L504" s="123" t="str">
        <f>IF(K504="","",VLOOKUP(K504,Measures!D$11:G$245,4,FALSE))</f>
        <v/>
      </c>
      <c r="M504" s="121" t="str">
        <f>IF('Retrofit Inputs'!Q508=0,"",'Retrofit Inputs'!Q508)</f>
        <v/>
      </c>
      <c r="N504" s="129" t="str">
        <f>IF('Retrofit Inputs'!T508=0,"",'Retrofit Inputs'!T508)</f>
        <v/>
      </c>
      <c r="O504" s="130" t="str">
        <f ca="1">IF(OR(B504="",N504=""),"",IF(N504="None",0,INDEX(INDIRECT(CONCATENATE(B504,"SF")),1,MATCH(N504,Defaults!D$22:G$22,0))))</f>
        <v/>
      </c>
      <c r="P504" s="131" t="str">
        <f t="shared" ca="1" si="28"/>
        <v/>
      </c>
      <c r="Q504" s="228" t="str">
        <f t="shared" ca="1" si="29"/>
        <v/>
      </c>
      <c r="R504" s="132" t="str">
        <f t="shared" ca="1" si="30"/>
        <v/>
      </c>
      <c r="S504" s="352" t="str">
        <f t="shared" ca="1" si="31"/>
        <v/>
      </c>
    </row>
    <row r="505" spans="1:24" s="20" customFormat="1" ht="15" customHeight="1">
      <c r="A505" s="104"/>
      <c r="B505" s="348" t="str">
        <f>IF('Retrofit Inputs'!B509=0,"",'Retrofit Inputs'!B509)</f>
        <v/>
      </c>
      <c r="C505" s="118" t="str">
        <f>IF(B505="","",VLOOKUP(B505,Defaults!B$22:C$28,2,FALSE))</f>
        <v/>
      </c>
      <c r="D505" s="125" t="str">
        <f>IFERROR(VLOOKUP(F505,Measures!$D$11:$F$245,3,FALSE),"")</f>
        <v/>
      </c>
      <c r="E505" s="127" t="str">
        <f ca="1">IF(OR('Project Info'!$C$16="",B505=""),"",IF(D505="Screw-in Lighting",INDEX(INDIRECT(CONCATENATE(B505,"SI_IE")),'Project Info'!C$16,1),IF(D505="Hard-Wired Lighting",INDEX(INDIRECT(CONCATENATE(B505,"HW_IE")),'Project Info'!C$16,1))))</f>
        <v/>
      </c>
      <c r="F505" s="128" t="str">
        <f>IF(OR('Retrofit Inputs'!D509="",'Retrofit Inputs'!F509=""),"",IF(OR('Retrofit Inputs'!D509="LED Tube",'Retrofit Inputs'!D509="LED Kit"),CONCATENATE("LED"," ",'Retrofit Inputs'!F509),CONCATENATE('Retrofit Inputs'!D509, " ",'Retrofit Inputs'!F509)))</f>
        <v/>
      </c>
      <c r="G505" s="120" t="str">
        <f>IF(F505="","",VLOOKUP(F505,Measures!D$11:G$245,4,FALSE))</f>
        <v/>
      </c>
      <c r="H505" s="129" t="str">
        <f>IF('Retrofit Inputs'!H509=0,"",'Retrofit Inputs'!H509)</f>
        <v/>
      </c>
      <c r="I505" s="129" t="str">
        <f>IF('Retrofit Inputs'!K509=0,"",'Retrofit Inputs'!K509)</f>
        <v/>
      </c>
      <c r="J505" s="130" t="str">
        <f ca="1">IF(OR(B505="",I505=""),"",IF(I505="None",0,INDEX(INDIRECT(CONCATENATE(B505,"SF")),1,MATCH(I505,Defaults!D$22:G$22,0))))</f>
        <v/>
      </c>
      <c r="K505" s="128" t="str">
        <f>IF(OR('Retrofit Inputs'!M509="",'Retrofit Inputs'!O509=""),"",IF(OR('Retrofit Inputs'!M509="LED Tube",'Retrofit Inputs'!M509="LED Kit"),CONCATENATE("LED"," ",'Retrofit Inputs'!O509),CONCATENATE('Retrofit Inputs'!M509, " ",'Retrofit Inputs'!O509)))</f>
        <v/>
      </c>
      <c r="L505" s="123" t="str">
        <f>IF(K505="","",VLOOKUP(K505,Measures!D$11:G$245,4,FALSE))</f>
        <v/>
      </c>
      <c r="M505" s="121" t="str">
        <f>IF('Retrofit Inputs'!Q509=0,"",'Retrofit Inputs'!Q509)</f>
        <v/>
      </c>
      <c r="N505" s="129" t="str">
        <f>IF('Retrofit Inputs'!T509=0,"",'Retrofit Inputs'!T509)</f>
        <v/>
      </c>
      <c r="O505" s="130" t="str">
        <f ca="1">IF(OR(B505="",N505=""),"",IF(N505="None",0,INDEX(INDIRECT(CONCATENATE(B505,"SF")),1,MATCH(N505,Defaults!D$22:G$22,0))))</f>
        <v/>
      </c>
      <c r="P505" s="131" t="str">
        <f t="shared" ca="1" si="28"/>
        <v/>
      </c>
      <c r="Q505" s="228" t="str">
        <f t="shared" ca="1" si="29"/>
        <v/>
      </c>
      <c r="R505" s="132" t="str">
        <f t="shared" ca="1" si="30"/>
        <v/>
      </c>
      <c r="S505" s="352" t="str">
        <f t="shared" ca="1" si="31"/>
        <v/>
      </c>
      <c r="T505" s="104"/>
      <c r="U505" s="13"/>
      <c r="V505" s="13"/>
      <c r="W505" s="13"/>
      <c r="X505" s="13"/>
    </row>
    <row r="506" spans="1:24" s="20" customFormat="1" ht="15" customHeight="1">
      <c r="A506" s="104"/>
      <c r="B506" s="348" t="str">
        <f>IF('Retrofit Inputs'!B510=0,"",'Retrofit Inputs'!B510)</f>
        <v/>
      </c>
      <c r="C506" s="118" t="str">
        <f>IF(B506="","",VLOOKUP(B506,Defaults!B$22:C$28,2,FALSE))</f>
        <v/>
      </c>
      <c r="D506" s="125" t="str">
        <f>IFERROR(VLOOKUP(F506,Measures!$D$11:$F$245,3,FALSE),"")</f>
        <v/>
      </c>
      <c r="E506" s="127" t="str">
        <f ca="1">IF(OR('Project Info'!$C$16="",B506=""),"",IF(D506="Screw-in Lighting",INDEX(INDIRECT(CONCATENATE(B506,"SI_IE")),'Project Info'!C$16,1),IF(D506="Hard-Wired Lighting",INDEX(INDIRECT(CONCATENATE(B506,"HW_IE")),'Project Info'!C$16,1))))</f>
        <v/>
      </c>
      <c r="F506" s="128" t="str">
        <f>IF(OR('Retrofit Inputs'!D510="",'Retrofit Inputs'!F510=""),"",IF(OR('Retrofit Inputs'!D510="LED Tube",'Retrofit Inputs'!D510="LED Kit"),CONCATENATE("LED"," ",'Retrofit Inputs'!F510),CONCATENATE('Retrofit Inputs'!D510, " ",'Retrofit Inputs'!F510)))</f>
        <v/>
      </c>
      <c r="G506" s="120" t="str">
        <f>IF(F506="","",VLOOKUP(F506,Measures!D$11:G$245,4,FALSE))</f>
        <v/>
      </c>
      <c r="H506" s="129" t="str">
        <f>IF('Retrofit Inputs'!H510=0,"",'Retrofit Inputs'!H510)</f>
        <v/>
      </c>
      <c r="I506" s="129" t="str">
        <f>IF('Retrofit Inputs'!K510=0,"",'Retrofit Inputs'!K510)</f>
        <v/>
      </c>
      <c r="J506" s="130" t="str">
        <f ca="1">IF(OR(B506="",I506=""),"",IF(I506="None",0,INDEX(INDIRECT(CONCATENATE(B506,"SF")),1,MATCH(I506,Defaults!D$22:G$22,0))))</f>
        <v/>
      </c>
      <c r="K506" s="24" t="str">
        <f>IF(OR('Retrofit Inputs'!M510="",'Retrofit Inputs'!O510=""),"",IF(OR('Retrofit Inputs'!M510="LED Tube",'Retrofit Inputs'!M510="LED Kit"),CONCATENATE("LED"," ",'Retrofit Inputs'!O510),CONCATENATE('Retrofit Inputs'!M510, " ",'Retrofit Inputs'!O510)))</f>
        <v/>
      </c>
      <c r="L506" s="123" t="str">
        <f>IF(K506="","",VLOOKUP(K506,Measures!D$11:G$245,4,FALSE))</f>
        <v/>
      </c>
      <c r="M506" s="121" t="str">
        <f>IF('Retrofit Inputs'!Q510=0,"",'Retrofit Inputs'!Q510)</f>
        <v/>
      </c>
      <c r="N506" s="25" t="str">
        <f>IF('Retrofit Inputs'!T510=0,"",'Retrofit Inputs'!T510)</f>
        <v/>
      </c>
      <c r="O506" s="26" t="str">
        <f ca="1">IF(OR(B506="",N506=""),"",IF(N506="None",0,INDEX(INDIRECT(CONCATENATE(B506,"SF")),1,MATCH(N506,Defaults!D$22:G$22,0))))</f>
        <v/>
      </c>
      <c r="P506" s="131" t="str">
        <f t="shared" ca="1" si="28"/>
        <v/>
      </c>
      <c r="Q506" s="229" t="str">
        <f t="shared" ca="1" si="29"/>
        <v/>
      </c>
      <c r="R506" s="81" t="str">
        <f t="shared" ca="1" si="30"/>
        <v/>
      </c>
      <c r="S506" s="353" t="str">
        <f t="shared" ca="1" si="31"/>
        <v/>
      </c>
      <c r="T506" s="15"/>
      <c r="U506" s="104"/>
      <c r="V506" s="13"/>
      <c r="W506" s="13"/>
      <c r="X506" s="13"/>
    </row>
    <row r="507" spans="1:24" s="20" customFormat="1" ht="15" customHeight="1">
      <c r="A507" s="104"/>
      <c r="B507" s="348" t="str">
        <f>IF('Retrofit Inputs'!B511=0,"",'Retrofit Inputs'!B511)</f>
        <v/>
      </c>
      <c r="C507" s="118" t="str">
        <f>IF(B507="","",VLOOKUP(B507,Defaults!B$22:C$28,2,FALSE))</f>
        <v/>
      </c>
      <c r="D507" s="125" t="str">
        <f>IFERROR(VLOOKUP(F507,Measures!$D$11:$F$245,3,FALSE),"")</f>
        <v/>
      </c>
      <c r="E507" s="127" t="str">
        <f ca="1">IF(OR('Project Info'!$C$16="",B507=""),"",IF(D507="Screw-in Lighting",INDEX(INDIRECT(CONCATENATE(B507,"SI_IE")),'Project Info'!C$16,1),IF(D507="Hard-Wired Lighting",INDEX(INDIRECT(CONCATENATE(B507,"HW_IE")),'Project Info'!C$16,1))))</f>
        <v/>
      </c>
      <c r="F507" s="128" t="str">
        <f>IF(OR('Retrofit Inputs'!D511="",'Retrofit Inputs'!F511=""),"",IF(OR('Retrofit Inputs'!D511="LED Tube",'Retrofit Inputs'!D511="LED Kit"),CONCATENATE("LED"," ",'Retrofit Inputs'!F511),CONCATENATE('Retrofit Inputs'!D511, " ",'Retrofit Inputs'!F511)))</f>
        <v/>
      </c>
      <c r="G507" s="120" t="str">
        <f>IF(F507="","",VLOOKUP(F507,Measures!D$11:G$245,4,FALSE))</f>
        <v/>
      </c>
      <c r="H507" s="129" t="str">
        <f>IF('Retrofit Inputs'!H511=0,"",'Retrofit Inputs'!H511)</f>
        <v/>
      </c>
      <c r="I507" s="129" t="str">
        <f>IF('Retrofit Inputs'!K511=0,"",'Retrofit Inputs'!K511)</f>
        <v/>
      </c>
      <c r="J507" s="130" t="str">
        <f ca="1">IF(OR(B507="",I507=""),"",IF(I507="None",0,INDEX(INDIRECT(CONCATENATE(B507,"SF")),1,MATCH(I507,Defaults!D$22:G$22,0))))</f>
        <v/>
      </c>
      <c r="K507" s="128" t="str">
        <f>IF(OR('Retrofit Inputs'!M511="",'Retrofit Inputs'!O511=""),"",IF(OR('Retrofit Inputs'!M511="LED Tube",'Retrofit Inputs'!M511="LED Kit"),CONCATENATE("LED"," ",'Retrofit Inputs'!O511),CONCATENATE('Retrofit Inputs'!M511, " ",'Retrofit Inputs'!O511)))</f>
        <v/>
      </c>
      <c r="L507" s="123" t="str">
        <f>IF(K507="","",VLOOKUP(K507,Measures!D$11:G$245,4,FALSE))</f>
        <v/>
      </c>
      <c r="M507" s="121" t="str">
        <f>IF('Retrofit Inputs'!Q511=0,"",'Retrofit Inputs'!Q511)</f>
        <v/>
      </c>
      <c r="N507" s="129" t="str">
        <f>IF('Retrofit Inputs'!T511=0,"",'Retrofit Inputs'!T511)</f>
        <v/>
      </c>
      <c r="O507" s="130" t="str">
        <f ca="1">IF(OR(B507="",N507=""),"",IF(N507="None",0,INDEX(INDIRECT(CONCATENATE(B507,"SF")),1,MATCH(N507,Defaults!D$22:G$22,0))))</f>
        <v/>
      </c>
      <c r="P507" s="131" t="str">
        <f t="shared" ca="1" si="28"/>
        <v/>
      </c>
      <c r="Q507" s="228" t="str">
        <f t="shared" ca="1" si="29"/>
        <v/>
      </c>
      <c r="R507" s="132" t="str">
        <f t="shared" ca="1" si="30"/>
        <v/>
      </c>
      <c r="S507" s="352" t="str">
        <f t="shared" ca="1" si="31"/>
        <v/>
      </c>
      <c r="T507" s="104"/>
      <c r="U507" s="16"/>
    </row>
    <row r="508" spans="1:24" s="20" customFormat="1" ht="15" customHeight="1">
      <c r="A508" s="104"/>
      <c r="B508" s="348" t="str">
        <f>IF('Retrofit Inputs'!B512=0,"",'Retrofit Inputs'!B512)</f>
        <v/>
      </c>
      <c r="C508" s="118" t="str">
        <f>IF(B508="","",VLOOKUP(B508,Defaults!B$22:C$28,2,FALSE))</f>
        <v/>
      </c>
      <c r="D508" s="125" t="str">
        <f>IFERROR(VLOOKUP(F508,Measures!$D$11:$F$245,3,FALSE),"")</f>
        <v/>
      </c>
      <c r="E508" s="127" t="str">
        <f ca="1">IF(OR('Project Info'!$C$16="",B508=""),"",IF(D508="Screw-in Lighting",INDEX(INDIRECT(CONCATENATE(B508,"SI_IE")),'Project Info'!C$16,1),IF(D508="Hard-Wired Lighting",INDEX(INDIRECT(CONCATENATE(B508,"HW_IE")),'Project Info'!C$16,1))))</f>
        <v/>
      </c>
      <c r="F508" s="128" t="str">
        <f>IF(OR('Retrofit Inputs'!D512="",'Retrofit Inputs'!F512=""),"",IF(OR('Retrofit Inputs'!D512="LED Tube",'Retrofit Inputs'!D512="LED Kit"),CONCATENATE("LED"," ",'Retrofit Inputs'!F512),CONCATENATE('Retrofit Inputs'!D512, " ",'Retrofit Inputs'!F512)))</f>
        <v/>
      </c>
      <c r="G508" s="120" t="str">
        <f>IF(F508="","",VLOOKUP(F508,Measures!D$11:G$245,4,FALSE))</f>
        <v/>
      </c>
      <c r="H508" s="129" t="str">
        <f>IF('Retrofit Inputs'!H512=0,"",'Retrofit Inputs'!H512)</f>
        <v/>
      </c>
      <c r="I508" s="129" t="str">
        <f>IF('Retrofit Inputs'!K512=0,"",'Retrofit Inputs'!K512)</f>
        <v/>
      </c>
      <c r="J508" s="130" t="str">
        <f ca="1">IF(OR(B508="",I508=""),"",IF(I508="None",0,INDEX(INDIRECT(CONCATENATE(B508,"SF")),1,MATCH(I508,Defaults!D$22:G$22,0))))</f>
        <v/>
      </c>
      <c r="K508" s="128" t="str">
        <f>IF(OR('Retrofit Inputs'!M512="",'Retrofit Inputs'!O512=""),"",IF(OR('Retrofit Inputs'!M512="LED Tube",'Retrofit Inputs'!M512="LED Kit"),CONCATENATE("LED"," ",'Retrofit Inputs'!O512),CONCATENATE('Retrofit Inputs'!M512, " ",'Retrofit Inputs'!O512)))</f>
        <v/>
      </c>
      <c r="L508" s="123" t="str">
        <f>IF(K508="","",VLOOKUP(K508,Measures!D$11:G$245,4,FALSE))</f>
        <v/>
      </c>
      <c r="M508" s="121" t="str">
        <f>IF('Retrofit Inputs'!Q512=0,"",'Retrofit Inputs'!Q512)</f>
        <v/>
      </c>
      <c r="N508" s="129" t="str">
        <f>IF('Retrofit Inputs'!T512=0,"",'Retrofit Inputs'!T512)</f>
        <v/>
      </c>
      <c r="O508" s="130" t="str">
        <f ca="1">IF(OR(B508="",N508=""),"",IF(N508="None",0,INDEX(INDIRECT(CONCATENATE(B508,"SF")),1,MATCH(N508,Defaults!D$22:G$22,0))))</f>
        <v/>
      </c>
      <c r="P508" s="131" t="str">
        <f t="shared" ca="1" si="28"/>
        <v/>
      </c>
      <c r="Q508" s="228" t="str">
        <f t="shared" ca="1" si="29"/>
        <v/>
      </c>
      <c r="R508" s="132" t="str">
        <f t="shared" ca="1" si="30"/>
        <v/>
      </c>
      <c r="S508" s="352" t="str">
        <f t="shared" ca="1" si="31"/>
        <v/>
      </c>
      <c r="T508" s="104"/>
      <c r="U508" s="104"/>
    </row>
    <row r="509" spans="1:24" s="20" customFormat="1" ht="15" customHeight="1">
      <c r="A509" s="104"/>
      <c r="B509" s="348" t="str">
        <f>IF('Retrofit Inputs'!B513=0,"",'Retrofit Inputs'!B513)</f>
        <v/>
      </c>
      <c r="C509" s="118" t="str">
        <f>IF(B509="","",VLOOKUP(B509,Defaults!B$22:C$28,2,FALSE))</f>
        <v/>
      </c>
      <c r="D509" s="125" t="str">
        <f>IFERROR(VLOOKUP(F509,Measures!$D$11:$F$245,3,FALSE),"")</f>
        <v/>
      </c>
      <c r="E509" s="127" t="str">
        <f ca="1">IF(OR('Project Info'!$C$16="",B509=""),"",IF(D509="Screw-in Lighting",INDEX(INDIRECT(CONCATENATE(B509,"SI_IE")),'Project Info'!C$16,1),IF(D509="Hard-Wired Lighting",INDEX(INDIRECT(CONCATENATE(B509,"HW_IE")),'Project Info'!C$16,1))))</f>
        <v/>
      </c>
      <c r="F509" s="128" t="str">
        <f>IF(OR('Retrofit Inputs'!D513="",'Retrofit Inputs'!F513=""),"",IF(OR('Retrofit Inputs'!D513="LED Tube",'Retrofit Inputs'!D513="LED Kit"),CONCATENATE("LED"," ",'Retrofit Inputs'!F513),CONCATENATE('Retrofit Inputs'!D513, " ",'Retrofit Inputs'!F513)))</f>
        <v/>
      </c>
      <c r="G509" s="120" t="str">
        <f>IF(F509="","",VLOOKUP(F509,Measures!D$11:G$245,4,FALSE))</f>
        <v/>
      </c>
      <c r="H509" s="129" t="str">
        <f>IF('Retrofit Inputs'!H513=0,"",'Retrofit Inputs'!H513)</f>
        <v/>
      </c>
      <c r="I509" s="129" t="str">
        <f>IF('Retrofit Inputs'!K513=0,"",'Retrofit Inputs'!K513)</f>
        <v/>
      </c>
      <c r="J509" s="130" t="str">
        <f ca="1">IF(OR(B509="",I509=""),"",IF(I509="None",0,INDEX(INDIRECT(CONCATENATE(B509,"SF")),1,MATCH(I509,Defaults!D$22:G$22,0))))</f>
        <v/>
      </c>
      <c r="K509" s="128" t="str">
        <f>IF(OR('Retrofit Inputs'!M513="",'Retrofit Inputs'!O513=""),"",IF(OR('Retrofit Inputs'!M513="LED Tube",'Retrofit Inputs'!M513="LED Kit"),CONCATENATE("LED"," ",'Retrofit Inputs'!O513),CONCATENATE('Retrofit Inputs'!M513, " ",'Retrofit Inputs'!O513)))</f>
        <v/>
      </c>
      <c r="L509" s="123" t="str">
        <f>IF(K509="","",VLOOKUP(K509,Measures!D$11:G$245,4,FALSE))</f>
        <v/>
      </c>
      <c r="M509" s="121" t="str">
        <f>IF('Retrofit Inputs'!Q513=0,"",'Retrofit Inputs'!Q513)</f>
        <v/>
      </c>
      <c r="N509" s="129" t="str">
        <f>IF('Retrofit Inputs'!T513=0,"",'Retrofit Inputs'!T513)</f>
        <v/>
      </c>
      <c r="O509" s="130" t="str">
        <f ca="1">IF(OR(B509="",N509=""),"",IF(N509="None",0,INDEX(INDIRECT(CONCATENATE(B509,"SF")),1,MATCH(N509,Defaults!D$22:G$22,0))))</f>
        <v/>
      </c>
      <c r="P509" s="131" t="str">
        <f t="shared" ca="1" si="28"/>
        <v/>
      </c>
      <c r="Q509" s="228" t="str">
        <f t="shared" ca="1" si="29"/>
        <v/>
      </c>
      <c r="R509" s="132" t="str">
        <f t="shared" ca="1" si="30"/>
        <v/>
      </c>
      <c r="S509" s="352" t="str">
        <f t="shared" ca="1" si="31"/>
        <v/>
      </c>
      <c r="T509" s="104"/>
      <c r="U509" s="104"/>
    </row>
    <row r="510" spans="1:24" s="20" customFormat="1" ht="15" customHeight="1">
      <c r="A510" s="104"/>
      <c r="B510" s="348" t="str">
        <f>IF('Retrofit Inputs'!B514=0,"",'Retrofit Inputs'!B514)</f>
        <v/>
      </c>
      <c r="C510" s="118" t="str">
        <f>IF(B510="","",VLOOKUP(B510,Defaults!B$22:C$28,2,FALSE))</f>
        <v/>
      </c>
      <c r="D510" s="125" t="str">
        <f>IFERROR(VLOOKUP(F510,Measures!$D$11:$F$245,3,FALSE),"")</f>
        <v/>
      </c>
      <c r="E510" s="127" t="str">
        <f ca="1">IF(OR('Project Info'!$C$16="",B510=""),"",IF(D510="Screw-in Lighting",INDEX(INDIRECT(CONCATENATE(B510,"SI_IE")),'Project Info'!C$16,1),IF(D510="Hard-Wired Lighting",INDEX(INDIRECT(CONCATENATE(B510,"HW_IE")),'Project Info'!C$16,1))))</f>
        <v/>
      </c>
      <c r="F510" s="128" t="str">
        <f>IF(OR('Retrofit Inputs'!D514="",'Retrofit Inputs'!F514=""),"",IF(OR('Retrofit Inputs'!D514="LED Tube",'Retrofit Inputs'!D514="LED Kit"),CONCATENATE("LED"," ",'Retrofit Inputs'!F514),CONCATENATE('Retrofit Inputs'!D514, " ",'Retrofit Inputs'!F514)))</f>
        <v/>
      </c>
      <c r="G510" s="120" t="str">
        <f>IF(F510="","",VLOOKUP(F510,Measures!D$11:G$245,4,FALSE))</f>
        <v/>
      </c>
      <c r="H510" s="129" t="str">
        <f>IF('Retrofit Inputs'!H514=0,"",'Retrofit Inputs'!H514)</f>
        <v/>
      </c>
      <c r="I510" s="129" t="str">
        <f>IF('Retrofit Inputs'!K514=0,"",'Retrofit Inputs'!K514)</f>
        <v/>
      </c>
      <c r="J510" s="130" t="str">
        <f ca="1">IF(OR(B510="",I510=""),"",IF(I510="None",0,INDEX(INDIRECT(CONCATENATE(B510,"SF")),1,MATCH(I510,Defaults!D$22:G$22,0))))</f>
        <v/>
      </c>
      <c r="K510" s="128" t="str">
        <f>IF(OR('Retrofit Inputs'!M514="",'Retrofit Inputs'!O514=""),"",IF(OR('Retrofit Inputs'!M514="LED Tube",'Retrofit Inputs'!M514="LED Kit"),CONCATENATE("LED"," ",'Retrofit Inputs'!O514),CONCATENATE('Retrofit Inputs'!M514, " ",'Retrofit Inputs'!O514)))</f>
        <v/>
      </c>
      <c r="L510" s="123" t="str">
        <f>IF(K510="","",VLOOKUP(K510,Measures!D$11:G$245,4,FALSE))</f>
        <v/>
      </c>
      <c r="M510" s="121" t="str">
        <f>IF('Retrofit Inputs'!Q514=0,"",'Retrofit Inputs'!Q514)</f>
        <v/>
      </c>
      <c r="N510" s="129" t="str">
        <f>IF('Retrofit Inputs'!T514=0,"",'Retrofit Inputs'!T514)</f>
        <v/>
      </c>
      <c r="O510" s="130" t="str">
        <f ca="1">IF(OR(B510="",N510=""),"",IF(N510="None",0,INDEX(INDIRECT(CONCATENATE(B510,"SF")),1,MATCH(N510,Defaults!D$22:G$22,0))))</f>
        <v/>
      </c>
      <c r="P510" s="131" t="str">
        <f t="shared" ca="1" si="28"/>
        <v/>
      </c>
      <c r="Q510" s="228" t="str">
        <f t="shared" ca="1" si="29"/>
        <v/>
      </c>
      <c r="R510" s="132" t="str">
        <f t="shared" ca="1" si="30"/>
        <v/>
      </c>
      <c r="S510" s="352" t="str">
        <f t="shared" ca="1" si="31"/>
        <v/>
      </c>
      <c r="T510" s="104"/>
      <c r="U510" s="104"/>
    </row>
    <row r="511" spans="1:24" s="20" customFormat="1" ht="15" customHeight="1">
      <c r="A511" s="18"/>
      <c r="B511" s="348" t="str">
        <f>IF('Retrofit Inputs'!B515=0,"",'Retrofit Inputs'!B515)</f>
        <v/>
      </c>
      <c r="C511" s="118" t="str">
        <f>IF(B511="","",VLOOKUP(B511,Defaults!B$22:C$28,2,FALSE))</f>
        <v/>
      </c>
      <c r="D511" s="125" t="str">
        <f>IFERROR(VLOOKUP(F511,Measures!$D$11:$F$245,3,FALSE),"")</f>
        <v/>
      </c>
      <c r="E511" s="127" t="str">
        <f ca="1">IF(OR('Project Info'!$C$16="",B511=""),"",IF(D511="Screw-in Lighting",INDEX(INDIRECT(CONCATENATE(B511,"SI_IE")),'Project Info'!C$16,1),IF(D511="Hard-Wired Lighting",INDEX(INDIRECT(CONCATENATE(B511,"HW_IE")),'Project Info'!C$16,1))))</f>
        <v/>
      </c>
      <c r="F511" s="128" t="str">
        <f>IF(OR('Retrofit Inputs'!D515="",'Retrofit Inputs'!F515=""),"",IF(OR('Retrofit Inputs'!D515="LED Tube",'Retrofit Inputs'!D515="LED Kit"),CONCATENATE("LED"," ",'Retrofit Inputs'!F515),CONCATENATE('Retrofit Inputs'!D515, " ",'Retrofit Inputs'!F515)))</f>
        <v/>
      </c>
      <c r="G511" s="120" t="str">
        <f>IF(F511="","",VLOOKUP(F511,Measures!D$11:G$245,4,FALSE))</f>
        <v/>
      </c>
      <c r="H511" s="129" t="str">
        <f>IF('Retrofit Inputs'!H515=0,"",'Retrofit Inputs'!H515)</f>
        <v/>
      </c>
      <c r="I511" s="129" t="str">
        <f>IF('Retrofit Inputs'!K515=0,"",'Retrofit Inputs'!K515)</f>
        <v/>
      </c>
      <c r="J511" s="130" t="str">
        <f ca="1">IF(OR(B511="",I511=""),"",IF(I511="None",0,INDEX(INDIRECT(CONCATENATE(B511,"SF")),1,MATCH(I511,Defaults!D$22:G$22,0))))</f>
        <v/>
      </c>
      <c r="K511" s="128" t="str">
        <f>IF(OR('Retrofit Inputs'!M515="",'Retrofit Inputs'!O515=""),"",IF(OR('Retrofit Inputs'!M515="LED Tube",'Retrofit Inputs'!M515="LED Kit"),CONCATENATE("LED"," ",'Retrofit Inputs'!O515),CONCATENATE('Retrofit Inputs'!M515, " ",'Retrofit Inputs'!O515)))</f>
        <v/>
      </c>
      <c r="L511" s="123" t="str">
        <f>IF(K511="","",VLOOKUP(K511,Measures!D$11:G$245,4,FALSE))</f>
        <v/>
      </c>
      <c r="M511" s="121" t="str">
        <f>IF('Retrofit Inputs'!Q515=0,"",'Retrofit Inputs'!Q515)</f>
        <v/>
      </c>
      <c r="N511" s="129" t="str">
        <f>IF('Retrofit Inputs'!T515=0,"",'Retrofit Inputs'!T515)</f>
        <v/>
      </c>
      <c r="O511" s="130" t="str">
        <f ca="1">IF(OR(B511="",N511=""),"",IF(N511="None",0,INDEX(INDIRECT(CONCATENATE(B511,"SF")),1,MATCH(N511,Defaults!D$22:G$22,0))))</f>
        <v/>
      </c>
      <c r="P511" s="131" t="str">
        <f t="shared" ca="1" si="28"/>
        <v/>
      </c>
      <c r="Q511" s="228" t="str">
        <f t="shared" ca="1" si="29"/>
        <v/>
      </c>
      <c r="R511" s="132" t="str">
        <f t="shared" ca="1" si="30"/>
        <v/>
      </c>
      <c r="S511" s="352" t="str">
        <f t="shared" ca="1" si="31"/>
        <v/>
      </c>
      <c r="T511" s="104"/>
      <c r="U511" s="104"/>
    </row>
    <row r="512" spans="1:24" s="20" customFormat="1" ht="15" customHeight="1">
      <c r="A512" s="109"/>
      <c r="B512" s="348" t="str">
        <f>IF('Retrofit Inputs'!B516=0,"",'Retrofit Inputs'!B516)</f>
        <v/>
      </c>
      <c r="C512" s="118" t="str">
        <f>IF(B512="","",VLOOKUP(B512,Defaults!B$22:C$28,2,FALSE))</f>
        <v/>
      </c>
      <c r="D512" s="125" t="str">
        <f>IFERROR(VLOOKUP(F512,Measures!$D$11:$F$245,3,FALSE),"")</f>
        <v/>
      </c>
      <c r="E512" s="127" t="str">
        <f ca="1">IF(OR('Project Info'!$C$16="",B512=""),"",IF(D512="Screw-in Lighting",INDEX(INDIRECT(CONCATENATE(B512,"SI_IE")),'Project Info'!C$16,1),IF(D512="Hard-Wired Lighting",INDEX(INDIRECT(CONCATENATE(B512,"HW_IE")),'Project Info'!C$16,1))))</f>
        <v/>
      </c>
      <c r="F512" s="133" t="str">
        <f>IF(OR('Retrofit Inputs'!D516="",'Retrofit Inputs'!F516=""),"",IF(OR('Retrofit Inputs'!D516="LED Tube",'Retrofit Inputs'!D516="LED Kit"),CONCATENATE("LED"," ",'Retrofit Inputs'!F516),CONCATENATE('Retrofit Inputs'!D516, " ",'Retrofit Inputs'!F516)))</f>
        <v/>
      </c>
      <c r="G512" s="120" t="str">
        <f>IF(F512="","",VLOOKUP(F512,Measures!D$11:G$245,4,FALSE))</f>
        <v/>
      </c>
      <c r="H512" s="134" t="str">
        <f>IF('Retrofit Inputs'!H516=0,"",'Retrofit Inputs'!H516)</f>
        <v/>
      </c>
      <c r="I512" s="134" t="str">
        <f>IF('Retrofit Inputs'!K516=0,"",'Retrofit Inputs'!K516)</f>
        <v/>
      </c>
      <c r="J512" s="135" t="str">
        <f ca="1">IF(OR(B512="",I512=""),"",IF(I512="None",0,INDEX(INDIRECT(CONCATENATE(B512,"SF")),1,MATCH(I512,Defaults!D$22:G$22,0))))</f>
        <v/>
      </c>
      <c r="K512" s="128" t="str">
        <f>IF(OR('Retrofit Inputs'!M516="",'Retrofit Inputs'!O516=""),"",IF(OR('Retrofit Inputs'!M516="LED Tube",'Retrofit Inputs'!M516="LED Kit"),CONCATENATE("LED"," ",'Retrofit Inputs'!O516),CONCATENATE('Retrofit Inputs'!M516, " ",'Retrofit Inputs'!O516)))</f>
        <v/>
      </c>
      <c r="L512" s="123" t="str">
        <f>IF(K512="","",VLOOKUP(K512,Measures!D$11:G$245,4,FALSE))</f>
        <v/>
      </c>
      <c r="M512" s="121" t="str">
        <f>IF('Retrofit Inputs'!Q516=0,"",'Retrofit Inputs'!Q516)</f>
        <v/>
      </c>
      <c r="N512" s="129" t="str">
        <f>IF('Retrofit Inputs'!T516=0,"",'Retrofit Inputs'!T516)</f>
        <v/>
      </c>
      <c r="O512" s="130" t="str">
        <f ca="1">IF(OR(B512="",N512=""),"",IF(N512="None",0,INDEX(INDIRECT(CONCATENATE(B512,"SF")),1,MATCH(N512,Defaults!D$22:G$22,0))))</f>
        <v/>
      </c>
      <c r="P512" s="131" t="str">
        <f t="shared" ca="1" si="28"/>
        <v/>
      </c>
      <c r="Q512" s="228" t="str">
        <f t="shared" ca="1" si="29"/>
        <v/>
      </c>
      <c r="R512" s="132" t="str">
        <f t="shared" ca="1" si="30"/>
        <v/>
      </c>
      <c r="S512" s="352" t="str">
        <f t="shared" ca="1" si="31"/>
        <v/>
      </c>
      <c r="T512" s="104"/>
      <c r="U512" s="104"/>
    </row>
    <row r="513" spans="1:24" s="20" customFormat="1" ht="15" customHeight="1">
      <c r="A513" s="109"/>
      <c r="B513" s="348" t="str">
        <f>IF('Retrofit Inputs'!B517=0,"",'Retrofit Inputs'!B517)</f>
        <v/>
      </c>
      <c r="C513" s="118" t="str">
        <f>IF(B513="","",VLOOKUP(B513,Defaults!B$22:C$28,2,FALSE))</f>
        <v/>
      </c>
      <c r="D513" s="125" t="str">
        <f>IFERROR(VLOOKUP(F513,Measures!$D$11:$F$245,3,FALSE),"")</f>
        <v/>
      </c>
      <c r="E513" s="127" t="str">
        <f ca="1">IF(OR('Project Info'!$C$16="",B513=""),"",IF(D513="Screw-in Lighting",INDEX(INDIRECT(CONCATENATE(B513,"SI_IE")),'Project Info'!C$16,1),IF(D513="Hard-Wired Lighting",INDEX(INDIRECT(CONCATENATE(B513,"HW_IE")),'Project Info'!C$16,1))))</f>
        <v/>
      </c>
      <c r="F513" s="133" t="str">
        <f>IF(OR('Retrofit Inputs'!D517="",'Retrofit Inputs'!F517=""),"",IF(OR('Retrofit Inputs'!D517="LED Tube",'Retrofit Inputs'!D517="LED Kit"),CONCATENATE("LED"," ",'Retrofit Inputs'!F517),CONCATENATE('Retrofit Inputs'!D517, " ",'Retrofit Inputs'!F517)))</f>
        <v/>
      </c>
      <c r="G513" s="120" t="str">
        <f>IF(F513="","",VLOOKUP(F513,Measures!D$11:G$245,4,FALSE))</f>
        <v/>
      </c>
      <c r="H513" s="134" t="str">
        <f>IF('Retrofit Inputs'!H517=0,"",'Retrofit Inputs'!H517)</f>
        <v/>
      </c>
      <c r="I513" s="134" t="str">
        <f>IF('Retrofit Inputs'!K517=0,"",'Retrofit Inputs'!K517)</f>
        <v/>
      </c>
      <c r="J513" s="135" t="str">
        <f ca="1">IF(OR(B513="",I513=""),"",IF(I513="None",0,INDEX(INDIRECT(CONCATENATE(B513,"SF")),1,MATCH(I513,Defaults!D$22:G$22,0))))</f>
        <v/>
      </c>
      <c r="K513" s="128" t="str">
        <f>IF(OR('Retrofit Inputs'!M517="",'Retrofit Inputs'!O517=""),"",IF(OR('Retrofit Inputs'!M517="LED Tube",'Retrofit Inputs'!M517="LED Kit"),CONCATENATE("LED"," ",'Retrofit Inputs'!O517),CONCATENATE('Retrofit Inputs'!M517, " ",'Retrofit Inputs'!O517)))</f>
        <v/>
      </c>
      <c r="L513" s="123" t="str">
        <f>IF(K513="","",VLOOKUP(K513,Measures!D$11:G$245,4,FALSE))</f>
        <v/>
      </c>
      <c r="M513" s="121" t="str">
        <f>IF('Retrofit Inputs'!Q517=0,"",'Retrofit Inputs'!Q517)</f>
        <v/>
      </c>
      <c r="N513" s="129" t="str">
        <f>IF('Retrofit Inputs'!T517=0,"",'Retrofit Inputs'!T517)</f>
        <v/>
      </c>
      <c r="O513" s="130" t="str">
        <f ca="1">IF(OR(B513="",N513=""),"",IF(N513="None",0,INDEX(INDIRECT(CONCATENATE(B513,"SF")),1,MATCH(N513,Defaults!D$22:G$22,0))))</f>
        <v/>
      </c>
      <c r="P513" s="131" t="str">
        <f t="shared" ca="1" si="28"/>
        <v/>
      </c>
      <c r="Q513" s="228" t="str">
        <f t="shared" ca="1" si="29"/>
        <v/>
      </c>
      <c r="R513" s="132" t="str">
        <f t="shared" ca="1" si="30"/>
        <v/>
      </c>
      <c r="S513" s="352" t="str">
        <f t="shared" ca="1" si="31"/>
        <v/>
      </c>
      <c r="T513" s="104"/>
      <c r="U513" s="104"/>
    </row>
    <row r="514" spans="1:24" s="20" customFormat="1" ht="15" customHeight="1">
      <c r="A514" s="109"/>
      <c r="B514" s="348" t="str">
        <f>IF('Retrofit Inputs'!B518=0,"",'Retrofit Inputs'!B518)</f>
        <v/>
      </c>
      <c r="C514" s="118" t="str">
        <f>IF(B514="","",VLOOKUP(B514,Defaults!B$22:C$28,2,FALSE))</f>
        <v/>
      </c>
      <c r="D514" s="125" t="str">
        <f>IFERROR(VLOOKUP(F514,Measures!$D$11:$F$245,3,FALSE),"")</f>
        <v/>
      </c>
      <c r="E514" s="127" t="str">
        <f ca="1">IF(OR('Project Info'!$C$16="",B514=""),"",IF(D514="Screw-in Lighting",INDEX(INDIRECT(CONCATENATE(B514,"SI_IE")),'Project Info'!C$16,1),IF(D514="Hard-Wired Lighting",INDEX(INDIRECT(CONCATENATE(B514,"HW_IE")),'Project Info'!C$16,1))))</f>
        <v/>
      </c>
      <c r="F514" s="117" t="str">
        <f>IF(OR('Retrofit Inputs'!D518="",'Retrofit Inputs'!F518=""),"",IF(OR('Retrofit Inputs'!D518="LED Tube",'Retrofit Inputs'!D518="LED Kit"),CONCATENATE("LED"," ",'Retrofit Inputs'!F518),CONCATENATE('Retrofit Inputs'!D518, " ",'Retrofit Inputs'!F518)))</f>
        <v/>
      </c>
      <c r="G514" s="120" t="str">
        <f>IF(F514="","",VLOOKUP(F514,Measures!D$11:G$245,4,FALSE))</f>
        <v/>
      </c>
      <c r="H514" s="121" t="str">
        <f>IF('Retrofit Inputs'!H518=0,"",'Retrofit Inputs'!H518)</f>
        <v/>
      </c>
      <c r="I514" s="121" t="str">
        <f>IF('Retrofit Inputs'!K518=0,"",'Retrofit Inputs'!K518)</f>
        <v/>
      </c>
      <c r="J514" s="122" t="str">
        <f ca="1">IF(OR(B514="",I514=""),"",IF(I514="None",0,INDEX(INDIRECT(CONCATENATE(B514,"SF")),1,MATCH(I514,Defaults!D$22:G$22,0))))</f>
        <v/>
      </c>
      <c r="K514" s="117" t="str">
        <f>IF(OR('Retrofit Inputs'!M518="",'Retrofit Inputs'!O518=""),"",IF(OR('Retrofit Inputs'!M518="LED Tube",'Retrofit Inputs'!M518="LED Kit"),CONCATENATE("LED"," ",'Retrofit Inputs'!O518),CONCATENATE('Retrofit Inputs'!M518, " ",'Retrofit Inputs'!O518)))</f>
        <v/>
      </c>
      <c r="L514" s="123" t="str">
        <f>IF(K514="","",VLOOKUP(K514,Measures!D$11:G$245,4,FALSE))</f>
        <v/>
      </c>
      <c r="M514" s="121" t="str">
        <f>IF('Retrofit Inputs'!Q518=0,"",'Retrofit Inputs'!Q518)</f>
        <v/>
      </c>
      <c r="N514" s="121" t="str">
        <f>IF('Retrofit Inputs'!T518=0,"",'Retrofit Inputs'!T518)</f>
        <v/>
      </c>
      <c r="O514" s="122" t="str">
        <f ca="1">IF(OR(B514="",N514=""),"",IF(N514="None",0,INDEX(INDIRECT(CONCATENATE(B514,"SF")),1,MATCH(N514,Defaults!D$22:G$22,0))))</f>
        <v/>
      </c>
      <c r="P514" s="136" t="str">
        <f t="shared" ca="1" si="28"/>
        <v/>
      </c>
      <c r="Q514" s="230" t="str">
        <f t="shared" ca="1" si="29"/>
        <v/>
      </c>
      <c r="R514" s="126" t="str">
        <f t="shared" ca="1" si="30"/>
        <v/>
      </c>
      <c r="S514" s="351" t="str">
        <f t="shared" ca="1" si="31"/>
        <v/>
      </c>
      <c r="T514" s="104"/>
      <c r="U514" s="104"/>
    </row>
    <row r="515" spans="1:24" ht="15" customHeight="1">
      <c r="A515" s="15"/>
      <c r="B515" s="348" t="str">
        <f>IF('Retrofit Inputs'!B519=0,"",'Retrofit Inputs'!B519)</f>
        <v/>
      </c>
      <c r="C515" s="118" t="str">
        <f>IF(B515="","",VLOOKUP(B515,Defaults!B$22:C$28,2,FALSE))</f>
        <v/>
      </c>
      <c r="D515" s="125" t="str">
        <f>IFERROR(VLOOKUP(F515,Measures!$D$11:$F$245,3,FALSE),"")</f>
        <v/>
      </c>
      <c r="E515" s="127" t="str">
        <f ca="1">IF(OR('Project Info'!$C$16="",B515=""),"",IF(D515="Screw-in Lighting",INDEX(INDIRECT(CONCATENATE(B515,"SI_IE")),'Project Info'!C$16,1),IF(D515="Hard-Wired Lighting",INDEX(INDIRECT(CONCATENATE(B515,"HW_IE")),'Project Info'!C$16,1))))</f>
        <v/>
      </c>
      <c r="F515" s="128" t="str">
        <f>IF(OR('Retrofit Inputs'!D519="",'Retrofit Inputs'!F519=""),"",IF(OR('Retrofit Inputs'!D519="LED Tube",'Retrofit Inputs'!D519="LED Kit"),CONCATENATE("LED"," ",'Retrofit Inputs'!F519),CONCATENATE('Retrofit Inputs'!D519, " ",'Retrofit Inputs'!F519)))</f>
        <v/>
      </c>
      <c r="G515" s="120" t="str">
        <f>IF(F515="","",VLOOKUP(F515,Measures!D$11:G$245,4,FALSE))</f>
        <v/>
      </c>
      <c r="H515" s="129" t="str">
        <f>IF('Retrofit Inputs'!H519=0,"",'Retrofit Inputs'!H519)</f>
        <v/>
      </c>
      <c r="I515" s="129" t="str">
        <f>IF('Retrofit Inputs'!K519=0,"",'Retrofit Inputs'!K519)</f>
        <v/>
      </c>
      <c r="J515" s="130" t="str">
        <f ca="1">IF(OR(B515="",I515=""),"",IF(I515="None",0,INDEX(INDIRECT(CONCATENATE(B515,"SF")),1,MATCH(I515,Defaults!D$22:G$22,0))))</f>
        <v/>
      </c>
      <c r="K515" s="128" t="str">
        <f>IF(OR('Retrofit Inputs'!M519="",'Retrofit Inputs'!O519=""),"",IF(OR('Retrofit Inputs'!M519="LED Tube",'Retrofit Inputs'!M519="LED Kit"),CONCATENATE("LED"," ",'Retrofit Inputs'!O519),CONCATENATE('Retrofit Inputs'!M519, " ",'Retrofit Inputs'!O519)))</f>
        <v/>
      </c>
      <c r="L515" s="123" t="str">
        <f>IF(K515="","",VLOOKUP(K515,Measures!D$11:G$245,4,FALSE))</f>
        <v/>
      </c>
      <c r="M515" s="121" t="str">
        <f>IF('Retrofit Inputs'!Q519=0,"",'Retrofit Inputs'!Q519)</f>
        <v/>
      </c>
      <c r="N515" s="129" t="str">
        <f>IF('Retrofit Inputs'!T519=0,"",'Retrofit Inputs'!T519)</f>
        <v/>
      </c>
      <c r="O515" s="130" t="str">
        <f ca="1">IF(OR(B515="",N515=""),"",IF(N515="None",0,INDEX(INDIRECT(CONCATENATE(B515,"SF")),1,MATCH(N515,Defaults!D$22:G$22,0))))</f>
        <v/>
      </c>
      <c r="P515" s="131" t="str">
        <f t="shared" ca="1" si="28"/>
        <v/>
      </c>
      <c r="Q515" s="228" t="str">
        <f t="shared" ca="1" si="29"/>
        <v/>
      </c>
      <c r="R515" s="132" t="str">
        <f t="shared" ca="1" si="30"/>
        <v/>
      </c>
      <c r="S515" s="352" t="str">
        <f t="shared" ca="1" si="31"/>
        <v/>
      </c>
      <c r="U515" s="104"/>
      <c r="V515" s="20"/>
      <c r="W515" s="20"/>
      <c r="X515" s="20"/>
    </row>
    <row r="516" spans="1:24" ht="15" customHeight="1">
      <c r="A516" s="19"/>
      <c r="B516" s="348" t="str">
        <f>IF('Retrofit Inputs'!B520=0,"",'Retrofit Inputs'!B520)</f>
        <v/>
      </c>
      <c r="C516" s="118" t="str">
        <f>IF(B516="","",VLOOKUP(B516,Defaults!B$22:C$28,2,FALSE))</f>
        <v/>
      </c>
      <c r="D516" s="125" t="str">
        <f>IFERROR(VLOOKUP(F516,Measures!$D$11:$F$245,3,FALSE),"")</f>
        <v/>
      </c>
      <c r="E516" s="127" t="str">
        <f ca="1">IF(OR('Project Info'!$C$16="",B516=""),"",IF(D516="Screw-in Lighting",INDEX(INDIRECT(CONCATENATE(B516,"SI_IE")),'Project Info'!C$16,1),IF(D516="Hard-Wired Lighting",INDEX(INDIRECT(CONCATENATE(B516,"HW_IE")),'Project Info'!C$16,1))))</f>
        <v/>
      </c>
      <c r="F516" s="128" t="str">
        <f>IF(OR('Retrofit Inputs'!D520="",'Retrofit Inputs'!F520=""),"",IF(OR('Retrofit Inputs'!D520="LED Tube",'Retrofit Inputs'!D520="LED Kit"),CONCATENATE("LED"," ",'Retrofit Inputs'!F520),CONCATENATE('Retrofit Inputs'!D520, " ",'Retrofit Inputs'!F520)))</f>
        <v/>
      </c>
      <c r="G516" s="120" t="str">
        <f>IF(F516="","",VLOOKUP(F516,Measures!D$11:G$245,4,FALSE))</f>
        <v/>
      </c>
      <c r="H516" s="129" t="str">
        <f>IF('Retrofit Inputs'!H520=0,"",'Retrofit Inputs'!H520)</f>
        <v/>
      </c>
      <c r="I516" s="129" t="str">
        <f>IF('Retrofit Inputs'!K520=0,"",'Retrofit Inputs'!K520)</f>
        <v/>
      </c>
      <c r="J516" s="130" t="str">
        <f ca="1">IF(OR(B516="",I516=""),"",IF(I516="None",0,INDEX(INDIRECT(CONCATENATE(B516,"SF")),1,MATCH(I516,Defaults!D$22:G$22,0))))</f>
        <v/>
      </c>
      <c r="K516" s="24" t="str">
        <f>IF(OR('Retrofit Inputs'!M520="",'Retrofit Inputs'!O520=""),"",IF(OR('Retrofit Inputs'!M520="LED Tube",'Retrofit Inputs'!M520="LED Kit"),CONCATENATE("LED"," ",'Retrofit Inputs'!O520),CONCATENATE('Retrofit Inputs'!M520, " ",'Retrofit Inputs'!O520)))</f>
        <v/>
      </c>
      <c r="L516" s="123" t="str">
        <f>IF(K516="","",VLOOKUP(K516,Measures!D$11:G$245,4,FALSE))</f>
        <v/>
      </c>
      <c r="M516" s="121" t="str">
        <f>IF('Retrofit Inputs'!Q520=0,"",'Retrofit Inputs'!Q520)</f>
        <v/>
      </c>
      <c r="N516" s="25" t="str">
        <f>IF('Retrofit Inputs'!T520=0,"",'Retrofit Inputs'!T520)</f>
        <v/>
      </c>
      <c r="O516" s="26" t="str">
        <f ca="1">IF(OR(B516="",N516=""),"",IF(N516="None",0,INDEX(INDIRECT(CONCATENATE(B516,"SF")),1,MATCH(N516,Defaults!D$22:G$22,0))))</f>
        <v/>
      </c>
      <c r="P516" s="27" t="str">
        <f t="shared" ca="1" si="28"/>
        <v/>
      </c>
      <c r="Q516" s="229" t="str">
        <f t="shared" ca="1" si="29"/>
        <v/>
      </c>
      <c r="R516" s="81" t="str">
        <f t="shared" ca="1" si="30"/>
        <v/>
      </c>
      <c r="S516" s="353" t="str">
        <f t="shared" ca="1" si="31"/>
        <v/>
      </c>
      <c r="V516" s="20"/>
      <c r="W516" s="20"/>
      <c r="X516" s="20"/>
    </row>
    <row r="517" spans="1:24" ht="15" customHeight="1">
      <c r="A517" s="104"/>
      <c r="B517" s="348" t="str">
        <f>IF('Retrofit Inputs'!B521=0,"",'Retrofit Inputs'!B521)</f>
        <v/>
      </c>
      <c r="C517" s="118" t="str">
        <f>IF(B517="","",VLOOKUP(B517,Defaults!B$22:C$28,2,FALSE))</f>
        <v/>
      </c>
      <c r="D517" s="125" t="str">
        <f>IFERROR(VLOOKUP(F517,Measures!$D$11:$F$245,3,FALSE),"")</f>
        <v/>
      </c>
      <c r="E517" s="127" t="str">
        <f ca="1">IF(OR('Project Info'!$C$16="",B517=""),"",IF(D517="Screw-in Lighting",INDEX(INDIRECT(CONCATENATE(B517,"SI_IE")),'Project Info'!C$16,1),IF(D517="Hard-Wired Lighting",INDEX(INDIRECT(CONCATENATE(B517,"HW_IE")),'Project Info'!C$16,1))))</f>
        <v/>
      </c>
      <c r="F517" s="128" t="str">
        <f>IF(OR('Retrofit Inputs'!D521="",'Retrofit Inputs'!F521=""),"",IF(OR('Retrofit Inputs'!D521="LED Tube",'Retrofit Inputs'!D521="LED Kit"),CONCATENATE("LED"," ",'Retrofit Inputs'!F521),CONCATENATE('Retrofit Inputs'!D521, " ",'Retrofit Inputs'!F521)))</f>
        <v/>
      </c>
      <c r="G517" s="120" t="str">
        <f>IF(F517="","",VLOOKUP(F517,Measures!D$11:G$245,4,FALSE))</f>
        <v/>
      </c>
      <c r="H517" s="129" t="str">
        <f>IF('Retrofit Inputs'!H521=0,"",'Retrofit Inputs'!H521)</f>
        <v/>
      </c>
      <c r="I517" s="129" t="str">
        <f>IF('Retrofit Inputs'!K521=0,"",'Retrofit Inputs'!K521)</f>
        <v/>
      </c>
      <c r="J517" s="130" t="str">
        <f ca="1">IF(OR(B517="",I517=""),"",IF(I517="None",0,INDEX(INDIRECT(CONCATENATE(B517,"SF")),1,MATCH(I517,Defaults!D$22:G$22,0))))</f>
        <v/>
      </c>
      <c r="K517" s="128" t="str">
        <f>IF(OR('Retrofit Inputs'!M521="",'Retrofit Inputs'!O521=""),"",IF(OR('Retrofit Inputs'!M521="LED Tube",'Retrofit Inputs'!M521="LED Kit"),CONCATENATE("LED"," ",'Retrofit Inputs'!O521),CONCATENATE('Retrofit Inputs'!M521, " ",'Retrofit Inputs'!O521)))</f>
        <v/>
      </c>
      <c r="L517" s="123" t="str">
        <f>IF(K517="","",VLOOKUP(K517,Measures!D$11:G$245,4,FALSE))</f>
        <v/>
      </c>
      <c r="M517" s="121" t="str">
        <f>IF('Retrofit Inputs'!Q521=0,"",'Retrofit Inputs'!Q521)</f>
        <v/>
      </c>
      <c r="N517" s="129" t="str">
        <f>IF('Retrofit Inputs'!T521=0,"",'Retrofit Inputs'!T521)</f>
        <v/>
      </c>
      <c r="O517" s="130" t="str">
        <f ca="1">IF(OR(B517="",N517=""),"",IF(N517="None",0,INDEX(INDIRECT(CONCATENATE(B517,"SF")),1,MATCH(N517,Defaults!D$22:G$22,0))))</f>
        <v/>
      </c>
      <c r="P517" s="131" t="str">
        <f t="shared" ca="1" si="28"/>
        <v/>
      </c>
      <c r="Q517" s="228" t="str">
        <f t="shared" ca="1" si="29"/>
        <v/>
      </c>
      <c r="R517" s="132" t="str">
        <f t="shared" ca="1" si="30"/>
        <v/>
      </c>
      <c r="S517" s="352" t="str">
        <f t="shared" ca="1" si="31"/>
        <v/>
      </c>
    </row>
    <row r="518" spans="1:24" ht="15" customHeight="1">
      <c r="A518" s="104"/>
      <c r="B518" s="348" t="str">
        <f>IF('Retrofit Inputs'!B522=0,"",'Retrofit Inputs'!B522)</f>
        <v/>
      </c>
      <c r="C518" s="118" t="str">
        <f>IF(B518="","",VLOOKUP(B518,Defaults!B$22:C$28,2,FALSE))</f>
        <v/>
      </c>
      <c r="D518" s="125" t="str">
        <f>IFERROR(VLOOKUP(F518,Measures!$D$11:$F$245,3,FALSE),"")</f>
        <v/>
      </c>
      <c r="E518" s="127" t="str">
        <f ca="1">IF(OR('Project Info'!$C$16="",B518=""),"",IF(D518="Screw-in Lighting",INDEX(INDIRECT(CONCATENATE(B518,"SI_IE")),'Project Info'!C$16,1),IF(D518="Hard-Wired Lighting",INDEX(INDIRECT(CONCATENATE(B518,"HW_IE")),'Project Info'!C$16,1))))</f>
        <v/>
      </c>
      <c r="F518" s="128" t="str">
        <f>IF(OR('Retrofit Inputs'!D522="",'Retrofit Inputs'!F522=""),"",IF(OR('Retrofit Inputs'!D522="LED Tube",'Retrofit Inputs'!D522="LED Kit"),CONCATENATE("LED"," ",'Retrofit Inputs'!F522),CONCATENATE('Retrofit Inputs'!D522, " ",'Retrofit Inputs'!F522)))</f>
        <v/>
      </c>
      <c r="G518" s="120" t="str">
        <f>IF(F518="","",VLOOKUP(F518,Measures!D$11:G$245,4,FALSE))</f>
        <v/>
      </c>
      <c r="H518" s="129" t="str">
        <f>IF('Retrofit Inputs'!H522=0,"",'Retrofit Inputs'!H522)</f>
        <v/>
      </c>
      <c r="I518" s="129" t="str">
        <f>IF('Retrofit Inputs'!K522=0,"",'Retrofit Inputs'!K522)</f>
        <v/>
      </c>
      <c r="J518" s="130" t="str">
        <f ca="1">IF(OR(B518="",I518=""),"",IF(I518="None",0,INDEX(INDIRECT(CONCATENATE(B518,"SF")),1,MATCH(I518,Defaults!D$22:G$22,0))))</f>
        <v/>
      </c>
      <c r="K518" s="128" t="str">
        <f>IF(OR('Retrofit Inputs'!M522="",'Retrofit Inputs'!O522=""),"",IF(OR('Retrofit Inputs'!M522="LED Tube",'Retrofit Inputs'!M522="LED Kit"),CONCATENATE("LED"," ",'Retrofit Inputs'!O522),CONCATENATE('Retrofit Inputs'!M522, " ",'Retrofit Inputs'!O522)))</f>
        <v/>
      </c>
      <c r="L518" s="123" t="str">
        <f>IF(K518="","",VLOOKUP(K518,Measures!D$11:G$245,4,FALSE))</f>
        <v/>
      </c>
      <c r="M518" s="121" t="str">
        <f>IF('Retrofit Inputs'!Q522=0,"",'Retrofit Inputs'!Q522)</f>
        <v/>
      </c>
      <c r="N518" s="129" t="str">
        <f>IF('Retrofit Inputs'!T522=0,"",'Retrofit Inputs'!T522)</f>
        <v/>
      </c>
      <c r="O518" s="130" t="str">
        <f ca="1">IF(OR(B518="",N518=""),"",IF(N518="None",0,INDEX(INDIRECT(CONCATENATE(B518,"SF")),1,MATCH(N518,Defaults!D$22:G$22,0))))</f>
        <v/>
      </c>
      <c r="P518" s="131" t="str">
        <f t="shared" ca="1" si="28"/>
        <v/>
      </c>
      <c r="Q518" s="228" t="str">
        <f t="shared" ca="1" si="29"/>
        <v/>
      </c>
      <c r="R518" s="132" t="str">
        <f t="shared" ca="1" si="30"/>
        <v/>
      </c>
      <c r="S518" s="352" t="str">
        <f t="shared" ca="1" si="31"/>
        <v/>
      </c>
    </row>
    <row r="519" spans="1:24" ht="15" customHeight="1">
      <c r="A519" s="104"/>
      <c r="B519" s="348" t="str">
        <f>IF('Retrofit Inputs'!B523=0,"",'Retrofit Inputs'!B523)</f>
        <v/>
      </c>
      <c r="C519" s="118" t="str">
        <f>IF(B519="","",VLOOKUP(B519,Defaults!B$22:C$28,2,FALSE))</f>
        <v/>
      </c>
      <c r="D519" s="125" t="str">
        <f>IFERROR(VLOOKUP(F519,Measures!$D$11:$F$245,3,FALSE),"")</f>
        <v/>
      </c>
      <c r="E519" s="127" t="str">
        <f ca="1">IF(OR('Project Info'!$C$16="",B519=""),"",IF(D519="Screw-in Lighting",INDEX(INDIRECT(CONCATENATE(B519,"SI_IE")),'Project Info'!C$16,1),IF(D519="Hard-Wired Lighting",INDEX(INDIRECT(CONCATENATE(B519,"HW_IE")),'Project Info'!C$16,1))))</f>
        <v/>
      </c>
      <c r="F519" s="128" t="str">
        <f>IF(OR('Retrofit Inputs'!D523="",'Retrofit Inputs'!F523=""),"",IF(OR('Retrofit Inputs'!D523="LED Tube",'Retrofit Inputs'!D523="LED Kit"),CONCATENATE("LED"," ",'Retrofit Inputs'!F523),CONCATENATE('Retrofit Inputs'!D523, " ",'Retrofit Inputs'!F523)))</f>
        <v/>
      </c>
      <c r="G519" s="120" t="str">
        <f>IF(F519="","",VLOOKUP(F519,Measures!D$11:G$245,4,FALSE))</f>
        <v/>
      </c>
      <c r="H519" s="129" t="str">
        <f>IF('Retrofit Inputs'!H523=0,"",'Retrofit Inputs'!H523)</f>
        <v/>
      </c>
      <c r="I519" s="129" t="str">
        <f>IF('Retrofit Inputs'!K523=0,"",'Retrofit Inputs'!K523)</f>
        <v/>
      </c>
      <c r="J519" s="130" t="str">
        <f ca="1">IF(OR(B519="",I519=""),"",IF(I519="None",0,INDEX(INDIRECT(CONCATENATE(B519,"SF")),1,MATCH(I519,Defaults!D$22:G$22,0))))</f>
        <v/>
      </c>
      <c r="K519" s="128" t="str">
        <f>IF(OR('Retrofit Inputs'!M523="",'Retrofit Inputs'!O523=""),"",IF(OR('Retrofit Inputs'!M523="LED Tube",'Retrofit Inputs'!M523="LED Kit"),CONCATENATE("LED"," ",'Retrofit Inputs'!O523),CONCATENATE('Retrofit Inputs'!M523, " ",'Retrofit Inputs'!O523)))</f>
        <v/>
      </c>
      <c r="L519" s="123" t="str">
        <f>IF(K519="","",VLOOKUP(K519,Measures!D$11:G$245,4,FALSE))</f>
        <v/>
      </c>
      <c r="M519" s="121" t="str">
        <f>IF('Retrofit Inputs'!Q523=0,"",'Retrofit Inputs'!Q523)</f>
        <v/>
      </c>
      <c r="N519" s="129" t="str">
        <f>IF('Retrofit Inputs'!T523=0,"",'Retrofit Inputs'!T523)</f>
        <v/>
      </c>
      <c r="O519" s="130" t="str">
        <f ca="1">IF(OR(B519="",N519=""),"",IF(N519="None",0,INDEX(INDIRECT(CONCATENATE(B519,"SF")),1,MATCH(N519,Defaults!D$22:G$22,0))))</f>
        <v/>
      </c>
      <c r="P519" s="131" t="str">
        <f t="shared" ca="1" si="28"/>
        <v/>
      </c>
      <c r="Q519" s="228" t="str">
        <f t="shared" ca="1" si="29"/>
        <v/>
      </c>
      <c r="R519" s="132" t="str">
        <f t="shared" ca="1" si="30"/>
        <v/>
      </c>
      <c r="S519" s="352" t="str">
        <f t="shared" ca="1" si="31"/>
        <v/>
      </c>
    </row>
    <row r="520" spans="1:24" ht="15" customHeight="1">
      <c r="B520" s="348" t="str">
        <f>IF('Retrofit Inputs'!B524=0,"",'Retrofit Inputs'!B524)</f>
        <v/>
      </c>
      <c r="C520" s="118" t="str">
        <f>IF(B520="","",VLOOKUP(B520,Defaults!B$22:C$28,2,FALSE))</f>
        <v/>
      </c>
      <c r="D520" s="125" t="str">
        <f>IFERROR(VLOOKUP(F520,Measures!$D$11:$F$245,3,FALSE),"")</f>
        <v/>
      </c>
      <c r="E520" s="127" t="str">
        <f ca="1">IF(OR('Project Info'!$C$16="",B520=""),"",IF(D520="Screw-in Lighting",INDEX(INDIRECT(CONCATENATE(B520,"SI_IE")),'Project Info'!C$16,1),IF(D520="Hard-Wired Lighting",INDEX(INDIRECT(CONCATENATE(B520,"HW_IE")),'Project Info'!C$16,1))))</f>
        <v/>
      </c>
      <c r="F520" s="128" t="str">
        <f>IF(OR('Retrofit Inputs'!D524="",'Retrofit Inputs'!F524=""),"",IF(OR('Retrofit Inputs'!D524="LED Tube",'Retrofit Inputs'!D524="LED Kit"),CONCATENATE("LED"," ",'Retrofit Inputs'!F524),CONCATENATE('Retrofit Inputs'!D524, " ",'Retrofit Inputs'!F524)))</f>
        <v/>
      </c>
      <c r="G520" s="120" t="str">
        <f>IF(F520="","",VLOOKUP(F520,Measures!D$11:G$245,4,FALSE))</f>
        <v/>
      </c>
      <c r="H520" s="129" t="str">
        <f>IF('Retrofit Inputs'!H524=0,"",'Retrofit Inputs'!H524)</f>
        <v/>
      </c>
      <c r="I520" s="129" t="str">
        <f>IF('Retrofit Inputs'!K524=0,"",'Retrofit Inputs'!K524)</f>
        <v/>
      </c>
      <c r="J520" s="130" t="str">
        <f ca="1">IF(OR(B520="",I520=""),"",IF(I520="None",0,INDEX(INDIRECT(CONCATENATE(B520,"SF")),1,MATCH(I520,Defaults!D$22:G$22,0))))</f>
        <v/>
      </c>
      <c r="K520" s="128" t="str">
        <f>IF(OR('Retrofit Inputs'!M524="",'Retrofit Inputs'!O524=""),"",IF(OR('Retrofit Inputs'!M524="LED Tube",'Retrofit Inputs'!M524="LED Kit"),CONCATENATE("LED"," ",'Retrofit Inputs'!O524),CONCATENATE('Retrofit Inputs'!M524, " ",'Retrofit Inputs'!O524)))</f>
        <v/>
      </c>
      <c r="L520" s="123" t="str">
        <f>IF(K520="","",VLOOKUP(K520,Measures!D$11:G$245,4,FALSE))</f>
        <v/>
      </c>
      <c r="M520" s="121" t="str">
        <f>IF('Retrofit Inputs'!Q524=0,"",'Retrofit Inputs'!Q524)</f>
        <v/>
      </c>
      <c r="N520" s="129" t="str">
        <f>IF('Retrofit Inputs'!T524=0,"",'Retrofit Inputs'!T524)</f>
        <v/>
      </c>
      <c r="O520" s="130" t="str">
        <f ca="1">IF(OR(B520="",N520=""),"",IF(N520="None",0,INDEX(INDIRECT(CONCATENATE(B520,"SF")),1,MATCH(N520,Defaults!D$22:G$22,0))))</f>
        <v/>
      </c>
      <c r="P520" s="131" t="str">
        <f t="shared" ca="1" si="28"/>
        <v/>
      </c>
      <c r="Q520" s="228" t="str">
        <f t="shared" ca="1" si="29"/>
        <v/>
      </c>
      <c r="R520" s="132" t="str">
        <f t="shared" ca="1" si="30"/>
        <v/>
      </c>
      <c r="S520" s="352" t="str">
        <f t="shared" ca="1" si="31"/>
        <v/>
      </c>
    </row>
    <row r="521" spans="1:24" ht="15" customHeight="1">
      <c r="B521" s="348" t="str">
        <f>IF('Retrofit Inputs'!B525=0,"",'Retrofit Inputs'!B525)</f>
        <v/>
      </c>
      <c r="C521" s="118" t="str">
        <f>IF(B521="","",VLOOKUP(B521,Defaults!B$22:C$28,2,FALSE))</f>
        <v/>
      </c>
      <c r="D521" s="125" t="str">
        <f>IFERROR(VLOOKUP(F521,Measures!$D$11:$F$245,3,FALSE),"")</f>
        <v/>
      </c>
      <c r="E521" s="127" t="str">
        <f ca="1">IF(OR('Project Info'!$C$16="",B521=""),"",IF(D521="Screw-in Lighting",INDEX(INDIRECT(CONCATENATE(B521,"SI_IE")),'Project Info'!C$16,1),IF(D521="Hard-Wired Lighting",INDEX(INDIRECT(CONCATENATE(B521,"HW_IE")),'Project Info'!C$16,1))))</f>
        <v/>
      </c>
      <c r="F521" s="128" t="str">
        <f>IF(OR('Retrofit Inputs'!D525="",'Retrofit Inputs'!F525=""),"",IF(OR('Retrofit Inputs'!D525="LED Tube",'Retrofit Inputs'!D525="LED Kit"),CONCATENATE("LED"," ",'Retrofit Inputs'!F525),CONCATENATE('Retrofit Inputs'!D525, " ",'Retrofit Inputs'!F525)))</f>
        <v/>
      </c>
      <c r="G521" s="120" t="str">
        <f>IF(F521="","",VLOOKUP(F521,Measures!D$11:G$245,4,FALSE))</f>
        <v/>
      </c>
      <c r="H521" s="129" t="str">
        <f>IF('Retrofit Inputs'!H525=0,"",'Retrofit Inputs'!H525)</f>
        <v/>
      </c>
      <c r="I521" s="129" t="str">
        <f>IF('Retrofit Inputs'!K525=0,"",'Retrofit Inputs'!K525)</f>
        <v/>
      </c>
      <c r="J521" s="130" t="str">
        <f ca="1">IF(OR(B521="",I521=""),"",IF(I521="None",0,INDEX(INDIRECT(CONCATENATE(B521,"SF")),1,MATCH(I521,Defaults!D$22:G$22,0))))</f>
        <v/>
      </c>
      <c r="K521" s="128" t="str">
        <f>IF(OR('Retrofit Inputs'!M525="",'Retrofit Inputs'!O525=""),"",IF(OR('Retrofit Inputs'!M525="LED Tube",'Retrofit Inputs'!M525="LED Kit"),CONCATENATE("LED"," ",'Retrofit Inputs'!O525),CONCATENATE('Retrofit Inputs'!M525, " ",'Retrofit Inputs'!O525)))</f>
        <v/>
      </c>
      <c r="L521" s="123" t="str">
        <f>IF(K521="","",VLOOKUP(K521,Measures!D$11:G$245,4,FALSE))</f>
        <v/>
      </c>
      <c r="M521" s="121" t="str">
        <f>IF('Retrofit Inputs'!Q525=0,"",'Retrofit Inputs'!Q525)</f>
        <v/>
      </c>
      <c r="N521" s="129" t="str">
        <f>IF('Retrofit Inputs'!T525=0,"",'Retrofit Inputs'!T525)</f>
        <v/>
      </c>
      <c r="O521" s="130" t="str">
        <f ca="1">IF(OR(B521="",N521=""),"",IF(N521="None",0,INDEX(INDIRECT(CONCATENATE(B521,"SF")),1,MATCH(N521,Defaults!D$22:G$22,0))))</f>
        <v/>
      </c>
      <c r="P521" s="131" t="str">
        <f t="shared" ca="1" si="28"/>
        <v/>
      </c>
      <c r="Q521" s="228" t="str">
        <f t="shared" ca="1" si="29"/>
        <v/>
      </c>
      <c r="R521" s="132" t="str">
        <f t="shared" ca="1" si="30"/>
        <v/>
      </c>
      <c r="S521" s="352" t="str">
        <f t="shared" ca="1" si="31"/>
        <v/>
      </c>
    </row>
    <row r="522" spans="1:24" ht="15" customHeight="1">
      <c r="B522" s="348" t="str">
        <f>IF('Retrofit Inputs'!B526=0,"",'Retrofit Inputs'!B526)</f>
        <v/>
      </c>
      <c r="C522" s="118" t="str">
        <f>IF(B522="","",VLOOKUP(B522,Defaults!B$22:C$28,2,FALSE))</f>
        <v/>
      </c>
      <c r="D522" s="125" t="str">
        <f>IFERROR(VLOOKUP(F522,Measures!$D$11:$F$245,3,FALSE),"")</f>
        <v/>
      </c>
      <c r="E522" s="127" t="str">
        <f ca="1">IF(OR('Project Info'!$C$16="",B522=""),"",IF(D522="Screw-in Lighting",INDEX(INDIRECT(CONCATENATE(B522,"SI_IE")),'Project Info'!C$16,1),IF(D522="Hard-Wired Lighting",INDEX(INDIRECT(CONCATENATE(B522,"HW_IE")),'Project Info'!C$16,1))))</f>
        <v/>
      </c>
      <c r="F522" s="133" t="str">
        <f>IF(OR('Retrofit Inputs'!D526="",'Retrofit Inputs'!F526=""),"",IF(OR('Retrofit Inputs'!D526="LED Tube",'Retrofit Inputs'!D526="LED Kit"),CONCATENATE("LED"," ",'Retrofit Inputs'!F526),CONCATENATE('Retrofit Inputs'!D526, " ",'Retrofit Inputs'!F526)))</f>
        <v/>
      </c>
      <c r="G522" s="120" t="str">
        <f>IF(F522="","",VLOOKUP(F522,Measures!D$11:G$245,4,FALSE))</f>
        <v/>
      </c>
      <c r="H522" s="134" t="str">
        <f>IF('Retrofit Inputs'!H526=0,"",'Retrofit Inputs'!H526)</f>
        <v/>
      </c>
      <c r="I522" s="134" t="str">
        <f>IF('Retrofit Inputs'!K526=0,"",'Retrofit Inputs'!K526)</f>
        <v/>
      </c>
      <c r="J522" s="135" t="str">
        <f ca="1">IF(OR(B522="",I522=""),"",IF(I522="None",0,INDEX(INDIRECT(CONCATENATE(B522,"SF")),1,MATCH(I522,Defaults!D$22:G$22,0))))</f>
        <v/>
      </c>
      <c r="K522" s="128" t="str">
        <f>IF(OR('Retrofit Inputs'!M526="",'Retrofit Inputs'!O526=""),"",IF(OR('Retrofit Inputs'!M526="LED Tube",'Retrofit Inputs'!M526="LED Kit"),CONCATENATE("LED"," ",'Retrofit Inputs'!O526),CONCATENATE('Retrofit Inputs'!M526, " ",'Retrofit Inputs'!O526)))</f>
        <v/>
      </c>
      <c r="L522" s="123" t="str">
        <f>IF(K522="","",VLOOKUP(K522,Measures!D$11:G$245,4,FALSE))</f>
        <v/>
      </c>
      <c r="M522" s="121" t="str">
        <f>IF('Retrofit Inputs'!Q526=0,"",'Retrofit Inputs'!Q526)</f>
        <v/>
      </c>
      <c r="N522" s="129" t="str">
        <f>IF('Retrofit Inputs'!T526=0,"",'Retrofit Inputs'!T526)</f>
        <v/>
      </c>
      <c r="O522" s="130" t="str">
        <f ca="1">IF(OR(B522="",N522=""),"",IF(N522="None",0,INDEX(INDIRECT(CONCATENATE(B522,"SF")),1,MATCH(N522,Defaults!D$22:G$22,0))))</f>
        <v/>
      </c>
      <c r="P522" s="131" t="str">
        <f t="shared" ca="1" si="28"/>
        <v/>
      </c>
      <c r="Q522" s="228" t="str">
        <f t="shared" ca="1" si="29"/>
        <v/>
      </c>
      <c r="R522" s="132" t="str">
        <f t="shared" ca="1" si="30"/>
        <v/>
      </c>
      <c r="S522" s="352" t="str">
        <f t="shared" ca="1" si="31"/>
        <v/>
      </c>
    </row>
    <row r="523" spans="1:24" ht="15" customHeight="1">
      <c r="B523" s="349" t="str">
        <f>IF('Retrofit Inputs'!B527=0,"",'Retrofit Inputs'!B527)</f>
        <v/>
      </c>
      <c r="C523" s="118" t="str">
        <f>IF(B523="","",VLOOKUP(B523,Defaults!B$22:C$28,2,FALSE))</f>
        <v/>
      </c>
      <c r="D523" s="125" t="str">
        <f>IFERROR(VLOOKUP(F523,Measures!$D$11:$F$245,3,FALSE),"")</f>
        <v/>
      </c>
      <c r="E523" s="127" t="str">
        <f ca="1">IF(OR('Project Info'!$C$16="",B523=""),"",IF(D523="Screw-in Lighting",INDEX(INDIRECT(CONCATENATE(B523,"SI_IE")),'Project Info'!C$16,1),IF(D523="Hard-Wired Lighting",INDEX(INDIRECT(CONCATENATE(B523,"HW_IE")),'Project Info'!C$16,1))))</f>
        <v/>
      </c>
      <c r="F523" s="137" t="str">
        <f>IF(OR('Retrofit Inputs'!D527="",'Retrofit Inputs'!F527=""),"",IF(OR('Retrofit Inputs'!D527="LED Tube",'Retrofit Inputs'!D527="LED Kit"),CONCATENATE("LED"," ",'Retrofit Inputs'!F527),CONCATENATE('Retrofit Inputs'!D527, " ",'Retrofit Inputs'!F527)))</f>
        <v/>
      </c>
      <c r="G523" s="120" t="str">
        <f>IF(F523="","",VLOOKUP(F523,Measures!D$11:G$245,4,FALSE))</f>
        <v/>
      </c>
      <c r="H523" s="138" t="str">
        <f>IF('Retrofit Inputs'!H527=0,"",'Retrofit Inputs'!H527)</f>
        <v/>
      </c>
      <c r="I523" s="138" t="str">
        <f>IF('Retrofit Inputs'!K527=0,"",'Retrofit Inputs'!K527)</f>
        <v/>
      </c>
      <c r="J523" s="139" t="str">
        <f ca="1">IF(OR(B523="",I523=""),"",IF(I523="None",0,INDEX(INDIRECT(CONCATENATE(B523,"SF")),1,MATCH(I523,Defaults!D$22:G$22,0))))</f>
        <v/>
      </c>
      <c r="K523" s="140" t="str">
        <f>IF(OR('Retrofit Inputs'!M527="",'Retrofit Inputs'!O527=""),"",IF(OR('Retrofit Inputs'!M527="LED Tube",'Retrofit Inputs'!M527="LED Kit"),CONCATENATE("LED"," ",'Retrofit Inputs'!O527),CONCATENATE('Retrofit Inputs'!M527, " ",'Retrofit Inputs'!O527)))</f>
        <v/>
      </c>
      <c r="L523" s="123" t="str">
        <f>IF(K523="","",VLOOKUP(K523,Measures!D$11:G$245,4,FALSE))</f>
        <v/>
      </c>
      <c r="M523" s="141" t="str">
        <f>IF('Retrofit Inputs'!Q527=0,"",'Retrofit Inputs'!Q527)</f>
        <v/>
      </c>
      <c r="N523" s="142" t="str">
        <f>IF('Retrofit Inputs'!T527=0,"",'Retrofit Inputs'!T527)</f>
        <v/>
      </c>
      <c r="O523" s="143" t="str">
        <f ca="1">IF(OR(B523="",N523=""),"",IF(N523="None",0,INDEX(INDIRECT(CONCATENATE(B523,"SF")),1,MATCH(N523,Defaults!D$22:G$22,0))))</f>
        <v/>
      </c>
      <c r="P523" s="144" t="str">
        <f t="shared" ca="1" si="28"/>
        <v/>
      </c>
      <c r="Q523" s="231" t="str">
        <f t="shared" ca="1" si="29"/>
        <v/>
      </c>
      <c r="R523" s="145" t="str">
        <f t="shared" ca="1" si="30"/>
        <v/>
      </c>
      <c r="S523" s="354" t="str">
        <f t="shared" ca="1" si="31"/>
        <v/>
      </c>
    </row>
    <row r="524" spans="1:24" ht="15" customHeight="1">
      <c r="B524" s="350" t="str">
        <f>IF('Retrofit Inputs'!B528=0,"",'Retrofit Inputs'!B528)</f>
        <v/>
      </c>
      <c r="C524" s="118" t="str">
        <f>IF(B524="","",VLOOKUP(B524,Defaults!B$22:C$28,2,FALSE))</f>
        <v/>
      </c>
      <c r="D524" s="125" t="str">
        <f>IFERROR(VLOOKUP(F524,Measures!$D$11:$F$245,3,FALSE),"")</f>
        <v/>
      </c>
      <c r="E524" s="127" t="str">
        <f ca="1">IF(OR('Project Info'!$C$16="",B524=""),"",IF(D524="Screw-in Lighting",INDEX(INDIRECT(CONCATENATE(B524,"SI_IE")),'Project Info'!C$16,1),IF(D524="Hard-Wired Lighting",INDEX(INDIRECT(CONCATENATE(B524,"HW_IE")),'Project Info'!C$16,1))))</f>
        <v/>
      </c>
      <c r="F524" s="128" t="str">
        <f>IF(OR('Retrofit Inputs'!D528="",'Retrofit Inputs'!F528=""),"",IF(OR('Retrofit Inputs'!D528="LED Tube",'Retrofit Inputs'!D528="LED Kit"),CONCATENATE("LED"," ",'Retrofit Inputs'!F528),CONCATENATE('Retrofit Inputs'!D528, " ",'Retrofit Inputs'!F528)))</f>
        <v/>
      </c>
      <c r="G524" s="120" t="str">
        <f>IF(F524="","",VLOOKUP(F524,Measures!D$11:G$245,4,FALSE))</f>
        <v/>
      </c>
      <c r="H524" s="129" t="str">
        <f>IF('Retrofit Inputs'!H528=0,"",'Retrofit Inputs'!H528)</f>
        <v/>
      </c>
      <c r="I524" s="129" t="str">
        <f>IF('Retrofit Inputs'!K528=0,"",'Retrofit Inputs'!K528)</f>
        <v/>
      </c>
      <c r="J524" s="130" t="str">
        <f ca="1">IF(OR(B524="",I524=""),"",IF(I524="None",0,INDEX(INDIRECT(CONCATENATE(B524,"SF")),1,MATCH(I524,Defaults!D$22:G$22,0))))</f>
        <v/>
      </c>
      <c r="K524" s="128" t="str">
        <f>IF(OR('Retrofit Inputs'!M528="",'Retrofit Inputs'!O528=""),"",IF(OR('Retrofit Inputs'!M528="LED Tube",'Retrofit Inputs'!M528="LED Kit"),CONCATENATE("LED"," ",'Retrofit Inputs'!O528),CONCATENATE('Retrofit Inputs'!M528, " ",'Retrofit Inputs'!O528)))</f>
        <v/>
      </c>
      <c r="L524" s="123" t="str">
        <f>IF(K524="","",VLOOKUP(K524,Measures!D$11:G$245,4,FALSE))</f>
        <v/>
      </c>
      <c r="M524" s="129" t="str">
        <f>IF('Retrofit Inputs'!Q528=0,"",'Retrofit Inputs'!Q528)</f>
        <v/>
      </c>
      <c r="N524" s="129" t="str">
        <f>IF('Retrofit Inputs'!T528=0,"",'Retrofit Inputs'!T528)</f>
        <v/>
      </c>
      <c r="O524" s="130" t="str">
        <f ca="1">IF(OR(B524="",N524=""),"",IF(N524="None",0,INDEX(INDIRECT(CONCATENATE(B524,"SF")),1,MATCH(N524,Defaults!D$22:G$22,0))))</f>
        <v/>
      </c>
      <c r="P524" s="131" t="str">
        <f t="shared" ca="1" si="28"/>
        <v/>
      </c>
      <c r="Q524" s="228" t="str">
        <f t="shared" ca="1" si="29"/>
        <v/>
      </c>
      <c r="R524" s="132" t="str">
        <f t="shared" ca="1" si="30"/>
        <v/>
      </c>
      <c r="S524" s="352" t="str">
        <f t="shared" ca="1" si="31"/>
        <v/>
      </c>
    </row>
    <row r="525" spans="1:24" ht="15" customHeight="1">
      <c r="B525" s="348" t="str">
        <f>IF('Retrofit Inputs'!B529=0,"",'Retrofit Inputs'!B529)</f>
        <v/>
      </c>
      <c r="C525" s="118" t="str">
        <f>IF(B525="","",VLOOKUP(B525,Defaults!B$22:C$28,2,FALSE))</f>
        <v/>
      </c>
      <c r="D525" s="125" t="str">
        <f>IFERROR(VLOOKUP(F525,Measures!$D$11:$F$245,3,FALSE),"")</f>
        <v/>
      </c>
      <c r="E525" s="127" t="str">
        <f ca="1">IF(OR('Project Info'!$C$16="",B525=""),"",IF(D525="Screw-in Lighting",INDEX(INDIRECT(CONCATENATE(B525,"SI_IE")),'Project Info'!C$16,1),IF(D525="Hard-Wired Lighting",INDEX(INDIRECT(CONCATENATE(B525,"HW_IE")),'Project Info'!C$16,1))))</f>
        <v/>
      </c>
      <c r="F525" s="128" t="str">
        <f>IF(OR('Retrofit Inputs'!D529="",'Retrofit Inputs'!F529=""),"",IF(OR('Retrofit Inputs'!D529="LED Tube",'Retrofit Inputs'!D529="LED Kit"),CONCATENATE("LED"," ",'Retrofit Inputs'!F529),CONCATENATE('Retrofit Inputs'!D529, " ",'Retrofit Inputs'!F529)))</f>
        <v/>
      </c>
      <c r="G525" s="120" t="str">
        <f>IF(F525="","",VLOOKUP(F525,Measures!D$11:G$245,4,FALSE))</f>
        <v/>
      </c>
      <c r="H525" s="129" t="str">
        <f>IF('Retrofit Inputs'!H529=0,"",'Retrofit Inputs'!H529)</f>
        <v/>
      </c>
      <c r="I525" s="129" t="str">
        <f>IF('Retrofit Inputs'!K529=0,"",'Retrofit Inputs'!K529)</f>
        <v/>
      </c>
      <c r="J525" s="130" t="str">
        <f ca="1">IF(OR(B525="",I525=""),"",IF(I525="None",0,INDEX(INDIRECT(CONCATENATE(B525,"SF")),1,MATCH(I525,Defaults!D$22:G$22,0))))</f>
        <v/>
      </c>
      <c r="K525" s="128" t="str">
        <f>IF(OR('Retrofit Inputs'!M529="",'Retrofit Inputs'!O529=""),"",IF(OR('Retrofit Inputs'!M529="LED Tube",'Retrofit Inputs'!M529="LED Kit"),CONCATENATE("LED"," ",'Retrofit Inputs'!O529),CONCATENATE('Retrofit Inputs'!M529, " ",'Retrofit Inputs'!O529)))</f>
        <v/>
      </c>
      <c r="L525" s="123" t="str">
        <f>IF(K525="","",VLOOKUP(K525,Measures!D$11:G$245,4,FALSE))</f>
        <v/>
      </c>
      <c r="M525" s="121" t="str">
        <f>IF('Retrofit Inputs'!Q529=0,"",'Retrofit Inputs'!Q529)</f>
        <v/>
      </c>
      <c r="N525" s="129" t="str">
        <f>IF('Retrofit Inputs'!T529=0,"",'Retrofit Inputs'!T529)</f>
        <v/>
      </c>
      <c r="O525" s="130" t="str">
        <f ca="1">IF(OR(B525="",N525=""),"",IF(N525="None",0,INDEX(INDIRECT(CONCATENATE(B525,"SF")),1,MATCH(N525,Defaults!D$22:G$22,0))))</f>
        <v/>
      </c>
      <c r="P525" s="131" t="str">
        <f t="shared" ca="1" si="28"/>
        <v/>
      </c>
      <c r="Q525" s="228" t="str">
        <f t="shared" ca="1" si="29"/>
        <v/>
      </c>
      <c r="R525" s="132" t="str">
        <f t="shared" ca="1" si="30"/>
        <v/>
      </c>
      <c r="S525" s="352" t="str">
        <f t="shared" ca="1" si="31"/>
        <v/>
      </c>
    </row>
    <row r="526" spans="1:24" ht="15" customHeight="1">
      <c r="B526" s="348" t="str">
        <f>IF('Retrofit Inputs'!B530=0,"",'Retrofit Inputs'!B530)</f>
        <v/>
      </c>
      <c r="C526" s="118" t="str">
        <f>IF(B526="","",VLOOKUP(B526,Defaults!B$22:C$28,2,FALSE))</f>
        <v/>
      </c>
      <c r="D526" s="125" t="str">
        <f>IFERROR(VLOOKUP(F526,Measures!$D$11:$F$245,3,FALSE),"")</f>
        <v/>
      </c>
      <c r="E526" s="127" t="str">
        <f ca="1">IF(OR('Project Info'!$C$16="",B526=""),"",IF(D526="Screw-in Lighting",INDEX(INDIRECT(CONCATENATE(B526,"SI_IE")),'Project Info'!C$16,1),IF(D526="Hard-Wired Lighting",INDEX(INDIRECT(CONCATENATE(B526,"HW_IE")),'Project Info'!C$16,1))))</f>
        <v/>
      </c>
      <c r="F526" s="128" t="str">
        <f>IF(OR('Retrofit Inputs'!D530="",'Retrofit Inputs'!F530=""),"",IF(OR('Retrofit Inputs'!D530="LED Tube",'Retrofit Inputs'!D530="LED Kit"),CONCATENATE("LED"," ",'Retrofit Inputs'!F530),CONCATENATE('Retrofit Inputs'!D530, " ",'Retrofit Inputs'!F530)))</f>
        <v/>
      </c>
      <c r="G526" s="120" t="str">
        <f>IF(F526="","",VLOOKUP(F526,Measures!D$11:G$245,4,FALSE))</f>
        <v/>
      </c>
      <c r="H526" s="129" t="str">
        <f>IF('Retrofit Inputs'!H530=0,"",'Retrofit Inputs'!H530)</f>
        <v/>
      </c>
      <c r="I526" s="129" t="str">
        <f>IF('Retrofit Inputs'!K530=0,"",'Retrofit Inputs'!K530)</f>
        <v/>
      </c>
      <c r="J526" s="130" t="str">
        <f ca="1">IF(OR(B526="",I526=""),"",IF(I526="None",0,INDEX(INDIRECT(CONCATENATE(B526,"SF")),1,MATCH(I526,Defaults!D$22:G$22,0))))</f>
        <v/>
      </c>
      <c r="K526" s="24" t="str">
        <f>IF(OR('Retrofit Inputs'!M530="",'Retrofit Inputs'!O530=""),"",IF(OR('Retrofit Inputs'!M530="LED Tube",'Retrofit Inputs'!M530="LED Kit"),CONCATENATE("LED"," ",'Retrofit Inputs'!O530),CONCATENATE('Retrofit Inputs'!M530, " ",'Retrofit Inputs'!O530)))</f>
        <v/>
      </c>
      <c r="L526" s="123" t="str">
        <f>IF(K526="","",VLOOKUP(K526,Measures!D$11:G$245,4,FALSE))</f>
        <v/>
      </c>
      <c r="M526" s="121" t="str">
        <f>IF('Retrofit Inputs'!Q530=0,"",'Retrofit Inputs'!Q530)</f>
        <v/>
      </c>
      <c r="N526" s="25" t="str">
        <f>IF('Retrofit Inputs'!T530=0,"",'Retrofit Inputs'!T530)</f>
        <v/>
      </c>
      <c r="O526" s="26" t="str">
        <f ca="1">IF(OR(B526="",N526=""),"",IF(N526="None",0,INDEX(INDIRECT(CONCATENATE(B526,"SF")),1,MATCH(N526,Defaults!D$22:G$22,0))))</f>
        <v/>
      </c>
      <c r="P526" s="131" t="str">
        <f t="shared" ref="P526:P589" ca="1" si="32">IFERROR((G526/1000)*H526*C526*E526*(1-J526),"")</f>
        <v/>
      </c>
      <c r="Q526" s="229" t="str">
        <f t="shared" ref="Q526:Q589" ca="1" si="33">IFERROR((L526/1000)*M526*C526*E526*(1-O526),"")</f>
        <v/>
      </c>
      <c r="R526" s="81" t="str">
        <f t="shared" ca="1" si="30"/>
        <v/>
      </c>
      <c r="S526" s="353" t="str">
        <f t="shared" ca="1" si="31"/>
        <v/>
      </c>
    </row>
    <row r="527" spans="1:24" ht="15" customHeight="1">
      <c r="B527" s="348" t="str">
        <f>IF('Retrofit Inputs'!B531=0,"",'Retrofit Inputs'!B531)</f>
        <v/>
      </c>
      <c r="C527" s="118" t="str">
        <f>IF(B527="","",VLOOKUP(B527,Defaults!B$22:C$28,2,FALSE))</f>
        <v/>
      </c>
      <c r="D527" s="125" t="str">
        <f>IFERROR(VLOOKUP(F527,Measures!$D$11:$F$245,3,FALSE),"")</f>
        <v/>
      </c>
      <c r="E527" s="127" t="str">
        <f ca="1">IF(OR('Project Info'!$C$16="",B527=""),"",IF(D527="Screw-in Lighting",INDEX(INDIRECT(CONCATENATE(B527,"SI_IE")),'Project Info'!C$16,1),IF(D527="Hard-Wired Lighting",INDEX(INDIRECT(CONCATENATE(B527,"HW_IE")),'Project Info'!C$16,1))))</f>
        <v/>
      </c>
      <c r="F527" s="128" t="str">
        <f>IF(OR('Retrofit Inputs'!D531="",'Retrofit Inputs'!F531=""),"",IF(OR('Retrofit Inputs'!D531="LED Tube",'Retrofit Inputs'!D531="LED Kit"),CONCATENATE("LED"," ",'Retrofit Inputs'!F531),CONCATENATE('Retrofit Inputs'!D531, " ",'Retrofit Inputs'!F531)))</f>
        <v/>
      </c>
      <c r="G527" s="120" t="str">
        <f>IF(F527="","",VLOOKUP(F527,Measures!D$11:G$245,4,FALSE))</f>
        <v/>
      </c>
      <c r="H527" s="129" t="str">
        <f>IF('Retrofit Inputs'!H531=0,"",'Retrofit Inputs'!H531)</f>
        <v/>
      </c>
      <c r="I527" s="129" t="str">
        <f>IF('Retrofit Inputs'!K531=0,"",'Retrofit Inputs'!K531)</f>
        <v/>
      </c>
      <c r="J527" s="130" t="str">
        <f ca="1">IF(OR(B527="",I527=""),"",IF(I527="None",0,INDEX(INDIRECT(CONCATENATE(B527,"SF")),1,MATCH(I527,Defaults!D$22:G$22,0))))</f>
        <v/>
      </c>
      <c r="K527" s="128" t="str">
        <f>IF(OR('Retrofit Inputs'!M531="",'Retrofit Inputs'!O531=""),"",IF(OR('Retrofit Inputs'!M531="LED Tube",'Retrofit Inputs'!M531="LED Kit"),CONCATENATE("LED"," ",'Retrofit Inputs'!O531),CONCATENATE('Retrofit Inputs'!M531, " ",'Retrofit Inputs'!O531)))</f>
        <v/>
      </c>
      <c r="L527" s="123" t="str">
        <f>IF(K527="","",VLOOKUP(K527,Measures!D$11:G$245,4,FALSE))</f>
        <v/>
      </c>
      <c r="M527" s="121" t="str">
        <f>IF('Retrofit Inputs'!Q531=0,"",'Retrofit Inputs'!Q531)</f>
        <v/>
      </c>
      <c r="N527" s="129" t="str">
        <f>IF('Retrofit Inputs'!T531=0,"",'Retrofit Inputs'!T531)</f>
        <v/>
      </c>
      <c r="O527" s="130" t="str">
        <f ca="1">IF(OR(B527="",N527=""),"",IF(N527="None",0,INDEX(INDIRECT(CONCATENATE(B527,"SF")),1,MATCH(N527,Defaults!D$22:G$22,0))))</f>
        <v/>
      </c>
      <c r="P527" s="131" t="str">
        <f t="shared" ca="1" si="32"/>
        <v/>
      </c>
      <c r="Q527" s="228" t="str">
        <f t="shared" ca="1" si="33"/>
        <v/>
      </c>
      <c r="R527" s="132" t="str">
        <f t="shared" ref="R527:R590" ca="1" si="34">IFERROR(P527-Q527,"")</f>
        <v/>
      </c>
      <c r="S527" s="352" t="str">
        <f t="shared" ref="S527:S590" ca="1" si="35">IFERROR(R527*15,"")</f>
        <v/>
      </c>
    </row>
    <row r="528" spans="1:24" ht="15" customHeight="1">
      <c r="B528" s="348" t="str">
        <f>IF('Retrofit Inputs'!B532=0,"",'Retrofit Inputs'!B532)</f>
        <v/>
      </c>
      <c r="C528" s="118" t="str">
        <f>IF(B528="","",VLOOKUP(B528,Defaults!B$22:C$28,2,FALSE))</f>
        <v/>
      </c>
      <c r="D528" s="125" t="str">
        <f>IFERROR(VLOOKUP(F528,Measures!$D$11:$F$245,3,FALSE),"")</f>
        <v/>
      </c>
      <c r="E528" s="127" t="str">
        <f ca="1">IF(OR('Project Info'!$C$16="",B528=""),"",IF(D528="Screw-in Lighting",INDEX(INDIRECT(CONCATENATE(B528,"SI_IE")),'Project Info'!C$16,1),IF(D528="Hard-Wired Lighting",INDEX(INDIRECT(CONCATENATE(B528,"HW_IE")),'Project Info'!C$16,1))))</f>
        <v/>
      </c>
      <c r="F528" s="128" t="str">
        <f>IF(OR('Retrofit Inputs'!D532="",'Retrofit Inputs'!F532=""),"",IF(OR('Retrofit Inputs'!D532="LED Tube",'Retrofit Inputs'!D532="LED Kit"),CONCATENATE("LED"," ",'Retrofit Inputs'!F532),CONCATENATE('Retrofit Inputs'!D532, " ",'Retrofit Inputs'!F532)))</f>
        <v/>
      </c>
      <c r="G528" s="120" t="str">
        <f>IF(F528="","",VLOOKUP(F528,Measures!D$11:G$245,4,FALSE))</f>
        <v/>
      </c>
      <c r="H528" s="129" t="str">
        <f>IF('Retrofit Inputs'!H532=0,"",'Retrofit Inputs'!H532)</f>
        <v/>
      </c>
      <c r="I528" s="129" t="str">
        <f>IF('Retrofit Inputs'!K532=0,"",'Retrofit Inputs'!K532)</f>
        <v/>
      </c>
      <c r="J528" s="130" t="str">
        <f ca="1">IF(OR(B528="",I528=""),"",IF(I528="None",0,INDEX(INDIRECT(CONCATENATE(B528,"SF")),1,MATCH(I528,Defaults!D$22:G$22,0))))</f>
        <v/>
      </c>
      <c r="K528" s="128" t="str">
        <f>IF(OR('Retrofit Inputs'!M532="",'Retrofit Inputs'!O532=""),"",IF(OR('Retrofit Inputs'!M532="LED Tube",'Retrofit Inputs'!M532="LED Kit"),CONCATENATE("LED"," ",'Retrofit Inputs'!O532),CONCATENATE('Retrofit Inputs'!M532, " ",'Retrofit Inputs'!O532)))</f>
        <v/>
      </c>
      <c r="L528" s="123" t="str">
        <f>IF(K528="","",VLOOKUP(K528,Measures!D$11:G$245,4,FALSE))</f>
        <v/>
      </c>
      <c r="M528" s="121" t="str">
        <f>IF('Retrofit Inputs'!Q532=0,"",'Retrofit Inputs'!Q532)</f>
        <v/>
      </c>
      <c r="N528" s="129" t="str">
        <f>IF('Retrofit Inputs'!T532=0,"",'Retrofit Inputs'!T532)</f>
        <v/>
      </c>
      <c r="O528" s="130" t="str">
        <f ca="1">IF(OR(B528="",N528=""),"",IF(N528="None",0,INDEX(INDIRECT(CONCATENATE(B528,"SF")),1,MATCH(N528,Defaults!D$22:G$22,0))))</f>
        <v/>
      </c>
      <c r="P528" s="131" t="str">
        <f t="shared" ca="1" si="32"/>
        <v/>
      </c>
      <c r="Q528" s="228" t="str">
        <f t="shared" ca="1" si="33"/>
        <v/>
      </c>
      <c r="R528" s="132" t="str">
        <f t="shared" ca="1" si="34"/>
        <v/>
      </c>
      <c r="S528" s="352" t="str">
        <f t="shared" ca="1" si="35"/>
        <v/>
      </c>
    </row>
    <row r="529" spans="2:19" ht="15" customHeight="1">
      <c r="B529" s="348" t="str">
        <f>IF('Retrofit Inputs'!B533=0,"",'Retrofit Inputs'!B533)</f>
        <v/>
      </c>
      <c r="C529" s="118" t="str">
        <f>IF(B529="","",VLOOKUP(B529,Defaults!B$22:C$28,2,FALSE))</f>
        <v/>
      </c>
      <c r="D529" s="125" t="str">
        <f>IFERROR(VLOOKUP(F529,Measures!$D$11:$F$245,3,FALSE),"")</f>
        <v/>
      </c>
      <c r="E529" s="127" t="str">
        <f ca="1">IF(OR('Project Info'!$C$16="",B529=""),"",IF(D529="Screw-in Lighting",INDEX(INDIRECT(CONCATENATE(B529,"SI_IE")),'Project Info'!C$16,1),IF(D529="Hard-Wired Lighting",INDEX(INDIRECT(CONCATENATE(B529,"HW_IE")),'Project Info'!C$16,1))))</f>
        <v/>
      </c>
      <c r="F529" s="128" t="str">
        <f>IF(OR('Retrofit Inputs'!D533="",'Retrofit Inputs'!F533=""),"",IF(OR('Retrofit Inputs'!D533="LED Tube",'Retrofit Inputs'!D533="LED Kit"),CONCATENATE("LED"," ",'Retrofit Inputs'!F533),CONCATENATE('Retrofit Inputs'!D533, " ",'Retrofit Inputs'!F533)))</f>
        <v/>
      </c>
      <c r="G529" s="120" t="str">
        <f>IF(F529="","",VLOOKUP(F529,Measures!D$11:G$245,4,FALSE))</f>
        <v/>
      </c>
      <c r="H529" s="129" t="str">
        <f>IF('Retrofit Inputs'!H533=0,"",'Retrofit Inputs'!H533)</f>
        <v/>
      </c>
      <c r="I529" s="129" t="str">
        <f>IF('Retrofit Inputs'!K533=0,"",'Retrofit Inputs'!K533)</f>
        <v/>
      </c>
      <c r="J529" s="130" t="str">
        <f ca="1">IF(OR(B529="",I529=""),"",IF(I529="None",0,INDEX(INDIRECT(CONCATENATE(B529,"SF")),1,MATCH(I529,Defaults!D$22:G$22,0))))</f>
        <v/>
      </c>
      <c r="K529" s="128" t="str">
        <f>IF(OR('Retrofit Inputs'!M533="",'Retrofit Inputs'!O533=""),"",IF(OR('Retrofit Inputs'!M533="LED Tube",'Retrofit Inputs'!M533="LED Kit"),CONCATENATE("LED"," ",'Retrofit Inputs'!O533),CONCATENATE('Retrofit Inputs'!M533, " ",'Retrofit Inputs'!O533)))</f>
        <v/>
      </c>
      <c r="L529" s="123" t="str">
        <f>IF(K529="","",VLOOKUP(K529,Measures!D$11:G$245,4,FALSE))</f>
        <v/>
      </c>
      <c r="M529" s="121" t="str">
        <f>IF('Retrofit Inputs'!Q533=0,"",'Retrofit Inputs'!Q533)</f>
        <v/>
      </c>
      <c r="N529" s="129" t="str">
        <f>IF('Retrofit Inputs'!T533=0,"",'Retrofit Inputs'!T533)</f>
        <v/>
      </c>
      <c r="O529" s="130" t="str">
        <f ca="1">IF(OR(B529="",N529=""),"",IF(N529="None",0,INDEX(INDIRECT(CONCATENATE(B529,"SF")),1,MATCH(N529,Defaults!D$22:G$22,0))))</f>
        <v/>
      </c>
      <c r="P529" s="131" t="str">
        <f t="shared" ca="1" si="32"/>
        <v/>
      </c>
      <c r="Q529" s="228" t="str">
        <f t="shared" ca="1" si="33"/>
        <v/>
      </c>
      <c r="R529" s="132" t="str">
        <f t="shared" ca="1" si="34"/>
        <v/>
      </c>
      <c r="S529" s="352" t="str">
        <f t="shared" ca="1" si="35"/>
        <v/>
      </c>
    </row>
    <row r="530" spans="2:19" ht="15" customHeight="1">
      <c r="B530" s="348" t="str">
        <f>IF('Retrofit Inputs'!B534=0,"",'Retrofit Inputs'!B534)</f>
        <v/>
      </c>
      <c r="C530" s="118" t="str">
        <f>IF(B530="","",VLOOKUP(B530,Defaults!B$22:C$28,2,FALSE))</f>
        <v/>
      </c>
      <c r="D530" s="125" t="str">
        <f>IFERROR(VLOOKUP(F530,Measures!$D$11:$F$245,3,FALSE),"")</f>
        <v/>
      </c>
      <c r="E530" s="127" t="str">
        <f ca="1">IF(OR('Project Info'!$C$16="",B530=""),"",IF(D530="Screw-in Lighting",INDEX(INDIRECT(CONCATENATE(B530,"SI_IE")),'Project Info'!C$16,1),IF(D530="Hard-Wired Lighting",INDEX(INDIRECT(CONCATENATE(B530,"HW_IE")),'Project Info'!C$16,1))))</f>
        <v/>
      </c>
      <c r="F530" s="128" t="str">
        <f>IF(OR('Retrofit Inputs'!D534="",'Retrofit Inputs'!F534=""),"",IF(OR('Retrofit Inputs'!D534="LED Tube",'Retrofit Inputs'!D534="LED Kit"),CONCATENATE("LED"," ",'Retrofit Inputs'!F534),CONCATENATE('Retrofit Inputs'!D534, " ",'Retrofit Inputs'!F534)))</f>
        <v/>
      </c>
      <c r="G530" s="120" t="str">
        <f>IF(F530="","",VLOOKUP(F530,Measures!D$11:G$245,4,FALSE))</f>
        <v/>
      </c>
      <c r="H530" s="129" t="str">
        <f>IF('Retrofit Inputs'!H534=0,"",'Retrofit Inputs'!H534)</f>
        <v/>
      </c>
      <c r="I530" s="129" t="str">
        <f>IF('Retrofit Inputs'!K534=0,"",'Retrofit Inputs'!K534)</f>
        <v/>
      </c>
      <c r="J530" s="130" t="str">
        <f ca="1">IF(OR(B530="",I530=""),"",IF(I530="None",0,INDEX(INDIRECT(CONCATENATE(B530,"SF")),1,MATCH(I530,Defaults!D$22:G$22,0))))</f>
        <v/>
      </c>
      <c r="K530" s="128" t="str">
        <f>IF(OR('Retrofit Inputs'!M534="",'Retrofit Inputs'!O534=""),"",IF(OR('Retrofit Inputs'!M534="LED Tube",'Retrofit Inputs'!M534="LED Kit"),CONCATENATE("LED"," ",'Retrofit Inputs'!O534),CONCATENATE('Retrofit Inputs'!M534, " ",'Retrofit Inputs'!O534)))</f>
        <v/>
      </c>
      <c r="L530" s="123" t="str">
        <f>IF(K530="","",VLOOKUP(K530,Measures!D$11:G$245,4,FALSE))</f>
        <v/>
      </c>
      <c r="M530" s="121" t="str">
        <f>IF('Retrofit Inputs'!Q534=0,"",'Retrofit Inputs'!Q534)</f>
        <v/>
      </c>
      <c r="N530" s="129" t="str">
        <f>IF('Retrofit Inputs'!T534=0,"",'Retrofit Inputs'!T534)</f>
        <v/>
      </c>
      <c r="O530" s="130" t="str">
        <f ca="1">IF(OR(B530="",N530=""),"",IF(N530="None",0,INDEX(INDIRECT(CONCATENATE(B530,"SF")),1,MATCH(N530,Defaults!D$22:G$22,0))))</f>
        <v/>
      </c>
      <c r="P530" s="131" t="str">
        <f t="shared" ca="1" si="32"/>
        <v/>
      </c>
      <c r="Q530" s="228" t="str">
        <f t="shared" ca="1" si="33"/>
        <v/>
      </c>
      <c r="R530" s="132" t="str">
        <f t="shared" ca="1" si="34"/>
        <v/>
      </c>
      <c r="S530" s="352" t="str">
        <f t="shared" ca="1" si="35"/>
        <v/>
      </c>
    </row>
    <row r="531" spans="2:19" ht="15" customHeight="1">
      <c r="B531" s="348" t="str">
        <f>IF('Retrofit Inputs'!B535=0,"",'Retrofit Inputs'!B535)</f>
        <v/>
      </c>
      <c r="C531" s="118" t="str">
        <f>IF(B531="","",VLOOKUP(B531,Defaults!B$22:C$28,2,FALSE))</f>
        <v/>
      </c>
      <c r="D531" s="125" t="str">
        <f>IFERROR(VLOOKUP(F531,Measures!$D$11:$F$245,3,FALSE),"")</f>
        <v/>
      </c>
      <c r="E531" s="127" t="str">
        <f ca="1">IF(OR('Project Info'!$C$16="",B531=""),"",IF(D531="Screw-in Lighting",INDEX(INDIRECT(CONCATENATE(B531,"SI_IE")),'Project Info'!C$16,1),IF(D531="Hard-Wired Lighting",INDEX(INDIRECT(CONCATENATE(B531,"HW_IE")),'Project Info'!C$16,1))))</f>
        <v/>
      </c>
      <c r="F531" s="128" t="str">
        <f>IF(OR('Retrofit Inputs'!D535="",'Retrofit Inputs'!F535=""),"",IF(OR('Retrofit Inputs'!D535="LED Tube",'Retrofit Inputs'!D535="LED Kit"),CONCATENATE("LED"," ",'Retrofit Inputs'!F535),CONCATENATE('Retrofit Inputs'!D535, " ",'Retrofit Inputs'!F535)))</f>
        <v/>
      </c>
      <c r="G531" s="120" t="str">
        <f>IF(F531="","",VLOOKUP(F531,Measures!D$11:G$245,4,FALSE))</f>
        <v/>
      </c>
      <c r="H531" s="129" t="str">
        <f>IF('Retrofit Inputs'!H535=0,"",'Retrofit Inputs'!H535)</f>
        <v/>
      </c>
      <c r="I531" s="129" t="str">
        <f>IF('Retrofit Inputs'!K535=0,"",'Retrofit Inputs'!K535)</f>
        <v/>
      </c>
      <c r="J531" s="130" t="str">
        <f ca="1">IF(OR(B531="",I531=""),"",IF(I531="None",0,INDEX(INDIRECT(CONCATENATE(B531,"SF")),1,MATCH(I531,Defaults!D$22:G$22,0))))</f>
        <v/>
      </c>
      <c r="K531" s="128" t="str">
        <f>IF(OR('Retrofit Inputs'!M535="",'Retrofit Inputs'!O535=""),"",IF(OR('Retrofit Inputs'!M535="LED Tube",'Retrofit Inputs'!M535="LED Kit"),CONCATENATE("LED"," ",'Retrofit Inputs'!O535),CONCATENATE('Retrofit Inputs'!M535, " ",'Retrofit Inputs'!O535)))</f>
        <v/>
      </c>
      <c r="L531" s="123" t="str">
        <f>IF(K531="","",VLOOKUP(K531,Measures!D$11:G$245,4,FALSE))</f>
        <v/>
      </c>
      <c r="M531" s="121" t="str">
        <f>IF('Retrofit Inputs'!Q535=0,"",'Retrofit Inputs'!Q535)</f>
        <v/>
      </c>
      <c r="N531" s="129" t="str">
        <f>IF('Retrofit Inputs'!T535=0,"",'Retrofit Inputs'!T535)</f>
        <v/>
      </c>
      <c r="O531" s="130" t="str">
        <f ca="1">IF(OR(B531="",N531=""),"",IF(N531="None",0,INDEX(INDIRECT(CONCATENATE(B531,"SF")),1,MATCH(N531,Defaults!D$22:G$22,0))))</f>
        <v/>
      </c>
      <c r="P531" s="131" t="str">
        <f t="shared" ca="1" si="32"/>
        <v/>
      </c>
      <c r="Q531" s="228" t="str">
        <f t="shared" ca="1" si="33"/>
        <v/>
      </c>
      <c r="R531" s="132" t="str">
        <f t="shared" ca="1" si="34"/>
        <v/>
      </c>
      <c r="S531" s="352" t="str">
        <f t="shared" ca="1" si="35"/>
        <v/>
      </c>
    </row>
    <row r="532" spans="2:19" ht="15" customHeight="1">
      <c r="B532" s="348" t="str">
        <f>IF('Retrofit Inputs'!B536=0,"",'Retrofit Inputs'!B536)</f>
        <v/>
      </c>
      <c r="C532" s="118" t="str">
        <f>IF(B532="","",VLOOKUP(B532,Defaults!B$22:C$28,2,FALSE))</f>
        <v/>
      </c>
      <c r="D532" s="125" t="str">
        <f>IFERROR(VLOOKUP(F532,Measures!$D$11:$F$245,3,FALSE),"")</f>
        <v/>
      </c>
      <c r="E532" s="127" t="str">
        <f ca="1">IF(OR('Project Info'!$C$16="",B532=""),"",IF(D532="Screw-in Lighting",INDEX(INDIRECT(CONCATENATE(B532,"SI_IE")),'Project Info'!C$16,1),IF(D532="Hard-Wired Lighting",INDEX(INDIRECT(CONCATENATE(B532,"HW_IE")),'Project Info'!C$16,1))))</f>
        <v/>
      </c>
      <c r="F532" s="133" t="str">
        <f>IF(OR('Retrofit Inputs'!D536="",'Retrofit Inputs'!F536=""),"",IF(OR('Retrofit Inputs'!D536="LED Tube",'Retrofit Inputs'!D536="LED Kit"),CONCATENATE("LED"," ",'Retrofit Inputs'!F536),CONCATENATE('Retrofit Inputs'!D536, " ",'Retrofit Inputs'!F536)))</f>
        <v/>
      </c>
      <c r="G532" s="120" t="str">
        <f>IF(F532="","",VLOOKUP(F532,Measures!D$11:G$245,4,FALSE))</f>
        <v/>
      </c>
      <c r="H532" s="134" t="str">
        <f>IF('Retrofit Inputs'!H536=0,"",'Retrofit Inputs'!H536)</f>
        <v/>
      </c>
      <c r="I532" s="134" t="str">
        <f>IF('Retrofit Inputs'!K536=0,"",'Retrofit Inputs'!K536)</f>
        <v/>
      </c>
      <c r="J532" s="135" t="str">
        <f ca="1">IF(OR(B532="",I532=""),"",IF(I532="None",0,INDEX(INDIRECT(CONCATENATE(B532,"SF")),1,MATCH(I532,Defaults!D$22:G$22,0))))</f>
        <v/>
      </c>
      <c r="K532" s="128" t="str">
        <f>IF(OR('Retrofit Inputs'!M536="",'Retrofit Inputs'!O536=""),"",IF(OR('Retrofit Inputs'!M536="LED Tube",'Retrofit Inputs'!M536="LED Kit"),CONCATENATE("LED"," ",'Retrofit Inputs'!O536),CONCATENATE('Retrofit Inputs'!M536, " ",'Retrofit Inputs'!O536)))</f>
        <v/>
      </c>
      <c r="L532" s="123" t="str">
        <f>IF(K532="","",VLOOKUP(K532,Measures!D$11:G$245,4,FALSE))</f>
        <v/>
      </c>
      <c r="M532" s="121" t="str">
        <f>IF('Retrofit Inputs'!Q536=0,"",'Retrofit Inputs'!Q536)</f>
        <v/>
      </c>
      <c r="N532" s="129" t="str">
        <f>IF('Retrofit Inputs'!T536=0,"",'Retrofit Inputs'!T536)</f>
        <v/>
      </c>
      <c r="O532" s="130" t="str">
        <f ca="1">IF(OR(B532="",N532=""),"",IF(N532="None",0,INDEX(INDIRECT(CONCATENATE(B532,"SF")),1,MATCH(N532,Defaults!D$22:G$22,0))))</f>
        <v/>
      </c>
      <c r="P532" s="131" t="str">
        <f t="shared" ca="1" si="32"/>
        <v/>
      </c>
      <c r="Q532" s="228" t="str">
        <f t="shared" ca="1" si="33"/>
        <v/>
      </c>
      <c r="R532" s="132" t="str">
        <f t="shared" ca="1" si="34"/>
        <v/>
      </c>
      <c r="S532" s="352" t="str">
        <f t="shared" ca="1" si="35"/>
        <v/>
      </c>
    </row>
    <row r="533" spans="2:19" ht="15" customHeight="1">
      <c r="B533" s="348" t="str">
        <f>IF('Retrofit Inputs'!B537=0,"",'Retrofit Inputs'!B537)</f>
        <v/>
      </c>
      <c r="C533" s="118" t="str">
        <f>IF(B533="","",VLOOKUP(B533,Defaults!B$22:C$28,2,FALSE))</f>
        <v/>
      </c>
      <c r="D533" s="125" t="str">
        <f>IFERROR(VLOOKUP(F533,Measures!$D$11:$F$245,3,FALSE),"")</f>
        <v/>
      </c>
      <c r="E533" s="127" t="str">
        <f ca="1">IF(OR('Project Info'!$C$16="",B533=""),"",IF(D533="Screw-in Lighting",INDEX(INDIRECT(CONCATENATE(B533,"SI_IE")),'Project Info'!C$16,1),IF(D533="Hard-Wired Lighting",INDEX(INDIRECT(CONCATENATE(B533,"HW_IE")),'Project Info'!C$16,1))))</f>
        <v/>
      </c>
      <c r="F533" s="133" t="str">
        <f>IF(OR('Retrofit Inputs'!D537="",'Retrofit Inputs'!F537=""),"",IF(OR('Retrofit Inputs'!D537="LED Tube",'Retrofit Inputs'!D537="LED Kit"),CONCATENATE("LED"," ",'Retrofit Inputs'!F537),CONCATENATE('Retrofit Inputs'!D537, " ",'Retrofit Inputs'!F537)))</f>
        <v/>
      </c>
      <c r="G533" s="120" t="str">
        <f>IF(F533="","",VLOOKUP(F533,Measures!D$11:G$245,4,FALSE))</f>
        <v/>
      </c>
      <c r="H533" s="134" t="str">
        <f>IF('Retrofit Inputs'!H537=0,"",'Retrofit Inputs'!H537)</f>
        <v/>
      </c>
      <c r="I533" s="134" t="str">
        <f>IF('Retrofit Inputs'!K537=0,"",'Retrofit Inputs'!K537)</f>
        <v/>
      </c>
      <c r="J533" s="135" t="str">
        <f ca="1">IF(OR(B533="",I533=""),"",IF(I533="None",0,INDEX(INDIRECT(CONCATENATE(B533,"SF")),1,MATCH(I533,Defaults!D$22:G$22,0))))</f>
        <v/>
      </c>
      <c r="K533" s="128" t="str">
        <f>IF(OR('Retrofit Inputs'!M537="",'Retrofit Inputs'!O537=""),"",IF(OR('Retrofit Inputs'!M537="LED Tube",'Retrofit Inputs'!M537="LED Kit"),CONCATENATE("LED"," ",'Retrofit Inputs'!O537),CONCATENATE('Retrofit Inputs'!M537, " ",'Retrofit Inputs'!O537)))</f>
        <v/>
      </c>
      <c r="L533" s="123" t="str">
        <f>IF(K533="","",VLOOKUP(K533,Measures!D$11:G$245,4,FALSE))</f>
        <v/>
      </c>
      <c r="M533" s="121" t="str">
        <f>IF('Retrofit Inputs'!Q537=0,"",'Retrofit Inputs'!Q537)</f>
        <v/>
      </c>
      <c r="N533" s="129" t="str">
        <f>IF('Retrofit Inputs'!T537=0,"",'Retrofit Inputs'!T537)</f>
        <v/>
      </c>
      <c r="O533" s="130" t="str">
        <f ca="1">IF(OR(B533="",N533=""),"",IF(N533="None",0,INDEX(INDIRECT(CONCATENATE(B533,"SF")),1,MATCH(N533,Defaults!D$22:G$22,0))))</f>
        <v/>
      </c>
      <c r="P533" s="131" t="str">
        <f t="shared" ca="1" si="32"/>
        <v/>
      </c>
      <c r="Q533" s="228" t="str">
        <f t="shared" ca="1" si="33"/>
        <v/>
      </c>
      <c r="R533" s="132" t="str">
        <f t="shared" ca="1" si="34"/>
        <v/>
      </c>
      <c r="S533" s="352" t="str">
        <f t="shared" ca="1" si="35"/>
        <v/>
      </c>
    </row>
    <row r="534" spans="2:19" ht="15" customHeight="1">
      <c r="B534" s="348" t="str">
        <f>IF('Retrofit Inputs'!B538=0,"",'Retrofit Inputs'!B538)</f>
        <v/>
      </c>
      <c r="C534" s="118" t="str">
        <f>IF(B534="","",VLOOKUP(B534,Defaults!B$22:C$28,2,FALSE))</f>
        <v/>
      </c>
      <c r="D534" s="125" t="str">
        <f>IFERROR(VLOOKUP(F534,Measures!$D$11:$F$245,3,FALSE),"")</f>
        <v/>
      </c>
      <c r="E534" s="127" t="str">
        <f ca="1">IF(OR('Project Info'!$C$16="",B534=""),"",IF(D534="Screw-in Lighting",INDEX(INDIRECT(CONCATENATE(B534,"SI_IE")),'Project Info'!C$16,1),IF(D534="Hard-Wired Lighting",INDEX(INDIRECT(CONCATENATE(B534,"HW_IE")),'Project Info'!C$16,1))))</f>
        <v/>
      </c>
      <c r="F534" s="117" t="str">
        <f>IF(OR('Retrofit Inputs'!D538="",'Retrofit Inputs'!F538=""),"",IF(OR('Retrofit Inputs'!D538="LED Tube",'Retrofit Inputs'!D538="LED Kit"),CONCATENATE("LED"," ",'Retrofit Inputs'!F538),CONCATENATE('Retrofit Inputs'!D538, " ",'Retrofit Inputs'!F538)))</f>
        <v/>
      </c>
      <c r="G534" s="120" t="str">
        <f>IF(F534="","",VLOOKUP(F534,Measures!D$11:G$245,4,FALSE))</f>
        <v/>
      </c>
      <c r="H534" s="121" t="str">
        <f>IF('Retrofit Inputs'!H538=0,"",'Retrofit Inputs'!H538)</f>
        <v/>
      </c>
      <c r="I534" s="121" t="str">
        <f>IF('Retrofit Inputs'!K538=0,"",'Retrofit Inputs'!K538)</f>
        <v/>
      </c>
      <c r="J534" s="122" t="str">
        <f ca="1">IF(OR(B534="",I534=""),"",IF(I534="None",0,INDEX(INDIRECT(CONCATENATE(B534,"SF")),1,MATCH(I534,Defaults!D$22:G$22,0))))</f>
        <v/>
      </c>
      <c r="K534" s="117" t="str">
        <f>IF(OR('Retrofit Inputs'!M538="",'Retrofit Inputs'!O538=""),"",IF(OR('Retrofit Inputs'!M538="LED Tube",'Retrofit Inputs'!M538="LED Kit"),CONCATENATE("LED"," ",'Retrofit Inputs'!O538),CONCATENATE('Retrofit Inputs'!M538, " ",'Retrofit Inputs'!O538)))</f>
        <v/>
      </c>
      <c r="L534" s="123" t="str">
        <f>IF(K534="","",VLOOKUP(K534,Measures!D$11:G$245,4,FALSE))</f>
        <v/>
      </c>
      <c r="M534" s="121" t="str">
        <f>IF('Retrofit Inputs'!Q538=0,"",'Retrofit Inputs'!Q538)</f>
        <v/>
      </c>
      <c r="N534" s="121" t="str">
        <f>IF('Retrofit Inputs'!T538=0,"",'Retrofit Inputs'!T538)</f>
        <v/>
      </c>
      <c r="O534" s="122" t="str">
        <f ca="1">IF(OR(B534="",N534=""),"",IF(N534="None",0,INDEX(INDIRECT(CONCATENATE(B534,"SF")),1,MATCH(N534,Defaults!D$22:G$22,0))))</f>
        <v/>
      </c>
      <c r="P534" s="136" t="str">
        <f t="shared" ca="1" si="32"/>
        <v/>
      </c>
      <c r="Q534" s="230" t="str">
        <f t="shared" ca="1" si="33"/>
        <v/>
      </c>
      <c r="R534" s="126" t="str">
        <f t="shared" ca="1" si="34"/>
        <v/>
      </c>
      <c r="S534" s="351" t="str">
        <f t="shared" ca="1" si="35"/>
        <v/>
      </c>
    </row>
    <row r="535" spans="2:19" ht="15" customHeight="1">
      <c r="B535" s="348" t="str">
        <f>IF('Retrofit Inputs'!B539=0,"",'Retrofit Inputs'!B539)</f>
        <v/>
      </c>
      <c r="C535" s="118" t="str">
        <f>IF(B535="","",VLOOKUP(B535,Defaults!B$22:C$28,2,FALSE))</f>
        <v/>
      </c>
      <c r="D535" s="125" t="str">
        <f>IFERROR(VLOOKUP(F535,Measures!$D$11:$F$245,3,FALSE),"")</f>
        <v/>
      </c>
      <c r="E535" s="127" t="str">
        <f ca="1">IF(OR('Project Info'!$C$16="",B535=""),"",IF(D535="Screw-in Lighting",INDEX(INDIRECT(CONCATENATE(B535,"SI_IE")),'Project Info'!C$16,1),IF(D535="Hard-Wired Lighting",INDEX(INDIRECT(CONCATENATE(B535,"HW_IE")),'Project Info'!C$16,1))))</f>
        <v/>
      </c>
      <c r="F535" s="128" t="str">
        <f>IF(OR('Retrofit Inputs'!D539="",'Retrofit Inputs'!F539=""),"",IF(OR('Retrofit Inputs'!D539="LED Tube",'Retrofit Inputs'!D539="LED Kit"),CONCATENATE("LED"," ",'Retrofit Inputs'!F539),CONCATENATE('Retrofit Inputs'!D539, " ",'Retrofit Inputs'!F539)))</f>
        <v/>
      </c>
      <c r="G535" s="120" t="str">
        <f>IF(F535="","",VLOOKUP(F535,Measures!D$11:G$245,4,FALSE))</f>
        <v/>
      </c>
      <c r="H535" s="129" t="str">
        <f>IF('Retrofit Inputs'!H539=0,"",'Retrofit Inputs'!H539)</f>
        <v/>
      </c>
      <c r="I535" s="129" t="str">
        <f>IF('Retrofit Inputs'!K539=0,"",'Retrofit Inputs'!K539)</f>
        <v/>
      </c>
      <c r="J535" s="130" t="str">
        <f ca="1">IF(OR(B535="",I535=""),"",IF(I535="None",0,INDEX(INDIRECT(CONCATENATE(B535,"SF")),1,MATCH(I535,Defaults!D$22:G$22,0))))</f>
        <v/>
      </c>
      <c r="K535" s="128" t="str">
        <f>IF(OR('Retrofit Inputs'!M539="",'Retrofit Inputs'!O539=""),"",IF(OR('Retrofit Inputs'!M539="LED Tube",'Retrofit Inputs'!M539="LED Kit"),CONCATENATE("LED"," ",'Retrofit Inputs'!O539),CONCATENATE('Retrofit Inputs'!M539, " ",'Retrofit Inputs'!O539)))</f>
        <v/>
      </c>
      <c r="L535" s="123" t="str">
        <f>IF(K535="","",VLOOKUP(K535,Measures!D$11:G$245,4,FALSE))</f>
        <v/>
      </c>
      <c r="M535" s="121" t="str">
        <f>IF('Retrofit Inputs'!Q539=0,"",'Retrofit Inputs'!Q539)</f>
        <v/>
      </c>
      <c r="N535" s="129" t="str">
        <f>IF('Retrofit Inputs'!T539=0,"",'Retrofit Inputs'!T539)</f>
        <v/>
      </c>
      <c r="O535" s="130" t="str">
        <f ca="1">IF(OR(B535="",N535=""),"",IF(N535="None",0,INDEX(INDIRECT(CONCATENATE(B535,"SF")),1,MATCH(N535,Defaults!D$22:G$22,0))))</f>
        <v/>
      </c>
      <c r="P535" s="131" t="str">
        <f t="shared" ca="1" si="32"/>
        <v/>
      </c>
      <c r="Q535" s="228" t="str">
        <f t="shared" ca="1" si="33"/>
        <v/>
      </c>
      <c r="R535" s="132" t="str">
        <f t="shared" ca="1" si="34"/>
        <v/>
      </c>
      <c r="S535" s="352" t="str">
        <f t="shared" ca="1" si="35"/>
        <v/>
      </c>
    </row>
    <row r="536" spans="2:19" ht="15.5">
      <c r="B536" s="348" t="str">
        <f>IF('Retrofit Inputs'!B540=0,"",'Retrofit Inputs'!B540)</f>
        <v/>
      </c>
      <c r="C536" s="118" t="str">
        <f>IF(B536="","",VLOOKUP(B536,Defaults!B$22:C$28,2,FALSE))</f>
        <v/>
      </c>
      <c r="D536" s="125" t="str">
        <f>IFERROR(VLOOKUP(F536,Measures!$D$11:$F$245,3,FALSE),"")</f>
        <v/>
      </c>
      <c r="E536" s="127" t="str">
        <f ca="1">IF(OR('Project Info'!$C$16="",B536=""),"",IF(D536="Screw-in Lighting",INDEX(INDIRECT(CONCATENATE(B536,"SI_IE")),'Project Info'!C$16,1),IF(D536="Hard-Wired Lighting",INDEX(INDIRECT(CONCATENATE(B536,"HW_IE")),'Project Info'!C$16,1))))</f>
        <v/>
      </c>
      <c r="F536" s="128" t="str">
        <f>IF(OR('Retrofit Inputs'!D540="",'Retrofit Inputs'!F540=""),"",IF(OR('Retrofit Inputs'!D540="LED Tube",'Retrofit Inputs'!D540="LED Kit"),CONCATENATE("LED"," ",'Retrofit Inputs'!F540),CONCATENATE('Retrofit Inputs'!D540, " ",'Retrofit Inputs'!F540)))</f>
        <v/>
      </c>
      <c r="G536" s="120" t="str">
        <f>IF(F536="","",VLOOKUP(F536,Measures!D$11:G$245,4,FALSE))</f>
        <v/>
      </c>
      <c r="H536" s="129" t="str">
        <f>IF('Retrofit Inputs'!H540=0,"",'Retrofit Inputs'!H540)</f>
        <v/>
      </c>
      <c r="I536" s="129" t="str">
        <f>IF('Retrofit Inputs'!K540=0,"",'Retrofit Inputs'!K540)</f>
        <v/>
      </c>
      <c r="J536" s="130" t="str">
        <f ca="1">IF(OR(B536="",I536=""),"",IF(I536="None",0,INDEX(INDIRECT(CONCATENATE(B536,"SF")),1,MATCH(I536,Defaults!D$22:G$22,0))))</f>
        <v/>
      </c>
      <c r="K536" s="24" t="str">
        <f>IF(OR('Retrofit Inputs'!M540="",'Retrofit Inputs'!O540=""),"",IF(OR('Retrofit Inputs'!M540="LED Tube",'Retrofit Inputs'!M540="LED Kit"),CONCATENATE("LED"," ",'Retrofit Inputs'!O540),CONCATENATE('Retrofit Inputs'!M540, " ",'Retrofit Inputs'!O540)))</f>
        <v/>
      </c>
      <c r="L536" s="123" t="str">
        <f>IF(K536="","",VLOOKUP(K536,Measures!D$11:G$245,4,FALSE))</f>
        <v/>
      </c>
      <c r="M536" s="121" t="str">
        <f>IF('Retrofit Inputs'!Q540=0,"",'Retrofit Inputs'!Q540)</f>
        <v/>
      </c>
      <c r="N536" s="25" t="str">
        <f>IF('Retrofit Inputs'!T540=0,"",'Retrofit Inputs'!T540)</f>
        <v/>
      </c>
      <c r="O536" s="26" t="str">
        <f ca="1">IF(OR(B536="",N536=""),"",IF(N536="None",0,INDEX(INDIRECT(CONCATENATE(B536,"SF")),1,MATCH(N536,Defaults!D$22:G$22,0))))</f>
        <v/>
      </c>
      <c r="P536" s="27" t="str">
        <f t="shared" ca="1" si="32"/>
        <v/>
      </c>
      <c r="Q536" s="229" t="str">
        <f t="shared" ca="1" si="33"/>
        <v/>
      </c>
      <c r="R536" s="81" t="str">
        <f t="shared" ca="1" si="34"/>
        <v/>
      </c>
      <c r="S536" s="353" t="str">
        <f t="shared" ca="1" si="35"/>
        <v/>
      </c>
    </row>
    <row r="537" spans="2:19" ht="15.5">
      <c r="B537" s="348" t="str">
        <f>IF('Retrofit Inputs'!B541=0,"",'Retrofit Inputs'!B541)</f>
        <v/>
      </c>
      <c r="C537" s="118" t="str">
        <f>IF(B537="","",VLOOKUP(B537,Defaults!B$22:C$28,2,FALSE))</f>
        <v/>
      </c>
      <c r="D537" s="125" t="str">
        <f>IFERROR(VLOOKUP(F537,Measures!$D$11:$F$245,3,FALSE),"")</f>
        <v/>
      </c>
      <c r="E537" s="127" t="str">
        <f ca="1">IF(OR('Project Info'!$C$16="",B537=""),"",IF(D537="Screw-in Lighting",INDEX(INDIRECT(CONCATENATE(B537,"SI_IE")),'Project Info'!C$16,1),IF(D537="Hard-Wired Lighting",INDEX(INDIRECT(CONCATENATE(B537,"HW_IE")),'Project Info'!C$16,1))))</f>
        <v/>
      </c>
      <c r="F537" s="128" t="str">
        <f>IF(OR('Retrofit Inputs'!D541="",'Retrofit Inputs'!F541=""),"",IF(OR('Retrofit Inputs'!D541="LED Tube",'Retrofit Inputs'!D541="LED Kit"),CONCATENATE("LED"," ",'Retrofit Inputs'!F541),CONCATENATE('Retrofit Inputs'!D541, " ",'Retrofit Inputs'!F541)))</f>
        <v/>
      </c>
      <c r="G537" s="120" t="str">
        <f>IF(F537="","",VLOOKUP(F537,Measures!D$11:G$245,4,FALSE))</f>
        <v/>
      </c>
      <c r="H537" s="129" t="str">
        <f>IF('Retrofit Inputs'!H541=0,"",'Retrofit Inputs'!H541)</f>
        <v/>
      </c>
      <c r="I537" s="129" t="str">
        <f>IF('Retrofit Inputs'!K541=0,"",'Retrofit Inputs'!K541)</f>
        <v/>
      </c>
      <c r="J537" s="130" t="str">
        <f ca="1">IF(OR(B537="",I537=""),"",IF(I537="None",0,INDEX(INDIRECT(CONCATENATE(B537,"SF")),1,MATCH(I537,Defaults!D$22:G$22,0))))</f>
        <v/>
      </c>
      <c r="K537" s="128" t="str">
        <f>IF(OR('Retrofit Inputs'!M541="",'Retrofit Inputs'!O541=""),"",IF(OR('Retrofit Inputs'!M541="LED Tube",'Retrofit Inputs'!M541="LED Kit"),CONCATENATE("LED"," ",'Retrofit Inputs'!O541),CONCATENATE('Retrofit Inputs'!M541, " ",'Retrofit Inputs'!O541)))</f>
        <v/>
      </c>
      <c r="L537" s="123" t="str">
        <f>IF(K537="","",VLOOKUP(K537,Measures!D$11:G$245,4,FALSE))</f>
        <v/>
      </c>
      <c r="M537" s="121" t="str">
        <f>IF('Retrofit Inputs'!Q541=0,"",'Retrofit Inputs'!Q541)</f>
        <v/>
      </c>
      <c r="N537" s="129" t="str">
        <f>IF('Retrofit Inputs'!T541=0,"",'Retrofit Inputs'!T541)</f>
        <v/>
      </c>
      <c r="O537" s="130" t="str">
        <f ca="1">IF(OR(B537="",N537=""),"",IF(N537="None",0,INDEX(INDIRECT(CONCATENATE(B537,"SF")),1,MATCH(N537,Defaults!D$22:G$22,0))))</f>
        <v/>
      </c>
      <c r="P537" s="131" t="str">
        <f t="shared" ca="1" si="32"/>
        <v/>
      </c>
      <c r="Q537" s="228" t="str">
        <f t="shared" ca="1" si="33"/>
        <v/>
      </c>
      <c r="R537" s="132" t="str">
        <f t="shared" ca="1" si="34"/>
        <v/>
      </c>
      <c r="S537" s="352" t="str">
        <f t="shared" ca="1" si="35"/>
        <v/>
      </c>
    </row>
    <row r="538" spans="2:19" ht="15.5">
      <c r="B538" s="348" t="str">
        <f>IF('Retrofit Inputs'!B542=0,"",'Retrofit Inputs'!B542)</f>
        <v/>
      </c>
      <c r="C538" s="118" t="str">
        <f>IF(B538="","",VLOOKUP(B538,Defaults!B$22:C$28,2,FALSE))</f>
        <v/>
      </c>
      <c r="D538" s="125" t="str">
        <f>IFERROR(VLOOKUP(F538,Measures!$D$11:$F$245,3,FALSE),"")</f>
        <v/>
      </c>
      <c r="E538" s="127" t="str">
        <f ca="1">IF(OR('Project Info'!$C$16="",B538=""),"",IF(D538="Screw-in Lighting",INDEX(INDIRECT(CONCATENATE(B538,"SI_IE")),'Project Info'!C$16,1),IF(D538="Hard-Wired Lighting",INDEX(INDIRECT(CONCATENATE(B538,"HW_IE")),'Project Info'!C$16,1))))</f>
        <v/>
      </c>
      <c r="F538" s="128" t="str">
        <f>IF(OR('Retrofit Inputs'!D542="",'Retrofit Inputs'!F542=""),"",IF(OR('Retrofit Inputs'!D542="LED Tube",'Retrofit Inputs'!D542="LED Kit"),CONCATENATE("LED"," ",'Retrofit Inputs'!F542),CONCATENATE('Retrofit Inputs'!D542, " ",'Retrofit Inputs'!F542)))</f>
        <v/>
      </c>
      <c r="G538" s="120" t="str">
        <f>IF(F538="","",VLOOKUP(F538,Measures!D$11:G$245,4,FALSE))</f>
        <v/>
      </c>
      <c r="H538" s="129" t="str">
        <f>IF('Retrofit Inputs'!H542=0,"",'Retrofit Inputs'!H542)</f>
        <v/>
      </c>
      <c r="I538" s="129" t="str">
        <f>IF('Retrofit Inputs'!K542=0,"",'Retrofit Inputs'!K542)</f>
        <v/>
      </c>
      <c r="J538" s="130" t="str">
        <f ca="1">IF(OR(B538="",I538=""),"",IF(I538="None",0,INDEX(INDIRECT(CONCATENATE(B538,"SF")),1,MATCH(I538,Defaults!D$22:G$22,0))))</f>
        <v/>
      </c>
      <c r="K538" s="128" t="str">
        <f>IF(OR('Retrofit Inputs'!M542="",'Retrofit Inputs'!O542=""),"",IF(OR('Retrofit Inputs'!M542="LED Tube",'Retrofit Inputs'!M542="LED Kit"),CONCATENATE("LED"," ",'Retrofit Inputs'!O542),CONCATENATE('Retrofit Inputs'!M542, " ",'Retrofit Inputs'!O542)))</f>
        <v/>
      </c>
      <c r="L538" s="123" t="str">
        <f>IF(K538="","",VLOOKUP(K538,Measures!D$11:G$245,4,FALSE))</f>
        <v/>
      </c>
      <c r="M538" s="121" t="str">
        <f>IF('Retrofit Inputs'!Q542=0,"",'Retrofit Inputs'!Q542)</f>
        <v/>
      </c>
      <c r="N538" s="129" t="str">
        <f>IF('Retrofit Inputs'!T542=0,"",'Retrofit Inputs'!T542)</f>
        <v/>
      </c>
      <c r="O538" s="130" t="str">
        <f ca="1">IF(OR(B538="",N538=""),"",IF(N538="None",0,INDEX(INDIRECT(CONCATENATE(B538,"SF")),1,MATCH(N538,Defaults!D$22:G$22,0))))</f>
        <v/>
      </c>
      <c r="P538" s="131" t="str">
        <f t="shared" ca="1" si="32"/>
        <v/>
      </c>
      <c r="Q538" s="228" t="str">
        <f t="shared" ca="1" si="33"/>
        <v/>
      </c>
      <c r="R538" s="132" t="str">
        <f t="shared" ca="1" si="34"/>
        <v/>
      </c>
      <c r="S538" s="352" t="str">
        <f t="shared" ca="1" si="35"/>
        <v/>
      </c>
    </row>
    <row r="539" spans="2:19" ht="15.5">
      <c r="B539" s="348" t="str">
        <f>IF('Retrofit Inputs'!B543=0,"",'Retrofit Inputs'!B543)</f>
        <v/>
      </c>
      <c r="C539" s="118" t="str">
        <f>IF(B539="","",VLOOKUP(B539,Defaults!B$22:C$28,2,FALSE))</f>
        <v/>
      </c>
      <c r="D539" s="125" t="str">
        <f>IFERROR(VLOOKUP(F539,Measures!$D$11:$F$245,3,FALSE),"")</f>
        <v/>
      </c>
      <c r="E539" s="127" t="str">
        <f ca="1">IF(OR('Project Info'!$C$16="",B539=""),"",IF(D539="Screw-in Lighting",INDEX(INDIRECT(CONCATENATE(B539,"SI_IE")),'Project Info'!C$16,1),IF(D539="Hard-Wired Lighting",INDEX(INDIRECT(CONCATENATE(B539,"HW_IE")),'Project Info'!C$16,1))))</f>
        <v/>
      </c>
      <c r="F539" s="128" t="str">
        <f>IF(OR('Retrofit Inputs'!D543="",'Retrofit Inputs'!F543=""),"",IF(OR('Retrofit Inputs'!D543="LED Tube",'Retrofit Inputs'!D543="LED Kit"),CONCATENATE("LED"," ",'Retrofit Inputs'!F543),CONCATENATE('Retrofit Inputs'!D543, " ",'Retrofit Inputs'!F543)))</f>
        <v/>
      </c>
      <c r="G539" s="120" t="str">
        <f>IF(F539="","",VLOOKUP(F539,Measures!D$11:G$245,4,FALSE))</f>
        <v/>
      </c>
      <c r="H539" s="129" t="str">
        <f>IF('Retrofit Inputs'!H543=0,"",'Retrofit Inputs'!H543)</f>
        <v/>
      </c>
      <c r="I539" s="129" t="str">
        <f>IF('Retrofit Inputs'!K543=0,"",'Retrofit Inputs'!K543)</f>
        <v/>
      </c>
      <c r="J539" s="130" t="str">
        <f ca="1">IF(OR(B539="",I539=""),"",IF(I539="None",0,INDEX(INDIRECT(CONCATENATE(B539,"SF")),1,MATCH(I539,Defaults!D$22:G$22,0))))</f>
        <v/>
      </c>
      <c r="K539" s="128" t="str">
        <f>IF(OR('Retrofit Inputs'!M543="",'Retrofit Inputs'!O543=""),"",IF(OR('Retrofit Inputs'!M543="LED Tube",'Retrofit Inputs'!M543="LED Kit"),CONCATENATE("LED"," ",'Retrofit Inputs'!O543),CONCATENATE('Retrofit Inputs'!M543, " ",'Retrofit Inputs'!O543)))</f>
        <v/>
      </c>
      <c r="L539" s="123" t="str">
        <f>IF(K539="","",VLOOKUP(K539,Measures!D$11:G$245,4,FALSE))</f>
        <v/>
      </c>
      <c r="M539" s="121" t="str">
        <f>IF('Retrofit Inputs'!Q543=0,"",'Retrofit Inputs'!Q543)</f>
        <v/>
      </c>
      <c r="N539" s="129" t="str">
        <f>IF('Retrofit Inputs'!T543=0,"",'Retrofit Inputs'!T543)</f>
        <v/>
      </c>
      <c r="O539" s="130" t="str">
        <f ca="1">IF(OR(B539="",N539=""),"",IF(N539="None",0,INDEX(INDIRECT(CONCATENATE(B539,"SF")),1,MATCH(N539,Defaults!D$22:G$22,0))))</f>
        <v/>
      </c>
      <c r="P539" s="131" t="str">
        <f t="shared" ca="1" si="32"/>
        <v/>
      </c>
      <c r="Q539" s="228" t="str">
        <f t="shared" ca="1" si="33"/>
        <v/>
      </c>
      <c r="R539" s="132" t="str">
        <f t="shared" ca="1" si="34"/>
        <v/>
      </c>
      <c r="S539" s="352" t="str">
        <f t="shared" ca="1" si="35"/>
        <v/>
      </c>
    </row>
    <row r="540" spans="2:19" ht="15.5">
      <c r="B540" s="348" t="str">
        <f>IF('Retrofit Inputs'!B544=0,"",'Retrofit Inputs'!B544)</f>
        <v/>
      </c>
      <c r="C540" s="118" t="str">
        <f>IF(B540="","",VLOOKUP(B540,Defaults!B$22:C$28,2,FALSE))</f>
        <v/>
      </c>
      <c r="D540" s="125" t="str">
        <f>IFERROR(VLOOKUP(F540,Measures!$D$11:$F$245,3,FALSE),"")</f>
        <v/>
      </c>
      <c r="E540" s="127" t="str">
        <f ca="1">IF(OR('Project Info'!$C$16="",B540=""),"",IF(D540="Screw-in Lighting",INDEX(INDIRECT(CONCATENATE(B540,"SI_IE")),'Project Info'!C$16,1),IF(D540="Hard-Wired Lighting",INDEX(INDIRECT(CONCATENATE(B540,"HW_IE")),'Project Info'!C$16,1))))</f>
        <v/>
      </c>
      <c r="F540" s="128" t="str">
        <f>IF(OR('Retrofit Inputs'!D544="",'Retrofit Inputs'!F544=""),"",IF(OR('Retrofit Inputs'!D544="LED Tube",'Retrofit Inputs'!D544="LED Kit"),CONCATENATE("LED"," ",'Retrofit Inputs'!F544),CONCATENATE('Retrofit Inputs'!D544, " ",'Retrofit Inputs'!F544)))</f>
        <v/>
      </c>
      <c r="G540" s="120" t="str">
        <f>IF(F540="","",VLOOKUP(F540,Measures!D$11:G$245,4,FALSE))</f>
        <v/>
      </c>
      <c r="H540" s="129" t="str">
        <f>IF('Retrofit Inputs'!H544=0,"",'Retrofit Inputs'!H544)</f>
        <v/>
      </c>
      <c r="I540" s="129" t="str">
        <f>IF('Retrofit Inputs'!K544=0,"",'Retrofit Inputs'!K544)</f>
        <v/>
      </c>
      <c r="J540" s="130" t="str">
        <f ca="1">IF(OR(B540="",I540=""),"",IF(I540="None",0,INDEX(INDIRECT(CONCATENATE(B540,"SF")),1,MATCH(I540,Defaults!D$22:G$22,0))))</f>
        <v/>
      </c>
      <c r="K540" s="128" t="str">
        <f>IF(OR('Retrofit Inputs'!M544="",'Retrofit Inputs'!O544=""),"",IF(OR('Retrofit Inputs'!M544="LED Tube",'Retrofit Inputs'!M544="LED Kit"),CONCATENATE("LED"," ",'Retrofit Inputs'!O544),CONCATENATE('Retrofit Inputs'!M544, " ",'Retrofit Inputs'!O544)))</f>
        <v/>
      </c>
      <c r="L540" s="123" t="str">
        <f>IF(K540="","",VLOOKUP(K540,Measures!D$11:G$245,4,FALSE))</f>
        <v/>
      </c>
      <c r="M540" s="121" t="str">
        <f>IF('Retrofit Inputs'!Q544=0,"",'Retrofit Inputs'!Q544)</f>
        <v/>
      </c>
      <c r="N540" s="129" t="str">
        <f>IF('Retrofit Inputs'!T544=0,"",'Retrofit Inputs'!T544)</f>
        <v/>
      </c>
      <c r="O540" s="130" t="str">
        <f ca="1">IF(OR(B540="",N540=""),"",IF(N540="None",0,INDEX(INDIRECT(CONCATENATE(B540,"SF")),1,MATCH(N540,Defaults!D$22:G$22,0))))</f>
        <v/>
      </c>
      <c r="P540" s="131" t="str">
        <f t="shared" ca="1" si="32"/>
        <v/>
      </c>
      <c r="Q540" s="228" t="str">
        <f t="shared" ca="1" si="33"/>
        <v/>
      </c>
      <c r="R540" s="132" t="str">
        <f t="shared" ca="1" si="34"/>
        <v/>
      </c>
      <c r="S540" s="352" t="str">
        <f t="shared" ca="1" si="35"/>
        <v/>
      </c>
    </row>
    <row r="541" spans="2:19" ht="15.5">
      <c r="B541" s="348" t="str">
        <f>IF('Retrofit Inputs'!B545=0,"",'Retrofit Inputs'!B545)</f>
        <v/>
      </c>
      <c r="C541" s="118" t="str">
        <f>IF(B541="","",VLOOKUP(B541,Defaults!B$22:C$28,2,FALSE))</f>
        <v/>
      </c>
      <c r="D541" s="125" t="str">
        <f>IFERROR(VLOOKUP(F541,Measures!$D$11:$F$245,3,FALSE),"")</f>
        <v/>
      </c>
      <c r="E541" s="127" t="str">
        <f ca="1">IF(OR('Project Info'!$C$16="",B541=""),"",IF(D541="Screw-in Lighting",INDEX(INDIRECT(CONCATENATE(B541,"SI_IE")),'Project Info'!C$16,1),IF(D541="Hard-Wired Lighting",INDEX(INDIRECT(CONCATENATE(B541,"HW_IE")),'Project Info'!C$16,1))))</f>
        <v/>
      </c>
      <c r="F541" s="128" t="str">
        <f>IF(OR('Retrofit Inputs'!D545="",'Retrofit Inputs'!F545=""),"",IF(OR('Retrofit Inputs'!D545="LED Tube",'Retrofit Inputs'!D545="LED Kit"),CONCATENATE("LED"," ",'Retrofit Inputs'!F545),CONCATENATE('Retrofit Inputs'!D545, " ",'Retrofit Inputs'!F545)))</f>
        <v/>
      </c>
      <c r="G541" s="120" t="str">
        <f>IF(F541="","",VLOOKUP(F541,Measures!D$11:G$245,4,FALSE))</f>
        <v/>
      </c>
      <c r="H541" s="129" t="str">
        <f>IF('Retrofit Inputs'!H545=0,"",'Retrofit Inputs'!H545)</f>
        <v/>
      </c>
      <c r="I541" s="129" t="str">
        <f>IF('Retrofit Inputs'!K545=0,"",'Retrofit Inputs'!K545)</f>
        <v/>
      </c>
      <c r="J541" s="130" t="str">
        <f ca="1">IF(OR(B541="",I541=""),"",IF(I541="None",0,INDEX(INDIRECT(CONCATENATE(B541,"SF")),1,MATCH(I541,Defaults!D$22:G$22,0))))</f>
        <v/>
      </c>
      <c r="K541" s="128" t="str">
        <f>IF(OR('Retrofit Inputs'!M545="",'Retrofit Inputs'!O545=""),"",IF(OR('Retrofit Inputs'!M545="LED Tube",'Retrofit Inputs'!M545="LED Kit"),CONCATENATE("LED"," ",'Retrofit Inputs'!O545),CONCATENATE('Retrofit Inputs'!M545, " ",'Retrofit Inputs'!O545)))</f>
        <v/>
      </c>
      <c r="L541" s="123" t="str">
        <f>IF(K541="","",VLOOKUP(K541,Measures!D$11:G$245,4,FALSE))</f>
        <v/>
      </c>
      <c r="M541" s="121" t="str">
        <f>IF('Retrofit Inputs'!Q545=0,"",'Retrofit Inputs'!Q545)</f>
        <v/>
      </c>
      <c r="N541" s="129" t="str">
        <f>IF('Retrofit Inputs'!T545=0,"",'Retrofit Inputs'!T545)</f>
        <v/>
      </c>
      <c r="O541" s="130" t="str">
        <f ca="1">IF(OR(B541="",N541=""),"",IF(N541="None",0,INDEX(INDIRECT(CONCATENATE(B541,"SF")),1,MATCH(N541,Defaults!D$22:G$22,0))))</f>
        <v/>
      </c>
      <c r="P541" s="131" t="str">
        <f t="shared" ca="1" si="32"/>
        <v/>
      </c>
      <c r="Q541" s="228" t="str">
        <f t="shared" ca="1" si="33"/>
        <v/>
      </c>
      <c r="R541" s="132" t="str">
        <f t="shared" ca="1" si="34"/>
        <v/>
      </c>
      <c r="S541" s="352" t="str">
        <f t="shared" ca="1" si="35"/>
        <v/>
      </c>
    </row>
    <row r="542" spans="2:19" ht="15.5">
      <c r="B542" s="348" t="str">
        <f>IF('Retrofit Inputs'!B546=0,"",'Retrofit Inputs'!B546)</f>
        <v/>
      </c>
      <c r="C542" s="118" t="str">
        <f>IF(B542="","",VLOOKUP(B542,Defaults!B$22:C$28,2,FALSE))</f>
        <v/>
      </c>
      <c r="D542" s="125" t="str">
        <f>IFERROR(VLOOKUP(F542,Measures!$D$11:$F$245,3,FALSE),"")</f>
        <v/>
      </c>
      <c r="E542" s="127" t="str">
        <f ca="1">IF(OR('Project Info'!$C$16="",B542=""),"",IF(D542="Screw-in Lighting",INDEX(INDIRECT(CONCATENATE(B542,"SI_IE")),'Project Info'!C$16,1),IF(D542="Hard-Wired Lighting",INDEX(INDIRECT(CONCATENATE(B542,"HW_IE")),'Project Info'!C$16,1))))</f>
        <v/>
      </c>
      <c r="F542" s="133" t="str">
        <f>IF(OR('Retrofit Inputs'!D546="",'Retrofit Inputs'!F546=""),"",IF(OR('Retrofit Inputs'!D546="LED Tube",'Retrofit Inputs'!D546="LED Kit"),CONCATENATE("LED"," ",'Retrofit Inputs'!F546),CONCATENATE('Retrofit Inputs'!D546, " ",'Retrofit Inputs'!F546)))</f>
        <v/>
      </c>
      <c r="G542" s="120" t="str">
        <f>IF(F542="","",VLOOKUP(F542,Measures!D$11:G$245,4,FALSE))</f>
        <v/>
      </c>
      <c r="H542" s="134" t="str">
        <f>IF('Retrofit Inputs'!H546=0,"",'Retrofit Inputs'!H546)</f>
        <v/>
      </c>
      <c r="I542" s="134" t="str">
        <f>IF('Retrofit Inputs'!K546=0,"",'Retrofit Inputs'!K546)</f>
        <v/>
      </c>
      <c r="J542" s="135" t="str">
        <f ca="1">IF(OR(B542="",I542=""),"",IF(I542="None",0,INDEX(INDIRECT(CONCATENATE(B542,"SF")),1,MATCH(I542,Defaults!D$22:G$22,0))))</f>
        <v/>
      </c>
      <c r="K542" s="128" t="str">
        <f>IF(OR('Retrofit Inputs'!M546="",'Retrofit Inputs'!O546=""),"",IF(OR('Retrofit Inputs'!M546="LED Tube",'Retrofit Inputs'!M546="LED Kit"),CONCATENATE("LED"," ",'Retrofit Inputs'!O546),CONCATENATE('Retrofit Inputs'!M546, " ",'Retrofit Inputs'!O546)))</f>
        <v/>
      </c>
      <c r="L542" s="123" t="str">
        <f>IF(K542="","",VLOOKUP(K542,Measures!D$11:G$245,4,FALSE))</f>
        <v/>
      </c>
      <c r="M542" s="121" t="str">
        <f>IF('Retrofit Inputs'!Q546=0,"",'Retrofit Inputs'!Q546)</f>
        <v/>
      </c>
      <c r="N542" s="129" t="str">
        <f>IF('Retrofit Inputs'!T546=0,"",'Retrofit Inputs'!T546)</f>
        <v/>
      </c>
      <c r="O542" s="130" t="str">
        <f ca="1">IF(OR(B542="",N542=""),"",IF(N542="None",0,INDEX(INDIRECT(CONCATENATE(B542,"SF")),1,MATCH(N542,Defaults!D$22:G$22,0))))</f>
        <v/>
      </c>
      <c r="P542" s="131" t="str">
        <f t="shared" ca="1" si="32"/>
        <v/>
      </c>
      <c r="Q542" s="228" t="str">
        <f t="shared" ca="1" si="33"/>
        <v/>
      </c>
      <c r="R542" s="132" t="str">
        <f t="shared" ca="1" si="34"/>
        <v/>
      </c>
      <c r="S542" s="352" t="str">
        <f t="shared" ca="1" si="35"/>
        <v/>
      </c>
    </row>
    <row r="543" spans="2:19" ht="15.5">
      <c r="B543" s="349" t="str">
        <f>IF('Retrofit Inputs'!B547=0,"",'Retrofit Inputs'!B547)</f>
        <v/>
      </c>
      <c r="C543" s="118" t="str">
        <f>IF(B543="","",VLOOKUP(B543,Defaults!B$22:C$28,2,FALSE))</f>
        <v/>
      </c>
      <c r="D543" s="125" t="str">
        <f>IFERROR(VLOOKUP(F543,Measures!$D$11:$F$245,3,FALSE),"")</f>
        <v/>
      </c>
      <c r="E543" s="127" t="str">
        <f ca="1">IF(OR('Project Info'!$C$16="",B543=""),"",IF(D543="Screw-in Lighting",INDEX(INDIRECT(CONCATENATE(B543,"SI_IE")),'Project Info'!C$16,1),IF(D543="Hard-Wired Lighting",INDEX(INDIRECT(CONCATENATE(B543,"HW_IE")),'Project Info'!C$16,1))))</f>
        <v/>
      </c>
      <c r="F543" s="137" t="str">
        <f>IF(OR('Retrofit Inputs'!D547="",'Retrofit Inputs'!F547=""),"",IF(OR('Retrofit Inputs'!D547="LED Tube",'Retrofit Inputs'!D547="LED Kit"),CONCATENATE("LED"," ",'Retrofit Inputs'!F547),CONCATENATE('Retrofit Inputs'!D547, " ",'Retrofit Inputs'!F547)))</f>
        <v/>
      </c>
      <c r="G543" s="120" t="str">
        <f>IF(F543="","",VLOOKUP(F543,Measures!D$11:G$245,4,FALSE))</f>
        <v/>
      </c>
      <c r="H543" s="138" t="str">
        <f>IF('Retrofit Inputs'!H547=0,"",'Retrofit Inputs'!H547)</f>
        <v/>
      </c>
      <c r="I543" s="138" t="str">
        <f>IF('Retrofit Inputs'!K547=0,"",'Retrofit Inputs'!K547)</f>
        <v/>
      </c>
      <c r="J543" s="139" t="str">
        <f ca="1">IF(OR(B543="",I543=""),"",IF(I543="None",0,INDEX(INDIRECT(CONCATENATE(B543,"SF")),1,MATCH(I543,Defaults!D$22:G$22,0))))</f>
        <v/>
      </c>
      <c r="K543" s="140" t="str">
        <f>IF(OR('Retrofit Inputs'!M547="",'Retrofit Inputs'!O547=""),"",IF(OR('Retrofit Inputs'!M547="LED Tube",'Retrofit Inputs'!M547="LED Kit"),CONCATENATE("LED"," ",'Retrofit Inputs'!O547),CONCATENATE('Retrofit Inputs'!M547, " ",'Retrofit Inputs'!O547)))</f>
        <v/>
      </c>
      <c r="L543" s="123" t="str">
        <f>IF(K543="","",VLOOKUP(K543,Measures!D$11:G$245,4,FALSE))</f>
        <v/>
      </c>
      <c r="M543" s="141" t="str">
        <f>IF('Retrofit Inputs'!Q547=0,"",'Retrofit Inputs'!Q547)</f>
        <v/>
      </c>
      <c r="N543" s="142" t="str">
        <f>IF('Retrofit Inputs'!T547=0,"",'Retrofit Inputs'!T547)</f>
        <v/>
      </c>
      <c r="O543" s="143" t="str">
        <f ca="1">IF(OR(B543="",N543=""),"",IF(N543="None",0,INDEX(INDIRECT(CONCATENATE(B543,"SF")),1,MATCH(N543,Defaults!D$22:G$22,0))))</f>
        <v/>
      </c>
      <c r="P543" s="144" t="str">
        <f t="shared" ca="1" si="32"/>
        <v/>
      </c>
      <c r="Q543" s="231" t="str">
        <f t="shared" ca="1" si="33"/>
        <v/>
      </c>
      <c r="R543" s="145" t="str">
        <f t="shared" ca="1" si="34"/>
        <v/>
      </c>
      <c r="S543" s="354" t="str">
        <f t="shared" ca="1" si="35"/>
        <v/>
      </c>
    </row>
    <row r="544" spans="2:19" ht="15.5">
      <c r="B544" s="350" t="str">
        <f>IF('Retrofit Inputs'!B548=0,"",'Retrofit Inputs'!B548)</f>
        <v/>
      </c>
      <c r="C544" s="118" t="str">
        <f>IF(B544="","",VLOOKUP(B544,Defaults!B$22:C$28,2,FALSE))</f>
        <v/>
      </c>
      <c r="D544" s="125" t="str">
        <f>IFERROR(VLOOKUP(F544,Measures!$D$11:$F$245,3,FALSE),"")</f>
        <v/>
      </c>
      <c r="E544" s="127" t="str">
        <f ca="1">IF(OR('Project Info'!$C$16="",B544=""),"",IF(D544="Screw-in Lighting",INDEX(INDIRECT(CONCATENATE(B544,"SI_IE")),'Project Info'!C$16,1),IF(D544="Hard-Wired Lighting",INDEX(INDIRECT(CONCATENATE(B544,"HW_IE")),'Project Info'!C$16,1))))</f>
        <v/>
      </c>
      <c r="F544" s="128" t="str">
        <f>IF(OR('Retrofit Inputs'!D548="",'Retrofit Inputs'!F548=""),"",IF(OR('Retrofit Inputs'!D548="LED Tube",'Retrofit Inputs'!D548="LED Kit"),CONCATENATE("LED"," ",'Retrofit Inputs'!F548),CONCATENATE('Retrofit Inputs'!D548, " ",'Retrofit Inputs'!F548)))</f>
        <v/>
      </c>
      <c r="G544" s="120" t="str">
        <f>IF(F544="","",VLOOKUP(F544,Measures!D$11:G$245,4,FALSE))</f>
        <v/>
      </c>
      <c r="H544" s="129" t="str">
        <f>IF('Retrofit Inputs'!H548=0,"",'Retrofit Inputs'!H548)</f>
        <v/>
      </c>
      <c r="I544" s="129" t="str">
        <f>IF('Retrofit Inputs'!K548=0,"",'Retrofit Inputs'!K548)</f>
        <v/>
      </c>
      <c r="J544" s="130" t="str">
        <f ca="1">IF(OR(B544="",I544=""),"",IF(I544="None",0,INDEX(INDIRECT(CONCATENATE(B544,"SF")),1,MATCH(I544,Defaults!D$22:G$22,0))))</f>
        <v/>
      </c>
      <c r="K544" s="128" t="str">
        <f>IF(OR('Retrofit Inputs'!M548="",'Retrofit Inputs'!O548=""),"",IF(OR('Retrofit Inputs'!M548="LED Tube",'Retrofit Inputs'!M548="LED Kit"),CONCATENATE("LED"," ",'Retrofit Inputs'!O548),CONCATENATE('Retrofit Inputs'!M548, " ",'Retrofit Inputs'!O548)))</f>
        <v/>
      </c>
      <c r="L544" s="123" t="str">
        <f>IF(K544="","",VLOOKUP(K544,Measures!D$11:G$245,4,FALSE))</f>
        <v/>
      </c>
      <c r="M544" s="129" t="str">
        <f>IF('Retrofit Inputs'!Q548=0,"",'Retrofit Inputs'!Q548)</f>
        <v/>
      </c>
      <c r="N544" s="129" t="str">
        <f>IF('Retrofit Inputs'!T548=0,"",'Retrofit Inputs'!T548)</f>
        <v/>
      </c>
      <c r="O544" s="130" t="str">
        <f ca="1">IF(OR(B544="",N544=""),"",IF(N544="None",0,INDEX(INDIRECT(CONCATENATE(B544,"SF")),1,MATCH(N544,Defaults!D$22:G$22,0))))</f>
        <v/>
      </c>
      <c r="P544" s="131" t="str">
        <f t="shared" ca="1" si="32"/>
        <v/>
      </c>
      <c r="Q544" s="228" t="str">
        <f t="shared" ca="1" si="33"/>
        <v/>
      </c>
      <c r="R544" s="132" t="str">
        <f t="shared" ca="1" si="34"/>
        <v/>
      </c>
      <c r="S544" s="352" t="str">
        <f t="shared" ca="1" si="35"/>
        <v/>
      </c>
    </row>
    <row r="545" spans="2:19" ht="15.5">
      <c r="B545" s="348" t="str">
        <f>IF('Retrofit Inputs'!B549=0,"",'Retrofit Inputs'!B549)</f>
        <v/>
      </c>
      <c r="C545" s="118" t="str">
        <f>IF(B545="","",VLOOKUP(B545,Defaults!B$22:C$28,2,FALSE))</f>
        <v/>
      </c>
      <c r="D545" s="125" t="str">
        <f>IFERROR(VLOOKUP(F545,Measures!$D$11:$F$245,3,FALSE),"")</f>
        <v/>
      </c>
      <c r="E545" s="127" t="str">
        <f ca="1">IF(OR('Project Info'!$C$16="",B545=""),"",IF(D545="Screw-in Lighting",INDEX(INDIRECT(CONCATENATE(B545,"SI_IE")),'Project Info'!C$16,1),IF(D545="Hard-Wired Lighting",INDEX(INDIRECT(CONCATENATE(B545,"HW_IE")),'Project Info'!C$16,1))))</f>
        <v/>
      </c>
      <c r="F545" s="128" t="str">
        <f>IF(OR('Retrofit Inputs'!D549="",'Retrofit Inputs'!F549=""),"",IF(OR('Retrofit Inputs'!D549="LED Tube",'Retrofit Inputs'!D549="LED Kit"),CONCATENATE("LED"," ",'Retrofit Inputs'!F549),CONCATENATE('Retrofit Inputs'!D549, " ",'Retrofit Inputs'!F549)))</f>
        <v/>
      </c>
      <c r="G545" s="120" t="str">
        <f>IF(F545="","",VLOOKUP(F545,Measures!D$11:G$245,4,FALSE))</f>
        <v/>
      </c>
      <c r="H545" s="129" t="str">
        <f>IF('Retrofit Inputs'!H549=0,"",'Retrofit Inputs'!H549)</f>
        <v/>
      </c>
      <c r="I545" s="129" t="str">
        <f>IF('Retrofit Inputs'!K549=0,"",'Retrofit Inputs'!K549)</f>
        <v/>
      </c>
      <c r="J545" s="130" t="str">
        <f ca="1">IF(OR(B545="",I545=""),"",IF(I545="None",0,INDEX(INDIRECT(CONCATENATE(B545,"SF")),1,MATCH(I545,Defaults!D$22:G$22,0))))</f>
        <v/>
      </c>
      <c r="K545" s="128" t="str">
        <f>IF(OR('Retrofit Inputs'!M549="",'Retrofit Inputs'!O549=""),"",IF(OR('Retrofit Inputs'!M549="LED Tube",'Retrofit Inputs'!M549="LED Kit"),CONCATENATE("LED"," ",'Retrofit Inputs'!O549),CONCATENATE('Retrofit Inputs'!M549, " ",'Retrofit Inputs'!O549)))</f>
        <v/>
      </c>
      <c r="L545" s="123" t="str">
        <f>IF(K545="","",VLOOKUP(K545,Measures!D$11:G$245,4,FALSE))</f>
        <v/>
      </c>
      <c r="M545" s="121" t="str">
        <f>IF('Retrofit Inputs'!Q549=0,"",'Retrofit Inputs'!Q549)</f>
        <v/>
      </c>
      <c r="N545" s="129" t="str">
        <f>IF('Retrofit Inputs'!T549=0,"",'Retrofit Inputs'!T549)</f>
        <v/>
      </c>
      <c r="O545" s="130" t="str">
        <f ca="1">IF(OR(B545="",N545=""),"",IF(N545="None",0,INDEX(INDIRECT(CONCATENATE(B545,"SF")),1,MATCH(N545,Defaults!D$22:G$22,0))))</f>
        <v/>
      </c>
      <c r="P545" s="131" t="str">
        <f t="shared" ca="1" si="32"/>
        <v/>
      </c>
      <c r="Q545" s="228" t="str">
        <f t="shared" ca="1" si="33"/>
        <v/>
      </c>
      <c r="R545" s="132" t="str">
        <f t="shared" ca="1" si="34"/>
        <v/>
      </c>
      <c r="S545" s="352" t="str">
        <f t="shared" ca="1" si="35"/>
        <v/>
      </c>
    </row>
    <row r="546" spans="2:19" ht="15.5">
      <c r="B546" s="348" t="str">
        <f>IF('Retrofit Inputs'!B550=0,"",'Retrofit Inputs'!B550)</f>
        <v/>
      </c>
      <c r="C546" s="118" t="str">
        <f>IF(B546="","",VLOOKUP(B546,Defaults!B$22:C$28,2,FALSE))</f>
        <v/>
      </c>
      <c r="D546" s="125" t="str">
        <f>IFERROR(VLOOKUP(F546,Measures!$D$11:$F$245,3,FALSE),"")</f>
        <v/>
      </c>
      <c r="E546" s="127" t="str">
        <f ca="1">IF(OR('Project Info'!$C$16="",B546=""),"",IF(D546="Screw-in Lighting",INDEX(INDIRECT(CONCATENATE(B546,"SI_IE")),'Project Info'!C$16,1),IF(D546="Hard-Wired Lighting",INDEX(INDIRECT(CONCATENATE(B546,"HW_IE")),'Project Info'!C$16,1))))</f>
        <v/>
      </c>
      <c r="F546" s="128" t="str">
        <f>IF(OR('Retrofit Inputs'!D550="",'Retrofit Inputs'!F550=""),"",IF(OR('Retrofit Inputs'!D550="LED Tube",'Retrofit Inputs'!D550="LED Kit"),CONCATENATE("LED"," ",'Retrofit Inputs'!F550),CONCATENATE('Retrofit Inputs'!D550, " ",'Retrofit Inputs'!F550)))</f>
        <v/>
      </c>
      <c r="G546" s="120" t="str">
        <f>IF(F546="","",VLOOKUP(F546,Measures!D$11:G$245,4,FALSE))</f>
        <v/>
      </c>
      <c r="H546" s="129" t="str">
        <f>IF('Retrofit Inputs'!H550=0,"",'Retrofit Inputs'!H550)</f>
        <v/>
      </c>
      <c r="I546" s="129" t="str">
        <f>IF('Retrofit Inputs'!K550=0,"",'Retrofit Inputs'!K550)</f>
        <v/>
      </c>
      <c r="J546" s="130" t="str">
        <f ca="1">IF(OR(B546="",I546=""),"",IF(I546="None",0,INDEX(INDIRECT(CONCATENATE(B546,"SF")),1,MATCH(I546,Defaults!D$22:G$22,0))))</f>
        <v/>
      </c>
      <c r="K546" s="24" t="str">
        <f>IF(OR('Retrofit Inputs'!M550="",'Retrofit Inputs'!O550=""),"",IF(OR('Retrofit Inputs'!M550="LED Tube",'Retrofit Inputs'!M550="LED Kit"),CONCATENATE("LED"," ",'Retrofit Inputs'!O550),CONCATENATE('Retrofit Inputs'!M550, " ",'Retrofit Inputs'!O550)))</f>
        <v/>
      </c>
      <c r="L546" s="123" t="str">
        <f>IF(K546="","",VLOOKUP(K546,Measures!D$11:G$245,4,FALSE))</f>
        <v/>
      </c>
      <c r="M546" s="121" t="str">
        <f>IF('Retrofit Inputs'!Q550=0,"",'Retrofit Inputs'!Q550)</f>
        <v/>
      </c>
      <c r="N546" s="25" t="str">
        <f>IF('Retrofit Inputs'!T550=0,"",'Retrofit Inputs'!T550)</f>
        <v/>
      </c>
      <c r="O546" s="26" t="str">
        <f ca="1">IF(OR(B546="",N546=""),"",IF(N546="None",0,INDEX(INDIRECT(CONCATENATE(B546,"SF")),1,MATCH(N546,Defaults!D$22:G$22,0))))</f>
        <v/>
      </c>
      <c r="P546" s="131" t="str">
        <f t="shared" ca="1" si="32"/>
        <v/>
      </c>
      <c r="Q546" s="229" t="str">
        <f t="shared" ca="1" si="33"/>
        <v/>
      </c>
      <c r="R546" s="81" t="str">
        <f t="shared" ca="1" si="34"/>
        <v/>
      </c>
      <c r="S546" s="353" t="str">
        <f t="shared" ca="1" si="35"/>
        <v/>
      </c>
    </row>
    <row r="547" spans="2:19" ht="15.5">
      <c r="B547" s="348" t="str">
        <f>IF('Retrofit Inputs'!B551=0,"",'Retrofit Inputs'!B551)</f>
        <v/>
      </c>
      <c r="C547" s="118" t="str">
        <f>IF(B547="","",VLOOKUP(B547,Defaults!B$22:C$28,2,FALSE))</f>
        <v/>
      </c>
      <c r="D547" s="125" t="str">
        <f>IFERROR(VLOOKUP(F547,Measures!$D$11:$F$245,3,FALSE),"")</f>
        <v/>
      </c>
      <c r="E547" s="127" t="str">
        <f ca="1">IF(OR('Project Info'!$C$16="",B547=""),"",IF(D547="Screw-in Lighting",INDEX(INDIRECT(CONCATENATE(B547,"SI_IE")),'Project Info'!C$16,1),IF(D547="Hard-Wired Lighting",INDEX(INDIRECT(CONCATENATE(B547,"HW_IE")),'Project Info'!C$16,1))))</f>
        <v/>
      </c>
      <c r="F547" s="128" t="str">
        <f>IF(OR('Retrofit Inputs'!D551="",'Retrofit Inputs'!F551=""),"",IF(OR('Retrofit Inputs'!D551="LED Tube",'Retrofit Inputs'!D551="LED Kit"),CONCATENATE("LED"," ",'Retrofit Inputs'!F551),CONCATENATE('Retrofit Inputs'!D551, " ",'Retrofit Inputs'!F551)))</f>
        <v/>
      </c>
      <c r="G547" s="120" t="str">
        <f>IF(F547="","",VLOOKUP(F547,Measures!D$11:G$245,4,FALSE))</f>
        <v/>
      </c>
      <c r="H547" s="129" t="str">
        <f>IF('Retrofit Inputs'!H551=0,"",'Retrofit Inputs'!H551)</f>
        <v/>
      </c>
      <c r="I547" s="129" t="str">
        <f>IF('Retrofit Inputs'!K551=0,"",'Retrofit Inputs'!K551)</f>
        <v/>
      </c>
      <c r="J547" s="130" t="str">
        <f ca="1">IF(OR(B547="",I547=""),"",IF(I547="None",0,INDEX(INDIRECT(CONCATENATE(B547,"SF")),1,MATCH(I547,Defaults!D$22:G$22,0))))</f>
        <v/>
      </c>
      <c r="K547" s="128" t="str">
        <f>IF(OR('Retrofit Inputs'!M551="",'Retrofit Inputs'!O551=""),"",IF(OR('Retrofit Inputs'!M551="LED Tube",'Retrofit Inputs'!M551="LED Kit"),CONCATENATE("LED"," ",'Retrofit Inputs'!O551),CONCATENATE('Retrofit Inputs'!M551, " ",'Retrofit Inputs'!O551)))</f>
        <v/>
      </c>
      <c r="L547" s="123" t="str">
        <f>IF(K547="","",VLOOKUP(K547,Measures!D$11:G$245,4,FALSE))</f>
        <v/>
      </c>
      <c r="M547" s="121" t="str">
        <f>IF('Retrofit Inputs'!Q551=0,"",'Retrofit Inputs'!Q551)</f>
        <v/>
      </c>
      <c r="N547" s="129" t="str">
        <f>IF('Retrofit Inputs'!T551=0,"",'Retrofit Inputs'!T551)</f>
        <v/>
      </c>
      <c r="O547" s="130" t="str">
        <f ca="1">IF(OR(B547="",N547=""),"",IF(N547="None",0,INDEX(INDIRECT(CONCATENATE(B547,"SF")),1,MATCH(N547,Defaults!D$22:G$22,0))))</f>
        <v/>
      </c>
      <c r="P547" s="131" t="str">
        <f t="shared" ca="1" si="32"/>
        <v/>
      </c>
      <c r="Q547" s="228" t="str">
        <f t="shared" ca="1" si="33"/>
        <v/>
      </c>
      <c r="R547" s="132" t="str">
        <f t="shared" ca="1" si="34"/>
        <v/>
      </c>
      <c r="S547" s="352" t="str">
        <f t="shared" ca="1" si="35"/>
        <v/>
      </c>
    </row>
    <row r="548" spans="2:19" ht="15.5">
      <c r="B548" s="348" t="str">
        <f>IF('Retrofit Inputs'!B552=0,"",'Retrofit Inputs'!B552)</f>
        <v/>
      </c>
      <c r="C548" s="118" t="str">
        <f>IF(B548="","",VLOOKUP(B548,Defaults!B$22:C$28,2,FALSE))</f>
        <v/>
      </c>
      <c r="D548" s="125" t="str">
        <f>IFERROR(VLOOKUP(F548,Measures!$D$11:$F$245,3,FALSE),"")</f>
        <v/>
      </c>
      <c r="E548" s="127" t="str">
        <f ca="1">IF(OR('Project Info'!$C$16="",B548=""),"",IF(D548="Screw-in Lighting",INDEX(INDIRECT(CONCATENATE(B548,"SI_IE")),'Project Info'!C$16,1),IF(D548="Hard-Wired Lighting",INDEX(INDIRECT(CONCATENATE(B548,"HW_IE")),'Project Info'!C$16,1))))</f>
        <v/>
      </c>
      <c r="F548" s="128" t="str">
        <f>IF(OR('Retrofit Inputs'!D552="",'Retrofit Inputs'!F552=""),"",IF(OR('Retrofit Inputs'!D552="LED Tube",'Retrofit Inputs'!D552="LED Kit"),CONCATENATE("LED"," ",'Retrofit Inputs'!F552),CONCATENATE('Retrofit Inputs'!D552, " ",'Retrofit Inputs'!F552)))</f>
        <v/>
      </c>
      <c r="G548" s="120" t="str">
        <f>IF(F548="","",VLOOKUP(F548,Measures!D$11:G$245,4,FALSE))</f>
        <v/>
      </c>
      <c r="H548" s="129" t="str">
        <f>IF('Retrofit Inputs'!H552=0,"",'Retrofit Inputs'!H552)</f>
        <v/>
      </c>
      <c r="I548" s="129" t="str">
        <f>IF('Retrofit Inputs'!K552=0,"",'Retrofit Inputs'!K552)</f>
        <v/>
      </c>
      <c r="J548" s="130" t="str">
        <f ca="1">IF(OR(B548="",I548=""),"",IF(I548="None",0,INDEX(INDIRECT(CONCATENATE(B548,"SF")),1,MATCH(I548,Defaults!D$22:G$22,0))))</f>
        <v/>
      </c>
      <c r="K548" s="128" t="str">
        <f>IF(OR('Retrofit Inputs'!M552="",'Retrofit Inputs'!O552=""),"",IF(OR('Retrofit Inputs'!M552="LED Tube",'Retrofit Inputs'!M552="LED Kit"),CONCATENATE("LED"," ",'Retrofit Inputs'!O552),CONCATENATE('Retrofit Inputs'!M552, " ",'Retrofit Inputs'!O552)))</f>
        <v/>
      </c>
      <c r="L548" s="123" t="str">
        <f>IF(K548="","",VLOOKUP(K548,Measures!D$11:G$245,4,FALSE))</f>
        <v/>
      </c>
      <c r="M548" s="121" t="str">
        <f>IF('Retrofit Inputs'!Q552=0,"",'Retrofit Inputs'!Q552)</f>
        <v/>
      </c>
      <c r="N548" s="129" t="str">
        <f>IF('Retrofit Inputs'!T552=0,"",'Retrofit Inputs'!T552)</f>
        <v/>
      </c>
      <c r="O548" s="130" t="str">
        <f ca="1">IF(OR(B548="",N548=""),"",IF(N548="None",0,INDEX(INDIRECT(CONCATENATE(B548,"SF")),1,MATCH(N548,Defaults!D$22:G$22,0))))</f>
        <v/>
      </c>
      <c r="P548" s="131" t="str">
        <f t="shared" ca="1" si="32"/>
        <v/>
      </c>
      <c r="Q548" s="228" t="str">
        <f t="shared" ca="1" si="33"/>
        <v/>
      </c>
      <c r="R548" s="132" t="str">
        <f t="shared" ca="1" si="34"/>
        <v/>
      </c>
      <c r="S548" s="352" t="str">
        <f t="shared" ca="1" si="35"/>
        <v/>
      </c>
    </row>
    <row r="549" spans="2:19" ht="15.5">
      <c r="B549" s="348" t="str">
        <f>IF('Retrofit Inputs'!B553=0,"",'Retrofit Inputs'!B553)</f>
        <v/>
      </c>
      <c r="C549" s="118" t="str">
        <f>IF(B549="","",VLOOKUP(B549,Defaults!B$22:C$28,2,FALSE))</f>
        <v/>
      </c>
      <c r="D549" s="125" t="str">
        <f>IFERROR(VLOOKUP(F549,Measures!$D$11:$F$245,3,FALSE),"")</f>
        <v/>
      </c>
      <c r="E549" s="127" t="str">
        <f ca="1">IF(OR('Project Info'!$C$16="",B549=""),"",IF(D549="Screw-in Lighting",INDEX(INDIRECT(CONCATENATE(B549,"SI_IE")),'Project Info'!C$16,1),IF(D549="Hard-Wired Lighting",INDEX(INDIRECT(CONCATENATE(B549,"HW_IE")),'Project Info'!C$16,1))))</f>
        <v/>
      </c>
      <c r="F549" s="128" t="str">
        <f>IF(OR('Retrofit Inputs'!D553="",'Retrofit Inputs'!F553=""),"",IF(OR('Retrofit Inputs'!D553="LED Tube",'Retrofit Inputs'!D553="LED Kit"),CONCATENATE("LED"," ",'Retrofit Inputs'!F553),CONCATENATE('Retrofit Inputs'!D553, " ",'Retrofit Inputs'!F553)))</f>
        <v/>
      </c>
      <c r="G549" s="120" t="str">
        <f>IF(F549="","",VLOOKUP(F549,Measures!D$11:G$245,4,FALSE))</f>
        <v/>
      </c>
      <c r="H549" s="129" t="str">
        <f>IF('Retrofit Inputs'!H553=0,"",'Retrofit Inputs'!H553)</f>
        <v/>
      </c>
      <c r="I549" s="129" t="str">
        <f>IF('Retrofit Inputs'!K553=0,"",'Retrofit Inputs'!K553)</f>
        <v/>
      </c>
      <c r="J549" s="130" t="str">
        <f ca="1">IF(OR(B549="",I549=""),"",IF(I549="None",0,INDEX(INDIRECT(CONCATENATE(B549,"SF")),1,MATCH(I549,Defaults!D$22:G$22,0))))</f>
        <v/>
      </c>
      <c r="K549" s="128" t="str">
        <f>IF(OR('Retrofit Inputs'!M553="",'Retrofit Inputs'!O553=""),"",IF(OR('Retrofit Inputs'!M553="LED Tube",'Retrofit Inputs'!M553="LED Kit"),CONCATENATE("LED"," ",'Retrofit Inputs'!O553),CONCATENATE('Retrofit Inputs'!M553, " ",'Retrofit Inputs'!O553)))</f>
        <v/>
      </c>
      <c r="L549" s="123" t="str">
        <f>IF(K549="","",VLOOKUP(K549,Measures!D$11:G$245,4,FALSE))</f>
        <v/>
      </c>
      <c r="M549" s="121" t="str">
        <f>IF('Retrofit Inputs'!Q553=0,"",'Retrofit Inputs'!Q553)</f>
        <v/>
      </c>
      <c r="N549" s="129" t="str">
        <f>IF('Retrofit Inputs'!T553=0,"",'Retrofit Inputs'!T553)</f>
        <v/>
      </c>
      <c r="O549" s="130" t="str">
        <f ca="1">IF(OR(B549="",N549=""),"",IF(N549="None",0,INDEX(INDIRECT(CONCATENATE(B549,"SF")),1,MATCH(N549,Defaults!D$22:G$22,0))))</f>
        <v/>
      </c>
      <c r="P549" s="131" t="str">
        <f t="shared" ca="1" si="32"/>
        <v/>
      </c>
      <c r="Q549" s="228" t="str">
        <f t="shared" ca="1" si="33"/>
        <v/>
      </c>
      <c r="R549" s="132" t="str">
        <f t="shared" ca="1" si="34"/>
        <v/>
      </c>
      <c r="S549" s="352" t="str">
        <f t="shared" ca="1" si="35"/>
        <v/>
      </c>
    </row>
    <row r="550" spans="2:19" ht="15.5">
      <c r="B550" s="348" t="str">
        <f>IF('Retrofit Inputs'!B554=0,"",'Retrofit Inputs'!B554)</f>
        <v/>
      </c>
      <c r="C550" s="118" t="str">
        <f>IF(B550="","",VLOOKUP(B550,Defaults!B$22:C$28,2,FALSE))</f>
        <v/>
      </c>
      <c r="D550" s="125" t="str">
        <f>IFERROR(VLOOKUP(F550,Measures!$D$11:$F$245,3,FALSE),"")</f>
        <v/>
      </c>
      <c r="E550" s="127" t="str">
        <f ca="1">IF(OR('Project Info'!$C$16="",B550=""),"",IF(D550="Screw-in Lighting",INDEX(INDIRECT(CONCATENATE(B550,"SI_IE")),'Project Info'!C$16,1),IF(D550="Hard-Wired Lighting",INDEX(INDIRECT(CONCATENATE(B550,"HW_IE")),'Project Info'!C$16,1))))</f>
        <v/>
      </c>
      <c r="F550" s="128" t="str">
        <f>IF(OR('Retrofit Inputs'!D554="",'Retrofit Inputs'!F554=""),"",IF(OR('Retrofit Inputs'!D554="LED Tube",'Retrofit Inputs'!D554="LED Kit"),CONCATENATE("LED"," ",'Retrofit Inputs'!F554),CONCATENATE('Retrofit Inputs'!D554, " ",'Retrofit Inputs'!F554)))</f>
        <v/>
      </c>
      <c r="G550" s="120" t="str">
        <f>IF(F550="","",VLOOKUP(F550,Measures!D$11:G$245,4,FALSE))</f>
        <v/>
      </c>
      <c r="H550" s="129" t="str">
        <f>IF('Retrofit Inputs'!H554=0,"",'Retrofit Inputs'!H554)</f>
        <v/>
      </c>
      <c r="I550" s="129" t="str">
        <f>IF('Retrofit Inputs'!K554=0,"",'Retrofit Inputs'!K554)</f>
        <v/>
      </c>
      <c r="J550" s="130" t="str">
        <f ca="1">IF(OR(B550="",I550=""),"",IF(I550="None",0,INDEX(INDIRECT(CONCATENATE(B550,"SF")),1,MATCH(I550,Defaults!D$22:G$22,0))))</f>
        <v/>
      </c>
      <c r="K550" s="128" t="str">
        <f>IF(OR('Retrofit Inputs'!M554="",'Retrofit Inputs'!O554=""),"",IF(OR('Retrofit Inputs'!M554="LED Tube",'Retrofit Inputs'!M554="LED Kit"),CONCATENATE("LED"," ",'Retrofit Inputs'!O554),CONCATENATE('Retrofit Inputs'!M554, " ",'Retrofit Inputs'!O554)))</f>
        <v/>
      </c>
      <c r="L550" s="123" t="str">
        <f>IF(K550="","",VLOOKUP(K550,Measures!D$11:G$245,4,FALSE))</f>
        <v/>
      </c>
      <c r="M550" s="121" t="str">
        <f>IF('Retrofit Inputs'!Q554=0,"",'Retrofit Inputs'!Q554)</f>
        <v/>
      </c>
      <c r="N550" s="129" t="str">
        <f>IF('Retrofit Inputs'!T554=0,"",'Retrofit Inputs'!T554)</f>
        <v/>
      </c>
      <c r="O550" s="130" t="str">
        <f ca="1">IF(OR(B550="",N550=""),"",IF(N550="None",0,INDEX(INDIRECT(CONCATENATE(B550,"SF")),1,MATCH(N550,Defaults!D$22:G$22,0))))</f>
        <v/>
      </c>
      <c r="P550" s="131" t="str">
        <f t="shared" ca="1" si="32"/>
        <v/>
      </c>
      <c r="Q550" s="228" t="str">
        <f t="shared" ca="1" si="33"/>
        <v/>
      </c>
      <c r="R550" s="132" t="str">
        <f t="shared" ca="1" si="34"/>
        <v/>
      </c>
      <c r="S550" s="352" t="str">
        <f t="shared" ca="1" si="35"/>
        <v/>
      </c>
    </row>
    <row r="551" spans="2:19" ht="15.5">
      <c r="B551" s="348" t="str">
        <f>IF('Retrofit Inputs'!B555=0,"",'Retrofit Inputs'!B555)</f>
        <v/>
      </c>
      <c r="C551" s="118" t="str">
        <f>IF(B551="","",VLOOKUP(B551,Defaults!B$22:C$28,2,FALSE))</f>
        <v/>
      </c>
      <c r="D551" s="125" t="str">
        <f>IFERROR(VLOOKUP(F551,Measures!$D$11:$F$245,3,FALSE),"")</f>
        <v/>
      </c>
      <c r="E551" s="127" t="str">
        <f ca="1">IF(OR('Project Info'!$C$16="",B551=""),"",IF(D551="Screw-in Lighting",INDEX(INDIRECT(CONCATENATE(B551,"SI_IE")),'Project Info'!C$16,1),IF(D551="Hard-Wired Lighting",INDEX(INDIRECT(CONCATENATE(B551,"HW_IE")),'Project Info'!C$16,1))))</f>
        <v/>
      </c>
      <c r="F551" s="128" t="str">
        <f>IF(OR('Retrofit Inputs'!D555="",'Retrofit Inputs'!F555=""),"",IF(OR('Retrofit Inputs'!D555="LED Tube",'Retrofit Inputs'!D555="LED Kit"),CONCATENATE("LED"," ",'Retrofit Inputs'!F555),CONCATENATE('Retrofit Inputs'!D555, " ",'Retrofit Inputs'!F555)))</f>
        <v/>
      </c>
      <c r="G551" s="120" t="str">
        <f>IF(F551="","",VLOOKUP(F551,Measures!D$11:G$245,4,FALSE))</f>
        <v/>
      </c>
      <c r="H551" s="129" t="str">
        <f>IF('Retrofit Inputs'!H555=0,"",'Retrofit Inputs'!H555)</f>
        <v/>
      </c>
      <c r="I551" s="129" t="str">
        <f>IF('Retrofit Inputs'!K555=0,"",'Retrofit Inputs'!K555)</f>
        <v/>
      </c>
      <c r="J551" s="130" t="str">
        <f ca="1">IF(OR(B551="",I551=""),"",IF(I551="None",0,INDEX(INDIRECT(CONCATENATE(B551,"SF")),1,MATCH(I551,Defaults!D$22:G$22,0))))</f>
        <v/>
      </c>
      <c r="K551" s="128" t="str">
        <f>IF(OR('Retrofit Inputs'!M555="",'Retrofit Inputs'!O555=""),"",IF(OR('Retrofit Inputs'!M555="LED Tube",'Retrofit Inputs'!M555="LED Kit"),CONCATENATE("LED"," ",'Retrofit Inputs'!O555),CONCATENATE('Retrofit Inputs'!M555, " ",'Retrofit Inputs'!O555)))</f>
        <v/>
      </c>
      <c r="L551" s="123" t="str">
        <f>IF(K551="","",VLOOKUP(K551,Measures!D$11:G$245,4,FALSE))</f>
        <v/>
      </c>
      <c r="M551" s="121" t="str">
        <f>IF('Retrofit Inputs'!Q555=0,"",'Retrofit Inputs'!Q555)</f>
        <v/>
      </c>
      <c r="N551" s="129" t="str">
        <f>IF('Retrofit Inputs'!T555=0,"",'Retrofit Inputs'!T555)</f>
        <v/>
      </c>
      <c r="O551" s="130" t="str">
        <f ca="1">IF(OR(B551="",N551=""),"",IF(N551="None",0,INDEX(INDIRECT(CONCATENATE(B551,"SF")),1,MATCH(N551,Defaults!D$22:G$22,0))))</f>
        <v/>
      </c>
      <c r="P551" s="131" t="str">
        <f t="shared" ca="1" si="32"/>
        <v/>
      </c>
      <c r="Q551" s="228" t="str">
        <f t="shared" ca="1" si="33"/>
        <v/>
      </c>
      <c r="R551" s="132" t="str">
        <f t="shared" ca="1" si="34"/>
        <v/>
      </c>
      <c r="S551" s="352" t="str">
        <f t="shared" ca="1" si="35"/>
        <v/>
      </c>
    </row>
    <row r="552" spans="2:19" ht="15.5">
      <c r="B552" s="348" t="str">
        <f>IF('Retrofit Inputs'!B556=0,"",'Retrofit Inputs'!B556)</f>
        <v/>
      </c>
      <c r="C552" s="118" t="str">
        <f>IF(B552="","",VLOOKUP(B552,Defaults!B$22:C$28,2,FALSE))</f>
        <v/>
      </c>
      <c r="D552" s="125" t="str">
        <f>IFERROR(VLOOKUP(F552,Measures!$D$11:$F$245,3,FALSE),"")</f>
        <v/>
      </c>
      <c r="E552" s="127" t="str">
        <f ca="1">IF(OR('Project Info'!$C$16="",B552=""),"",IF(D552="Screw-in Lighting",INDEX(INDIRECT(CONCATENATE(B552,"SI_IE")),'Project Info'!C$16,1),IF(D552="Hard-Wired Lighting",INDEX(INDIRECT(CONCATENATE(B552,"HW_IE")),'Project Info'!C$16,1))))</f>
        <v/>
      </c>
      <c r="F552" s="133" t="str">
        <f>IF(OR('Retrofit Inputs'!D556="",'Retrofit Inputs'!F556=""),"",IF(OR('Retrofit Inputs'!D556="LED Tube",'Retrofit Inputs'!D556="LED Kit"),CONCATENATE("LED"," ",'Retrofit Inputs'!F556),CONCATENATE('Retrofit Inputs'!D556, " ",'Retrofit Inputs'!F556)))</f>
        <v/>
      </c>
      <c r="G552" s="120" t="str">
        <f>IF(F552="","",VLOOKUP(F552,Measures!D$11:G$245,4,FALSE))</f>
        <v/>
      </c>
      <c r="H552" s="134" t="str">
        <f>IF('Retrofit Inputs'!H556=0,"",'Retrofit Inputs'!H556)</f>
        <v/>
      </c>
      <c r="I552" s="134" t="str">
        <f>IF('Retrofit Inputs'!K556=0,"",'Retrofit Inputs'!K556)</f>
        <v/>
      </c>
      <c r="J552" s="135" t="str">
        <f ca="1">IF(OR(B552="",I552=""),"",IF(I552="None",0,INDEX(INDIRECT(CONCATENATE(B552,"SF")),1,MATCH(I552,Defaults!D$22:G$22,0))))</f>
        <v/>
      </c>
      <c r="K552" s="128" t="str">
        <f>IF(OR('Retrofit Inputs'!M556="",'Retrofit Inputs'!O556=""),"",IF(OR('Retrofit Inputs'!M556="LED Tube",'Retrofit Inputs'!M556="LED Kit"),CONCATENATE("LED"," ",'Retrofit Inputs'!O556),CONCATENATE('Retrofit Inputs'!M556, " ",'Retrofit Inputs'!O556)))</f>
        <v/>
      </c>
      <c r="L552" s="123" t="str">
        <f>IF(K552="","",VLOOKUP(K552,Measures!D$11:G$245,4,FALSE))</f>
        <v/>
      </c>
      <c r="M552" s="121" t="str">
        <f>IF('Retrofit Inputs'!Q556=0,"",'Retrofit Inputs'!Q556)</f>
        <v/>
      </c>
      <c r="N552" s="129" t="str">
        <f>IF('Retrofit Inputs'!T556=0,"",'Retrofit Inputs'!T556)</f>
        <v/>
      </c>
      <c r="O552" s="130" t="str">
        <f ca="1">IF(OR(B552="",N552=""),"",IF(N552="None",0,INDEX(INDIRECT(CONCATENATE(B552,"SF")),1,MATCH(N552,Defaults!D$22:G$22,0))))</f>
        <v/>
      </c>
      <c r="P552" s="131" t="str">
        <f t="shared" ca="1" si="32"/>
        <v/>
      </c>
      <c r="Q552" s="228" t="str">
        <f t="shared" ca="1" si="33"/>
        <v/>
      </c>
      <c r="R552" s="132" t="str">
        <f t="shared" ca="1" si="34"/>
        <v/>
      </c>
      <c r="S552" s="352" t="str">
        <f t="shared" ca="1" si="35"/>
        <v/>
      </c>
    </row>
    <row r="553" spans="2:19" ht="15.5">
      <c r="B553" s="348" t="str">
        <f>IF('Retrofit Inputs'!B557=0,"",'Retrofit Inputs'!B557)</f>
        <v/>
      </c>
      <c r="C553" s="118" t="str">
        <f>IF(B553="","",VLOOKUP(B553,Defaults!B$22:C$28,2,FALSE))</f>
        <v/>
      </c>
      <c r="D553" s="125" t="str">
        <f>IFERROR(VLOOKUP(F553,Measures!$D$11:$F$245,3,FALSE),"")</f>
        <v/>
      </c>
      <c r="E553" s="127" t="str">
        <f ca="1">IF(OR('Project Info'!$C$16="",B553=""),"",IF(D553="Screw-in Lighting",INDEX(INDIRECT(CONCATENATE(B553,"SI_IE")),'Project Info'!C$16,1),IF(D553="Hard-Wired Lighting",INDEX(INDIRECT(CONCATENATE(B553,"HW_IE")),'Project Info'!C$16,1))))</f>
        <v/>
      </c>
      <c r="F553" s="133" t="str">
        <f>IF(OR('Retrofit Inputs'!D557="",'Retrofit Inputs'!F557=""),"",IF(OR('Retrofit Inputs'!D557="LED Tube",'Retrofit Inputs'!D557="LED Kit"),CONCATENATE("LED"," ",'Retrofit Inputs'!F557),CONCATENATE('Retrofit Inputs'!D557, " ",'Retrofit Inputs'!F557)))</f>
        <v/>
      </c>
      <c r="G553" s="120" t="str">
        <f>IF(F553="","",VLOOKUP(F553,Measures!D$11:G$245,4,FALSE))</f>
        <v/>
      </c>
      <c r="H553" s="134" t="str">
        <f>IF('Retrofit Inputs'!H557=0,"",'Retrofit Inputs'!H557)</f>
        <v/>
      </c>
      <c r="I553" s="134" t="str">
        <f>IF('Retrofit Inputs'!K557=0,"",'Retrofit Inputs'!K557)</f>
        <v/>
      </c>
      <c r="J553" s="135" t="str">
        <f ca="1">IF(OR(B553="",I553=""),"",IF(I553="None",0,INDEX(INDIRECT(CONCATENATE(B553,"SF")),1,MATCH(I553,Defaults!D$22:G$22,0))))</f>
        <v/>
      </c>
      <c r="K553" s="128" t="str">
        <f>IF(OR('Retrofit Inputs'!M557="",'Retrofit Inputs'!O557=""),"",IF(OR('Retrofit Inputs'!M557="LED Tube",'Retrofit Inputs'!M557="LED Kit"),CONCATENATE("LED"," ",'Retrofit Inputs'!O557),CONCATENATE('Retrofit Inputs'!M557, " ",'Retrofit Inputs'!O557)))</f>
        <v/>
      </c>
      <c r="L553" s="123" t="str">
        <f>IF(K553="","",VLOOKUP(K553,Measures!D$11:G$245,4,FALSE))</f>
        <v/>
      </c>
      <c r="M553" s="121" t="str">
        <f>IF('Retrofit Inputs'!Q557=0,"",'Retrofit Inputs'!Q557)</f>
        <v/>
      </c>
      <c r="N553" s="129" t="str">
        <f>IF('Retrofit Inputs'!T557=0,"",'Retrofit Inputs'!T557)</f>
        <v/>
      </c>
      <c r="O553" s="130" t="str">
        <f ca="1">IF(OR(B553="",N553=""),"",IF(N553="None",0,INDEX(INDIRECT(CONCATENATE(B553,"SF")),1,MATCH(N553,Defaults!D$22:G$22,0))))</f>
        <v/>
      </c>
      <c r="P553" s="131" t="str">
        <f t="shared" ca="1" si="32"/>
        <v/>
      </c>
      <c r="Q553" s="228" t="str">
        <f t="shared" ca="1" si="33"/>
        <v/>
      </c>
      <c r="R553" s="132" t="str">
        <f t="shared" ca="1" si="34"/>
        <v/>
      </c>
      <c r="S553" s="352" t="str">
        <f t="shared" ca="1" si="35"/>
        <v/>
      </c>
    </row>
    <row r="554" spans="2:19" ht="15.5">
      <c r="B554" s="348" t="str">
        <f>IF('Retrofit Inputs'!B558=0,"",'Retrofit Inputs'!B558)</f>
        <v/>
      </c>
      <c r="C554" s="118" t="str">
        <f>IF(B554="","",VLOOKUP(B554,Defaults!B$22:C$28,2,FALSE))</f>
        <v/>
      </c>
      <c r="D554" s="125" t="str">
        <f>IFERROR(VLOOKUP(F554,Measures!$D$11:$F$245,3,FALSE),"")</f>
        <v/>
      </c>
      <c r="E554" s="127" t="str">
        <f ca="1">IF(OR('Project Info'!$C$16="",B554=""),"",IF(D554="Screw-in Lighting",INDEX(INDIRECT(CONCATENATE(B554,"SI_IE")),'Project Info'!C$16,1),IF(D554="Hard-Wired Lighting",INDEX(INDIRECT(CONCATENATE(B554,"HW_IE")),'Project Info'!C$16,1))))</f>
        <v/>
      </c>
      <c r="F554" s="117" t="str">
        <f>IF(OR('Retrofit Inputs'!D558="",'Retrofit Inputs'!F558=""),"",IF(OR('Retrofit Inputs'!D558="LED Tube",'Retrofit Inputs'!D558="LED Kit"),CONCATENATE("LED"," ",'Retrofit Inputs'!F558),CONCATENATE('Retrofit Inputs'!D558, " ",'Retrofit Inputs'!F558)))</f>
        <v/>
      </c>
      <c r="G554" s="120" t="str">
        <f>IF(F554="","",VLOOKUP(F554,Measures!D$11:G$245,4,FALSE))</f>
        <v/>
      </c>
      <c r="H554" s="121" t="str">
        <f>IF('Retrofit Inputs'!H558=0,"",'Retrofit Inputs'!H558)</f>
        <v/>
      </c>
      <c r="I554" s="121" t="str">
        <f>IF('Retrofit Inputs'!K558=0,"",'Retrofit Inputs'!K558)</f>
        <v/>
      </c>
      <c r="J554" s="122" t="str">
        <f ca="1">IF(OR(B554="",I554=""),"",IF(I554="None",0,INDEX(INDIRECT(CONCATENATE(B554,"SF")),1,MATCH(I554,Defaults!D$22:G$22,0))))</f>
        <v/>
      </c>
      <c r="K554" s="117" t="str">
        <f>IF(OR('Retrofit Inputs'!M558="",'Retrofit Inputs'!O558=""),"",IF(OR('Retrofit Inputs'!M558="LED Tube",'Retrofit Inputs'!M558="LED Kit"),CONCATENATE("LED"," ",'Retrofit Inputs'!O558),CONCATENATE('Retrofit Inputs'!M558, " ",'Retrofit Inputs'!O558)))</f>
        <v/>
      </c>
      <c r="L554" s="123" t="str">
        <f>IF(K554="","",VLOOKUP(K554,Measures!D$11:G$245,4,FALSE))</f>
        <v/>
      </c>
      <c r="M554" s="121" t="str">
        <f>IF('Retrofit Inputs'!Q558=0,"",'Retrofit Inputs'!Q558)</f>
        <v/>
      </c>
      <c r="N554" s="121" t="str">
        <f>IF('Retrofit Inputs'!T558=0,"",'Retrofit Inputs'!T558)</f>
        <v/>
      </c>
      <c r="O554" s="122" t="str">
        <f ca="1">IF(OR(B554="",N554=""),"",IF(N554="None",0,INDEX(INDIRECT(CONCATENATE(B554,"SF")),1,MATCH(N554,Defaults!D$22:G$22,0))))</f>
        <v/>
      </c>
      <c r="P554" s="136" t="str">
        <f t="shared" ca="1" si="32"/>
        <v/>
      </c>
      <c r="Q554" s="230" t="str">
        <f t="shared" ca="1" si="33"/>
        <v/>
      </c>
      <c r="R554" s="126" t="str">
        <f t="shared" ca="1" si="34"/>
        <v/>
      </c>
      <c r="S554" s="351" t="str">
        <f t="shared" ca="1" si="35"/>
        <v/>
      </c>
    </row>
    <row r="555" spans="2:19" ht="15.5">
      <c r="B555" s="348" t="str">
        <f>IF('Retrofit Inputs'!B559=0,"",'Retrofit Inputs'!B559)</f>
        <v/>
      </c>
      <c r="C555" s="118" t="str">
        <f>IF(B555="","",VLOOKUP(B555,Defaults!B$22:C$28,2,FALSE))</f>
        <v/>
      </c>
      <c r="D555" s="125" t="str">
        <f>IFERROR(VLOOKUP(F555,Measures!$D$11:$F$245,3,FALSE),"")</f>
        <v/>
      </c>
      <c r="E555" s="127" t="str">
        <f ca="1">IF(OR('Project Info'!$C$16="",B555=""),"",IF(D555="Screw-in Lighting",INDEX(INDIRECT(CONCATENATE(B555,"SI_IE")),'Project Info'!C$16,1),IF(D555="Hard-Wired Lighting",INDEX(INDIRECT(CONCATENATE(B555,"HW_IE")),'Project Info'!C$16,1))))</f>
        <v/>
      </c>
      <c r="F555" s="128" t="str">
        <f>IF(OR('Retrofit Inputs'!D559="",'Retrofit Inputs'!F559=""),"",IF(OR('Retrofit Inputs'!D559="LED Tube",'Retrofit Inputs'!D559="LED Kit"),CONCATENATE("LED"," ",'Retrofit Inputs'!F559),CONCATENATE('Retrofit Inputs'!D559, " ",'Retrofit Inputs'!F559)))</f>
        <v/>
      </c>
      <c r="G555" s="120" t="str">
        <f>IF(F555="","",VLOOKUP(F555,Measures!D$11:G$245,4,FALSE))</f>
        <v/>
      </c>
      <c r="H555" s="129" t="str">
        <f>IF('Retrofit Inputs'!H559=0,"",'Retrofit Inputs'!H559)</f>
        <v/>
      </c>
      <c r="I555" s="129" t="str">
        <f>IF('Retrofit Inputs'!K559=0,"",'Retrofit Inputs'!K559)</f>
        <v/>
      </c>
      <c r="J555" s="130" t="str">
        <f ca="1">IF(OR(B555="",I555=""),"",IF(I555="None",0,INDEX(INDIRECT(CONCATENATE(B555,"SF")),1,MATCH(I555,Defaults!D$22:G$22,0))))</f>
        <v/>
      </c>
      <c r="K555" s="128" t="str">
        <f>IF(OR('Retrofit Inputs'!M559="",'Retrofit Inputs'!O559=""),"",IF(OR('Retrofit Inputs'!M559="LED Tube",'Retrofit Inputs'!M559="LED Kit"),CONCATENATE("LED"," ",'Retrofit Inputs'!O559),CONCATENATE('Retrofit Inputs'!M559, " ",'Retrofit Inputs'!O559)))</f>
        <v/>
      </c>
      <c r="L555" s="123" t="str">
        <f>IF(K555="","",VLOOKUP(K555,Measures!D$11:G$245,4,FALSE))</f>
        <v/>
      </c>
      <c r="M555" s="121" t="str">
        <f>IF('Retrofit Inputs'!Q559=0,"",'Retrofit Inputs'!Q559)</f>
        <v/>
      </c>
      <c r="N555" s="129" t="str">
        <f>IF('Retrofit Inputs'!T559=0,"",'Retrofit Inputs'!T559)</f>
        <v/>
      </c>
      <c r="O555" s="130" t="str">
        <f ca="1">IF(OR(B555="",N555=""),"",IF(N555="None",0,INDEX(INDIRECT(CONCATENATE(B555,"SF")),1,MATCH(N555,Defaults!D$22:G$22,0))))</f>
        <v/>
      </c>
      <c r="P555" s="131" t="str">
        <f t="shared" ca="1" si="32"/>
        <v/>
      </c>
      <c r="Q555" s="228" t="str">
        <f t="shared" ca="1" si="33"/>
        <v/>
      </c>
      <c r="R555" s="132" t="str">
        <f t="shared" ca="1" si="34"/>
        <v/>
      </c>
      <c r="S555" s="352" t="str">
        <f t="shared" ca="1" si="35"/>
        <v/>
      </c>
    </row>
    <row r="556" spans="2:19" ht="15.5">
      <c r="B556" s="348" t="str">
        <f>IF('Retrofit Inputs'!B560=0,"",'Retrofit Inputs'!B560)</f>
        <v/>
      </c>
      <c r="C556" s="118" t="str">
        <f>IF(B556="","",VLOOKUP(B556,Defaults!B$22:C$28,2,FALSE))</f>
        <v/>
      </c>
      <c r="D556" s="125" t="str">
        <f>IFERROR(VLOOKUP(F556,Measures!$D$11:$F$245,3,FALSE),"")</f>
        <v/>
      </c>
      <c r="E556" s="127" t="str">
        <f ca="1">IF(OR('Project Info'!$C$16="",B556=""),"",IF(D556="Screw-in Lighting",INDEX(INDIRECT(CONCATENATE(B556,"SI_IE")),'Project Info'!C$16,1),IF(D556="Hard-Wired Lighting",INDEX(INDIRECT(CONCATENATE(B556,"HW_IE")),'Project Info'!C$16,1))))</f>
        <v/>
      </c>
      <c r="F556" s="128" t="str">
        <f>IF(OR('Retrofit Inputs'!D560="",'Retrofit Inputs'!F560=""),"",IF(OR('Retrofit Inputs'!D560="LED Tube",'Retrofit Inputs'!D560="LED Kit"),CONCATENATE("LED"," ",'Retrofit Inputs'!F560),CONCATENATE('Retrofit Inputs'!D560, " ",'Retrofit Inputs'!F560)))</f>
        <v/>
      </c>
      <c r="G556" s="120" t="str">
        <f>IF(F556="","",VLOOKUP(F556,Measures!D$11:G$245,4,FALSE))</f>
        <v/>
      </c>
      <c r="H556" s="129" t="str">
        <f>IF('Retrofit Inputs'!H560=0,"",'Retrofit Inputs'!H560)</f>
        <v/>
      </c>
      <c r="I556" s="129" t="str">
        <f>IF('Retrofit Inputs'!K560=0,"",'Retrofit Inputs'!K560)</f>
        <v/>
      </c>
      <c r="J556" s="130" t="str">
        <f ca="1">IF(OR(B556="",I556=""),"",IF(I556="None",0,INDEX(INDIRECT(CONCATENATE(B556,"SF")),1,MATCH(I556,Defaults!D$22:G$22,0))))</f>
        <v/>
      </c>
      <c r="K556" s="24" t="str">
        <f>IF(OR('Retrofit Inputs'!M560="",'Retrofit Inputs'!O560=""),"",IF(OR('Retrofit Inputs'!M560="LED Tube",'Retrofit Inputs'!M560="LED Kit"),CONCATENATE("LED"," ",'Retrofit Inputs'!O560),CONCATENATE('Retrofit Inputs'!M560, " ",'Retrofit Inputs'!O560)))</f>
        <v/>
      </c>
      <c r="L556" s="123" t="str">
        <f>IF(K556="","",VLOOKUP(K556,Measures!D$11:G$245,4,FALSE))</f>
        <v/>
      </c>
      <c r="M556" s="121" t="str">
        <f>IF('Retrofit Inputs'!Q560=0,"",'Retrofit Inputs'!Q560)</f>
        <v/>
      </c>
      <c r="N556" s="25" t="str">
        <f>IF('Retrofit Inputs'!T560=0,"",'Retrofit Inputs'!T560)</f>
        <v/>
      </c>
      <c r="O556" s="26" t="str">
        <f ca="1">IF(OR(B556="",N556=""),"",IF(N556="None",0,INDEX(INDIRECT(CONCATENATE(B556,"SF")),1,MATCH(N556,Defaults!D$22:G$22,0))))</f>
        <v/>
      </c>
      <c r="P556" s="27" t="str">
        <f t="shared" ca="1" si="32"/>
        <v/>
      </c>
      <c r="Q556" s="229" t="str">
        <f t="shared" ca="1" si="33"/>
        <v/>
      </c>
      <c r="R556" s="81" t="str">
        <f t="shared" ca="1" si="34"/>
        <v/>
      </c>
      <c r="S556" s="353" t="str">
        <f t="shared" ca="1" si="35"/>
        <v/>
      </c>
    </row>
    <row r="557" spans="2:19" ht="15.5">
      <c r="B557" s="348" t="str">
        <f>IF('Retrofit Inputs'!B561=0,"",'Retrofit Inputs'!B561)</f>
        <v/>
      </c>
      <c r="C557" s="118" t="str">
        <f>IF(B557="","",VLOOKUP(B557,Defaults!B$22:C$28,2,FALSE))</f>
        <v/>
      </c>
      <c r="D557" s="125" t="str">
        <f>IFERROR(VLOOKUP(F557,Measures!$D$11:$F$245,3,FALSE),"")</f>
        <v/>
      </c>
      <c r="E557" s="127" t="str">
        <f ca="1">IF(OR('Project Info'!$C$16="",B557=""),"",IF(D557="Screw-in Lighting",INDEX(INDIRECT(CONCATENATE(B557,"SI_IE")),'Project Info'!C$16,1),IF(D557="Hard-Wired Lighting",INDEX(INDIRECT(CONCATENATE(B557,"HW_IE")),'Project Info'!C$16,1))))</f>
        <v/>
      </c>
      <c r="F557" s="128" t="str">
        <f>IF(OR('Retrofit Inputs'!D561="",'Retrofit Inputs'!F561=""),"",IF(OR('Retrofit Inputs'!D561="LED Tube",'Retrofit Inputs'!D561="LED Kit"),CONCATENATE("LED"," ",'Retrofit Inputs'!F561),CONCATENATE('Retrofit Inputs'!D561, " ",'Retrofit Inputs'!F561)))</f>
        <v/>
      </c>
      <c r="G557" s="120" t="str">
        <f>IF(F557="","",VLOOKUP(F557,Measures!D$11:G$245,4,FALSE))</f>
        <v/>
      </c>
      <c r="H557" s="129" t="str">
        <f>IF('Retrofit Inputs'!H561=0,"",'Retrofit Inputs'!H561)</f>
        <v/>
      </c>
      <c r="I557" s="129" t="str">
        <f>IF('Retrofit Inputs'!K561=0,"",'Retrofit Inputs'!K561)</f>
        <v/>
      </c>
      <c r="J557" s="130" t="str">
        <f ca="1">IF(OR(B557="",I557=""),"",IF(I557="None",0,INDEX(INDIRECT(CONCATENATE(B557,"SF")),1,MATCH(I557,Defaults!D$22:G$22,0))))</f>
        <v/>
      </c>
      <c r="K557" s="128" t="str">
        <f>IF(OR('Retrofit Inputs'!M561="",'Retrofit Inputs'!O561=""),"",IF(OR('Retrofit Inputs'!M561="LED Tube",'Retrofit Inputs'!M561="LED Kit"),CONCATENATE("LED"," ",'Retrofit Inputs'!O561),CONCATENATE('Retrofit Inputs'!M561, " ",'Retrofit Inputs'!O561)))</f>
        <v/>
      </c>
      <c r="L557" s="123" t="str">
        <f>IF(K557="","",VLOOKUP(K557,Measures!D$11:G$245,4,FALSE))</f>
        <v/>
      </c>
      <c r="M557" s="121" t="str">
        <f>IF('Retrofit Inputs'!Q561=0,"",'Retrofit Inputs'!Q561)</f>
        <v/>
      </c>
      <c r="N557" s="129" t="str">
        <f>IF('Retrofit Inputs'!T561=0,"",'Retrofit Inputs'!T561)</f>
        <v/>
      </c>
      <c r="O557" s="130" t="str">
        <f ca="1">IF(OR(B557="",N557=""),"",IF(N557="None",0,INDEX(INDIRECT(CONCATENATE(B557,"SF")),1,MATCH(N557,Defaults!D$22:G$22,0))))</f>
        <v/>
      </c>
      <c r="P557" s="131" t="str">
        <f t="shared" ca="1" si="32"/>
        <v/>
      </c>
      <c r="Q557" s="228" t="str">
        <f t="shared" ca="1" si="33"/>
        <v/>
      </c>
      <c r="R557" s="132" t="str">
        <f t="shared" ca="1" si="34"/>
        <v/>
      </c>
      <c r="S557" s="352" t="str">
        <f t="shared" ca="1" si="35"/>
        <v/>
      </c>
    </row>
    <row r="558" spans="2:19" ht="15.5">
      <c r="B558" s="348" t="str">
        <f>IF('Retrofit Inputs'!B562=0,"",'Retrofit Inputs'!B562)</f>
        <v/>
      </c>
      <c r="C558" s="118" t="str">
        <f>IF(B558="","",VLOOKUP(B558,Defaults!B$22:C$28,2,FALSE))</f>
        <v/>
      </c>
      <c r="D558" s="125" t="str">
        <f>IFERROR(VLOOKUP(F558,Measures!$D$11:$F$245,3,FALSE),"")</f>
        <v/>
      </c>
      <c r="E558" s="127" t="str">
        <f ca="1">IF(OR('Project Info'!$C$16="",B558=""),"",IF(D558="Screw-in Lighting",INDEX(INDIRECT(CONCATENATE(B558,"SI_IE")),'Project Info'!C$16,1),IF(D558="Hard-Wired Lighting",INDEX(INDIRECT(CONCATENATE(B558,"HW_IE")),'Project Info'!C$16,1))))</f>
        <v/>
      </c>
      <c r="F558" s="128" t="str">
        <f>IF(OR('Retrofit Inputs'!D562="",'Retrofit Inputs'!F562=""),"",IF(OR('Retrofit Inputs'!D562="LED Tube",'Retrofit Inputs'!D562="LED Kit"),CONCATENATE("LED"," ",'Retrofit Inputs'!F562),CONCATENATE('Retrofit Inputs'!D562, " ",'Retrofit Inputs'!F562)))</f>
        <v/>
      </c>
      <c r="G558" s="120" t="str">
        <f>IF(F558="","",VLOOKUP(F558,Measures!D$11:G$245,4,FALSE))</f>
        <v/>
      </c>
      <c r="H558" s="129" t="str">
        <f>IF('Retrofit Inputs'!H562=0,"",'Retrofit Inputs'!H562)</f>
        <v/>
      </c>
      <c r="I558" s="129" t="str">
        <f>IF('Retrofit Inputs'!K562=0,"",'Retrofit Inputs'!K562)</f>
        <v/>
      </c>
      <c r="J558" s="130" t="str">
        <f ca="1">IF(OR(B558="",I558=""),"",IF(I558="None",0,INDEX(INDIRECT(CONCATENATE(B558,"SF")),1,MATCH(I558,Defaults!D$22:G$22,0))))</f>
        <v/>
      </c>
      <c r="K558" s="128" t="str">
        <f>IF(OR('Retrofit Inputs'!M562="",'Retrofit Inputs'!O562=""),"",IF(OR('Retrofit Inputs'!M562="LED Tube",'Retrofit Inputs'!M562="LED Kit"),CONCATENATE("LED"," ",'Retrofit Inputs'!O562),CONCATENATE('Retrofit Inputs'!M562, " ",'Retrofit Inputs'!O562)))</f>
        <v/>
      </c>
      <c r="L558" s="123" t="str">
        <f>IF(K558="","",VLOOKUP(K558,Measures!D$11:G$245,4,FALSE))</f>
        <v/>
      </c>
      <c r="M558" s="121" t="str">
        <f>IF('Retrofit Inputs'!Q562=0,"",'Retrofit Inputs'!Q562)</f>
        <v/>
      </c>
      <c r="N558" s="129" t="str">
        <f>IF('Retrofit Inputs'!T562=0,"",'Retrofit Inputs'!T562)</f>
        <v/>
      </c>
      <c r="O558" s="130" t="str">
        <f ca="1">IF(OR(B558="",N558=""),"",IF(N558="None",0,INDEX(INDIRECT(CONCATENATE(B558,"SF")),1,MATCH(N558,Defaults!D$22:G$22,0))))</f>
        <v/>
      </c>
      <c r="P558" s="131" t="str">
        <f t="shared" ca="1" si="32"/>
        <v/>
      </c>
      <c r="Q558" s="228" t="str">
        <f t="shared" ca="1" si="33"/>
        <v/>
      </c>
      <c r="R558" s="132" t="str">
        <f t="shared" ca="1" si="34"/>
        <v/>
      </c>
      <c r="S558" s="352" t="str">
        <f t="shared" ca="1" si="35"/>
        <v/>
      </c>
    </row>
    <row r="559" spans="2:19" ht="15.5">
      <c r="B559" s="348" t="str">
        <f>IF('Retrofit Inputs'!B563=0,"",'Retrofit Inputs'!B563)</f>
        <v/>
      </c>
      <c r="C559" s="118" t="str">
        <f>IF(B559="","",VLOOKUP(B559,Defaults!B$22:C$28,2,FALSE))</f>
        <v/>
      </c>
      <c r="D559" s="125" t="str">
        <f>IFERROR(VLOOKUP(F559,Measures!$D$11:$F$245,3,FALSE),"")</f>
        <v/>
      </c>
      <c r="E559" s="127" t="str">
        <f ca="1">IF(OR('Project Info'!$C$16="",B559=""),"",IF(D559="Screw-in Lighting",INDEX(INDIRECT(CONCATENATE(B559,"SI_IE")),'Project Info'!C$16,1),IF(D559="Hard-Wired Lighting",INDEX(INDIRECT(CONCATENATE(B559,"HW_IE")),'Project Info'!C$16,1))))</f>
        <v/>
      </c>
      <c r="F559" s="128" t="str">
        <f>IF(OR('Retrofit Inputs'!D563="",'Retrofit Inputs'!F563=""),"",IF(OR('Retrofit Inputs'!D563="LED Tube",'Retrofit Inputs'!D563="LED Kit"),CONCATENATE("LED"," ",'Retrofit Inputs'!F563),CONCATENATE('Retrofit Inputs'!D563, " ",'Retrofit Inputs'!F563)))</f>
        <v/>
      </c>
      <c r="G559" s="120" t="str">
        <f>IF(F559="","",VLOOKUP(F559,Measures!D$11:G$245,4,FALSE))</f>
        <v/>
      </c>
      <c r="H559" s="129" t="str">
        <f>IF('Retrofit Inputs'!H563=0,"",'Retrofit Inputs'!H563)</f>
        <v/>
      </c>
      <c r="I559" s="129" t="str">
        <f>IF('Retrofit Inputs'!K563=0,"",'Retrofit Inputs'!K563)</f>
        <v/>
      </c>
      <c r="J559" s="130" t="str">
        <f ca="1">IF(OR(B559="",I559=""),"",IF(I559="None",0,INDEX(INDIRECT(CONCATENATE(B559,"SF")),1,MATCH(I559,Defaults!D$22:G$22,0))))</f>
        <v/>
      </c>
      <c r="K559" s="128" t="str">
        <f>IF(OR('Retrofit Inputs'!M563="",'Retrofit Inputs'!O563=""),"",IF(OR('Retrofit Inputs'!M563="LED Tube",'Retrofit Inputs'!M563="LED Kit"),CONCATENATE("LED"," ",'Retrofit Inputs'!O563),CONCATENATE('Retrofit Inputs'!M563, " ",'Retrofit Inputs'!O563)))</f>
        <v/>
      </c>
      <c r="L559" s="123" t="str">
        <f>IF(K559="","",VLOOKUP(K559,Measures!D$11:G$245,4,FALSE))</f>
        <v/>
      </c>
      <c r="M559" s="121" t="str">
        <f>IF('Retrofit Inputs'!Q563=0,"",'Retrofit Inputs'!Q563)</f>
        <v/>
      </c>
      <c r="N559" s="129" t="str">
        <f>IF('Retrofit Inputs'!T563=0,"",'Retrofit Inputs'!T563)</f>
        <v/>
      </c>
      <c r="O559" s="130" t="str">
        <f ca="1">IF(OR(B559="",N559=""),"",IF(N559="None",0,INDEX(INDIRECT(CONCATENATE(B559,"SF")),1,MATCH(N559,Defaults!D$22:G$22,0))))</f>
        <v/>
      </c>
      <c r="P559" s="131" t="str">
        <f t="shared" ca="1" si="32"/>
        <v/>
      </c>
      <c r="Q559" s="228" t="str">
        <f t="shared" ca="1" si="33"/>
        <v/>
      </c>
      <c r="R559" s="132" t="str">
        <f t="shared" ca="1" si="34"/>
        <v/>
      </c>
      <c r="S559" s="352" t="str">
        <f t="shared" ca="1" si="35"/>
        <v/>
      </c>
    </row>
    <row r="560" spans="2:19" ht="15.5">
      <c r="B560" s="348" t="str">
        <f>IF('Retrofit Inputs'!B564=0,"",'Retrofit Inputs'!B564)</f>
        <v/>
      </c>
      <c r="C560" s="118" t="str">
        <f>IF(B560="","",VLOOKUP(B560,Defaults!B$22:C$28,2,FALSE))</f>
        <v/>
      </c>
      <c r="D560" s="125" t="str">
        <f>IFERROR(VLOOKUP(F560,Measures!$D$11:$F$245,3,FALSE),"")</f>
        <v/>
      </c>
      <c r="E560" s="127" t="str">
        <f ca="1">IF(OR('Project Info'!$C$16="",B560=""),"",IF(D560="Screw-in Lighting",INDEX(INDIRECT(CONCATENATE(B560,"SI_IE")),'Project Info'!C$16,1),IF(D560="Hard-Wired Lighting",INDEX(INDIRECT(CONCATENATE(B560,"HW_IE")),'Project Info'!C$16,1))))</f>
        <v/>
      </c>
      <c r="F560" s="128" t="str">
        <f>IF(OR('Retrofit Inputs'!D564="",'Retrofit Inputs'!F564=""),"",IF(OR('Retrofit Inputs'!D564="LED Tube",'Retrofit Inputs'!D564="LED Kit"),CONCATENATE("LED"," ",'Retrofit Inputs'!F564),CONCATENATE('Retrofit Inputs'!D564, " ",'Retrofit Inputs'!F564)))</f>
        <v/>
      </c>
      <c r="G560" s="120" t="str">
        <f>IF(F560="","",VLOOKUP(F560,Measures!D$11:G$245,4,FALSE))</f>
        <v/>
      </c>
      <c r="H560" s="129" t="str">
        <f>IF('Retrofit Inputs'!H564=0,"",'Retrofit Inputs'!H564)</f>
        <v/>
      </c>
      <c r="I560" s="129" t="str">
        <f>IF('Retrofit Inputs'!K564=0,"",'Retrofit Inputs'!K564)</f>
        <v/>
      </c>
      <c r="J560" s="130" t="str">
        <f ca="1">IF(OR(B560="",I560=""),"",IF(I560="None",0,INDEX(INDIRECT(CONCATENATE(B560,"SF")),1,MATCH(I560,Defaults!D$22:G$22,0))))</f>
        <v/>
      </c>
      <c r="K560" s="128" t="str">
        <f>IF(OR('Retrofit Inputs'!M564="",'Retrofit Inputs'!O564=""),"",IF(OR('Retrofit Inputs'!M564="LED Tube",'Retrofit Inputs'!M564="LED Kit"),CONCATENATE("LED"," ",'Retrofit Inputs'!O564),CONCATENATE('Retrofit Inputs'!M564, " ",'Retrofit Inputs'!O564)))</f>
        <v/>
      </c>
      <c r="L560" s="123" t="str">
        <f>IF(K560="","",VLOOKUP(K560,Measures!D$11:G$245,4,FALSE))</f>
        <v/>
      </c>
      <c r="M560" s="121" t="str">
        <f>IF('Retrofit Inputs'!Q564=0,"",'Retrofit Inputs'!Q564)</f>
        <v/>
      </c>
      <c r="N560" s="129" t="str">
        <f>IF('Retrofit Inputs'!T564=0,"",'Retrofit Inputs'!T564)</f>
        <v/>
      </c>
      <c r="O560" s="130" t="str">
        <f ca="1">IF(OR(B560="",N560=""),"",IF(N560="None",0,INDEX(INDIRECT(CONCATENATE(B560,"SF")),1,MATCH(N560,Defaults!D$22:G$22,0))))</f>
        <v/>
      </c>
      <c r="P560" s="131" t="str">
        <f t="shared" ca="1" si="32"/>
        <v/>
      </c>
      <c r="Q560" s="228" t="str">
        <f t="shared" ca="1" si="33"/>
        <v/>
      </c>
      <c r="R560" s="132" t="str">
        <f t="shared" ca="1" si="34"/>
        <v/>
      </c>
      <c r="S560" s="352" t="str">
        <f t="shared" ca="1" si="35"/>
        <v/>
      </c>
    </row>
    <row r="561" spans="2:19" ht="15.5">
      <c r="B561" s="348" t="str">
        <f>IF('Retrofit Inputs'!B565=0,"",'Retrofit Inputs'!B565)</f>
        <v/>
      </c>
      <c r="C561" s="118" t="str">
        <f>IF(B561="","",VLOOKUP(B561,Defaults!B$22:C$28,2,FALSE))</f>
        <v/>
      </c>
      <c r="D561" s="125" t="str">
        <f>IFERROR(VLOOKUP(F561,Measures!$D$11:$F$245,3,FALSE),"")</f>
        <v/>
      </c>
      <c r="E561" s="127" t="str">
        <f ca="1">IF(OR('Project Info'!$C$16="",B561=""),"",IF(D561="Screw-in Lighting",INDEX(INDIRECT(CONCATENATE(B561,"SI_IE")),'Project Info'!C$16,1),IF(D561="Hard-Wired Lighting",INDEX(INDIRECT(CONCATENATE(B561,"HW_IE")),'Project Info'!C$16,1))))</f>
        <v/>
      </c>
      <c r="F561" s="128" t="str">
        <f>IF(OR('Retrofit Inputs'!D565="",'Retrofit Inputs'!F565=""),"",IF(OR('Retrofit Inputs'!D565="LED Tube",'Retrofit Inputs'!D565="LED Kit"),CONCATENATE("LED"," ",'Retrofit Inputs'!F565),CONCATENATE('Retrofit Inputs'!D565, " ",'Retrofit Inputs'!F565)))</f>
        <v/>
      </c>
      <c r="G561" s="120" t="str">
        <f>IF(F561="","",VLOOKUP(F561,Measures!D$11:G$245,4,FALSE))</f>
        <v/>
      </c>
      <c r="H561" s="129" t="str">
        <f>IF('Retrofit Inputs'!H565=0,"",'Retrofit Inputs'!H565)</f>
        <v/>
      </c>
      <c r="I561" s="129" t="str">
        <f>IF('Retrofit Inputs'!K565=0,"",'Retrofit Inputs'!K565)</f>
        <v/>
      </c>
      <c r="J561" s="130" t="str">
        <f ca="1">IF(OR(B561="",I561=""),"",IF(I561="None",0,INDEX(INDIRECT(CONCATENATE(B561,"SF")),1,MATCH(I561,Defaults!D$22:G$22,0))))</f>
        <v/>
      </c>
      <c r="K561" s="128" t="str">
        <f>IF(OR('Retrofit Inputs'!M565="",'Retrofit Inputs'!O565=""),"",IF(OR('Retrofit Inputs'!M565="LED Tube",'Retrofit Inputs'!M565="LED Kit"),CONCATENATE("LED"," ",'Retrofit Inputs'!O565),CONCATENATE('Retrofit Inputs'!M565, " ",'Retrofit Inputs'!O565)))</f>
        <v/>
      </c>
      <c r="L561" s="123" t="str">
        <f>IF(K561="","",VLOOKUP(K561,Measures!D$11:G$245,4,FALSE))</f>
        <v/>
      </c>
      <c r="M561" s="121" t="str">
        <f>IF('Retrofit Inputs'!Q565=0,"",'Retrofit Inputs'!Q565)</f>
        <v/>
      </c>
      <c r="N561" s="129" t="str">
        <f>IF('Retrofit Inputs'!T565=0,"",'Retrofit Inputs'!T565)</f>
        <v/>
      </c>
      <c r="O561" s="130" t="str">
        <f ca="1">IF(OR(B561="",N561=""),"",IF(N561="None",0,INDEX(INDIRECT(CONCATENATE(B561,"SF")),1,MATCH(N561,Defaults!D$22:G$22,0))))</f>
        <v/>
      </c>
      <c r="P561" s="131" t="str">
        <f t="shared" ca="1" si="32"/>
        <v/>
      </c>
      <c r="Q561" s="228" t="str">
        <f t="shared" ca="1" si="33"/>
        <v/>
      </c>
      <c r="R561" s="132" t="str">
        <f t="shared" ca="1" si="34"/>
        <v/>
      </c>
      <c r="S561" s="352" t="str">
        <f t="shared" ca="1" si="35"/>
        <v/>
      </c>
    </row>
    <row r="562" spans="2:19" ht="15.5">
      <c r="B562" s="348" t="str">
        <f>IF('Retrofit Inputs'!B566=0,"",'Retrofit Inputs'!B566)</f>
        <v/>
      </c>
      <c r="C562" s="118" t="str">
        <f>IF(B562="","",VLOOKUP(B562,Defaults!B$22:C$28,2,FALSE))</f>
        <v/>
      </c>
      <c r="D562" s="125" t="str">
        <f>IFERROR(VLOOKUP(F562,Measures!$D$11:$F$245,3,FALSE),"")</f>
        <v/>
      </c>
      <c r="E562" s="127" t="str">
        <f ca="1">IF(OR('Project Info'!$C$16="",B562=""),"",IF(D562="Screw-in Lighting",INDEX(INDIRECT(CONCATENATE(B562,"SI_IE")),'Project Info'!C$16,1),IF(D562="Hard-Wired Lighting",INDEX(INDIRECT(CONCATENATE(B562,"HW_IE")),'Project Info'!C$16,1))))</f>
        <v/>
      </c>
      <c r="F562" s="133" t="str">
        <f>IF(OR('Retrofit Inputs'!D566="",'Retrofit Inputs'!F566=""),"",IF(OR('Retrofit Inputs'!D566="LED Tube",'Retrofit Inputs'!D566="LED Kit"),CONCATENATE("LED"," ",'Retrofit Inputs'!F566),CONCATENATE('Retrofit Inputs'!D566, " ",'Retrofit Inputs'!F566)))</f>
        <v/>
      </c>
      <c r="G562" s="120" t="str">
        <f>IF(F562="","",VLOOKUP(F562,Measures!D$11:G$245,4,FALSE))</f>
        <v/>
      </c>
      <c r="H562" s="134" t="str">
        <f>IF('Retrofit Inputs'!H566=0,"",'Retrofit Inputs'!H566)</f>
        <v/>
      </c>
      <c r="I562" s="134" t="str">
        <f>IF('Retrofit Inputs'!K566=0,"",'Retrofit Inputs'!K566)</f>
        <v/>
      </c>
      <c r="J562" s="135" t="str">
        <f ca="1">IF(OR(B562="",I562=""),"",IF(I562="None",0,INDEX(INDIRECT(CONCATENATE(B562,"SF")),1,MATCH(I562,Defaults!D$22:G$22,0))))</f>
        <v/>
      </c>
      <c r="K562" s="128" t="str">
        <f>IF(OR('Retrofit Inputs'!M566="",'Retrofit Inputs'!O566=""),"",IF(OR('Retrofit Inputs'!M566="LED Tube",'Retrofit Inputs'!M566="LED Kit"),CONCATENATE("LED"," ",'Retrofit Inputs'!O566),CONCATENATE('Retrofit Inputs'!M566, " ",'Retrofit Inputs'!O566)))</f>
        <v/>
      </c>
      <c r="L562" s="123" t="str">
        <f>IF(K562="","",VLOOKUP(K562,Measures!D$11:G$245,4,FALSE))</f>
        <v/>
      </c>
      <c r="M562" s="121" t="str">
        <f>IF('Retrofit Inputs'!Q566=0,"",'Retrofit Inputs'!Q566)</f>
        <v/>
      </c>
      <c r="N562" s="129" t="str">
        <f>IF('Retrofit Inputs'!T566=0,"",'Retrofit Inputs'!T566)</f>
        <v/>
      </c>
      <c r="O562" s="130" t="str">
        <f ca="1">IF(OR(B562="",N562=""),"",IF(N562="None",0,INDEX(INDIRECT(CONCATENATE(B562,"SF")),1,MATCH(N562,Defaults!D$22:G$22,0))))</f>
        <v/>
      </c>
      <c r="P562" s="131" t="str">
        <f t="shared" ca="1" si="32"/>
        <v/>
      </c>
      <c r="Q562" s="228" t="str">
        <f t="shared" ca="1" si="33"/>
        <v/>
      </c>
      <c r="R562" s="132" t="str">
        <f t="shared" ca="1" si="34"/>
        <v/>
      </c>
      <c r="S562" s="352" t="str">
        <f t="shared" ca="1" si="35"/>
        <v/>
      </c>
    </row>
    <row r="563" spans="2:19" ht="15.5">
      <c r="B563" s="349" t="str">
        <f>IF('Retrofit Inputs'!B567=0,"",'Retrofit Inputs'!B567)</f>
        <v/>
      </c>
      <c r="C563" s="118" t="str">
        <f>IF(B563="","",VLOOKUP(B563,Defaults!B$22:C$28,2,FALSE))</f>
        <v/>
      </c>
      <c r="D563" s="125" t="str">
        <f>IFERROR(VLOOKUP(F563,Measures!$D$11:$F$245,3,FALSE),"")</f>
        <v/>
      </c>
      <c r="E563" s="127" t="str">
        <f ca="1">IF(OR('Project Info'!$C$16="",B563=""),"",IF(D563="Screw-in Lighting",INDEX(INDIRECT(CONCATENATE(B563,"SI_IE")),'Project Info'!C$16,1),IF(D563="Hard-Wired Lighting",INDEX(INDIRECT(CONCATENATE(B563,"HW_IE")),'Project Info'!C$16,1))))</f>
        <v/>
      </c>
      <c r="F563" s="137" t="str">
        <f>IF(OR('Retrofit Inputs'!D567="",'Retrofit Inputs'!F567=""),"",IF(OR('Retrofit Inputs'!D567="LED Tube",'Retrofit Inputs'!D567="LED Kit"),CONCATENATE("LED"," ",'Retrofit Inputs'!F567),CONCATENATE('Retrofit Inputs'!D567, " ",'Retrofit Inputs'!F567)))</f>
        <v/>
      </c>
      <c r="G563" s="120" t="str">
        <f>IF(F563="","",VLOOKUP(F563,Measures!D$11:G$245,4,FALSE))</f>
        <v/>
      </c>
      <c r="H563" s="138" t="str">
        <f>IF('Retrofit Inputs'!H567=0,"",'Retrofit Inputs'!H567)</f>
        <v/>
      </c>
      <c r="I563" s="138" t="str">
        <f>IF('Retrofit Inputs'!K567=0,"",'Retrofit Inputs'!K567)</f>
        <v/>
      </c>
      <c r="J563" s="139" t="str">
        <f ca="1">IF(OR(B563="",I563=""),"",IF(I563="None",0,INDEX(INDIRECT(CONCATENATE(B563,"SF")),1,MATCH(I563,Defaults!D$22:G$22,0))))</f>
        <v/>
      </c>
      <c r="K563" s="140" t="str">
        <f>IF(OR('Retrofit Inputs'!M567="",'Retrofit Inputs'!O567=""),"",IF(OR('Retrofit Inputs'!M567="LED Tube",'Retrofit Inputs'!M567="LED Kit"),CONCATENATE("LED"," ",'Retrofit Inputs'!O567),CONCATENATE('Retrofit Inputs'!M567, " ",'Retrofit Inputs'!O567)))</f>
        <v/>
      </c>
      <c r="L563" s="123" t="str">
        <f>IF(K563="","",VLOOKUP(K563,Measures!D$11:G$245,4,FALSE))</f>
        <v/>
      </c>
      <c r="M563" s="141" t="str">
        <f>IF('Retrofit Inputs'!Q567=0,"",'Retrofit Inputs'!Q567)</f>
        <v/>
      </c>
      <c r="N563" s="142" t="str">
        <f>IF('Retrofit Inputs'!T567=0,"",'Retrofit Inputs'!T567)</f>
        <v/>
      </c>
      <c r="O563" s="143" t="str">
        <f ca="1">IF(OR(B563="",N563=""),"",IF(N563="None",0,INDEX(INDIRECT(CONCATENATE(B563,"SF")),1,MATCH(N563,Defaults!D$22:G$22,0))))</f>
        <v/>
      </c>
      <c r="P563" s="144" t="str">
        <f t="shared" ca="1" si="32"/>
        <v/>
      </c>
      <c r="Q563" s="231" t="str">
        <f t="shared" ca="1" si="33"/>
        <v/>
      </c>
      <c r="R563" s="145" t="str">
        <f t="shared" ca="1" si="34"/>
        <v/>
      </c>
      <c r="S563" s="354" t="str">
        <f t="shared" ca="1" si="35"/>
        <v/>
      </c>
    </row>
    <row r="564" spans="2:19" ht="15.5">
      <c r="B564" s="350" t="str">
        <f>IF('Retrofit Inputs'!B568=0,"",'Retrofit Inputs'!B568)</f>
        <v/>
      </c>
      <c r="C564" s="118" t="str">
        <f>IF(B564="","",VLOOKUP(B564,Defaults!B$22:C$28,2,FALSE))</f>
        <v/>
      </c>
      <c r="D564" s="125" t="str">
        <f>IFERROR(VLOOKUP(F564,Measures!$D$11:$F$245,3,FALSE),"")</f>
        <v/>
      </c>
      <c r="E564" s="127" t="str">
        <f ca="1">IF(OR('Project Info'!$C$16="",B564=""),"",IF(D564="Screw-in Lighting",INDEX(INDIRECT(CONCATENATE(B564,"SI_IE")),'Project Info'!C$16,1),IF(D564="Hard-Wired Lighting",INDEX(INDIRECT(CONCATENATE(B564,"HW_IE")),'Project Info'!C$16,1))))</f>
        <v/>
      </c>
      <c r="F564" s="128" t="str">
        <f>IF(OR('Retrofit Inputs'!D568="",'Retrofit Inputs'!F568=""),"",IF(OR('Retrofit Inputs'!D568="LED Tube",'Retrofit Inputs'!D568="LED Kit"),CONCATENATE("LED"," ",'Retrofit Inputs'!F568),CONCATENATE('Retrofit Inputs'!D568, " ",'Retrofit Inputs'!F568)))</f>
        <v/>
      </c>
      <c r="G564" s="120" t="str">
        <f>IF(F564="","",VLOOKUP(F564,Measures!D$11:G$245,4,FALSE))</f>
        <v/>
      </c>
      <c r="H564" s="129" t="str">
        <f>IF('Retrofit Inputs'!H568=0,"",'Retrofit Inputs'!H568)</f>
        <v/>
      </c>
      <c r="I564" s="129" t="str">
        <f>IF('Retrofit Inputs'!K568=0,"",'Retrofit Inputs'!K568)</f>
        <v/>
      </c>
      <c r="J564" s="130" t="str">
        <f ca="1">IF(OR(B564="",I564=""),"",IF(I564="None",0,INDEX(INDIRECT(CONCATENATE(B564,"SF")),1,MATCH(I564,Defaults!D$22:G$22,0))))</f>
        <v/>
      </c>
      <c r="K564" s="128" t="str">
        <f>IF(OR('Retrofit Inputs'!M568="",'Retrofit Inputs'!O568=""),"",IF(OR('Retrofit Inputs'!M568="LED Tube",'Retrofit Inputs'!M568="LED Kit"),CONCATENATE("LED"," ",'Retrofit Inputs'!O568),CONCATENATE('Retrofit Inputs'!M568, " ",'Retrofit Inputs'!O568)))</f>
        <v/>
      </c>
      <c r="L564" s="123" t="str">
        <f>IF(K564="","",VLOOKUP(K564,Measures!D$11:G$245,4,FALSE))</f>
        <v/>
      </c>
      <c r="M564" s="129" t="str">
        <f>IF('Retrofit Inputs'!Q568=0,"",'Retrofit Inputs'!Q568)</f>
        <v/>
      </c>
      <c r="N564" s="129" t="str">
        <f>IF('Retrofit Inputs'!T568=0,"",'Retrofit Inputs'!T568)</f>
        <v/>
      </c>
      <c r="O564" s="130" t="str">
        <f ca="1">IF(OR(B564="",N564=""),"",IF(N564="None",0,INDEX(INDIRECT(CONCATENATE(B564,"SF")),1,MATCH(N564,Defaults!D$22:G$22,0))))</f>
        <v/>
      </c>
      <c r="P564" s="131" t="str">
        <f t="shared" ca="1" si="32"/>
        <v/>
      </c>
      <c r="Q564" s="228" t="str">
        <f t="shared" ca="1" si="33"/>
        <v/>
      </c>
      <c r="R564" s="132" t="str">
        <f t="shared" ca="1" si="34"/>
        <v/>
      </c>
      <c r="S564" s="352" t="str">
        <f t="shared" ca="1" si="35"/>
        <v/>
      </c>
    </row>
    <row r="565" spans="2:19" ht="15.5">
      <c r="B565" s="348" t="str">
        <f>IF('Retrofit Inputs'!B569=0,"",'Retrofit Inputs'!B569)</f>
        <v/>
      </c>
      <c r="C565" s="118" t="str">
        <f>IF(B565="","",VLOOKUP(B565,Defaults!B$22:C$28,2,FALSE))</f>
        <v/>
      </c>
      <c r="D565" s="125" t="str">
        <f>IFERROR(VLOOKUP(F565,Measures!$D$11:$F$245,3,FALSE),"")</f>
        <v/>
      </c>
      <c r="E565" s="127" t="str">
        <f ca="1">IF(OR('Project Info'!$C$16="",B565=""),"",IF(D565="Screw-in Lighting",INDEX(INDIRECT(CONCATENATE(B565,"SI_IE")),'Project Info'!C$16,1),IF(D565="Hard-Wired Lighting",INDEX(INDIRECT(CONCATENATE(B565,"HW_IE")),'Project Info'!C$16,1))))</f>
        <v/>
      </c>
      <c r="F565" s="128" t="str">
        <f>IF(OR('Retrofit Inputs'!D569="",'Retrofit Inputs'!F569=""),"",IF(OR('Retrofit Inputs'!D569="LED Tube",'Retrofit Inputs'!D569="LED Kit"),CONCATENATE("LED"," ",'Retrofit Inputs'!F569),CONCATENATE('Retrofit Inputs'!D569, " ",'Retrofit Inputs'!F569)))</f>
        <v/>
      </c>
      <c r="G565" s="120" t="str">
        <f>IF(F565="","",VLOOKUP(F565,Measures!D$11:G$245,4,FALSE))</f>
        <v/>
      </c>
      <c r="H565" s="129" t="str">
        <f>IF('Retrofit Inputs'!H569=0,"",'Retrofit Inputs'!H569)</f>
        <v/>
      </c>
      <c r="I565" s="129" t="str">
        <f>IF('Retrofit Inputs'!K569=0,"",'Retrofit Inputs'!K569)</f>
        <v/>
      </c>
      <c r="J565" s="130" t="str">
        <f ca="1">IF(OR(B565="",I565=""),"",IF(I565="None",0,INDEX(INDIRECT(CONCATENATE(B565,"SF")),1,MATCH(I565,Defaults!D$22:G$22,0))))</f>
        <v/>
      </c>
      <c r="K565" s="128" t="str">
        <f>IF(OR('Retrofit Inputs'!M569="",'Retrofit Inputs'!O569=""),"",IF(OR('Retrofit Inputs'!M569="LED Tube",'Retrofit Inputs'!M569="LED Kit"),CONCATENATE("LED"," ",'Retrofit Inputs'!O569),CONCATENATE('Retrofit Inputs'!M569, " ",'Retrofit Inputs'!O569)))</f>
        <v/>
      </c>
      <c r="L565" s="123" t="str">
        <f>IF(K565="","",VLOOKUP(K565,Measures!D$11:G$245,4,FALSE))</f>
        <v/>
      </c>
      <c r="M565" s="121" t="str">
        <f>IF('Retrofit Inputs'!Q569=0,"",'Retrofit Inputs'!Q569)</f>
        <v/>
      </c>
      <c r="N565" s="129" t="str">
        <f>IF('Retrofit Inputs'!T569=0,"",'Retrofit Inputs'!T569)</f>
        <v/>
      </c>
      <c r="O565" s="130" t="str">
        <f ca="1">IF(OR(B565="",N565=""),"",IF(N565="None",0,INDEX(INDIRECT(CONCATENATE(B565,"SF")),1,MATCH(N565,Defaults!D$22:G$22,0))))</f>
        <v/>
      </c>
      <c r="P565" s="131" t="str">
        <f t="shared" ca="1" si="32"/>
        <v/>
      </c>
      <c r="Q565" s="228" t="str">
        <f t="shared" ca="1" si="33"/>
        <v/>
      </c>
      <c r="R565" s="132" t="str">
        <f t="shared" ca="1" si="34"/>
        <v/>
      </c>
      <c r="S565" s="352" t="str">
        <f t="shared" ca="1" si="35"/>
        <v/>
      </c>
    </row>
    <row r="566" spans="2:19" ht="15.5">
      <c r="B566" s="348" t="str">
        <f>IF('Retrofit Inputs'!B570=0,"",'Retrofit Inputs'!B570)</f>
        <v/>
      </c>
      <c r="C566" s="118" t="str">
        <f>IF(B566="","",VLOOKUP(B566,Defaults!B$22:C$28,2,FALSE))</f>
        <v/>
      </c>
      <c r="D566" s="125" t="str">
        <f>IFERROR(VLOOKUP(F566,Measures!$D$11:$F$245,3,FALSE),"")</f>
        <v/>
      </c>
      <c r="E566" s="127" t="str">
        <f ca="1">IF(OR('Project Info'!$C$16="",B566=""),"",IF(D566="Screw-in Lighting",INDEX(INDIRECT(CONCATENATE(B566,"SI_IE")),'Project Info'!C$16,1),IF(D566="Hard-Wired Lighting",INDEX(INDIRECT(CONCATENATE(B566,"HW_IE")),'Project Info'!C$16,1))))</f>
        <v/>
      </c>
      <c r="F566" s="128" t="str">
        <f>IF(OR('Retrofit Inputs'!D570="",'Retrofit Inputs'!F570=""),"",IF(OR('Retrofit Inputs'!D570="LED Tube",'Retrofit Inputs'!D570="LED Kit"),CONCATENATE("LED"," ",'Retrofit Inputs'!F570),CONCATENATE('Retrofit Inputs'!D570, " ",'Retrofit Inputs'!F570)))</f>
        <v/>
      </c>
      <c r="G566" s="120" t="str">
        <f>IF(F566="","",VLOOKUP(F566,Measures!D$11:G$245,4,FALSE))</f>
        <v/>
      </c>
      <c r="H566" s="129" t="str">
        <f>IF('Retrofit Inputs'!H570=0,"",'Retrofit Inputs'!H570)</f>
        <v/>
      </c>
      <c r="I566" s="129" t="str">
        <f>IF('Retrofit Inputs'!K570=0,"",'Retrofit Inputs'!K570)</f>
        <v/>
      </c>
      <c r="J566" s="130" t="str">
        <f ca="1">IF(OR(B566="",I566=""),"",IF(I566="None",0,INDEX(INDIRECT(CONCATENATE(B566,"SF")),1,MATCH(I566,Defaults!D$22:G$22,0))))</f>
        <v/>
      </c>
      <c r="K566" s="24" t="str">
        <f>IF(OR('Retrofit Inputs'!M570="",'Retrofit Inputs'!O570=""),"",IF(OR('Retrofit Inputs'!M570="LED Tube",'Retrofit Inputs'!M570="LED Kit"),CONCATENATE("LED"," ",'Retrofit Inputs'!O570),CONCATENATE('Retrofit Inputs'!M570, " ",'Retrofit Inputs'!O570)))</f>
        <v/>
      </c>
      <c r="L566" s="123" t="str">
        <f>IF(K566="","",VLOOKUP(K566,Measures!D$11:G$245,4,FALSE))</f>
        <v/>
      </c>
      <c r="M566" s="121" t="str">
        <f>IF('Retrofit Inputs'!Q570=0,"",'Retrofit Inputs'!Q570)</f>
        <v/>
      </c>
      <c r="N566" s="25" t="str">
        <f>IF('Retrofit Inputs'!T570=0,"",'Retrofit Inputs'!T570)</f>
        <v/>
      </c>
      <c r="O566" s="26" t="str">
        <f ca="1">IF(OR(B566="",N566=""),"",IF(N566="None",0,INDEX(INDIRECT(CONCATENATE(B566,"SF")),1,MATCH(N566,Defaults!D$22:G$22,0))))</f>
        <v/>
      </c>
      <c r="P566" s="131" t="str">
        <f t="shared" ca="1" si="32"/>
        <v/>
      </c>
      <c r="Q566" s="229" t="str">
        <f t="shared" ca="1" si="33"/>
        <v/>
      </c>
      <c r="R566" s="81" t="str">
        <f t="shared" ca="1" si="34"/>
        <v/>
      </c>
      <c r="S566" s="353" t="str">
        <f t="shared" ca="1" si="35"/>
        <v/>
      </c>
    </row>
    <row r="567" spans="2:19" ht="15.5">
      <c r="B567" s="348" t="str">
        <f>IF('Retrofit Inputs'!B571=0,"",'Retrofit Inputs'!B571)</f>
        <v/>
      </c>
      <c r="C567" s="118" t="str">
        <f>IF(B567="","",VLOOKUP(B567,Defaults!B$22:C$28,2,FALSE))</f>
        <v/>
      </c>
      <c r="D567" s="125" t="str">
        <f>IFERROR(VLOOKUP(F567,Measures!$D$11:$F$245,3,FALSE),"")</f>
        <v/>
      </c>
      <c r="E567" s="127" t="str">
        <f ca="1">IF(OR('Project Info'!$C$16="",B567=""),"",IF(D567="Screw-in Lighting",INDEX(INDIRECT(CONCATENATE(B567,"SI_IE")),'Project Info'!C$16,1),IF(D567="Hard-Wired Lighting",INDEX(INDIRECT(CONCATENATE(B567,"HW_IE")),'Project Info'!C$16,1))))</f>
        <v/>
      </c>
      <c r="F567" s="128" t="str">
        <f>IF(OR('Retrofit Inputs'!D571="",'Retrofit Inputs'!F571=""),"",IF(OR('Retrofit Inputs'!D571="LED Tube",'Retrofit Inputs'!D571="LED Kit"),CONCATENATE("LED"," ",'Retrofit Inputs'!F571),CONCATENATE('Retrofit Inputs'!D571, " ",'Retrofit Inputs'!F571)))</f>
        <v/>
      </c>
      <c r="G567" s="120" t="str">
        <f>IF(F567="","",VLOOKUP(F567,Measures!D$11:G$245,4,FALSE))</f>
        <v/>
      </c>
      <c r="H567" s="129" t="str">
        <f>IF('Retrofit Inputs'!H571=0,"",'Retrofit Inputs'!H571)</f>
        <v/>
      </c>
      <c r="I567" s="129" t="str">
        <f>IF('Retrofit Inputs'!K571=0,"",'Retrofit Inputs'!K571)</f>
        <v/>
      </c>
      <c r="J567" s="130" t="str">
        <f ca="1">IF(OR(B567="",I567=""),"",IF(I567="None",0,INDEX(INDIRECT(CONCATENATE(B567,"SF")),1,MATCH(I567,Defaults!D$22:G$22,0))))</f>
        <v/>
      </c>
      <c r="K567" s="128" t="str">
        <f>IF(OR('Retrofit Inputs'!M571="",'Retrofit Inputs'!O571=""),"",IF(OR('Retrofit Inputs'!M571="LED Tube",'Retrofit Inputs'!M571="LED Kit"),CONCATENATE("LED"," ",'Retrofit Inputs'!O571),CONCATENATE('Retrofit Inputs'!M571, " ",'Retrofit Inputs'!O571)))</f>
        <v/>
      </c>
      <c r="L567" s="123" t="str">
        <f>IF(K567="","",VLOOKUP(K567,Measures!D$11:G$245,4,FALSE))</f>
        <v/>
      </c>
      <c r="M567" s="121" t="str">
        <f>IF('Retrofit Inputs'!Q571=0,"",'Retrofit Inputs'!Q571)</f>
        <v/>
      </c>
      <c r="N567" s="129" t="str">
        <f>IF('Retrofit Inputs'!T571=0,"",'Retrofit Inputs'!T571)</f>
        <v/>
      </c>
      <c r="O567" s="130" t="str">
        <f ca="1">IF(OR(B567="",N567=""),"",IF(N567="None",0,INDEX(INDIRECT(CONCATENATE(B567,"SF")),1,MATCH(N567,Defaults!D$22:G$22,0))))</f>
        <v/>
      </c>
      <c r="P567" s="131" t="str">
        <f t="shared" ca="1" si="32"/>
        <v/>
      </c>
      <c r="Q567" s="228" t="str">
        <f t="shared" ca="1" si="33"/>
        <v/>
      </c>
      <c r="R567" s="132" t="str">
        <f t="shared" ca="1" si="34"/>
        <v/>
      </c>
      <c r="S567" s="352" t="str">
        <f t="shared" ca="1" si="35"/>
        <v/>
      </c>
    </row>
    <row r="568" spans="2:19" ht="15.5">
      <c r="B568" s="348" t="str">
        <f>IF('Retrofit Inputs'!B572=0,"",'Retrofit Inputs'!B572)</f>
        <v/>
      </c>
      <c r="C568" s="118" t="str">
        <f>IF(B568="","",VLOOKUP(B568,Defaults!B$22:C$28,2,FALSE))</f>
        <v/>
      </c>
      <c r="D568" s="125" t="str">
        <f>IFERROR(VLOOKUP(F568,Measures!$D$11:$F$245,3,FALSE),"")</f>
        <v/>
      </c>
      <c r="E568" s="127" t="str">
        <f ca="1">IF(OR('Project Info'!$C$16="",B568=""),"",IF(D568="Screw-in Lighting",INDEX(INDIRECT(CONCATENATE(B568,"SI_IE")),'Project Info'!C$16,1),IF(D568="Hard-Wired Lighting",INDEX(INDIRECT(CONCATENATE(B568,"HW_IE")),'Project Info'!C$16,1))))</f>
        <v/>
      </c>
      <c r="F568" s="128" t="str">
        <f>IF(OR('Retrofit Inputs'!D572="",'Retrofit Inputs'!F572=""),"",IF(OR('Retrofit Inputs'!D572="LED Tube",'Retrofit Inputs'!D572="LED Kit"),CONCATENATE("LED"," ",'Retrofit Inputs'!F572),CONCATENATE('Retrofit Inputs'!D572, " ",'Retrofit Inputs'!F572)))</f>
        <v/>
      </c>
      <c r="G568" s="120" t="str">
        <f>IF(F568="","",VLOOKUP(F568,Measures!D$11:G$245,4,FALSE))</f>
        <v/>
      </c>
      <c r="H568" s="129" t="str">
        <f>IF('Retrofit Inputs'!H572=0,"",'Retrofit Inputs'!H572)</f>
        <v/>
      </c>
      <c r="I568" s="129" t="str">
        <f>IF('Retrofit Inputs'!K572=0,"",'Retrofit Inputs'!K572)</f>
        <v/>
      </c>
      <c r="J568" s="130" t="str">
        <f ca="1">IF(OR(B568="",I568=""),"",IF(I568="None",0,INDEX(INDIRECT(CONCATENATE(B568,"SF")),1,MATCH(I568,Defaults!D$22:G$22,0))))</f>
        <v/>
      </c>
      <c r="K568" s="128" t="str">
        <f>IF(OR('Retrofit Inputs'!M572="",'Retrofit Inputs'!O572=""),"",IF(OR('Retrofit Inputs'!M572="LED Tube",'Retrofit Inputs'!M572="LED Kit"),CONCATENATE("LED"," ",'Retrofit Inputs'!O572),CONCATENATE('Retrofit Inputs'!M572, " ",'Retrofit Inputs'!O572)))</f>
        <v/>
      </c>
      <c r="L568" s="123" t="str">
        <f>IF(K568="","",VLOOKUP(K568,Measures!D$11:G$245,4,FALSE))</f>
        <v/>
      </c>
      <c r="M568" s="121" t="str">
        <f>IF('Retrofit Inputs'!Q572=0,"",'Retrofit Inputs'!Q572)</f>
        <v/>
      </c>
      <c r="N568" s="129" t="str">
        <f>IF('Retrofit Inputs'!T572=0,"",'Retrofit Inputs'!T572)</f>
        <v/>
      </c>
      <c r="O568" s="130" t="str">
        <f ca="1">IF(OR(B568="",N568=""),"",IF(N568="None",0,INDEX(INDIRECT(CONCATENATE(B568,"SF")),1,MATCH(N568,Defaults!D$22:G$22,0))))</f>
        <v/>
      </c>
      <c r="P568" s="131" t="str">
        <f t="shared" ca="1" si="32"/>
        <v/>
      </c>
      <c r="Q568" s="228" t="str">
        <f t="shared" ca="1" si="33"/>
        <v/>
      </c>
      <c r="R568" s="132" t="str">
        <f t="shared" ca="1" si="34"/>
        <v/>
      </c>
      <c r="S568" s="352" t="str">
        <f t="shared" ca="1" si="35"/>
        <v/>
      </c>
    </row>
    <row r="569" spans="2:19" ht="15.5">
      <c r="B569" s="348" t="str">
        <f>IF('Retrofit Inputs'!B573=0,"",'Retrofit Inputs'!B573)</f>
        <v/>
      </c>
      <c r="C569" s="118" t="str">
        <f>IF(B569="","",VLOOKUP(B569,Defaults!B$22:C$28,2,FALSE))</f>
        <v/>
      </c>
      <c r="D569" s="125" t="str">
        <f>IFERROR(VLOOKUP(F569,Measures!$D$11:$F$245,3,FALSE),"")</f>
        <v/>
      </c>
      <c r="E569" s="127" t="str">
        <f ca="1">IF(OR('Project Info'!$C$16="",B569=""),"",IF(D569="Screw-in Lighting",INDEX(INDIRECT(CONCATENATE(B569,"SI_IE")),'Project Info'!C$16,1),IF(D569="Hard-Wired Lighting",INDEX(INDIRECT(CONCATENATE(B569,"HW_IE")),'Project Info'!C$16,1))))</f>
        <v/>
      </c>
      <c r="F569" s="128" t="str">
        <f>IF(OR('Retrofit Inputs'!D573="",'Retrofit Inputs'!F573=""),"",IF(OR('Retrofit Inputs'!D573="LED Tube",'Retrofit Inputs'!D573="LED Kit"),CONCATENATE("LED"," ",'Retrofit Inputs'!F573),CONCATENATE('Retrofit Inputs'!D573, " ",'Retrofit Inputs'!F573)))</f>
        <v/>
      </c>
      <c r="G569" s="120" t="str">
        <f>IF(F569="","",VLOOKUP(F569,Measures!D$11:G$245,4,FALSE))</f>
        <v/>
      </c>
      <c r="H569" s="129" t="str">
        <f>IF('Retrofit Inputs'!H573=0,"",'Retrofit Inputs'!H573)</f>
        <v/>
      </c>
      <c r="I569" s="129" t="str">
        <f>IF('Retrofit Inputs'!K573=0,"",'Retrofit Inputs'!K573)</f>
        <v/>
      </c>
      <c r="J569" s="130" t="str">
        <f ca="1">IF(OR(B569="",I569=""),"",IF(I569="None",0,INDEX(INDIRECT(CONCATENATE(B569,"SF")),1,MATCH(I569,Defaults!D$22:G$22,0))))</f>
        <v/>
      </c>
      <c r="K569" s="128" t="str">
        <f>IF(OR('Retrofit Inputs'!M573="",'Retrofit Inputs'!O573=""),"",IF(OR('Retrofit Inputs'!M573="LED Tube",'Retrofit Inputs'!M573="LED Kit"),CONCATENATE("LED"," ",'Retrofit Inputs'!O573),CONCATENATE('Retrofit Inputs'!M573, " ",'Retrofit Inputs'!O573)))</f>
        <v/>
      </c>
      <c r="L569" s="123" t="str">
        <f>IF(K569="","",VLOOKUP(K569,Measures!D$11:G$245,4,FALSE))</f>
        <v/>
      </c>
      <c r="M569" s="121" t="str">
        <f>IF('Retrofit Inputs'!Q573=0,"",'Retrofit Inputs'!Q573)</f>
        <v/>
      </c>
      <c r="N569" s="129" t="str">
        <f>IF('Retrofit Inputs'!T573=0,"",'Retrofit Inputs'!T573)</f>
        <v/>
      </c>
      <c r="O569" s="130" t="str">
        <f ca="1">IF(OR(B569="",N569=""),"",IF(N569="None",0,INDEX(INDIRECT(CONCATENATE(B569,"SF")),1,MATCH(N569,Defaults!D$22:G$22,0))))</f>
        <v/>
      </c>
      <c r="P569" s="131" t="str">
        <f t="shared" ca="1" si="32"/>
        <v/>
      </c>
      <c r="Q569" s="228" t="str">
        <f t="shared" ca="1" si="33"/>
        <v/>
      </c>
      <c r="R569" s="132" t="str">
        <f t="shared" ca="1" si="34"/>
        <v/>
      </c>
      <c r="S569" s="352" t="str">
        <f t="shared" ca="1" si="35"/>
        <v/>
      </c>
    </row>
    <row r="570" spans="2:19" ht="15.5">
      <c r="B570" s="348" t="str">
        <f>IF('Retrofit Inputs'!B574=0,"",'Retrofit Inputs'!B574)</f>
        <v/>
      </c>
      <c r="C570" s="118" t="str">
        <f>IF(B570="","",VLOOKUP(B570,Defaults!B$22:C$28,2,FALSE))</f>
        <v/>
      </c>
      <c r="D570" s="125" t="str">
        <f>IFERROR(VLOOKUP(F570,Measures!$D$11:$F$245,3,FALSE),"")</f>
        <v/>
      </c>
      <c r="E570" s="127" t="str">
        <f ca="1">IF(OR('Project Info'!$C$16="",B570=""),"",IF(D570="Screw-in Lighting",INDEX(INDIRECT(CONCATENATE(B570,"SI_IE")),'Project Info'!C$16,1),IF(D570="Hard-Wired Lighting",INDEX(INDIRECT(CONCATENATE(B570,"HW_IE")),'Project Info'!C$16,1))))</f>
        <v/>
      </c>
      <c r="F570" s="128" t="str">
        <f>IF(OR('Retrofit Inputs'!D574="",'Retrofit Inputs'!F574=""),"",IF(OR('Retrofit Inputs'!D574="LED Tube",'Retrofit Inputs'!D574="LED Kit"),CONCATENATE("LED"," ",'Retrofit Inputs'!F574),CONCATENATE('Retrofit Inputs'!D574, " ",'Retrofit Inputs'!F574)))</f>
        <v/>
      </c>
      <c r="G570" s="120" t="str">
        <f>IF(F570="","",VLOOKUP(F570,Measures!D$11:G$245,4,FALSE))</f>
        <v/>
      </c>
      <c r="H570" s="129" t="str">
        <f>IF('Retrofit Inputs'!H574=0,"",'Retrofit Inputs'!H574)</f>
        <v/>
      </c>
      <c r="I570" s="129" t="str">
        <f>IF('Retrofit Inputs'!K574=0,"",'Retrofit Inputs'!K574)</f>
        <v/>
      </c>
      <c r="J570" s="130" t="str">
        <f ca="1">IF(OR(B570="",I570=""),"",IF(I570="None",0,INDEX(INDIRECT(CONCATENATE(B570,"SF")),1,MATCH(I570,Defaults!D$22:G$22,0))))</f>
        <v/>
      </c>
      <c r="K570" s="128" t="str">
        <f>IF(OR('Retrofit Inputs'!M574="",'Retrofit Inputs'!O574=""),"",IF(OR('Retrofit Inputs'!M574="LED Tube",'Retrofit Inputs'!M574="LED Kit"),CONCATENATE("LED"," ",'Retrofit Inputs'!O574),CONCATENATE('Retrofit Inputs'!M574, " ",'Retrofit Inputs'!O574)))</f>
        <v/>
      </c>
      <c r="L570" s="123" t="str">
        <f>IF(K570="","",VLOOKUP(K570,Measures!D$11:G$245,4,FALSE))</f>
        <v/>
      </c>
      <c r="M570" s="121" t="str">
        <f>IF('Retrofit Inputs'!Q574=0,"",'Retrofit Inputs'!Q574)</f>
        <v/>
      </c>
      <c r="N570" s="129" t="str">
        <f>IF('Retrofit Inputs'!T574=0,"",'Retrofit Inputs'!T574)</f>
        <v/>
      </c>
      <c r="O570" s="130" t="str">
        <f ca="1">IF(OR(B570="",N570=""),"",IF(N570="None",0,INDEX(INDIRECT(CONCATENATE(B570,"SF")),1,MATCH(N570,Defaults!D$22:G$22,0))))</f>
        <v/>
      </c>
      <c r="P570" s="131" t="str">
        <f t="shared" ca="1" si="32"/>
        <v/>
      </c>
      <c r="Q570" s="228" t="str">
        <f t="shared" ca="1" si="33"/>
        <v/>
      </c>
      <c r="R570" s="132" t="str">
        <f t="shared" ca="1" si="34"/>
        <v/>
      </c>
      <c r="S570" s="352" t="str">
        <f t="shared" ca="1" si="35"/>
        <v/>
      </c>
    </row>
    <row r="571" spans="2:19" ht="15.5">
      <c r="B571" s="348" t="str">
        <f>IF('Retrofit Inputs'!B575=0,"",'Retrofit Inputs'!B575)</f>
        <v/>
      </c>
      <c r="C571" s="118" t="str">
        <f>IF(B571="","",VLOOKUP(B571,Defaults!B$22:C$28,2,FALSE))</f>
        <v/>
      </c>
      <c r="D571" s="125" t="str">
        <f>IFERROR(VLOOKUP(F571,Measures!$D$11:$F$245,3,FALSE),"")</f>
        <v/>
      </c>
      <c r="E571" s="127" t="str">
        <f ca="1">IF(OR('Project Info'!$C$16="",B571=""),"",IF(D571="Screw-in Lighting",INDEX(INDIRECT(CONCATENATE(B571,"SI_IE")),'Project Info'!C$16,1),IF(D571="Hard-Wired Lighting",INDEX(INDIRECT(CONCATENATE(B571,"HW_IE")),'Project Info'!C$16,1))))</f>
        <v/>
      </c>
      <c r="F571" s="128" t="str">
        <f>IF(OR('Retrofit Inputs'!D575="",'Retrofit Inputs'!F575=""),"",IF(OR('Retrofit Inputs'!D575="LED Tube",'Retrofit Inputs'!D575="LED Kit"),CONCATENATE("LED"," ",'Retrofit Inputs'!F575),CONCATENATE('Retrofit Inputs'!D575, " ",'Retrofit Inputs'!F575)))</f>
        <v/>
      </c>
      <c r="G571" s="120" t="str">
        <f>IF(F571="","",VLOOKUP(F571,Measures!D$11:G$245,4,FALSE))</f>
        <v/>
      </c>
      <c r="H571" s="129" t="str">
        <f>IF('Retrofit Inputs'!H575=0,"",'Retrofit Inputs'!H575)</f>
        <v/>
      </c>
      <c r="I571" s="129" t="str">
        <f>IF('Retrofit Inputs'!K575=0,"",'Retrofit Inputs'!K575)</f>
        <v/>
      </c>
      <c r="J571" s="130" t="str">
        <f ca="1">IF(OR(B571="",I571=""),"",IF(I571="None",0,INDEX(INDIRECT(CONCATENATE(B571,"SF")),1,MATCH(I571,Defaults!D$22:G$22,0))))</f>
        <v/>
      </c>
      <c r="K571" s="128" t="str">
        <f>IF(OR('Retrofit Inputs'!M575="",'Retrofit Inputs'!O575=""),"",IF(OR('Retrofit Inputs'!M575="LED Tube",'Retrofit Inputs'!M575="LED Kit"),CONCATENATE("LED"," ",'Retrofit Inputs'!O575),CONCATENATE('Retrofit Inputs'!M575, " ",'Retrofit Inputs'!O575)))</f>
        <v/>
      </c>
      <c r="L571" s="123" t="str">
        <f>IF(K571="","",VLOOKUP(K571,Measures!D$11:G$245,4,FALSE))</f>
        <v/>
      </c>
      <c r="M571" s="121" t="str">
        <f>IF('Retrofit Inputs'!Q575=0,"",'Retrofit Inputs'!Q575)</f>
        <v/>
      </c>
      <c r="N571" s="129" t="str">
        <f>IF('Retrofit Inputs'!T575=0,"",'Retrofit Inputs'!T575)</f>
        <v/>
      </c>
      <c r="O571" s="130" t="str">
        <f ca="1">IF(OR(B571="",N571=""),"",IF(N571="None",0,INDEX(INDIRECT(CONCATENATE(B571,"SF")),1,MATCH(N571,Defaults!D$22:G$22,0))))</f>
        <v/>
      </c>
      <c r="P571" s="131" t="str">
        <f t="shared" ca="1" si="32"/>
        <v/>
      </c>
      <c r="Q571" s="228" t="str">
        <f t="shared" ca="1" si="33"/>
        <v/>
      </c>
      <c r="R571" s="132" t="str">
        <f t="shared" ca="1" si="34"/>
        <v/>
      </c>
      <c r="S571" s="352" t="str">
        <f t="shared" ca="1" si="35"/>
        <v/>
      </c>
    </row>
    <row r="572" spans="2:19" ht="15.5">
      <c r="B572" s="348" t="str">
        <f>IF('Retrofit Inputs'!B576=0,"",'Retrofit Inputs'!B576)</f>
        <v/>
      </c>
      <c r="C572" s="118" t="str">
        <f>IF(B572="","",VLOOKUP(B572,Defaults!B$22:C$28,2,FALSE))</f>
        <v/>
      </c>
      <c r="D572" s="125" t="str">
        <f>IFERROR(VLOOKUP(F572,Measures!$D$11:$F$245,3,FALSE),"")</f>
        <v/>
      </c>
      <c r="E572" s="127" t="str">
        <f ca="1">IF(OR('Project Info'!$C$16="",B572=""),"",IF(D572="Screw-in Lighting",INDEX(INDIRECT(CONCATENATE(B572,"SI_IE")),'Project Info'!C$16,1),IF(D572="Hard-Wired Lighting",INDEX(INDIRECT(CONCATENATE(B572,"HW_IE")),'Project Info'!C$16,1))))</f>
        <v/>
      </c>
      <c r="F572" s="133" t="str">
        <f>IF(OR('Retrofit Inputs'!D576="",'Retrofit Inputs'!F576=""),"",IF(OR('Retrofit Inputs'!D576="LED Tube",'Retrofit Inputs'!D576="LED Kit"),CONCATENATE("LED"," ",'Retrofit Inputs'!F576),CONCATENATE('Retrofit Inputs'!D576, " ",'Retrofit Inputs'!F576)))</f>
        <v/>
      </c>
      <c r="G572" s="120" t="str">
        <f>IF(F572="","",VLOOKUP(F572,Measures!D$11:G$245,4,FALSE))</f>
        <v/>
      </c>
      <c r="H572" s="134" t="str">
        <f>IF('Retrofit Inputs'!H576=0,"",'Retrofit Inputs'!H576)</f>
        <v/>
      </c>
      <c r="I572" s="134" t="str">
        <f>IF('Retrofit Inputs'!K576=0,"",'Retrofit Inputs'!K576)</f>
        <v/>
      </c>
      <c r="J572" s="135" t="str">
        <f ca="1">IF(OR(B572="",I572=""),"",IF(I572="None",0,INDEX(INDIRECT(CONCATENATE(B572,"SF")),1,MATCH(I572,Defaults!D$22:G$22,0))))</f>
        <v/>
      </c>
      <c r="K572" s="128" t="str">
        <f>IF(OR('Retrofit Inputs'!M576="",'Retrofit Inputs'!O576=""),"",IF(OR('Retrofit Inputs'!M576="LED Tube",'Retrofit Inputs'!M576="LED Kit"),CONCATENATE("LED"," ",'Retrofit Inputs'!O576),CONCATENATE('Retrofit Inputs'!M576, " ",'Retrofit Inputs'!O576)))</f>
        <v/>
      </c>
      <c r="L572" s="123" t="str">
        <f>IF(K572="","",VLOOKUP(K572,Measures!D$11:G$245,4,FALSE))</f>
        <v/>
      </c>
      <c r="M572" s="121" t="str">
        <f>IF('Retrofit Inputs'!Q576=0,"",'Retrofit Inputs'!Q576)</f>
        <v/>
      </c>
      <c r="N572" s="129" t="str">
        <f>IF('Retrofit Inputs'!T576=0,"",'Retrofit Inputs'!T576)</f>
        <v/>
      </c>
      <c r="O572" s="130" t="str">
        <f ca="1">IF(OR(B572="",N572=""),"",IF(N572="None",0,INDEX(INDIRECT(CONCATENATE(B572,"SF")),1,MATCH(N572,Defaults!D$22:G$22,0))))</f>
        <v/>
      </c>
      <c r="P572" s="131" t="str">
        <f t="shared" ca="1" si="32"/>
        <v/>
      </c>
      <c r="Q572" s="228" t="str">
        <f t="shared" ca="1" si="33"/>
        <v/>
      </c>
      <c r="R572" s="132" t="str">
        <f t="shared" ca="1" si="34"/>
        <v/>
      </c>
      <c r="S572" s="352" t="str">
        <f t="shared" ca="1" si="35"/>
        <v/>
      </c>
    </row>
    <row r="573" spans="2:19" ht="15.5">
      <c r="B573" s="348" t="str">
        <f>IF('Retrofit Inputs'!B577=0,"",'Retrofit Inputs'!B577)</f>
        <v/>
      </c>
      <c r="C573" s="118" t="str">
        <f>IF(B573="","",VLOOKUP(B573,Defaults!B$22:C$28,2,FALSE))</f>
        <v/>
      </c>
      <c r="D573" s="125" t="str">
        <f>IFERROR(VLOOKUP(F573,Measures!$D$11:$F$245,3,FALSE),"")</f>
        <v/>
      </c>
      <c r="E573" s="127" t="str">
        <f ca="1">IF(OR('Project Info'!$C$16="",B573=""),"",IF(D573="Screw-in Lighting",INDEX(INDIRECT(CONCATENATE(B573,"SI_IE")),'Project Info'!C$16,1),IF(D573="Hard-Wired Lighting",INDEX(INDIRECT(CONCATENATE(B573,"HW_IE")),'Project Info'!C$16,1))))</f>
        <v/>
      </c>
      <c r="F573" s="133" t="str">
        <f>IF(OR('Retrofit Inputs'!D577="",'Retrofit Inputs'!F577=""),"",IF(OR('Retrofit Inputs'!D577="LED Tube",'Retrofit Inputs'!D577="LED Kit"),CONCATENATE("LED"," ",'Retrofit Inputs'!F577),CONCATENATE('Retrofit Inputs'!D577, " ",'Retrofit Inputs'!F577)))</f>
        <v/>
      </c>
      <c r="G573" s="120" t="str">
        <f>IF(F573="","",VLOOKUP(F573,Measures!D$11:G$245,4,FALSE))</f>
        <v/>
      </c>
      <c r="H573" s="134" t="str">
        <f>IF('Retrofit Inputs'!H577=0,"",'Retrofit Inputs'!H577)</f>
        <v/>
      </c>
      <c r="I573" s="134" t="str">
        <f>IF('Retrofit Inputs'!K577=0,"",'Retrofit Inputs'!K577)</f>
        <v/>
      </c>
      <c r="J573" s="135" t="str">
        <f ca="1">IF(OR(B573="",I573=""),"",IF(I573="None",0,INDEX(INDIRECT(CONCATENATE(B573,"SF")),1,MATCH(I573,Defaults!D$22:G$22,0))))</f>
        <v/>
      </c>
      <c r="K573" s="128" t="str">
        <f>IF(OR('Retrofit Inputs'!M577="",'Retrofit Inputs'!O577=""),"",IF(OR('Retrofit Inputs'!M577="LED Tube",'Retrofit Inputs'!M577="LED Kit"),CONCATENATE("LED"," ",'Retrofit Inputs'!O577),CONCATENATE('Retrofit Inputs'!M577, " ",'Retrofit Inputs'!O577)))</f>
        <v/>
      </c>
      <c r="L573" s="123" t="str">
        <f>IF(K573="","",VLOOKUP(K573,Measures!D$11:G$245,4,FALSE))</f>
        <v/>
      </c>
      <c r="M573" s="121" t="str">
        <f>IF('Retrofit Inputs'!Q577=0,"",'Retrofit Inputs'!Q577)</f>
        <v/>
      </c>
      <c r="N573" s="129" t="str">
        <f>IF('Retrofit Inputs'!T577=0,"",'Retrofit Inputs'!T577)</f>
        <v/>
      </c>
      <c r="O573" s="130" t="str">
        <f ca="1">IF(OR(B573="",N573=""),"",IF(N573="None",0,INDEX(INDIRECT(CONCATENATE(B573,"SF")),1,MATCH(N573,Defaults!D$22:G$22,0))))</f>
        <v/>
      </c>
      <c r="P573" s="131" t="str">
        <f t="shared" ca="1" si="32"/>
        <v/>
      </c>
      <c r="Q573" s="228" t="str">
        <f t="shared" ca="1" si="33"/>
        <v/>
      </c>
      <c r="R573" s="132" t="str">
        <f t="shared" ca="1" si="34"/>
        <v/>
      </c>
      <c r="S573" s="352" t="str">
        <f t="shared" ca="1" si="35"/>
        <v/>
      </c>
    </row>
    <row r="574" spans="2:19" ht="15.5">
      <c r="B574" s="348" t="str">
        <f>IF('Retrofit Inputs'!B578=0,"",'Retrofit Inputs'!B578)</f>
        <v/>
      </c>
      <c r="C574" s="118" t="str">
        <f>IF(B574="","",VLOOKUP(B574,Defaults!B$22:C$28,2,FALSE))</f>
        <v/>
      </c>
      <c r="D574" s="125" t="str">
        <f>IFERROR(VLOOKUP(F574,Measures!$D$11:$F$245,3,FALSE),"")</f>
        <v/>
      </c>
      <c r="E574" s="127" t="str">
        <f ca="1">IF(OR('Project Info'!$C$16="",B574=""),"",IF(D574="Screw-in Lighting",INDEX(INDIRECT(CONCATENATE(B574,"SI_IE")),'Project Info'!C$16,1),IF(D574="Hard-Wired Lighting",INDEX(INDIRECT(CONCATENATE(B574,"HW_IE")),'Project Info'!C$16,1))))</f>
        <v/>
      </c>
      <c r="F574" s="117" t="str">
        <f>IF(OR('Retrofit Inputs'!D578="",'Retrofit Inputs'!F578=""),"",IF(OR('Retrofit Inputs'!D578="LED Tube",'Retrofit Inputs'!D578="LED Kit"),CONCATENATE("LED"," ",'Retrofit Inputs'!F578),CONCATENATE('Retrofit Inputs'!D578, " ",'Retrofit Inputs'!F578)))</f>
        <v/>
      </c>
      <c r="G574" s="120" t="str">
        <f>IF(F574="","",VLOOKUP(F574,Measures!D$11:G$245,4,FALSE))</f>
        <v/>
      </c>
      <c r="H574" s="121" t="str">
        <f>IF('Retrofit Inputs'!H578=0,"",'Retrofit Inputs'!H578)</f>
        <v/>
      </c>
      <c r="I574" s="121" t="str">
        <f>IF('Retrofit Inputs'!K578=0,"",'Retrofit Inputs'!K578)</f>
        <v/>
      </c>
      <c r="J574" s="122" t="str">
        <f ca="1">IF(OR(B574="",I574=""),"",IF(I574="None",0,INDEX(INDIRECT(CONCATENATE(B574,"SF")),1,MATCH(I574,Defaults!D$22:G$22,0))))</f>
        <v/>
      </c>
      <c r="K574" s="117" t="str">
        <f>IF(OR('Retrofit Inputs'!M578="",'Retrofit Inputs'!O578=""),"",IF(OR('Retrofit Inputs'!M578="LED Tube",'Retrofit Inputs'!M578="LED Kit"),CONCATENATE("LED"," ",'Retrofit Inputs'!O578),CONCATENATE('Retrofit Inputs'!M578, " ",'Retrofit Inputs'!O578)))</f>
        <v/>
      </c>
      <c r="L574" s="123" t="str">
        <f>IF(K574="","",VLOOKUP(K574,Measures!D$11:G$245,4,FALSE))</f>
        <v/>
      </c>
      <c r="M574" s="121" t="str">
        <f>IF('Retrofit Inputs'!Q578=0,"",'Retrofit Inputs'!Q578)</f>
        <v/>
      </c>
      <c r="N574" s="121" t="str">
        <f>IF('Retrofit Inputs'!T578=0,"",'Retrofit Inputs'!T578)</f>
        <v/>
      </c>
      <c r="O574" s="122" t="str">
        <f ca="1">IF(OR(B574="",N574=""),"",IF(N574="None",0,INDEX(INDIRECT(CONCATENATE(B574,"SF")),1,MATCH(N574,Defaults!D$22:G$22,0))))</f>
        <v/>
      </c>
      <c r="P574" s="136" t="str">
        <f t="shared" ca="1" si="32"/>
        <v/>
      </c>
      <c r="Q574" s="230" t="str">
        <f t="shared" ca="1" si="33"/>
        <v/>
      </c>
      <c r="R574" s="126" t="str">
        <f t="shared" ca="1" si="34"/>
        <v/>
      </c>
      <c r="S574" s="351" t="str">
        <f t="shared" ca="1" si="35"/>
        <v/>
      </c>
    </row>
    <row r="575" spans="2:19" ht="15.5">
      <c r="B575" s="348" t="str">
        <f>IF('Retrofit Inputs'!B579=0,"",'Retrofit Inputs'!B579)</f>
        <v/>
      </c>
      <c r="C575" s="118" t="str">
        <f>IF(B575="","",VLOOKUP(B575,Defaults!B$22:C$28,2,FALSE))</f>
        <v/>
      </c>
      <c r="D575" s="125" t="str">
        <f>IFERROR(VLOOKUP(F575,Measures!$D$11:$F$245,3,FALSE),"")</f>
        <v/>
      </c>
      <c r="E575" s="127" t="str">
        <f ca="1">IF(OR('Project Info'!$C$16="",B575=""),"",IF(D575="Screw-in Lighting",INDEX(INDIRECT(CONCATENATE(B575,"SI_IE")),'Project Info'!C$16,1),IF(D575="Hard-Wired Lighting",INDEX(INDIRECT(CONCATENATE(B575,"HW_IE")),'Project Info'!C$16,1))))</f>
        <v/>
      </c>
      <c r="F575" s="128" t="str">
        <f>IF(OR('Retrofit Inputs'!D579="",'Retrofit Inputs'!F579=""),"",IF(OR('Retrofit Inputs'!D579="LED Tube",'Retrofit Inputs'!D579="LED Kit"),CONCATENATE("LED"," ",'Retrofit Inputs'!F579),CONCATENATE('Retrofit Inputs'!D579, " ",'Retrofit Inputs'!F579)))</f>
        <v/>
      </c>
      <c r="G575" s="120" t="str">
        <f>IF(F575="","",VLOOKUP(F575,Measures!D$11:G$245,4,FALSE))</f>
        <v/>
      </c>
      <c r="H575" s="129" t="str">
        <f>IF('Retrofit Inputs'!H579=0,"",'Retrofit Inputs'!H579)</f>
        <v/>
      </c>
      <c r="I575" s="129" t="str">
        <f>IF('Retrofit Inputs'!K579=0,"",'Retrofit Inputs'!K579)</f>
        <v/>
      </c>
      <c r="J575" s="130" t="str">
        <f ca="1">IF(OR(B575="",I575=""),"",IF(I575="None",0,INDEX(INDIRECT(CONCATENATE(B575,"SF")),1,MATCH(I575,Defaults!D$22:G$22,0))))</f>
        <v/>
      </c>
      <c r="K575" s="128" t="str">
        <f>IF(OR('Retrofit Inputs'!M579="",'Retrofit Inputs'!O579=""),"",IF(OR('Retrofit Inputs'!M579="LED Tube",'Retrofit Inputs'!M579="LED Kit"),CONCATENATE("LED"," ",'Retrofit Inputs'!O579),CONCATENATE('Retrofit Inputs'!M579, " ",'Retrofit Inputs'!O579)))</f>
        <v/>
      </c>
      <c r="L575" s="123" t="str">
        <f>IF(K575="","",VLOOKUP(K575,Measures!D$11:G$245,4,FALSE))</f>
        <v/>
      </c>
      <c r="M575" s="121" t="str">
        <f>IF('Retrofit Inputs'!Q579=0,"",'Retrofit Inputs'!Q579)</f>
        <v/>
      </c>
      <c r="N575" s="129" t="str">
        <f>IF('Retrofit Inputs'!T579=0,"",'Retrofit Inputs'!T579)</f>
        <v/>
      </c>
      <c r="O575" s="130" t="str">
        <f ca="1">IF(OR(B575="",N575=""),"",IF(N575="None",0,INDEX(INDIRECT(CONCATENATE(B575,"SF")),1,MATCH(N575,Defaults!D$22:G$22,0))))</f>
        <v/>
      </c>
      <c r="P575" s="131" t="str">
        <f t="shared" ca="1" si="32"/>
        <v/>
      </c>
      <c r="Q575" s="228" t="str">
        <f t="shared" ca="1" si="33"/>
        <v/>
      </c>
      <c r="R575" s="132" t="str">
        <f t="shared" ca="1" si="34"/>
        <v/>
      </c>
      <c r="S575" s="352" t="str">
        <f t="shared" ca="1" si="35"/>
        <v/>
      </c>
    </row>
    <row r="576" spans="2:19" ht="15.5">
      <c r="B576" s="348" t="str">
        <f>IF('Retrofit Inputs'!B580=0,"",'Retrofit Inputs'!B580)</f>
        <v/>
      </c>
      <c r="C576" s="118" t="str">
        <f>IF(B576="","",VLOOKUP(B576,Defaults!B$22:C$28,2,FALSE))</f>
        <v/>
      </c>
      <c r="D576" s="125" t="str">
        <f>IFERROR(VLOOKUP(F576,Measures!$D$11:$F$245,3,FALSE),"")</f>
        <v/>
      </c>
      <c r="E576" s="127" t="str">
        <f ca="1">IF(OR('Project Info'!$C$16="",B576=""),"",IF(D576="Screw-in Lighting",INDEX(INDIRECT(CONCATENATE(B576,"SI_IE")),'Project Info'!C$16,1),IF(D576="Hard-Wired Lighting",INDEX(INDIRECT(CONCATENATE(B576,"HW_IE")),'Project Info'!C$16,1))))</f>
        <v/>
      </c>
      <c r="F576" s="128" t="str">
        <f>IF(OR('Retrofit Inputs'!D580="",'Retrofit Inputs'!F580=""),"",IF(OR('Retrofit Inputs'!D580="LED Tube",'Retrofit Inputs'!D580="LED Kit"),CONCATENATE("LED"," ",'Retrofit Inputs'!F580),CONCATENATE('Retrofit Inputs'!D580, " ",'Retrofit Inputs'!F580)))</f>
        <v/>
      </c>
      <c r="G576" s="120" t="str">
        <f>IF(F576="","",VLOOKUP(F576,Measures!D$11:G$245,4,FALSE))</f>
        <v/>
      </c>
      <c r="H576" s="129" t="str">
        <f>IF('Retrofit Inputs'!H580=0,"",'Retrofit Inputs'!H580)</f>
        <v/>
      </c>
      <c r="I576" s="129" t="str">
        <f>IF('Retrofit Inputs'!K580=0,"",'Retrofit Inputs'!K580)</f>
        <v/>
      </c>
      <c r="J576" s="130" t="str">
        <f ca="1">IF(OR(B576="",I576=""),"",IF(I576="None",0,INDEX(INDIRECT(CONCATENATE(B576,"SF")),1,MATCH(I576,Defaults!D$22:G$22,0))))</f>
        <v/>
      </c>
      <c r="K576" s="24" t="str">
        <f>IF(OR('Retrofit Inputs'!M580="",'Retrofit Inputs'!O580=""),"",IF(OR('Retrofit Inputs'!M580="LED Tube",'Retrofit Inputs'!M580="LED Kit"),CONCATENATE("LED"," ",'Retrofit Inputs'!O580),CONCATENATE('Retrofit Inputs'!M580, " ",'Retrofit Inputs'!O580)))</f>
        <v/>
      </c>
      <c r="L576" s="123" t="str">
        <f>IF(K576="","",VLOOKUP(K576,Measures!D$11:G$245,4,FALSE))</f>
        <v/>
      </c>
      <c r="M576" s="121" t="str">
        <f>IF('Retrofit Inputs'!Q580=0,"",'Retrofit Inputs'!Q580)</f>
        <v/>
      </c>
      <c r="N576" s="25" t="str">
        <f>IF('Retrofit Inputs'!T580=0,"",'Retrofit Inputs'!T580)</f>
        <v/>
      </c>
      <c r="O576" s="26" t="str">
        <f ca="1">IF(OR(B576="",N576=""),"",IF(N576="None",0,INDEX(INDIRECT(CONCATENATE(B576,"SF")),1,MATCH(N576,Defaults!D$22:G$22,0))))</f>
        <v/>
      </c>
      <c r="P576" s="27" t="str">
        <f t="shared" ca="1" si="32"/>
        <v/>
      </c>
      <c r="Q576" s="229" t="str">
        <f t="shared" ca="1" si="33"/>
        <v/>
      </c>
      <c r="R576" s="81" t="str">
        <f t="shared" ca="1" si="34"/>
        <v/>
      </c>
      <c r="S576" s="353" t="str">
        <f t="shared" ca="1" si="35"/>
        <v/>
      </c>
    </row>
    <row r="577" spans="2:19" ht="15.5">
      <c r="B577" s="348" t="str">
        <f>IF('Retrofit Inputs'!B581=0,"",'Retrofit Inputs'!B581)</f>
        <v/>
      </c>
      <c r="C577" s="118" t="str">
        <f>IF(B577="","",VLOOKUP(B577,Defaults!B$22:C$28,2,FALSE))</f>
        <v/>
      </c>
      <c r="D577" s="125" t="str">
        <f>IFERROR(VLOOKUP(F577,Measures!$D$11:$F$245,3,FALSE),"")</f>
        <v/>
      </c>
      <c r="E577" s="127" t="str">
        <f ca="1">IF(OR('Project Info'!$C$16="",B577=""),"",IF(D577="Screw-in Lighting",INDEX(INDIRECT(CONCATENATE(B577,"SI_IE")),'Project Info'!C$16,1),IF(D577="Hard-Wired Lighting",INDEX(INDIRECT(CONCATENATE(B577,"HW_IE")),'Project Info'!C$16,1))))</f>
        <v/>
      </c>
      <c r="F577" s="128" t="str">
        <f>IF(OR('Retrofit Inputs'!D581="",'Retrofit Inputs'!F581=""),"",IF(OR('Retrofit Inputs'!D581="LED Tube",'Retrofit Inputs'!D581="LED Kit"),CONCATENATE("LED"," ",'Retrofit Inputs'!F581),CONCATENATE('Retrofit Inputs'!D581, " ",'Retrofit Inputs'!F581)))</f>
        <v/>
      </c>
      <c r="G577" s="120" t="str">
        <f>IF(F577="","",VLOOKUP(F577,Measures!D$11:G$245,4,FALSE))</f>
        <v/>
      </c>
      <c r="H577" s="129" t="str">
        <f>IF('Retrofit Inputs'!H581=0,"",'Retrofit Inputs'!H581)</f>
        <v/>
      </c>
      <c r="I577" s="129" t="str">
        <f>IF('Retrofit Inputs'!K581=0,"",'Retrofit Inputs'!K581)</f>
        <v/>
      </c>
      <c r="J577" s="130" t="str">
        <f ca="1">IF(OR(B577="",I577=""),"",IF(I577="None",0,INDEX(INDIRECT(CONCATENATE(B577,"SF")),1,MATCH(I577,Defaults!D$22:G$22,0))))</f>
        <v/>
      </c>
      <c r="K577" s="128" t="str">
        <f>IF(OR('Retrofit Inputs'!M581="",'Retrofit Inputs'!O581=""),"",IF(OR('Retrofit Inputs'!M581="LED Tube",'Retrofit Inputs'!M581="LED Kit"),CONCATENATE("LED"," ",'Retrofit Inputs'!O581),CONCATENATE('Retrofit Inputs'!M581, " ",'Retrofit Inputs'!O581)))</f>
        <v/>
      </c>
      <c r="L577" s="123" t="str">
        <f>IF(K577="","",VLOOKUP(K577,Measures!D$11:G$245,4,FALSE))</f>
        <v/>
      </c>
      <c r="M577" s="121" t="str">
        <f>IF('Retrofit Inputs'!Q581=0,"",'Retrofit Inputs'!Q581)</f>
        <v/>
      </c>
      <c r="N577" s="129" t="str">
        <f>IF('Retrofit Inputs'!T581=0,"",'Retrofit Inputs'!T581)</f>
        <v/>
      </c>
      <c r="O577" s="130" t="str">
        <f ca="1">IF(OR(B577="",N577=""),"",IF(N577="None",0,INDEX(INDIRECT(CONCATENATE(B577,"SF")),1,MATCH(N577,Defaults!D$22:G$22,0))))</f>
        <v/>
      </c>
      <c r="P577" s="131" t="str">
        <f t="shared" ca="1" si="32"/>
        <v/>
      </c>
      <c r="Q577" s="228" t="str">
        <f t="shared" ca="1" si="33"/>
        <v/>
      </c>
      <c r="R577" s="132" t="str">
        <f t="shared" ca="1" si="34"/>
        <v/>
      </c>
      <c r="S577" s="352" t="str">
        <f t="shared" ca="1" si="35"/>
        <v/>
      </c>
    </row>
    <row r="578" spans="2:19" ht="15.5">
      <c r="B578" s="348" t="str">
        <f>IF('Retrofit Inputs'!B582=0,"",'Retrofit Inputs'!B582)</f>
        <v/>
      </c>
      <c r="C578" s="118" t="str">
        <f>IF(B578="","",VLOOKUP(B578,Defaults!B$22:C$28,2,FALSE))</f>
        <v/>
      </c>
      <c r="D578" s="125" t="str">
        <f>IFERROR(VLOOKUP(F578,Measures!$D$11:$F$245,3,FALSE),"")</f>
        <v/>
      </c>
      <c r="E578" s="127" t="str">
        <f ca="1">IF(OR('Project Info'!$C$16="",B578=""),"",IF(D578="Screw-in Lighting",INDEX(INDIRECT(CONCATENATE(B578,"SI_IE")),'Project Info'!C$16,1),IF(D578="Hard-Wired Lighting",INDEX(INDIRECT(CONCATENATE(B578,"HW_IE")),'Project Info'!C$16,1))))</f>
        <v/>
      </c>
      <c r="F578" s="128" t="str">
        <f>IF(OR('Retrofit Inputs'!D582="",'Retrofit Inputs'!F582=""),"",IF(OR('Retrofit Inputs'!D582="LED Tube",'Retrofit Inputs'!D582="LED Kit"),CONCATENATE("LED"," ",'Retrofit Inputs'!F582),CONCATENATE('Retrofit Inputs'!D582, " ",'Retrofit Inputs'!F582)))</f>
        <v/>
      </c>
      <c r="G578" s="120" t="str">
        <f>IF(F578="","",VLOOKUP(F578,Measures!D$11:G$245,4,FALSE))</f>
        <v/>
      </c>
      <c r="H578" s="129" t="str">
        <f>IF('Retrofit Inputs'!H582=0,"",'Retrofit Inputs'!H582)</f>
        <v/>
      </c>
      <c r="I578" s="129" t="str">
        <f>IF('Retrofit Inputs'!K582=0,"",'Retrofit Inputs'!K582)</f>
        <v/>
      </c>
      <c r="J578" s="130" t="str">
        <f ca="1">IF(OR(B578="",I578=""),"",IF(I578="None",0,INDEX(INDIRECT(CONCATENATE(B578,"SF")),1,MATCH(I578,Defaults!D$22:G$22,0))))</f>
        <v/>
      </c>
      <c r="K578" s="128" t="str">
        <f>IF(OR('Retrofit Inputs'!M582="",'Retrofit Inputs'!O582=""),"",IF(OR('Retrofit Inputs'!M582="LED Tube",'Retrofit Inputs'!M582="LED Kit"),CONCATENATE("LED"," ",'Retrofit Inputs'!O582),CONCATENATE('Retrofit Inputs'!M582, " ",'Retrofit Inputs'!O582)))</f>
        <v/>
      </c>
      <c r="L578" s="123" t="str">
        <f>IF(K578="","",VLOOKUP(K578,Measures!D$11:G$245,4,FALSE))</f>
        <v/>
      </c>
      <c r="M578" s="121" t="str">
        <f>IF('Retrofit Inputs'!Q582=0,"",'Retrofit Inputs'!Q582)</f>
        <v/>
      </c>
      <c r="N578" s="129" t="str">
        <f>IF('Retrofit Inputs'!T582=0,"",'Retrofit Inputs'!T582)</f>
        <v/>
      </c>
      <c r="O578" s="130" t="str">
        <f ca="1">IF(OR(B578="",N578=""),"",IF(N578="None",0,INDEX(INDIRECT(CONCATENATE(B578,"SF")),1,MATCH(N578,Defaults!D$22:G$22,0))))</f>
        <v/>
      </c>
      <c r="P578" s="131" t="str">
        <f t="shared" ca="1" si="32"/>
        <v/>
      </c>
      <c r="Q578" s="228" t="str">
        <f t="shared" ca="1" si="33"/>
        <v/>
      </c>
      <c r="R578" s="132" t="str">
        <f t="shared" ca="1" si="34"/>
        <v/>
      </c>
      <c r="S578" s="352" t="str">
        <f t="shared" ca="1" si="35"/>
        <v/>
      </c>
    </row>
    <row r="579" spans="2:19" ht="15.5">
      <c r="B579" s="348" t="str">
        <f>IF('Retrofit Inputs'!B583=0,"",'Retrofit Inputs'!B583)</f>
        <v/>
      </c>
      <c r="C579" s="118" t="str">
        <f>IF(B579="","",VLOOKUP(B579,Defaults!B$22:C$28,2,FALSE))</f>
        <v/>
      </c>
      <c r="D579" s="125" t="str">
        <f>IFERROR(VLOOKUP(F579,Measures!$D$11:$F$245,3,FALSE),"")</f>
        <v/>
      </c>
      <c r="E579" s="127" t="str">
        <f ca="1">IF(OR('Project Info'!$C$16="",B579=""),"",IF(D579="Screw-in Lighting",INDEX(INDIRECT(CONCATENATE(B579,"SI_IE")),'Project Info'!C$16,1),IF(D579="Hard-Wired Lighting",INDEX(INDIRECT(CONCATENATE(B579,"HW_IE")),'Project Info'!C$16,1))))</f>
        <v/>
      </c>
      <c r="F579" s="128" t="str">
        <f>IF(OR('Retrofit Inputs'!D583="",'Retrofit Inputs'!F583=""),"",IF(OR('Retrofit Inputs'!D583="LED Tube",'Retrofit Inputs'!D583="LED Kit"),CONCATENATE("LED"," ",'Retrofit Inputs'!F583),CONCATENATE('Retrofit Inputs'!D583, " ",'Retrofit Inputs'!F583)))</f>
        <v/>
      </c>
      <c r="G579" s="120" t="str">
        <f>IF(F579="","",VLOOKUP(F579,Measures!D$11:G$245,4,FALSE))</f>
        <v/>
      </c>
      <c r="H579" s="129" t="str">
        <f>IF('Retrofit Inputs'!H583=0,"",'Retrofit Inputs'!H583)</f>
        <v/>
      </c>
      <c r="I579" s="129" t="str">
        <f>IF('Retrofit Inputs'!K583=0,"",'Retrofit Inputs'!K583)</f>
        <v/>
      </c>
      <c r="J579" s="130" t="str">
        <f ca="1">IF(OR(B579="",I579=""),"",IF(I579="None",0,INDEX(INDIRECT(CONCATENATE(B579,"SF")),1,MATCH(I579,Defaults!D$22:G$22,0))))</f>
        <v/>
      </c>
      <c r="K579" s="128" t="str">
        <f>IF(OR('Retrofit Inputs'!M583="",'Retrofit Inputs'!O583=""),"",IF(OR('Retrofit Inputs'!M583="LED Tube",'Retrofit Inputs'!M583="LED Kit"),CONCATENATE("LED"," ",'Retrofit Inputs'!O583),CONCATENATE('Retrofit Inputs'!M583, " ",'Retrofit Inputs'!O583)))</f>
        <v/>
      </c>
      <c r="L579" s="123" t="str">
        <f>IF(K579="","",VLOOKUP(K579,Measures!D$11:G$245,4,FALSE))</f>
        <v/>
      </c>
      <c r="M579" s="121" t="str">
        <f>IF('Retrofit Inputs'!Q583=0,"",'Retrofit Inputs'!Q583)</f>
        <v/>
      </c>
      <c r="N579" s="129" t="str">
        <f>IF('Retrofit Inputs'!T583=0,"",'Retrofit Inputs'!T583)</f>
        <v/>
      </c>
      <c r="O579" s="130" t="str">
        <f ca="1">IF(OR(B579="",N579=""),"",IF(N579="None",0,INDEX(INDIRECT(CONCATENATE(B579,"SF")),1,MATCH(N579,Defaults!D$22:G$22,0))))</f>
        <v/>
      </c>
      <c r="P579" s="131" t="str">
        <f t="shared" ca="1" si="32"/>
        <v/>
      </c>
      <c r="Q579" s="228" t="str">
        <f t="shared" ca="1" si="33"/>
        <v/>
      </c>
      <c r="R579" s="132" t="str">
        <f t="shared" ca="1" si="34"/>
        <v/>
      </c>
      <c r="S579" s="352" t="str">
        <f t="shared" ca="1" si="35"/>
        <v/>
      </c>
    </row>
    <row r="580" spans="2:19" ht="15.5">
      <c r="B580" s="348" t="str">
        <f>IF('Retrofit Inputs'!B584=0,"",'Retrofit Inputs'!B584)</f>
        <v/>
      </c>
      <c r="C580" s="118" t="str">
        <f>IF(B580="","",VLOOKUP(B580,Defaults!B$22:C$28,2,FALSE))</f>
        <v/>
      </c>
      <c r="D580" s="125" t="str">
        <f>IFERROR(VLOOKUP(F580,Measures!$D$11:$F$245,3,FALSE),"")</f>
        <v/>
      </c>
      <c r="E580" s="127" t="str">
        <f ca="1">IF(OR('Project Info'!$C$16="",B580=""),"",IF(D580="Screw-in Lighting",INDEX(INDIRECT(CONCATENATE(B580,"SI_IE")),'Project Info'!C$16,1),IF(D580="Hard-Wired Lighting",INDEX(INDIRECT(CONCATENATE(B580,"HW_IE")),'Project Info'!C$16,1))))</f>
        <v/>
      </c>
      <c r="F580" s="128" t="str">
        <f>IF(OR('Retrofit Inputs'!D584="",'Retrofit Inputs'!F584=""),"",IF(OR('Retrofit Inputs'!D584="LED Tube",'Retrofit Inputs'!D584="LED Kit"),CONCATENATE("LED"," ",'Retrofit Inputs'!F584),CONCATENATE('Retrofit Inputs'!D584, " ",'Retrofit Inputs'!F584)))</f>
        <v/>
      </c>
      <c r="G580" s="120" t="str">
        <f>IF(F580="","",VLOOKUP(F580,Measures!D$11:G$245,4,FALSE))</f>
        <v/>
      </c>
      <c r="H580" s="129" t="str">
        <f>IF('Retrofit Inputs'!H584=0,"",'Retrofit Inputs'!H584)</f>
        <v/>
      </c>
      <c r="I580" s="129" t="str">
        <f>IF('Retrofit Inputs'!K584=0,"",'Retrofit Inputs'!K584)</f>
        <v/>
      </c>
      <c r="J580" s="130" t="str">
        <f ca="1">IF(OR(B580="",I580=""),"",IF(I580="None",0,INDEX(INDIRECT(CONCATENATE(B580,"SF")),1,MATCH(I580,Defaults!D$22:G$22,0))))</f>
        <v/>
      </c>
      <c r="K580" s="128" t="str">
        <f>IF(OR('Retrofit Inputs'!M584="",'Retrofit Inputs'!O584=""),"",IF(OR('Retrofit Inputs'!M584="LED Tube",'Retrofit Inputs'!M584="LED Kit"),CONCATENATE("LED"," ",'Retrofit Inputs'!O584),CONCATENATE('Retrofit Inputs'!M584, " ",'Retrofit Inputs'!O584)))</f>
        <v/>
      </c>
      <c r="L580" s="123" t="str">
        <f>IF(K580="","",VLOOKUP(K580,Measures!D$11:G$245,4,FALSE))</f>
        <v/>
      </c>
      <c r="M580" s="121" t="str">
        <f>IF('Retrofit Inputs'!Q584=0,"",'Retrofit Inputs'!Q584)</f>
        <v/>
      </c>
      <c r="N580" s="129" t="str">
        <f>IF('Retrofit Inputs'!T584=0,"",'Retrofit Inputs'!T584)</f>
        <v/>
      </c>
      <c r="O580" s="130" t="str">
        <f ca="1">IF(OR(B580="",N580=""),"",IF(N580="None",0,INDEX(INDIRECT(CONCATENATE(B580,"SF")),1,MATCH(N580,Defaults!D$22:G$22,0))))</f>
        <v/>
      </c>
      <c r="P580" s="131" t="str">
        <f t="shared" ca="1" si="32"/>
        <v/>
      </c>
      <c r="Q580" s="228" t="str">
        <f t="shared" ca="1" si="33"/>
        <v/>
      </c>
      <c r="R580" s="132" t="str">
        <f t="shared" ca="1" si="34"/>
        <v/>
      </c>
      <c r="S580" s="352" t="str">
        <f t="shared" ca="1" si="35"/>
        <v/>
      </c>
    </row>
    <row r="581" spans="2:19" ht="15.5">
      <c r="B581" s="348" t="str">
        <f>IF('Retrofit Inputs'!B585=0,"",'Retrofit Inputs'!B585)</f>
        <v/>
      </c>
      <c r="C581" s="118" t="str">
        <f>IF(B581="","",VLOOKUP(B581,Defaults!B$22:C$28,2,FALSE))</f>
        <v/>
      </c>
      <c r="D581" s="125" t="str">
        <f>IFERROR(VLOOKUP(F581,Measures!$D$11:$F$245,3,FALSE),"")</f>
        <v/>
      </c>
      <c r="E581" s="127" t="str">
        <f ca="1">IF(OR('Project Info'!$C$16="",B581=""),"",IF(D581="Screw-in Lighting",INDEX(INDIRECT(CONCATENATE(B581,"SI_IE")),'Project Info'!C$16,1),IF(D581="Hard-Wired Lighting",INDEX(INDIRECT(CONCATENATE(B581,"HW_IE")),'Project Info'!C$16,1))))</f>
        <v/>
      </c>
      <c r="F581" s="128" t="str">
        <f>IF(OR('Retrofit Inputs'!D585="",'Retrofit Inputs'!F585=""),"",IF(OR('Retrofit Inputs'!D585="LED Tube",'Retrofit Inputs'!D585="LED Kit"),CONCATENATE("LED"," ",'Retrofit Inputs'!F585),CONCATENATE('Retrofit Inputs'!D585, " ",'Retrofit Inputs'!F585)))</f>
        <v/>
      </c>
      <c r="G581" s="120" t="str">
        <f>IF(F581="","",VLOOKUP(F581,Measures!D$11:G$245,4,FALSE))</f>
        <v/>
      </c>
      <c r="H581" s="129" t="str">
        <f>IF('Retrofit Inputs'!H585=0,"",'Retrofit Inputs'!H585)</f>
        <v/>
      </c>
      <c r="I581" s="129" t="str">
        <f>IF('Retrofit Inputs'!K585=0,"",'Retrofit Inputs'!K585)</f>
        <v/>
      </c>
      <c r="J581" s="130" t="str">
        <f ca="1">IF(OR(B581="",I581=""),"",IF(I581="None",0,INDEX(INDIRECT(CONCATENATE(B581,"SF")),1,MATCH(I581,Defaults!D$22:G$22,0))))</f>
        <v/>
      </c>
      <c r="K581" s="128" t="str">
        <f>IF(OR('Retrofit Inputs'!M585="",'Retrofit Inputs'!O585=""),"",IF(OR('Retrofit Inputs'!M585="LED Tube",'Retrofit Inputs'!M585="LED Kit"),CONCATENATE("LED"," ",'Retrofit Inputs'!O585),CONCATENATE('Retrofit Inputs'!M585, " ",'Retrofit Inputs'!O585)))</f>
        <v/>
      </c>
      <c r="L581" s="123" t="str">
        <f>IF(K581="","",VLOOKUP(K581,Measures!D$11:G$245,4,FALSE))</f>
        <v/>
      </c>
      <c r="M581" s="121" t="str">
        <f>IF('Retrofit Inputs'!Q585=0,"",'Retrofit Inputs'!Q585)</f>
        <v/>
      </c>
      <c r="N581" s="129" t="str">
        <f>IF('Retrofit Inputs'!T585=0,"",'Retrofit Inputs'!T585)</f>
        <v/>
      </c>
      <c r="O581" s="130" t="str">
        <f ca="1">IF(OR(B581="",N581=""),"",IF(N581="None",0,INDEX(INDIRECT(CONCATENATE(B581,"SF")),1,MATCH(N581,Defaults!D$22:G$22,0))))</f>
        <v/>
      </c>
      <c r="P581" s="131" t="str">
        <f t="shared" ca="1" si="32"/>
        <v/>
      </c>
      <c r="Q581" s="228" t="str">
        <f t="shared" ca="1" si="33"/>
        <v/>
      </c>
      <c r="R581" s="132" t="str">
        <f t="shared" ca="1" si="34"/>
        <v/>
      </c>
      <c r="S581" s="352" t="str">
        <f t="shared" ca="1" si="35"/>
        <v/>
      </c>
    </row>
    <row r="582" spans="2:19" ht="15.5">
      <c r="B582" s="348" t="str">
        <f>IF('Retrofit Inputs'!B586=0,"",'Retrofit Inputs'!B586)</f>
        <v/>
      </c>
      <c r="C582" s="118" t="str">
        <f>IF(B582="","",VLOOKUP(B582,Defaults!B$22:C$28,2,FALSE))</f>
        <v/>
      </c>
      <c r="D582" s="125" t="str">
        <f>IFERROR(VLOOKUP(F582,Measures!$D$11:$F$245,3,FALSE),"")</f>
        <v/>
      </c>
      <c r="E582" s="127" t="str">
        <f ca="1">IF(OR('Project Info'!$C$16="",B582=""),"",IF(D582="Screw-in Lighting",INDEX(INDIRECT(CONCATENATE(B582,"SI_IE")),'Project Info'!C$16,1),IF(D582="Hard-Wired Lighting",INDEX(INDIRECT(CONCATENATE(B582,"HW_IE")),'Project Info'!C$16,1))))</f>
        <v/>
      </c>
      <c r="F582" s="133" t="str">
        <f>IF(OR('Retrofit Inputs'!D586="",'Retrofit Inputs'!F586=""),"",IF(OR('Retrofit Inputs'!D586="LED Tube",'Retrofit Inputs'!D586="LED Kit"),CONCATENATE("LED"," ",'Retrofit Inputs'!F586),CONCATENATE('Retrofit Inputs'!D586, " ",'Retrofit Inputs'!F586)))</f>
        <v/>
      </c>
      <c r="G582" s="120" t="str">
        <f>IF(F582="","",VLOOKUP(F582,Measures!D$11:G$245,4,FALSE))</f>
        <v/>
      </c>
      <c r="H582" s="134" t="str">
        <f>IF('Retrofit Inputs'!H586=0,"",'Retrofit Inputs'!H586)</f>
        <v/>
      </c>
      <c r="I582" s="134" t="str">
        <f>IF('Retrofit Inputs'!K586=0,"",'Retrofit Inputs'!K586)</f>
        <v/>
      </c>
      <c r="J582" s="135" t="str">
        <f ca="1">IF(OR(B582="",I582=""),"",IF(I582="None",0,INDEX(INDIRECT(CONCATENATE(B582,"SF")),1,MATCH(I582,Defaults!D$22:G$22,0))))</f>
        <v/>
      </c>
      <c r="K582" s="128" t="str">
        <f>IF(OR('Retrofit Inputs'!M586="",'Retrofit Inputs'!O586=""),"",IF(OR('Retrofit Inputs'!M586="LED Tube",'Retrofit Inputs'!M586="LED Kit"),CONCATENATE("LED"," ",'Retrofit Inputs'!O586),CONCATENATE('Retrofit Inputs'!M586, " ",'Retrofit Inputs'!O586)))</f>
        <v/>
      </c>
      <c r="L582" s="123" t="str">
        <f>IF(K582="","",VLOOKUP(K582,Measures!D$11:G$245,4,FALSE))</f>
        <v/>
      </c>
      <c r="M582" s="121" t="str">
        <f>IF('Retrofit Inputs'!Q586=0,"",'Retrofit Inputs'!Q586)</f>
        <v/>
      </c>
      <c r="N582" s="129" t="str">
        <f>IF('Retrofit Inputs'!T586=0,"",'Retrofit Inputs'!T586)</f>
        <v/>
      </c>
      <c r="O582" s="130" t="str">
        <f ca="1">IF(OR(B582="",N582=""),"",IF(N582="None",0,INDEX(INDIRECT(CONCATENATE(B582,"SF")),1,MATCH(N582,Defaults!D$22:G$22,0))))</f>
        <v/>
      </c>
      <c r="P582" s="131" t="str">
        <f t="shared" ca="1" si="32"/>
        <v/>
      </c>
      <c r="Q582" s="228" t="str">
        <f t="shared" ca="1" si="33"/>
        <v/>
      </c>
      <c r="R582" s="132" t="str">
        <f t="shared" ca="1" si="34"/>
        <v/>
      </c>
      <c r="S582" s="352" t="str">
        <f t="shared" ca="1" si="35"/>
        <v/>
      </c>
    </row>
    <row r="583" spans="2:19" ht="15.5">
      <c r="B583" s="349" t="str">
        <f>IF('Retrofit Inputs'!B587=0,"",'Retrofit Inputs'!B587)</f>
        <v/>
      </c>
      <c r="C583" s="118" t="str">
        <f>IF(B583="","",VLOOKUP(B583,Defaults!B$22:C$28,2,FALSE))</f>
        <v/>
      </c>
      <c r="D583" s="125" t="str">
        <f>IFERROR(VLOOKUP(F583,Measures!$D$11:$F$245,3,FALSE),"")</f>
        <v/>
      </c>
      <c r="E583" s="127" t="str">
        <f ca="1">IF(OR('Project Info'!$C$16="",B583=""),"",IF(D583="Screw-in Lighting",INDEX(INDIRECT(CONCATENATE(B583,"SI_IE")),'Project Info'!C$16,1),IF(D583="Hard-Wired Lighting",INDEX(INDIRECT(CONCATENATE(B583,"HW_IE")),'Project Info'!C$16,1))))</f>
        <v/>
      </c>
      <c r="F583" s="137" t="str">
        <f>IF(OR('Retrofit Inputs'!D587="",'Retrofit Inputs'!F587=""),"",IF(OR('Retrofit Inputs'!D587="LED Tube",'Retrofit Inputs'!D587="LED Kit"),CONCATENATE("LED"," ",'Retrofit Inputs'!F587),CONCATENATE('Retrofit Inputs'!D587, " ",'Retrofit Inputs'!F587)))</f>
        <v/>
      </c>
      <c r="G583" s="120" t="str">
        <f>IF(F583="","",VLOOKUP(F583,Measures!D$11:G$245,4,FALSE))</f>
        <v/>
      </c>
      <c r="H583" s="138" t="str">
        <f>IF('Retrofit Inputs'!H587=0,"",'Retrofit Inputs'!H587)</f>
        <v/>
      </c>
      <c r="I583" s="138" t="str">
        <f>IF('Retrofit Inputs'!K587=0,"",'Retrofit Inputs'!K587)</f>
        <v/>
      </c>
      <c r="J583" s="139" t="str">
        <f ca="1">IF(OR(B583="",I583=""),"",IF(I583="None",0,INDEX(INDIRECT(CONCATENATE(B583,"SF")),1,MATCH(I583,Defaults!D$22:G$22,0))))</f>
        <v/>
      </c>
      <c r="K583" s="140" t="str">
        <f>IF(OR('Retrofit Inputs'!M587="",'Retrofit Inputs'!O587=""),"",IF(OR('Retrofit Inputs'!M587="LED Tube",'Retrofit Inputs'!M587="LED Kit"),CONCATENATE("LED"," ",'Retrofit Inputs'!O587),CONCATENATE('Retrofit Inputs'!M587, " ",'Retrofit Inputs'!O587)))</f>
        <v/>
      </c>
      <c r="L583" s="123" t="str">
        <f>IF(K583="","",VLOOKUP(K583,Measures!D$11:G$245,4,FALSE))</f>
        <v/>
      </c>
      <c r="M583" s="141" t="str">
        <f>IF('Retrofit Inputs'!Q587=0,"",'Retrofit Inputs'!Q587)</f>
        <v/>
      </c>
      <c r="N583" s="142" t="str">
        <f>IF('Retrofit Inputs'!T587=0,"",'Retrofit Inputs'!T587)</f>
        <v/>
      </c>
      <c r="O583" s="143" t="str">
        <f ca="1">IF(OR(B583="",N583=""),"",IF(N583="None",0,INDEX(INDIRECT(CONCATENATE(B583,"SF")),1,MATCH(N583,Defaults!D$22:G$22,0))))</f>
        <v/>
      </c>
      <c r="P583" s="144" t="str">
        <f t="shared" ca="1" si="32"/>
        <v/>
      </c>
      <c r="Q583" s="231" t="str">
        <f t="shared" ca="1" si="33"/>
        <v/>
      </c>
      <c r="R583" s="145" t="str">
        <f t="shared" ca="1" si="34"/>
        <v/>
      </c>
      <c r="S583" s="354" t="str">
        <f t="shared" ca="1" si="35"/>
        <v/>
      </c>
    </row>
    <row r="584" spans="2:19" ht="15.5">
      <c r="B584" s="350" t="str">
        <f>IF('Retrofit Inputs'!B588=0,"",'Retrofit Inputs'!B588)</f>
        <v/>
      </c>
      <c r="C584" s="118" t="str">
        <f>IF(B584="","",VLOOKUP(B584,Defaults!B$22:C$28,2,FALSE))</f>
        <v/>
      </c>
      <c r="D584" s="125" t="str">
        <f>IFERROR(VLOOKUP(F584,Measures!$D$11:$F$245,3,FALSE),"")</f>
        <v/>
      </c>
      <c r="E584" s="127" t="str">
        <f ca="1">IF(OR('Project Info'!$C$16="",B584=""),"",IF(D584="Screw-in Lighting",INDEX(INDIRECT(CONCATENATE(B584,"SI_IE")),'Project Info'!C$16,1),IF(D584="Hard-Wired Lighting",INDEX(INDIRECT(CONCATENATE(B584,"HW_IE")),'Project Info'!C$16,1))))</f>
        <v/>
      </c>
      <c r="F584" s="128" t="str">
        <f>IF(OR('Retrofit Inputs'!D588="",'Retrofit Inputs'!F588=""),"",IF(OR('Retrofit Inputs'!D588="LED Tube",'Retrofit Inputs'!D588="LED Kit"),CONCATENATE("LED"," ",'Retrofit Inputs'!F588),CONCATENATE('Retrofit Inputs'!D588, " ",'Retrofit Inputs'!F588)))</f>
        <v/>
      </c>
      <c r="G584" s="120" t="str">
        <f>IF(F584="","",VLOOKUP(F584,Measures!D$11:G$245,4,FALSE))</f>
        <v/>
      </c>
      <c r="H584" s="129" t="str">
        <f>IF('Retrofit Inputs'!H588=0,"",'Retrofit Inputs'!H588)</f>
        <v/>
      </c>
      <c r="I584" s="129" t="str">
        <f>IF('Retrofit Inputs'!K588=0,"",'Retrofit Inputs'!K588)</f>
        <v/>
      </c>
      <c r="J584" s="130" t="str">
        <f ca="1">IF(OR(B584="",I584=""),"",IF(I584="None",0,INDEX(INDIRECT(CONCATENATE(B584,"SF")),1,MATCH(I584,Defaults!D$22:G$22,0))))</f>
        <v/>
      </c>
      <c r="K584" s="128" t="str">
        <f>IF(OR('Retrofit Inputs'!M588="",'Retrofit Inputs'!O588=""),"",IF(OR('Retrofit Inputs'!M588="LED Tube",'Retrofit Inputs'!M588="LED Kit"),CONCATENATE("LED"," ",'Retrofit Inputs'!O588),CONCATENATE('Retrofit Inputs'!M588, " ",'Retrofit Inputs'!O588)))</f>
        <v/>
      </c>
      <c r="L584" s="123" t="str">
        <f>IF(K584="","",VLOOKUP(K584,Measures!D$11:G$245,4,FALSE))</f>
        <v/>
      </c>
      <c r="M584" s="129" t="str">
        <f>IF('Retrofit Inputs'!Q588=0,"",'Retrofit Inputs'!Q588)</f>
        <v/>
      </c>
      <c r="N584" s="129" t="str">
        <f>IF('Retrofit Inputs'!T588=0,"",'Retrofit Inputs'!T588)</f>
        <v/>
      </c>
      <c r="O584" s="130" t="str">
        <f ca="1">IF(OR(B584="",N584=""),"",IF(N584="None",0,INDEX(INDIRECT(CONCATENATE(B584,"SF")),1,MATCH(N584,Defaults!D$22:G$22,0))))</f>
        <v/>
      </c>
      <c r="P584" s="131" t="str">
        <f t="shared" ca="1" si="32"/>
        <v/>
      </c>
      <c r="Q584" s="228" t="str">
        <f t="shared" ca="1" si="33"/>
        <v/>
      </c>
      <c r="R584" s="132" t="str">
        <f t="shared" ca="1" si="34"/>
        <v/>
      </c>
      <c r="S584" s="352" t="str">
        <f t="shared" ca="1" si="35"/>
        <v/>
      </c>
    </row>
    <row r="585" spans="2:19" ht="15.5">
      <c r="B585" s="348" t="str">
        <f>IF('Retrofit Inputs'!B589=0,"",'Retrofit Inputs'!B589)</f>
        <v/>
      </c>
      <c r="C585" s="118" t="str">
        <f>IF(B585="","",VLOOKUP(B585,Defaults!B$22:C$28,2,FALSE))</f>
        <v/>
      </c>
      <c r="D585" s="125" t="str">
        <f>IFERROR(VLOOKUP(F585,Measures!$D$11:$F$245,3,FALSE),"")</f>
        <v/>
      </c>
      <c r="E585" s="127" t="str">
        <f ca="1">IF(OR('Project Info'!$C$16="",B585=""),"",IF(D585="Screw-in Lighting",INDEX(INDIRECT(CONCATENATE(B585,"SI_IE")),'Project Info'!C$16,1),IF(D585="Hard-Wired Lighting",INDEX(INDIRECT(CONCATENATE(B585,"HW_IE")),'Project Info'!C$16,1))))</f>
        <v/>
      </c>
      <c r="F585" s="128" t="str">
        <f>IF(OR('Retrofit Inputs'!D589="",'Retrofit Inputs'!F589=""),"",IF(OR('Retrofit Inputs'!D589="LED Tube",'Retrofit Inputs'!D589="LED Kit"),CONCATENATE("LED"," ",'Retrofit Inputs'!F589),CONCATENATE('Retrofit Inputs'!D589, " ",'Retrofit Inputs'!F589)))</f>
        <v/>
      </c>
      <c r="G585" s="120" t="str">
        <f>IF(F585="","",VLOOKUP(F585,Measures!D$11:G$245,4,FALSE))</f>
        <v/>
      </c>
      <c r="H585" s="129" t="str">
        <f>IF('Retrofit Inputs'!H589=0,"",'Retrofit Inputs'!H589)</f>
        <v/>
      </c>
      <c r="I585" s="129" t="str">
        <f>IF('Retrofit Inputs'!K589=0,"",'Retrofit Inputs'!K589)</f>
        <v/>
      </c>
      <c r="J585" s="130" t="str">
        <f ca="1">IF(OR(B585="",I585=""),"",IF(I585="None",0,INDEX(INDIRECT(CONCATENATE(B585,"SF")),1,MATCH(I585,Defaults!D$22:G$22,0))))</f>
        <v/>
      </c>
      <c r="K585" s="128" t="str">
        <f>IF(OR('Retrofit Inputs'!M589="",'Retrofit Inputs'!O589=""),"",IF(OR('Retrofit Inputs'!M589="LED Tube",'Retrofit Inputs'!M589="LED Kit"),CONCATENATE("LED"," ",'Retrofit Inputs'!O589),CONCATENATE('Retrofit Inputs'!M589, " ",'Retrofit Inputs'!O589)))</f>
        <v/>
      </c>
      <c r="L585" s="123" t="str">
        <f>IF(K585="","",VLOOKUP(K585,Measures!D$11:G$245,4,FALSE))</f>
        <v/>
      </c>
      <c r="M585" s="121" t="str">
        <f>IF('Retrofit Inputs'!Q589=0,"",'Retrofit Inputs'!Q589)</f>
        <v/>
      </c>
      <c r="N585" s="129" t="str">
        <f>IF('Retrofit Inputs'!T589=0,"",'Retrofit Inputs'!T589)</f>
        <v/>
      </c>
      <c r="O585" s="130" t="str">
        <f ca="1">IF(OR(B585="",N585=""),"",IF(N585="None",0,INDEX(INDIRECT(CONCATENATE(B585,"SF")),1,MATCH(N585,Defaults!D$22:G$22,0))))</f>
        <v/>
      </c>
      <c r="P585" s="131" t="str">
        <f t="shared" ca="1" si="32"/>
        <v/>
      </c>
      <c r="Q585" s="228" t="str">
        <f t="shared" ca="1" si="33"/>
        <v/>
      </c>
      <c r="R585" s="132" t="str">
        <f t="shared" ca="1" si="34"/>
        <v/>
      </c>
      <c r="S585" s="352" t="str">
        <f t="shared" ca="1" si="35"/>
        <v/>
      </c>
    </row>
    <row r="586" spans="2:19" ht="15.5">
      <c r="B586" s="348" t="str">
        <f>IF('Retrofit Inputs'!B590=0,"",'Retrofit Inputs'!B590)</f>
        <v/>
      </c>
      <c r="C586" s="118" t="str">
        <f>IF(B586="","",VLOOKUP(B586,Defaults!B$22:C$28,2,FALSE))</f>
        <v/>
      </c>
      <c r="D586" s="125" t="str">
        <f>IFERROR(VLOOKUP(F586,Measures!$D$11:$F$245,3,FALSE),"")</f>
        <v/>
      </c>
      <c r="E586" s="127" t="str">
        <f ca="1">IF(OR('Project Info'!$C$16="",B586=""),"",IF(D586="Screw-in Lighting",INDEX(INDIRECT(CONCATENATE(B586,"SI_IE")),'Project Info'!C$16,1),IF(D586="Hard-Wired Lighting",INDEX(INDIRECT(CONCATENATE(B586,"HW_IE")),'Project Info'!C$16,1))))</f>
        <v/>
      </c>
      <c r="F586" s="128" t="str">
        <f>IF(OR('Retrofit Inputs'!D590="",'Retrofit Inputs'!F590=""),"",IF(OR('Retrofit Inputs'!D590="LED Tube",'Retrofit Inputs'!D590="LED Kit"),CONCATENATE("LED"," ",'Retrofit Inputs'!F590),CONCATENATE('Retrofit Inputs'!D590, " ",'Retrofit Inputs'!F590)))</f>
        <v/>
      </c>
      <c r="G586" s="120" t="str">
        <f>IF(F586="","",VLOOKUP(F586,Measures!D$11:G$245,4,FALSE))</f>
        <v/>
      </c>
      <c r="H586" s="129" t="str">
        <f>IF('Retrofit Inputs'!H590=0,"",'Retrofit Inputs'!H590)</f>
        <v/>
      </c>
      <c r="I586" s="129" t="str">
        <f>IF('Retrofit Inputs'!K590=0,"",'Retrofit Inputs'!K590)</f>
        <v/>
      </c>
      <c r="J586" s="130" t="str">
        <f ca="1">IF(OR(B586="",I586=""),"",IF(I586="None",0,INDEX(INDIRECT(CONCATENATE(B586,"SF")),1,MATCH(I586,Defaults!D$22:G$22,0))))</f>
        <v/>
      </c>
      <c r="K586" s="24" t="str">
        <f>IF(OR('Retrofit Inputs'!M590="",'Retrofit Inputs'!O590=""),"",IF(OR('Retrofit Inputs'!M590="LED Tube",'Retrofit Inputs'!M590="LED Kit"),CONCATENATE("LED"," ",'Retrofit Inputs'!O590),CONCATENATE('Retrofit Inputs'!M590, " ",'Retrofit Inputs'!O590)))</f>
        <v/>
      </c>
      <c r="L586" s="123" t="str">
        <f>IF(K586="","",VLOOKUP(K586,Measures!D$11:G$245,4,FALSE))</f>
        <v/>
      </c>
      <c r="M586" s="121" t="str">
        <f>IF('Retrofit Inputs'!Q590=0,"",'Retrofit Inputs'!Q590)</f>
        <v/>
      </c>
      <c r="N586" s="25" t="str">
        <f>IF('Retrofit Inputs'!T590=0,"",'Retrofit Inputs'!T590)</f>
        <v/>
      </c>
      <c r="O586" s="26" t="str">
        <f ca="1">IF(OR(B586="",N586=""),"",IF(N586="None",0,INDEX(INDIRECT(CONCATENATE(B586,"SF")),1,MATCH(N586,Defaults!D$22:G$22,0))))</f>
        <v/>
      </c>
      <c r="P586" s="131" t="str">
        <f t="shared" ca="1" si="32"/>
        <v/>
      </c>
      <c r="Q586" s="229" t="str">
        <f t="shared" ca="1" si="33"/>
        <v/>
      </c>
      <c r="R586" s="81" t="str">
        <f t="shared" ca="1" si="34"/>
        <v/>
      </c>
      <c r="S586" s="353" t="str">
        <f t="shared" ca="1" si="35"/>
        <v/>
      </c>
    </row>
    <row r="587" spans="2:19" ht="15.5">
      <c r="B587" s="348" t="str">
        <f>IF('Retrofit Inputs'!B591=0,"",'Retrofit Inputs'!B591)</f>
        <v/>
      </c>
      <c r="C587" s="118" t="str">
        <f>IF(B587="","",VLOOKUP(B587,Defaults!B$22:C$28,2,FALSE))</f>
        <v/>
      </c>
      <c r="D587" s="125" t="str">
        <f>IFERROR(VLOOKUP(F587,Measures!$D$11:$F$245,3,FALSE),"")</f>
        <v/>
      </c>
      <c r="E587" s="127" t="str">
        <f ca="1">IF(OR('Project Info'!$C$16="",B587=""),"",IF(D587="Screw-in Lighting",INDEX(INDIRECT(CONCATENATE(B587,"SI_IE")),'Project Info'!C$16,1),IF(D587="Hard-Wired Lighting",INDEX(INDIRECT(CONCATENATE(B587,"HW_IE")),'Project Info'!C$16,1))))</f>
        <v/>
      </c>
      <c r="F587" s="128" t="str">
        <f>IF(OR('Retrofit Inputs'!D591="",'Retrofit Inputs'!F591=""),"",IF(OR('Retrofit Inputs'!D591="LED Tube",'Retrofit Inputs'!D591="LED Kit"),CONCATENATE("LED"," ",'Retrofit Inputs'!F591),CONCATENATE('Retrofit Inputs'!D591, " ",'Retrofit Inputs'!F591)))</f>
        <v/>
      </c>
      <c r="G587" s="120" t="str">
        <f>IF(F587="","",VLOOKUP(F587,Measures!D$11:G$245,4,FALSE))</f>
        <v/>
      </c>
      <c r="H587" s="129" t="str">
        <f>IF('Retrofit Inputs'!H591=0,"",'Retrofit Inputs'!H591)</f>
        <v/>
      </c>
      <c r="I587" s="129" t="str">
        <f>IF('Retrofit Inputs'!K591=0,"",'Retrofit Inputs'!K591)</f>
        <v/>
      </c>
      <c r="J587" s="130" t="str">
        <f ca="1">IF(OR(B587="",I587=""),"",IF(I587="None",0,INDEX(INDIRECT(CONCATENATE(B587,"SF")),1,MATCH(I587,Defaults!D$22:G$22,0))))</f>
        <v/>
      </c>
      <c r="K587" s="128" t="str">
        <f>IF(OR('Retrofit Inputs'!M591="",'Retrofit Inputs'!O591=""),"",IF(OR('Retrofit Inputs'!M591="LED Tube",'Retrofit Inputs'!M591="LED Kit"),CONCATENATE("LED"," ",'Retrofit Inputs'!O591),CONCATENATE('Retrofit Inputs'!M591, " ",'Retrofit Inputs'!O591)))</f>
        <v/>
      </c>
      <c r="L587" s="123" t="str">
        <f>IF(K587="","",VLOOKUP(K587,Measures!D$11:G$245,4,FALSE))</f>
        <v/>
      </c>
      <c r="M587" s="121" t="str">
        <f>IF('Retrofit Inputs'!Q591=0,"",'Retrofit Inputs'!Q591)</f>
        <v/>
      </c>
      <c r="N587" s="129" t="str">
        <f>IF('Retrofit Inputs'!T591=0,"",'Retrofit Inputs'!T591)</f>
        <v/>
      </c>
      <c r="O587" s="130" t="str">
        <f ca="1">IF(OR(B587="",N587=""),"",IF(N587="None",0,INDEX(INDIRECT(CONCATENATE(B587,"SF")),1,MATCH(N587,Defaults!D$22:G$22,0))))</f>
        <v/>
      </c>
      <c r="P587" s="131" t="str">
        <f t="shared" ca="1" si="32"/>
        <v/>
      </c>
      <c r="Q587" s="228" t="str">
        <f t="shared" ca="1" si="33"/>
        <v/>
      </c>
      <c r="R587" s="132" t="str">
        <f t="shared" ca="1" si="34"/>
        <v/>
      </c>
      <c r="S587" s="352" t="str">
        <f t="shared" ca="1" si="35"/>
        <v/>
      </c>
    </row>
    <row r="588" spans="2:19" ht="15.5">
      <c r="B588" s="348" t="str">
        <f>IF('Retrofit Inputs'!B592=0,"",'Retrofit Inputs'!B592)</f>
        <v/>
      </c>
      <c r="C588" s="118" t="str">
        <f>IF(B588="","",VLOOKUP(B588,Defaults!B$22:C$28,2,FALSE))</f>
        <v/>
      </c>
      <c r="D588" s="125" t="str">
        <f>IFERROR(VLOOKUP(F588,Measures!$D$11:$F$245,3,FALSE),"")</f>
        <v/>
      </c>
      <c r="E588" s="127" t="str">
        <f ca="1">IF(OR('Project Info'!$C$16="",B588=""),"",IF(D588="Screw-in Lighting",INDEX(INDIRECT(CONCATENATE(B588,"SI_IE")),'Project Info'!C$16,1),IF(D588="Hard-Wired Lighting",INDEX(INDIRECT(CONCATENATE(B588,"HW_IE")),'Project Info'!C$16,1))))</f>
        <v/>
      </c>
      <c r="F588" s="128" t="str">
        <f>IF(OR('Retrofit Inputs'!D592="",'Retrofit Inputs'!F592=""),"",IF(OR('Retrofit Inputs'!D592="LED Tube",'Retrofit Inputs'!D592="LED Kit"),CONCATENATE("LED"," ",'Retrofit Inputs'!F592),CONCATENATE('Retrofit Inputs'!D592, " ",'Retrofit Inputs'!F592)))</f>
        <v/>
      </c>
      <c r="G588" s="120" t="str">
        <f>IF(F588="","",VLOOKUP(F588,Measures!D$11:G$245,4,FALSE))</f>
        <v/>
      </c>
      <c r="H588" s="129" t="str">
        <f>IF('Retrofit Inputs'!H592=0,"",'Retrofit Inputs'!H592)</f>
        <v/>
      </c>
      <c r="I588" s="129" t="str">
        <f>IF('Retrofit Inputs'!K592=0,"",'Retrofit Inputs'!K592)</f>
        <v/>
      </c>
      <c r="J588" s="130" t="str">
        <f ca="1">IF(OR(B588="",I588=""),"",IF(I588="None",0,INDEX(INDIRECT(CONCATENATE(B588,"SF")),1,MATCH(I588,Defaults!D$22:G$22,0))))</f>
        <v/>
      </c>
      <c r="K588" s="128" t="str">
        <f>IF(OR('Retrofit Inputs'!M592="",'Retrofit Inputs'!O592=""),"",IF(OR('Retrofit Inputs'!M592="LED Tube",'Retrofit Inputs'!M592="LED Kit"),CONCATENATE("LED"," ",'Retrofit Inputs'!O592),CONCATENATE('Retrofit Inputs'!M592, " ",'Retrofit Inputs'!O592)))</f>
        <v/>
      </c>
      <c r="L588" s="123" t="str">
        <f>IF(K588="","",VLOOKUP(K588,Measures!D$11:G$245,4,FALSE))</f>
        <v/>
      </c>
      <c r="M588" s="121" t="str">
        <f>IF('Retrofit Inputs'!Q592=0,"",'Retrofit Inputs'!Q592)</f>
        <v/>
      </c>
      <c r="N588" s="129" t="str">
        <f>IF('Retrofit Inputs'!T592=0,"",'Retrofit Inputs'!T592)</f>
        <v/>
      </c>
      <c r="O588" s="130" t="str">
        <f ca="1">IF(OR(B588="",N588=""),"",IF(N588="None",0,INDEX(INDIRECT(CONCATENATE(B588,"SF")),1,MATCH(N588,Defaults!D$22:G$22,0))))</f>
        <v/>
      </c>
      <c r="P588" s="131" t="str">
        <f t="shared" ca="1" si="32"/>
        <v/>
      </c>
      <c r="Q588" s="228" t="str">
        <f t="shared" ca="1" si="33"/>
        <v/>
      </c>
      <c r="R588" s="132" t="str">
        <f t="shared" ca="1" si="34"/>
        <v/>
      </c>
      <c r="S588" s="352" t="str">
        <f t="shared" ca="1" si="35"/>
        <v/>
      </c>
    </row>
    <row r="589" spans="2:19" ht="15.5">
      <c r="B589" s="348" t="str">
        <f>IF('Retrofit Inputs'!B593=0,"",'Retrofit Inputs'!B593)</f>
        <v/>
      </c>
      <c r="C589" s="118" t="str">
        <f>IF(B589="","",VLOOKUP(B589,Defaults!B$22:C$28,2,FALSE))</f>
        <v/>
      </c>
      <c r="D589" s="125" t="str">
        <f>IFERROR(VLOOKUP(F589,Measures!$D$11:$F$245,3,FALSE),"")</f>
        <v/>
      </c>
      <c r="E589" s="127" t="str">
        <f ca="1">IF(OR('Project Info'!$C$16="",B589=""),"",IF(D589="Screw-in Lighting",INDEX(INDIRECT(CONCATENATE(B589,"SI_IE")),'Project Info'!C$16,1),IF(D589="Hard-Wired Lighting",INDEX(INDIRECT(CONCATENATE(B589,"HW_IE")),'Project Info'!C$16,1))))</f>
        <v/>
      </c>
      <c r="F589" s="128" t="str">
        <f>IF(OR('Retrofit Inputs'!D593="",'Retrofit Inputs'!F593=""),"",IF(OR('Retrofit Inputs'!D593="LED Tube",'Retrofit Inputs'!D593="LED Kit"),CONCATENATE("LED"," ",'Retrofit Inputs'!F593),CONCATENATE('Retrofit Inputs'!D593, " ",'Retrofit Inputs'!F593)))</f>
        <v/>
      </c>
      <c r="G589" s="120" t="str">
        <f>IF(F589="","",VLOOKUP(F589,Measures!D$11:G$245,4,FALSE))</f>
        <v/>
      </c>
      <c r="H589" s="129" t="str">
        <f>IF('Retrofit Inputs'!H593=0,"",'Retrofit Inputs'!H593)</f>
        <v/>
      </c>
      <c r="I589" s="129" t="str">
        <f>IF('Retrofit Inputs'!K593=0,"",'Retrofit Inputs'!K593)</f>
        <v/>
      </c>
      <c r="J589" s="130" t="str">
        <f ca="1">IF(OR(B589="",I589=""),"",IF(I589="None",0,INDEX(INDIRECT(CONCATENATE(B589,"SF")),1,MATCH(I589,Defaults!D$22:G$22,0))))</f>
        <v/>
      </c>
      <c r="K589" s="128" t="str">
        <f>IF(OR('Retrofit Inputs'!M593="",'Retrofit Inputs'!O593=""),"",IF(OR('Retrofit Inputs'!M593="LED Tube",'Retrofit Inputs'!M593="LED Kit"),CONCATENATE("LED"," ",'Retrofit Inputs'!O593),CONCATENATE('Retrofit Inputs'!M593, " ",'Retrofit Inputs'!O593)))</f>
        <v/>
      </c>
      <c r="L589" s="123" t="str">
        <f>IF(K589="","",VLOOKUP(K589,Measures!D$11:G$245,4,FALSE))</f>
        <v/>
      </c>
      <c r="M589" s="121" t="str">
        <f>IF('Retrofit Inputs'!Q593=0,"",'Retrofit Inputs'!Q593)</f>
        <v/>
      </c>
      <c r="N589" s="129" t="str">
        <f>IF('Retrofit Inputs'!T593=0,"",'Retrofit Inputs'!T593)</f>
        <v/>
      </c>
      <c r="O589" s="130" t="str">
        <f ca="1">IF(OR(B589="",N589=""),"",IF(N589="None",0,INDEX(INDIRECT(CONCATENATE(B589,"SF")),1,MATCH(N589,Defaults!D$22:G$22,0))))</f>
        <v/>
      </c>
      <c r="P589" s="131" t="str">
        <f t="shared" ca="1" si="32"/>
        <v/>
      </c>
      <c r="Q589" s="228" t="str">
        <f t="shared" ca="1" si="33"/>
        <v/>
      </c>
      <c r="R589" s="132" t="str">
        <f t="shared" ca="1" si="34"/>
        <v/>
      </c>
      <c r="S589" s="352" t="str">
        <f t="shared" ca="1" si="35"/>
        <v/>
      </c>
    </row>
    <row r="590" spans="2:19" ht="15.5">
      <c r="B590" s="348" t="str">
        <f>IF('Retrofit Inputs'!B594=0,"",'Retrofit Inputs'!B594)</f>
        <v/>
      </c>
      <c r="C590" s="118" t="str">
        <f>IF(B590="","",VLOOKUP(B590,Defaults!B$22:C$28,2,FALSE))</f>
        <v/>
      </c>
      <c r="D590" s="125" t="str">
        <f>IFERROR(VLOOKUP(F590,Measures!$D$11:$F$245,3,FALSE),"")</f>
        <v/>
      </c>
      <c r="E590" s="127" t="str">
        <f ca="1">IF(OR('Project Info'!$C$16="",B590=""),"",IF(D590="Screw-in Lighting",INDEX(INDIRECT(CONCATENATE(B590,"SI_IE")),'Project Info'!C$16,1),IF(D590="Hard-Wired Lighting",INDEX(INDIRECT(CONCATENATE(B590,"HW_IE")),'Project Info'!C$16,1))))</f>
        <v/>
      </c>
      <c r="F590" s="128" t="str">
        <f>IF(OR('Retrofit Inputs'!D594="",'Retrofit Inputs'!F594=""),"",IF(OR('Retrofit Inputs'!D594="LED Tube",'Retrofit Inputs'!D594="LED Kit"),CONCATENATE("LED"," ",'Retrofit Inputs'!F594),CONCATENATE('Retrofit Inputs'!D594, " ",'Retrofit Inputs'!F594)))</f>
        <v/>
      </c>
      <c r="G590" s="120" t="str">
        <f>IF(F590="","",VLOOKUP(F590,Measures!D$11:G$245,4,FALSE))</f>
        <v/>
      </c>
      <c r="H590" s="129" t="str">
        <f>IF('Retrofit Inputs'!H594=0,"",'Retrofit Inputs'!H594)</f>
        <v/>
      </c>
      <c r="I590" s="129" t="str">
        <f>IF('Retrofit Inputs'!K594=0,"",'Retrofit Inputs'!K594)</f>
        <v/>
      </c>
      <c r="J590" s="130" t="str">
        <f ca="1">IF(OR(B590="",I590=""),"",IF(I590="None",0,INDEX(INDIRECT(CONCATENATE(B590,"SF")),1,MATCH(I590,Defaults!D$22:G$22,0))))</f>
        <v/>
      </c>
      <c r="K590" s="128" t="str">
        <f>IF(OR('Retrofit Inputs'!M594="",'Retrofit Inputs'!O594=""),"",IF(OR('Retrofit Inputs'!M594="LED Tube",'Retrofit Inputs'!M594="LED Kit"),CONCATENATE("LED"," ",'Retrofit Inputs'!O594),CONCATENATE('Retrofit Inputs'!M594, " ",'Retrofit Inputs'!O594)))</f>
        <v/>
      </c>
      <c r="L590" s="123" t="str">
        <f>IF(K590="","",VLOOKUP(K590,Measures!D$11:G$245,4,FALSE))</f>
        <v/>
      </c>
      <c r="M590" s="121" t="str">
        <f>IF('Retrofit Inputs'!Q594=0,"",'Retrofit Inputs'!Q594)</f>
        <v/>
      </c>
      <c r="N590" s="129" t="str">
        <f>IF('Retrofit Inputs'!T594=0,"",'Retrofit Inputs'!T594)</f>
        <v/>
      </c>
      <c r="O590" s="130" t="str">
        <f ca="1">IF(OR(B590="",N590=""),"",IF(N590="None",0,INDEX(INDIRECT(CONCATENATE(B590,"SF")),1,MATCH(N590,Defaults!D$22:G$22,0))))</f>
        <v/>
      </c>
      <c r="P590" s="131" t="str">
        <f t="shared" ref="P590:P653" ca="1" si="36">IFERROR((G590/1000)*H590*C590*E590*(1-J590),"")</f>
        <v/>
      </c>
      <c r="Q590" s="228" t="str">
        <f t="shared" ref="Q590:Q653" ca="1" si="37">IFERROR((L590/1000)*M590*C590*E590*(1-O590),"")</f>
        <v/>
      </c>
      <c r="R590" s="132" t="str">
        <f t="shared" ca="1" si="34"/>
        <v/>
      </c>
      <c r="S590" s="352" t="str">
        <f t="shared" ca="1" si="35"/>
        <v/>
      </c>
    </row>
    <row r="591" spans="2:19" ht="15.5">
      <c r="B591" s="348" t="str">
        <f>IF('Retrofit Inputs'!B595=0,"",'Retrofit Inputs'!B595)</f>
        <v/>
      </c>
      <c r="C591" s="118" t="str">
        <f>IF(B591="","",VLOOKUP(B591,Defaults!B$22:C$28,2,FALSE))</f>
        <v/>
      </c>
      <c r="D591" s="125" t="str">
        <f>IFERROR(VLOOKUP(F591,Measures!$D$11:$F$245,3,FALSE),"")</f>
        <v/>
      </c>
      <c r="E591" s="127" t="str">
        <f ca="1">IF(OR('Project Info'!$C$16="",B591=""),"",IF(D591="Screw-in Lighting",INDEX(INDIRECT(CONCATENATE(B591,"SI_IE")),'Project Info'!C$16,1),IF(D591="Hard-Wired Lighting",INDEX(INDIRECT(CONCATENATE(B591,"HW_IE")),'Project Info'!C$16,1))))</f>
        <v/>
      </c>
      <c r="F591" s="128" t="str">
        <f>IF(OR('Retrofit Inputs'!D595="",'Retrofit Inputs'!F595=""),"",IF(OR('Retrofit Inputs'!D595="LED Tube",'Retrofit Inputs'!D595="LED Kit"),CONCATENATE("LED"," ",'Retrofit Inputs'!F595),CONCATENATE('Retrofit Inputs'!D595, " ",'Retrofit Inputs'!F595)))</f>
        <v/>
      </c>
      <c r="G591" s="120" t="str">
        <f>IF(F591="","",VLOOKUP(F591,Measures!D$11:G$245,4,FALSE))</f>
        <v/>
      </c>
      <c r="H591" s="129" t="str">
        <f>IF('Retrofit Inputs'!H595=0,"",'Retrofit Inputs'!H595)</f>
        <v/>
      </c>
      <c r="I591" s="129" t="str">
        <f>IF('Retrofit Inputs'!K595=0,"",'Retrofit Inputs'!K595)</f>
        <v/>
      </c>
      <c r="J591" s="130" t="str">
        <f ca="1">IF(OR(B591="",I591=""),"",IF(I591="None",0,INDEX(INDIRECT(CONCATENATE(B591,"SF")),1,MATCH(I591,Defaults!D$22:G$22,0))))</f>
        <v/>
      </c>
      <c r="K591" s="128" t="str">
        <f>IF(OR('Retrofit Inputs'!M595="",'Retrofit Inputs'!O595=""),"",IF(OR('Retrofit Inputs'!M595="LED Tube",'Retrofit Inputs'!M595="LED Kit"),CONCATENATE("LED"," ",'Retrofit Inputs'!O595),CONCATENATE('Retrofit Inputs'!M595, " ",'Retrofit Inputs'!O595)))</f>
        <v/>
      </c>
      <c r="L591" s="123" t="str">
        <f>IF(K591="","",VLOOKUP(K591,Measures!D$11:G$245,4,FALSE))</f>
        <v/>
      </c>
      <c r="M591" s="121" t="str">
        <f>IF('Retrofit Inputs'!Q595=0,"",'Retrofit Inputs'!Q595)</f>
        <v/>
      </c>
      <c r="N591" s="129" t="str">
        <f>IF('Retrofit Inputs'!T595=0,"",'Retrofit Inputs'!T595)</f>
        <v/>
      </c>
      <c r="O591" s="130" t="str">
        <f ca="1">IF(OR(B591="",N591=""),"",IF(N591="None",0,INDEX(INDIRECT(CONCATENATE(B591,"SF")),1,MATCH(N591,Defaults!D$22:G$22,0))))</f>
        <v/>
      </c>
      <c r="P591" s="131" t="str">
        <f t="shared" ca="1" si="36"/>
        <v/>
      </c>
      <c r="Q591" s="228" t="str">
        <f t="shared" ca="1" si="37"/>
        <v/>
      </c>
      <c r="R591" s="132" t="str">
        <f t="shared" ref="R591:R654" ca="1" si="38">IFERROR(P591-Q591,"")</f>
        <v/>
      </c>
      <c r="S591" s="352" t="str">
        <f t="shared" ref="S591:S654" ca="1" si="39">IFERROR(R591*15,"")</f>
        <v/>
      </c>
    </row>
    <row r="592" spans="2:19" ht="15.5">
      <c r="B592" s="348" t="str">
        <f>IF('Retrofit Inputs'!B596=0,"",'Retrofit Inputs'!B596)</f>
        <v/>
      </c>
      <c r="C592" s="118" t="str">
        <f>IF(B592="","",VLOOKUP(B592,Defaults!B$22:C$28,2,FALSE))</f>
        <v/>
      </c>
      <c r="D592" s="125" t="str">
        <f>IFERROR(VLOOKUP(F592,Measures!$D$11:$F$245,3,FALSE),"")</f>
        <v/>
      </c>
      <c r="E592" s="127" t="str">
        <f ca="1">IF(OR('Project Info'!$C$16="",B592=""),"",IF(D592="Screw-in Lighting",INDEX(INDIRECT(CONCATENATE(B592,"SI_IE")),'Project Info'!C$16,1),IF(D592="Hard-Wired Lighting",INDEX(INDIRECT(CONCATENATE(B592,"HW_IE")),'Project Info'!C$16,1))))</f>
        <v/>
      </c>
      <c r="F592" s="133" t="str">
        <f>IF(OR('Retrofit Inputs'!D596="",'Retrofit Inputs'!F596=""),"",IF(OR('Retrofit Inputs'!D596="LED Tube",'Retrofit Inputs'!D596="LED Kit"),CONCATENATE("LED"," ",'Retrofit Inputs'!F596),CONCATENATE('Retrofit Inputs'!D596, " ",'Retrofit Inputs'!F596)))</f>
        <v/>
      </c>
      <c r="G592" s="120" t="str">
        <f>IF(F592="","",VLOOKUP(F592,Measures!D$11:G$245,4,FALSE))</f>
        <v/>
      </c>
      <c r="H592" s="134" t="str">
        <f>IF('Retrofit Inputs'!H596=0,"",'Retrofit Inputs'!H596)</f>
        <v/>
      </c>
      <c r="I592" s="134" t="str">
        <f>IF('Retrofit Inputs'!K596=0,"",'Retrofit Inputs'!K596)</f>
        <v/>
      </c>
      <c r="J592" s="135" t="str">
        <f ca="1">IF(OR(B592="",I592=""),"",IF(I592="None",0,INDEX(INDIRECT(CONCATENATE(B592,"SF")),1,MATCH(I592,Defaults!D$22:G$22,0))))</f>
        <v/>
      </c>
      <c r="K592" s="128" t="str">
        <f>IF(OR('Retrofit Inputs'!M596="",'Retrofit Inputs'!O596=""),"",IF(OR('Retrofit Inputs'!M596="LED Tube",'Retrofit Inputs'!M596="LED Kit"),CONCATENATE("LED"," ",'Retrofit Inputs'!O596),CONCATENATE('Retrofit Inputs'!M596, " ",'Retrofit Inputs'!O596)))</f>
        <v/>
      </c>
      <c r="L592" s="123" t="str">
        <f>IF(K592="","",VLOOKUP(K592,Measures!D$11:G$245,4,FALSE))</f>
        <v/>
      </c>
      <c r="M592" s="121" t="str">
        <f>IF('Retrofit Inputs'!Q596=0,"",'Retrofit Inputs'!Q596)</f>
        <v/>
      </c>
      <c r="N592" s="129" t="str">
        <f>IF('Retrofit Inputs'!T596=0,"",'Retrofit Inputs'!T596)</f>
        <v/>
      </c>
      <c r="O592" s="130" t="str">
        <f ca="1">IF(OR(B592="",N592=""),"",IF(N592="None",0,INDEX(INDIRECT(CONCATENATE(B592,"SF")),1,MATCH(N592,Defaults!D$22:G$22,0))))</f>
        <v/>
      </c>
      <c r="P592" s="131" t="str">
        <f t="shared" ca="1" si="36"/>
        <v/>
      </c>
      <c r="Q592" s="228" t="str">
        <f t="shared" ca="1" si="37"/>
        <v/>
      </c>
      <c r="R592" s="132" t="str">
        <f t="shared" ca="1" si="38"/>
        <v/>
      </c>
      <c r="S592" s="352" t="str">
        <f t="shared" ca="1" si="39"/>
        <v/>
      </c>
    </row>
    <row r="593" spans="1:24" ht="15.5">
      <c r="B593" s="348" t="str">
        <f>IF('Retrofit Inputs'!B597=0,"",'Retrofit Inputs'!B597)</f>
        <v/>
      </c>
      <c r="C593" s="118" t="str">
        <f>IF(B593="","",VLOOKUP(B593,Defaults!B$22:C$28,2,FALSE))</f>
        <v/>
      </c>
      <c r="D593" s="125" t="str">
        <f>IFERROR(VLOOKUP(F593,Measures!$D$11:$F$245,3,FALSE),"")</f>
        <v/>
      </c>
      <c r="E593" s="127" t="str">
        <f ca="1">IF(OR('Project Info'!$C$16="",B593=""),"",IF(D593="Screw-in Lighting",INDEX(INDIRECT(CONCATENATE(B593,"SI_IE")),'Project Info'!C$16,1),IF(D593="Hard-Wired Lighting",INDEX(INDIRECT(CONCATENATE(B593,"HW_IE")),'Project Info'!C$16,1))))</f>
        <v/>
      </c>
      <c r="F593" s="133" t="str">
        <f>IF(OR('Retrofit Inputs'!D597="",'Retrofit Inputs'!F597=""),"",IF(OR('Retrofit Inputs'!D597="LED Tube",'Retrofit Inputs'!D597="LED Kit"),CONCATENATE("LED"," ",'Retrofit Inputs'!F597),CONCATENATE('Retrofit Inputs'!D597, " ",'Retrofit Inputs'!F597)))</f>
        <v/>
      </c>
      <c r="G593" s="120" t="str">
        <f>IF(F593="","",VLOOKUP(F593,Measures!D$11:G$245,4,FALSE))</f>
        <v/>
      </c>
      <c r="H593" s="134" t="str">
        <f>IF('Retrofit Inputs'!H597=0,"",'Retrofit Inputs'!H597)</f>
        <v/>
      </c>
      <c r="I593" s="134" t="str">
        <f>IF('Retrofit Inputs'!K597=0,"",'Retrofit Inputs'!K597)</f>
        <v/>
      </c>
      <c r="J593" s="135" t="str">
        <f ca="1">IF(OR(B593="",I593=""),"",IF(I593="None",0,INDEX(INDIRECT(CONCATENATE(B593,"SF")),1,MATCH(I593,Defaults!D$22:G$22,0))))</f>
        <v/>
      </c>
      <c r="K593" s="128" t="str">
        <f>IF(OR('Retrofit Inputs'!M597="",'Retrofit Inputs'!O597=""),"",IF(OR('Retrofit Inputs'!M597="LED Tube",'Retrofit Inputs'!M597="LED Kit"),CONCATENATE("LED"," ",'Retrofit Inputs'!O597),CONCATENATE('Retrofit Inputs'!M597, " ",'Retrofit Inputs'!O597)))</f>
        <v/>
      </c>
      <c r="L593" s="123" t="str">
        <f>IF(K593="","",VLOOKUP(K593,Measures!D$11:G$245,4,FALSE))</f>
        <v/>
      </c>
      <c r="M593" s="121" t="str">
        <f>IF('Retrofit Inputs'!Q597=0,"",'Retrofit Inputs'!Q597)</f>
        <v/>
      </c>
      <c r="N593" s="129" t="str">
        <f>IF('Retrofit Inputs'!T597=0,"",'Retrofit Inputs'!T597)</f>
        <v/>
      </c>
      <c r="O593" s="130" t="str">
        <f ca="1">IF(OR(B593="",N593=""),"",IF(N593="None",0,INDEX(INDIRECT(CONCATENATE(B593,"SF")),1,MATCH(N593,Defaults!D$22:G$22,0))))</f>
        <v/>
      </c>
      <c r="P593" s="131" t="str">
        <f t="shared" ca="1" si="36"/>
        <v/>
      </c>
      <c r="Q593" s="228" t="str">
        <f t="shared" ca="1" si="37"/>
        <v/>
      </c>
      <c r="R593" s="132" t="str">
        <f t="shared" ca="1" si="38"/>
        <v/>
      </c>
      <c r="S593" s="352" t="str">
        <f t="shared" ca="1" si="39"/>
        <v/>
      </c>
    </row>
    <row r="594" spans="1:24" ht="15.5">
      <c r="B594" s="348" t="str">
        <f>IF('Retrofit Inputs'!B598=0,"",'Retrofit Inputs'!B598)</f>
        <v/>
      </c>
      <c r="C594" s="118" t="str">
        <f>IF(B594="","",VLOOKUP(B594,Defaults!B$22:C$28,2,FALSE))</f>
        <v/>
      </c>
      <c r="D594" s="125" t="str">
        <f>IFERROR(VLOOKUP(F594,Measures!$D$11:$F$245,3,FALSE),"")</f>
        <v/>
      </c>
      <c r="E594" s="127" t="str">
        <f ca="1">IF(OR('Project Info'!$C$16="",B594=""),"",IF(D594="Screw-in Lighting",INDEX(INDIRECT(CONCATENATE(B594,"SI_IE")),'Project Info'!C$16,1),IF(D594="Hard-Wired Lighting",INDEX(INDIRECT(CONCATENATE(B594,"HW_IE")),'Project Info'!C$16,1))))</f>
        <v/>
      </c>
      <c r="F594" s="117" t="str">
        <f>IF(OR('Retrofit Inputs'!D598="",'Retrofit Inputs'!F598=""),"",IF(OR('Retrofit Inputs'!D598="LED Tube",'Retrofit Inputs'!D598="LED Kit"),CONCATENATE("LED"," ",'Retrofit Inputs'!F598),CONCATENATE('Retrofit Inputs'!D598, " ",'Retrofit Inputs'!F598)))</f>
        <v/>
      </c>
      <c r="G594" s="120" t="str">
        <f>IF(F594="","",VLOOKUP(F594,Measures!D$11:G$245,4,FALSE))</f>
        <v/>
      </c>
      <c r="H594" s="121" t="str">
        <f>IF('Retrofit Inputs'!H598=0,"",'Retrofit Inputs'!H598)</f>
        <v/>
      </c>
      <c r="I594" s="121" t="str">
        <f>IF('Retrofit Inputs'!K598=0,"",'Retrofit Inputs'!K598)</f>
        <v/>
      </c>
      <c r="J594" s="122" t="str">
        <f ca="1">IF(OR(B594="",I594=""),"",IF(I594="None",0,INDEX(INDIRECT(CONCATENATE(B594,"SF")),1,MATCH(I594,Defaults!D$22:G$22,0))))</f>
        <v/>
      </c>
      <c r="K594" s="117" t="str">
        <f>IF(OR('Retrofit Inputs'!M598="",'Retrofit Inputs'!O598=""),"",IF(OR('Retrofit Inputs'!M598="LED Tube",'Retrofit Inputs'!M598="LED Kit"),CONCATENATE("LED"," ",'Retrofit Inputs'!O598),CONCATENATE('Retrofit Inputs'!M598, " ",'Retrofit Inputs'!O598)))</f>
        <v/>
      </c>
      <c r="L594" s="123" t="str">
        <f>IF(K594="","",VLOOKUP(K594,Measures!D$11:G$245,4,FALSE))</f>
        <v/>
      </c>
      <c r="M594" s="121" t="str">
        <f>IF('Retrofit Inputs'!Q598=0,"",'Retrofit Inputs'!Q598)</f>
        <v/>
      </c>
      <c r="N594" s="121" t="str">
        <f>IF('Retrofit Inputs'!T598=0,"",'Retrofit Inputs'!T598)</f>
        <v/>
      </c>
      <c r="O594" s="122" t="str">
        <f ca="1">IF(OR(B594="",N594=""),"",IF(N594="None",0,INDEX(INDIRECT(CONCATENATE(B594,"SF")),1,MATCH(N594,Defaults!D$22:G$22,0))))</f>
        <v/>
      </c>
      <c r="P594" s="136" t="str">
        <f t="shared" ca="1" si="36"/>
        <v/>
      </c>
      <c r="Q594" s="230" t="str">
        <f t="shared" ca="1" si="37"/>
        <v/>
      </c>
      <c r="R594" s="126" t="str">
        <f t="shared" ca="1" si="38"/>
        <v/>
      </c>
      <c r="S594" s="351" t="str">
        <f t="shared" ca="1" si="39"/>
        <v/>
      </c>
    </row>
    <row r="595" spans="1:24" ht="15.5">
      <c r="B595" s="348" t="str">
        <f>IF('Retrofit Inputs'!B599=0,"",'Retrofit Inputs'!B599)</f>
        <v/>
      </c>
      <c r="C595" s="118" t="str">
        <f>IF(B595="","",VLOOKUP(B595,Defaults!B$22:C$28,2,FALSE))</f>
        <v/>
      </c>
      <c r="D595" s="125" t="str">
        <f>IFERROR(VLOOKUP(F595,Measures!$D$11:$F$245,3,FALSE),"")</f>
        <v/>
      </c>
      <c r="E595" s="127" t="str">
        <f ca="1">IF(OR('Project Info'!$C$16="",B595=""),"",IF(D595="Screw-in Lighting",INDEX(INDIRECT(CONCATENATE(B595,"SI_IE")),'Project Info'!C$16,1),IF(D595="Hard-Wired Lighting",INDEX(INDIRECT(CONCATENATE(B595,"HW_IE")),'Project Info'!C$16,1))))</f>
        <v/>
      </c>
      <c r="F595" s="128" t="str">
        <f>IF(OR('Retrofit Inputs'!D599="",'Retrofit Inputs'!F599=""),"",IF(OR('Retrofit Inputs'!D599="LED Tube",'Retrofit Inputs'!D599="LED Kit"),CONCATENATE("LED"," ",'Retrofit Inputs'!F599),CONCATENATE('Retrofit Inputs'!D599, " ",'Retrofit Inputs'!F599)))</f>
        <v/>
      </c>
      <c r="G595" s="120" t="str">
        <f>IF(F595="","",VLOOKUP(F595,Measures!D$11:G$245,4,FALSE))</f>
        <v/>
      </c>
      <c r="H595" s="129" t="str">
        <f>IF('Retrofit Inputs'!H599=0,"",'Retrofit Inputs'!H599)</f>
        <v/>
      </c>
      <c r="I595" s="129" t="str">
        <f>IF('Retrofit Inputs'!K599=0,"",'Retrofit Inputs'!K599)</f>
        <v/>
      </c>
      <c r="J595" s="130" t="str">
        <f ca="1">IF(OR(B595="",I595=""),"",IF(I595="None",0,INDEX(INDIRECT(CONCATENATE(B595,"SF")),1,MATCH(I595,Defaults!D$22:G$22,0))))</f>
        <v/>
      </c>
      <c r="K595" s="128" t="str">
        <f>IF(OR('Retrofit Inputs'!M599="",'Retrofit Inputs'!O599=""),"",IF(OR('Retrofit Inputs'!M599="LED Tube",'Retrofit Inputs'!M599="LED Kit"),CONCATENATE("LED"," ",'Retrofit Inputs'!O599),CONCATENATE('Retrofit Inputs'!M599, " ",'Retrofit Inputs'!O599)))</f>
        <v/>
      </c>
      <c r="L595" s="123" t="str">
        <f>IF(K595="","",VLOOKUP(K595,Measures!D$11:G$245,4,FALSE))</f>
        <v/>
      </c>
      <c r="M595" s="121" t="str">
        <f>IF('Retrofit Inputs'!Q599=0,"",'Retrofit Inputs'!Q599)</f>
        <v/>
      </c>
      <c r="N595" s="129" t="str">
        <f>IF('Retrofit Inputs'!T599=0,"",'Retrofit Inputs'!T599)</f>
        <v/>
      </c>
      <c r="O595" s="130" t="str">
        <f ca="1">IF(OR(B595="",N595=""),"",IF(N595="None",0,INDEX(INDIRECT(CONCATENATE(B595,"SF")),1,MATCH(N595,Defaults!D$22:G$22,0))))</f>
        <v/>
      </c>
      <c r="P595" s="131" t="str">
        <f t="shared" ca="1" si="36"/>
        <v/>
      </c>
      <c r="Q595" s="228" t="str">
        <f t="shared" ca="1" si="37"/>
        <v/>
      </c>
      <c r="R595" s="132" t="str">
        <f t="shared" ca="1" si="38"/>
        <v/>
      </c>
      <c r="S595" s="352" t="str">
        <f t="shared" ca="1" si="39"/>
        <v/>
      </c>
    </row>
    <row r="596" spans="1:24" ht="15.5">
      <c r="B596" s="348" t="str">
        <f>IF('Retrofit Inputs'!B600=0,"",'Retrofit Inputs'!B600)</f>
        <v/>
      </c>
      <c r="C596" s="118" t="str">
        <f>IF(B596="","",VLOOKUP(B596,Defaults!B$22:C$28,2,FALSE))</f>
        <v/>
      </c>
      <c r="D596" s="125" t="str">
        <f>IFERROR(VLOOKUP(F596,Measures!$D$11:$F$245,3,FALSE),"")</f>
        <v/>
      </c>
      <c r="E596" s="127" t="str">
        <f ca="1">IF(OR('Project Info'!$C$16="",B596=""),"",IF(D596="Screw-in Lighting",INDEX(INDIRECT(CONCATENATE(B596,"SI_IE")),'Project Info'!C$16,1),IF(D596="Hard-Wired Lighting",INDEX(INDIRECT(CONCATENATE(B596,"HW_IE")),'Project Info'!C$16,1))))</f>
        <v/>
      </c>
      <c r="F596" s="128" t="str">
        <f>IF(OR('Retrofit Inputs'!D600="",'Retrofit Inputs'!F600=""),"",IF(OR('Retrofit Inputs'!D600="LED Tube",'Retrofit Inputs'!D600="LED Kit"),CONCATENATE("LED"," ",'Retrofit Inputs'!F600),CONCATENATE('Retrofit Inputs'!D600, " ",'Retrofit Inputs'!F600)))</f>
        <v/>
      </c>
      <c r="G596" s="120" t="str">
        <f>IF(F596="","",VLOOKUP(F596,Measures!D$11:G$245,4,FALSE))</f>
        <v/>
      </c>
      <c r="H596" s="129" t="str">
        <f>IF('Retrofit Inputs'!H600=0,"",'Retrofit Inputs'!H600)</f>
        <v/>
      </c>
      <c r="I596" s="129" t="str">
        <f>IF('Retrofit Inputs'!K600=0,"",'Retrofit Inputs'!K600)</f>
        <v/>
      </c>
      <c r="J596" s="130" t="str">
        <f ca="1">IF(OR(B596="",I596=""),"",IF(I596="None",0,INDEX(INDIRECT(CONCATENATE(B596,"SF")),1,MATCH(I596,Defaults!D$22:G$22,0))))</f>
        <v/>
      </c>
      <c r="K596" s="24" t="str">
        <f>IF(OR('Retrofit Inputs'!M600="",'Retrofit Inputs'!O600=""),"",IF(OR('Retrofit Inputs'!M600="LED Tube",'Retrofit Inputs'!M600="LED Kit"),CONCATENATE("LED"," ",'Retrofit Inputs'!O600),CONCATENATE('Retrofit Inputs'!M600, " ",'Retrofit Inputs'!O600)))</f>
        <v/>
      </c>
      <c r="L596" s="123" t="str">
        <f>IF(K596="","",VLOOKUP(K596,Measures!D$11:G$245,4,FALSE))</f>
        <v/>
      </c>
      <c r="M596" s="121" t="str">
        <f>IF('Retrofit Inputs'!Q600=0,"",'Retrofit Inputs'!Q600)</f>
        <v/>
      </c>
      <c r="N596" s="25" t="str">
        <f>IF('Retrofit Inputs'!T600=0,"",'Retrofit Inputs'!T600)</f>
        <v/>
      </c>
      <c r="O596" s="26" t="str">
        <f ca="1">IF(OR(B596="",N596=""),"",IF(N596="None",0,INDEX(INDIRECT(CONCATENATE(B596,"SF")),1,MATCH(N596,Defaults!D$22:G$22,0))))</f>
        <v/>
      </c>
      <c r="P596" s="27" t="str">
        <f t="shared" ca="1" si="36"/>
        <v/>
      </c>
      <c r="Q596" s="229" t="str">
        <f t="shared" ca="1" si="37"/>
        <v/>
      </c>
      <c r="R596" s="81" t="str">
        <f t="shared" ca="1" si="38"/>
        <v/>
      </c>
      <c r="S596" s="353" t="str">
        <f t="shared" ca="1" si="39"/>
        <v/>
      </c>
    </row>
    <row r="597" spans="1:24" ht="15.5">
      <c r="B597" s="348" t="str">
        <f>IF('Retrofit Inputs'!B601=0,"",'Retrofit Inputs'!B601)</f>
        <v/>
      </c>
      <c r="C597" s="118" t="str">
        <f>IF(B597="","",VLOOKUP(B597,Defaults!B$22:C$28,2,FALSE))</f>
        <v/>
      </c>
      <c r="D597" s="125" t="str">
        <f>IFERROR(VLOOKUP(F597,Measures!$D$11:$F$245,3,FALSE),"")</f>
        <v/>
      </c>
      <c r="E597" s="127" t="str">
        <f ca="1">IF(OR('Project Info'!$C$16="",B597=""),"",IF(D597="Screw-in Lighting",INDEX(INDIRECT(CONCATENATE(B597,"SI_IE")),'Project Info'!C$16,1),IF(D597="Hard-Wired Lighting",INDEX(INDIRECT(CONCATENATE(B597,"HW_IE")),'Project Info'!C$16,1))))</f>
        <v/>
      </c>
      <c r="F597" s="128" t="str">
        <f>IF(OR('Retrofit Inputs'!D601="",'Retrofit Inputs'!F601=""),"",IF(OR('Retrofit Inputs'!D601="LED Tube",'Retrofit Inputs'!D601="LED Kit"),CONCATENATE("LED"," ",'Retrofit Inputs'!F601),CONCATENATE('Retrofit Inputs'!D601, " ",'Retrofit Inputs'!F601)))</f>
        <v/>
      </c>
      <c r="G597" s="120" t="str">
        <f>IF(F597="","",VLOOKUP(F597,Measures!D$11:G$245,4,FALSE))</f>
        <v/>
      </c>
      <c r="H597" s="129" t="str">
        <f>IF('Retrofit Inputs'!H601=0,"",'Retrofit Inputs'!H601)</f>
        <v/>
      </c>
      <c r="I597" s="129" t="str">
        <f>IF('Retrofit Inputs'!K601=0,"",'Retrofit Inputs'!K601)</f>
        <v/>
      </c>
      <c r="J597" s="130" t="str">
        <f ca="1">IF(OR(B597="",I597=""),"",IF(I597="None",0,INDEX(INDIRECT(CONCATENATE(B597,"SF")),1,MATCH(I597,Defaults!D$22:G$22,0))))</f>
        <v/>
      </c>
      <c r="K597" s="128" t="str">
        <f>IF(OR('Retrofit Inputs'!M601="",'Retrofit Inputs'!O601=""),"",IF(OR('Retrofit Inputs'!M601="LED Tube",'Retrofit Inputs'!M601="LED Kit"),CONCATENATE("LED"," ",'Retrofit Inputs'!O601),CONCATENATE('Retrofit Inputs'!M601, " ",'Retrofit Inputs'!O601)))</f>
        <v/>
      </c>
      <c r="L597" s="123" t="str">
        <f>IF(K597="","",VLOOKUP(K597,Measures!D$11:G$245,4,FALSE))</f>
        <v/>
      </c>
      <c r="M597" s="121" t="str">
        <f>IF('Retrofit Inputs'!Q601=0,"",'Retrofit Inputs'!Q601)</f>
        <v/>
      </c>
      <c r="N597" s="129" t="str">
        <f>IF('Retrofit Inputs'!T601=0,"",'Retrofit Inputs'!T601)</f>
        <v/>
      </c>
      <c r="O597" s="130" t="str">
        <f ca="1">IF(OR(B597="",N597=""),"",IF(N597="None",0,INDEX(INDIRECT(CONCATENATE(B597,"SF")),1,MATCH(N597,Defaults!D$22:G$22,0))))</f>
        <v/>
      </c>
      <c r="P597" s="131" t="str">
        <f t="shared" ca="1" si="36"/>
        <v/>
      </c>
      <c r="Q597" s="228" t="str">
        <f t="shared" ca="1" si="37"/>
        <v/>
      </c>
      <c r="R597" s="132" t="str">
        <f t="shared" ca="1" si="38"/>
        <v/>
      </c>
      <c r="S597" s="352" t="str">
        <f t="shared" ca="1" si="39"/>
        <v/>
      </c>
    </row>
    <row r="598" spans="1:24" ht="15.5">
      <c r="B598" s="348" t="str">
        <f>IF('Retrofit Inputs'!B602=0,"",'Retrofit Inputs'!B602)</f>
        <v/>
      </c>
      <c r="C598" s="118" t="str">
        <f>IF(B598="","",VLOOKUP(B598,Defaults!B$22:C$28,2,FALSE))</f>
        <v/>
      </c>
      <c r="D598" s="125" t="str">
        <f>IFERROR(VLOOKUP(F598,Measures!$D$11:$F$245,3,FALSE),"")</f>
        <v/>
      </c>
      <c r="E598" s="127" t="str">
        <f ca="1">IF(OR('Project Info'!$C$16="",B598=""),"",IF(D598="Screw-in Lighting",INDEX(INDIRECT(CONCATENATE(B598,"SI_IE")),'Project Info'!C$16,1),IF(D598="Hard-Wired Lighting",INDEX(INDIRECT(CONCATENATE(B598,"HW_IE")),'Project Info'!C$16,1))))</f>
        <v/>
      </c>
      <c r="F598" s="128" t="str">
        <f>IF(OR('Retrofit Inputs'!D602="",'Retrofit Inputs'!F602=""),"",IF(OR('Retrofit Inputs'!D602="LED Tube",'Retrofit Inputs'!D602="LED Kit"),CONCATENATE("LED"," ",'Retrofit Inputs'!F602),CONCATENATE('Retrofit Inputs'!D602, " ",'Retrofit Inputs'!F602)))</f>
        <v/>
      </c>
      <c r="G598" s="120" t="str">
        <f>IF(F598="","",VLOOKUP(F598,Measures!D$11:G$245,4,FALSE))</f>
        <v/>
      </c>
      <c r="H598" s="129" t="str">
        <f>IF('Retrofit Inputs'!H602=0,"",'Retrofit Inputs'!H602)</f>
        <v/>
      </c>
      <c r="I598" s="129" t="str">
        <f>IF('Retrofit Inputs'!K602=0,"",'Retrofit Inputs'!K602)</f>
        <v/>
      </c>
      <c r="J598" s="130" t="str">
        <f ca="1">IF(OR(B598="",I598=""),"",IF(I598="None",0,INDEX(INDIRECT(CONCATENATE(B598,"SF")),1,MATCH(I598,Defaults!D$22:G$22,0))))</f>
        <v/>
      </c>
      <c r="K598" s="128" t="str">
        <f>IF(OR('Retrofit Inputs'!M602="",'Retrofit Inputs'!O602=""),"",IF(OR('Retrofit Inputs'!M602="LED Tube",'Retrofit Inputs'!M602="LED Kit"),CONCATENATE("LED"," ",'Retrofit Inputs'!O602),CONCATENATE('Retrofit Inputs'!M602, " ",'Retrofit Inputs'!O602)))</f>
        <v/>
      </c>
      <c r="L598" s="123" t="str">
        <f>IF(K598="","",VLOOKUP(K598,Measures!D$11:G$245,4,FALSE))</f>
        <v/>
      </c>
      <c r="M598" s="121" t="str">
        <f>IF('Retrofit Inputs'!Q602=0,"",'Retrofit Inputs'!Q602)</f>
        <v/>
      </c>
      <c r="N598" s="129" t="str">
        <f>IF('Retrofit Inputs'!T602=0,"",'Retrofit Inputs'!T602)</f>
        <v/>
      </c>
      <c r="O598" s="130" t="str">
        <f ca="1">IF(OR(B598="",N598=""),"",IF(N598="None",0,INDEX(INDIRECT(CONCATENATE(B598,"SF")),1,MATCH(N598,Defaults!D$22:G$22,0))))</f>
        <v/>
      </c>
      <c r="P598" s="131" t="str">
        <f t="shared" ca="1" si="36"/>
        <v/>
      </c>
      <c r="Q598" s="228" t="str">
        <f t="shared" ca="1" si="37"/>
        <v/>
      </c>
      <c r="R598" s="132" t="str">
        <f t="shared" ca="1" si="38"/>
        <v/>
      </c>
      <c r="S598" s="352" t="str">
        <f t="shared" ca="1" si="39"/>
        <v/>
      </c>
    </row>
    <row r="599" spans="1:24" ht="15.5">
      <c r="B599" s="348" t="str">
        <f>IF('Retrofit Inputs'!B603=0,"",'Retrofit Inputs'!B603)</f>
        <v/>
      </c>
      <c r="C599" s="118" t="str">
        <f>IF(B599="","",VLOOKUP(B599,Defaults!B$22:C$28,2,FALSE))</f>
        <v/>
      </c>
      <c r="D599" s="125" t="str">
        <f>IFERROR(VLOOKUP(F599,Measures!$D$11:$F$245,3,FALSE),"")</f>
        <v/>
      </c>
      <c r="E599" s="127" t="str">
        <f ca="1">IF(OR('Project Info'!$C$16="",B599=""),"",IF(D599="Screw-in Lighting",INDEX(INDIRECT(CONCATENATE(B599,"SI_IE")),'Project Info'!C$16,1),IF(D599="Hard-Wired Lighting",INDEX(INDIRECT(CONCATENATE(B599,"HW_IE")),'Project Info'!C$16,1))))</f>
        <v/>
      </c>
      <c r="F599" s="128" t="str">
        <f>IF(OR('Retrofit Inputs'!D603="",'Retrofit Inputs'!F603=""),"",IF(OR('Retrofit Inputs'!D603="LED Tube",'Retrofit Inputs'!D603="LED Kit"),CONCATENATE("LED"," ",'Retrofit Inputs'!F603),CONCATENATE('Retrofit Inputs'!D603, " ",'Retrofit Inputs'!F603)))</f>
        <v/>
      </c>
      <c r="G599" s="120" t="str">
        <f>IF(F599="","",VLOOKUP(F599,Measures!D$11:G$245,4,FALSE))</f>
        <v/>
      </c>
      <c r="H599" s="129" t="str">
        <f>IF('Retrofit Inputs'!H603=0,"",'Retrofit Inputs'!H603)</f>
        <v/>
      </c>
      <c r="I599" s="129" t="str">
        <f>IF('Retrofit Inputs'!K603=0,"",'Retrofit Inputs'!K603)</f>
        <v/>
      </c>
      <c r="J599" s="130" t="str">
        <f ca="1">IF(OR(B599="",I599=""),"",IF(I599="None",0,INDEX(INDIRECT(CONCATENATE(B599,"SF")),1,MATCH(I599,Defaults!D$22:G$22,0))))</f>
        <v/>
      </c>
      <c r="K599" s="128" t="str">
        <f>IF(OR('Retrofit Inputs'!M603="",'Retrofit Inputs'!O603=""),"",IF(OR('Retrofit Inputs'!M603="LED Tube",'Retrofit Inputs'!M603="LED Kit"),CONCATENATE("LED"," ",'Retrofit Inputs'!O603),CONCATENATE('Retrofit Inputs'!M603, " ",'Retrofit Inputs'!O603)))</f>
        <v/>
      </c>
      <c r="L599" s="123" t="str">
        <f>IF(K599="","",VLOOKUP(K599,Measures!D$11:G$245,4,FALSE))</f>
        <v/>
      </c>
      <c r="M599" s="121" t="str">
        <f>IF('Retrofit Inputs'!Q603=0,"",'Retrofit Inputs'!Q603)</f>
        <v/>
      </c>
      <c r="N599" s="129" t="str">
        <f>IF('Retrofit Inputs'!T603=0,"",'Retrofit Inputs'!T603)</f>
        <v/>
      </c>
      <c r="O599" s="130" t="str">
        <f ca="1">IF(OR(B599="",N599=""),"",IF(N599="None",0,INDEX(INDIRECT(CONCATENATE(B599,"SF")),1,MATCH(N599,Defaults!D$22:G$22,0))))</f>
        <v/>
      </c>
      <c r="P599" s="131" t="str">
        <f t="shared" ca="1" si="36"/>
        <v/>
      </c>
      <c r="Q599" s="228" t="str">
        <f t="shared" ca="1" si="37"/>
        <v/>
      </c>
      <c r="R599" s="132" t="str">
        <f t="shared" ca="1" si="38"/>
        <v/>
      </c>
      <c r="S599" s="352" t="str">
        <f t="shared" ca="1" si="39"/>
        <v/>
      </c>
    </row>
    <row r="600" spans="1:24" ht="15.5">
      <c r="B600" s="348" t="str">
        <f>IF('Retrofit Inputs'!B604=0,"",'Retrofit Inputs'!B604)</f>
        <v/>
      </c>
      <c r="C600" s="118" t="str">
        <f>IF(B600="","",VLOOKUP(B600,Defaults!B$22:C$28,2,FALSE))</f>
        <v/>
      </c>
      <c r="D600" s="125" t="str">
        <f>IFERROR(VLOOKUP(F600,Measures!$D$11:$F$245,3,FALSE),"")</f>
        <v/>
      </c>
      <c r="E600" s="127" t="str">
        <f ca="1">IF(OR('Project Info'!$C$16="",B600=""),"",IF(D600="Screw-in Lighting",INDEX(INDIRECT(CONCATENATE(B600,"SI_IE")),'Project Info'!C$16,1),IF(D600="Hard-Wired Lighting",INDEX(INDIRECT(CONCATENATE(B600,"HW_IE")),'Project Info'!C$16,1))))</f>
        <v/>
      </c>
      <c r="F600" s="128" t="str">
        <f>IF(OR('Retrofit Inputs'!D604="",'Retrofit Inputs'!F604=""),"",IF(OR('Retrofit Inputs'!D604="LED Tube",'Retrofit Inputs'!D604="LED Kit"),CONCATENATE("LED"," ",'Retrofit Inputs'!F604),CONCATENATE('Retrofit Inputs'!D604, " ",'Retrofit Inputs'!F604)))</f>
        <v/>
      </c>
      <c r="G600" s="120" t="str">
        <f>IF(F600="","",VLOOKUP(F600,Measures!D$11:G$245,4,FALSE))</f>
        <v/>
      </c>
      <c r="H600" s="129" t="str">
        <f>IF('Retrofit Inputs'!H604=0,"",'Retrofit Inputs'!H604)</f>
        <v/>
      </c>
      <c r="I600" s="129" t="str">
        <f>IF('Retrofit Inputs'!K604=0,"",'Retrofit Inputs'!K604)</f>
        <v/>
      </c>
      <c r="J600" s="130" t="str">
        <f ca="1">IF(OR(B600="",I600=""),"",IF(I600="None",0,INDEX(INDIRECT(CONCATENATE(B600,"SF")),1,MATCH(I600,Defaults!D$22:G$22,0))))</f>
        <v/>
      </c>
      <c r="K600" s="128" t="str">
        <f>IF(OR('Retrofit Inputs'!M604="",'Retrofit Inputs'!O604=""),"",IF(OR('Retrofit Inputs'!M604="LED Tube",'Retrofit Inputs'!M604="LED Kit"),CONCATENATE("LED"," ",'Retrofit Inputs'!O604),CONCATENATE('Retrofit Inputs'!M604, " ",'Retrofit Inputs'!O604)))</f>
        <v/>
      </c>
      <c r="L600" s="123" t="str">
        <f>IF(K600="","",VLOOKUP(K600,Measures!D$11:G$245,4,FALSE))</f>
        <v/>
      </c>
      <c r="M600" s="121" t="str">
        <f>IF('Retrofit Inputs'!Q604=0,"",'Retrofit Inputs'!Q604)</f>
        <v/>
      </c>
      <c r="N600" s="129" t="str">
        <f>IF('Retrofit Inputs'!T604=0,"",'Retrofit Inputs'!T604)</f>
        <v/>
      </c>
      <c r="O600" s="130" t="str">
        <f ca="1">IF(OR(B600="",N600=""),"",IF(N600="None",0,INDEX(INDIRECT(CONCATENATE(B600,"SF")),1,MATCH(N600,Defaults!D$22:G$22,0))))</f>
        <v/>
      </c>
      <c r="P600" s="131" t="str">
        <f t="shared" ca="1" si="36"/>
        <v/>
      </c>
      <c r="Q600" s="228" t="str">
        <f t="shared" ca="1" si="37"/>
        <v/>
      </c>
      <c r="R600" s="132" t="str">
        <f t="shared" ca="1" si="38"/>
        <v/>
      </c>
      <c r="S600" s="352" t="str">
        <f t="shared" ca="1" si="39"/>
        <v/>
      </c>
    </row>
    <row r="601" spans="1:24" ht="15.5">
      <c r="B601" s="348" t="str">
        <f>IF('Retrofit Inputs'!B605=0,"",'Retrofit Inputs'!B605)</f>
        <v/>
      </c>
      <c r="C601" s="118" t="str">
        <f>IF(B601="","",VLOOKUP(B601,Defaults!B$22:C$28,2,FALSE))</f>
        <v/>
      </c>
      <c r="D601" s="125" t="str">
        <f>IFERROR(VLOOKUP(F601,Measures!$D$11:$F$245,3,FALSE),"")</f>
        <v/>
      </c>
      <c r="E601" s="127" t="str">
        <f ca="1">IF(OR('Project Info'!$C$16="",B601=""),"",IF(D601="Screw-in Lighting",INDEX(INDIRECT(CONCATENATE(B601,"SI_IE")),'Project Info'!C$16,1),IF(D601="Hard-Wired Lighting",INDEX(INDIRECT(CONCATENATE(B601,"HW_IE")),'Project Info'!C$16,1))))</f>
        <v/>
      </c>
      <c r="F601" s="128" t="str">
        <f>IF(OR('Retrofit Inputs'!D605="",'Retrofit Inputs'!F605=""),"",IF(OR('Retrofit Inputs'!D605="LED Tube",'Retrofit Inputs'!D605="LED Kit"),CONCATENATE("LED"," ",'Retrofit Inputs'!F605),CONCATENATE('Retrofit Inputs'!D605, " ",'Retrofit Inputs'!F605)))</f>
        <v/>
      </c>
      <c r="G601" s="120" t="str">
        <f>IF(F601="","",VLOOKUP(F601,Measures!D$11:G$245,4,FALSE))</f>
        <v/>
      </c>
      <c r="H601" s="129" t="str">
        <f>IF('Retrofit Inputs'!H605=0,"",'Retrofit Inputs'!H605)</f>
        <v/>
      </c>
      <c r="I601" s="129" t="str">
        <f>IF('Retrofit Inputs'!K605=0,"",'Retrofit Inputs'!K605)</f>
        <v/>
      </c>
      <c r="J601" s="130" t="str">
        <f ca="1">IF(OR(B601="",I601=""),"",IF(I601="None",0,INDEX(INDIRECT(CONCATENATE(B601,"SF")),1,MATCH(I601,Defaults!D$22:G$22,0))))</f>
        <v/>
      </c>
      <c r="K601" s="128" t="str">
        <f>IF(OR('Retrofit Inputs'!M605="",'Retrofit Inputs'!O605=""),"",IF(OR('Retrofit Inputs'!M605="LED Tube",'Retrofit Inputs'!M605="LED Kit"),CONCATENATE("LED"," ",'Retrofit Inputs'!O605),CONCATENATE('Retrofit Inputs'!M605, " ",'Retrofit Inputs'!O605)))</f>
        <v/>
      </c>
      <c r="L601" s="123" t="str">
        <f>IF(K601="","",VLOOKUP(K601,Measures!D$11:G$245,4,FALSE))</f>
        <v/>
      </c>
      <c r="M601" s="121" t="str">
        <f>IF('Retrofit Inputs'!Q605=0,"",'Retrofit Inputs'!Q605)</f>
        <v/>
      </c>
      <c r="N601" s="129" t="str">
        <f>IF('Retrofit Inputs'!T605=0,"",'Retrofit Inputs'!T605)</f>
        <v/>
      </c>
      <c r="O601" s="130" t="str">
        <f ca="1">IF(OR(B601="",N601=""),"",IF(N601="None",0,INDEX(INDIRECT(CONCATENATE(B601,"SF")),1,MATCH(N601,Defaults!D$22:G$22,0))))</f>
        <v/>
      </c>
      <c r="P601" s="131" t="str">
        <f t="shared" ca="1" si="36"/>
        <v/>
      </c>
      <c r="Q601" s="228" t="str">
        <f t="shared" ca="1" si="37"/>
        <v/>
      </c>
      <c r="R601" s="132" t="str">
        <f t="shared" ca="1" si="38"/>
        <v/>
      </c>
      <c r="S601" s="352" t="str">
        <f t="shared" ca="1" si="39"/>
        <v/>
      </c>
    </row>
    <row r="602" spans="1:24" ht="15.5">
      <c r="B602" s="348" t="str">
        <f>IF('Retrofit Inputs'!B606=0,"",'Retrofit Inputs'!B606)</f>
        <v/>
      </c>
      <c r="C602" s="118" t="str">
        <f>IF(B602="","",VLOOKUP(B602,Defaults!B$22:C$28,2,FALSE))</f>
        <v/>
      </c>
      <c r="D602" s="125" t="str">
        <f>IFERROR(VLOOKUP(F602,Measures!$D$11:$F$245,3,FALSE),"")</f>
        <v/>
      </c>
      <c r="E602" s="127" t="str">
        <f ca="1">IF(OR('Project Info'!$C$16="",B602=""),"",IF(D602="Screw-in Lighting",INDEX(INDIRECT(CONCATENATE(B602,"SI_IE")),'Project Info'!C$16,1),IF(D602="Hard-Wired Lighting",INDEX(INDIRECT(CONCATENATE(B602,"HW_IE")),'Project Info'!C$16,1))))</f>
        <v/>
      </c>
      <c r="F602" s="133" t="str">
        <f>IF(OR('Retrofit Inputs'!D606="",'Retrofit Inputs'!F606=""),"",IF(OR('Retrofit Inputs'!D606="LED Tube",'Retrofit Inputs'!D606="LED Kit"),CONCATENATE("LED"," ",'Retrofit Inputs'!F606),CONCATENATE('Retrofit Inputs'!D606, " ",'Retrofit Inputs'!F606)))</f>
        <v/>
      </c>
      <c r="G602" s="120" t="str">
        <f>IF(F602="","",VLOOKUP(F602,Measures!D$11:G$245,4,FALSE))</f>
        <v/>
      </c>
      <c r="H602" s="134" t="str">
        <f>IF('Retrofit Inputs'!H606=0,"",'Retrofit Inputs'!H606)</f>
        <v/>
      </c>
      <c r="I602" s="134" t="str">
        <f>IF('Retrofit Inputs'!K606=0,"",'Retrofit Inputs'!K606)</f>
        <v/>
      </c>
      <c r="J602" s="135" t="str">
        <f ca="1">IF(OR(B602="",I602=""),"",IF(I602="None",0,INDEX(INDIRECT(CONCATENATE(B602,"SF")),1,MATCH(I602,Defaults!D$22:G$22,0))))</f>
        <v/>
      </c>
      <c r="K602" s="128" t="str">
        <f>IF(OR('Retrofit Inputs'!M606="",'Retrofit Inputs'!O606=""),"",IF(OR('Retrofit Inputs'!M606="LED Tube",'Retrofit Inputs'!M606="LED Kit"),CONCATENATE("LED"," ",'Retrofit Inputs'!O606),CONCATENATE('Retrofit Inputs'!M606, " ",'Retrofit Inputs'!O606)))</f>
        <v/>
      </c>
      <c r="L602" s="123" t="str">
        <f>IF(K602="","",VLOOKUP(K602,Measures!D$11:G$245,4,FALSE))</f>
        <v/>
      </c>
      <c r="M602" s="121" t="str">
        <f>IF('Retrofit Inputs'!Q606=0,"",'Retrofit Inputs'!Q606)</f>
        <v/>
      </c>
      <c r="N602" s="129" t="str">
        <f>IF('Retrofit Inputs'!T606=0,"",'Retrofit Inputs'!T606)</f>
        <v/>
      </c>
      <c r="O602" s="130" t="str">
        <f ca="1">IF(OR(B602="",N602=""),"",IF(N602="None",0,INDEX(INDIRECT(CONCATENATE(B602,"SF")),1,MATCH(N602,Defaults!D$22:G$22,0))))</f>
        <v/>
      </c>
      <c r="P602" s="131" t="str">
        <f t="shared" ca="1" si="36"/>
        <v/>
      </c>
      <c r="Q602" s="228" t="str">
        <f t="shared" ca="1" si="37"/>
        <v/>
      </c>
      <c r="R602" s="132" t="str">
        <f t="shared" ca="1" si="38"/>
        <v/>
      </c>
      <c r="S602" s="352" t="str">
        <f t="shared" ca="1" si="39"/>
        <v/>
      </c>
    </row>
    <row r="603" spans="1:24" s="20" customFormat="1" ht="15" customHeight="1">
      <c r="A603" s="104"/>
      <c r="B603" s="348" t="str">
        <f>IF('Retrofit Inputs'!B607=0,"",'Retrofit Inputs'!B607)</f>
        <v/>
      </c>
      <c r="C603" s="118" t="str">
        <f>IF(B603="","",VLOOKUP(B603,Defaults!B$22:C$28,2,FALSE))</f>
        <v/>
      </c>
      <c r="D603" s="125" t="str">
        <f>IFERROR(VLOOKUP(F603,Measures!$D$11:$F$245,3,FALSE),"")</f>
        <v/>
      </c>
      <c r="E603" s="127" t="str">
        <f ca="1">IF(OR('Project Info'!$C$16="",B603=""),"",IF(D603="Screw-in Lighting",INDEX(INDIRECT(CONCATENATE(B603,"SI_IE")),'Project Info'!C$16,1),IF(D603="Hard-Wired Lighting",INDEX(INDIRECT(CONCATENATE(B603,"HW_IE")),'Project Info'!C$16,1))))</f>
        <v/>
      </c>
      <c r="F603" s="128" t="str">
        <f>IF(OR('Retrofit Inputs'!D607="",'Retrofit Inputs'!F607=""),"",IF(OR('Retrofit Inputs'!D607="LED Tube",'Retrofit Inputs'!D607="LED Kit"),CONCATENATE("LED"," ",'Retrofit Inputs'!F607),CONCATENATE('Retrofit Inputs'!D607, " ",'Retrofit Inputs'!F607)))</f>
        <v/>
      </c>
      <c r="G603" s="120" t="str">
        <f>IF(F603="","",VLOOKUP(F603,Measures!D$11:G$245,4,FALSE))</f>
        <v/>
      </c>
      <c r="H603" s="129" t="str">
        <f>IF('Retrofit Inputs'!H607=0,"",'Retrofit Inputs'!H607)</f>
        <v/>
      </c>
      <c r="I603" s="129" t="str">
        <f>IF('Retrofit Inputs'!K607=0,"",'Retrofit Inputs'!K607)</f>
        <v/>
      </c>
      <c r="J603" s="130" t="str">
        <f ca="1">IF(OR(B603="",I603=""),"",IF(I603="None",0,INDEX(INDIRECT(CONCATENATE(B603,"SF")),1,MATCH(I603,Defaults!D$22:G$22,0))))</f>
        <v/>
      </c>
      <c r="K603" s="128" t="str">
        <f>IF(OR('Retrofit Inputs'!M607="",'Retrofit Inputs'!O607=""),"",IF(OR('Retrofit Inputs'!M607="LED Tube",'Retrofit Inputs'!M607="LED Kit"),CONCATENATE("LED"," ",'Retrofit Inputs'!O607),CONCATENATE('Retrofit Inputs'!M607, " ",'Retrofit Inputs'!O607)))</f>
        <v/>
      </c>
      <c r="L603" s="123" t="str">
        <f>IF(K603="","",VLOOKUP(K603,Measures!D$11:G$245,4,FALSE))</f>
        <v/>
      </c>
      <c r="M603" s="121" t="str">
        <f>IF('Retrofit Inputs'!Q607=0,"",'Retrofit Inputs'!Q607)</f>
        <v/>
      </c>
      <c r="N603" s="129" t="str">
        <f>IF('Retrofit Inputs'!T607=0,"",'Retrofit Inputs'!T607)</f>
        <v/>
      </c>
      <c r="O603" s="130" t="str">
        <f ca="1">IF(OR(B603="",N603=""),"",IF(N603="None",0,INDEX(INDIRECT(CONCATENATE(B603,"SF")),1,MATCH(N603,Defaults!D$22:G$22,0))))</f>
        <v/>
      </c>
      <c r="P603" s="131" t="str">
        <f t="shared" ca="1" si="36"/>
        <v/>
      </c>
      <c r="Q603" s="228" t="str">
        <f t="shared" ca="1" si="37"/>
        <v/>
      </c>
      <c r="R603" s="132" t="str">
        <f t="shared" ca="1" si="38"/>
        <v/>
      </c>
      <c r="S603" s="352" t="str">
        <f t="shared" ca="1" si="39"/>
        <v/>
      </c>
      <c r="T603" s="104"/>
      <c r="U603" s="13"/>
      <c r="V603" s="13"/>
      <c r="W603" s="13"/>
      <c r="X603" s="13"/>
    </row>
    <row r="604" spans="1:24" s="20" customFormat="1" ht="15" customHeight="1">
      <c r="A604" s="104"/>
      <c r="B604" s="348" t="str">
        <f>IF('Retrofit Inputs'!B608=0,"",'Retrofit Inputs'!B608)</f>
        <v/>
      </c>
      <c r="C604" s="118" t="str">
        <f>IF(B604="","",VLOOKUP(B604,Defaults!B$22:C$28,2,FALSE))</f>
        <v/>
      </c>
      <c r="D604" s="125" t="str">
        <f>IFERROR(VLOOKUP(F604,Measures!$D$11:$F$245,3,FALSE),"")</f>
        <v/>
      </c>
      <c r="E604" s="127" t="str">
        <f ca="1">IF(OR('Project Info'!$C$16="",B604=""),"",IF(D604="Screw-in Lighting",INDEX(INDIRECT(CONCATENATE(B604,"SI_IE")),'Project Info'!C$16,1),IF(D604="Hard-Wired Lighting",INDEX(INDIRECT(CONCATENATE(B604,"HW_IE")),'Project Info'!C$16,1))))</f>
        <v/>
      </c>
      <c r="F604" s="128" t="str">
        <f>IF(OR('Retrofit Inputs'!D608="",'Retrofit Inputs'!F608=""),"",IF(OR('Retrofit Inputs'!D608="LED Tube",'Retrofit Inputs'!D608="LED Kit"),CONCATENATE("LED"," ",'Retrofit Inputs'!F608),CONCATENATE('Retrofit Inputs'!D608, " ",'Retrofit Inputs'!F608)))</f>
        <v/>
      </c>
      <c r="G604" s="120" t="str">
        <f>IF(F604="","",VLOOKUP(F604,Measures!D$11:G$245,4,FALSE))</f>
        <v/>
      </c>
      <c r="H604" s="129" t="str">
        <f>IF('Retrofit Inputs'!H608=0,"",'Retrofit Inputs'!H608)</f>
        <v/>
      </c>
      <c r="I604" s="129" t="str">
        <f>IF('Retrofit Inputs'!K608=0,"",'Retrofit Inputs'!K608)</f>
        <v/>
      </c>
      <c r="J604" s="130" t="str">
        <f ca="1">IF(OR(B604="",I604=""),"",IF(I604="None",0,INDEX(INDIRECT(CONCATENATE(B604,"SF")),1,MATCH(I604,Defaults!D$22:G$22,0))))</f>
        <v/>
      </c>
      <c r="K604" s="24" t="str">
        <f>IF(OR('Retrofit Inputs'!M608="",'Retrofit Inputs'!O608=""),"",IF(OR('Retrofit Inputs'!M608="LED Tube",'Retrofit Inputs'!M608="LED Kit"),CONCATENATE("LED"," ",'Retrofit Inputs'!O608),CONCATENATE('Retrofit Inputs'!M608, " ",'Retrofit Inputs'!O608)))</f>
        <v/>
      </c>
      <c r="L604" s="123" t="str">
        <f>IF(K604="","",VLOOKUP(K604,Measures!D$11:G$245,4,FALSE))</f>
        <v/>
      </c>
      <c r="M604" s="121" t="str">
        <f>IF('Retrofit Inputs'!Q608=0,"",'Retrofit Inputs'!Q608)</f>
        <v/>
      </c>
      <c r="N604" s="25" t="str">
        <f>IF('Retrofit Inputs'!T608=0,"",'Retrofit Inputs'!T608)</f>
        <v/>
      </c>
      <c r="O604" s="26" t="str">
        <f ca="1">IF(OR(B604="",N604=""),"",IF(N604="None",0,INDEX(INDIRECT(CONCATENATE(B604,"SF")),1,MATCH(N604,Defaults!D$22:G$22,0))))</f>
        <v/>
      </c>
      <c r="P604" s="131" t="str">
        <f t="shared" ca="1" si="36"/>
        <v/>
      </c>
      <c r="Q604" s="229" t="str">
        <f t="shared" ca="1" si="37"/>
        <v/>
      </c>
      <c r="R604" s="81" t="str">
        <f t="shared" ca="1" si="38"/>
        <v/>
      </c>
      <c r="S604" s="353" t="str">
        <f t="shared" ca="1" si="39"/>
        <v/>
      </c>
      <c r="T604" s="15"/>
      <c r="U604" s="104"/>
      <c r="V604" s="13"/>
      <c r="W604" s="13"/>
      <c r="X604" s="13"/>
    </row>
    <row r="605" spans="1:24" s="20" customFormat="1" ht="15" customHeight="1">
      <c r="A605" s="104"/>
      <c r="B605" s="348" t="str">
        <f>IF('Retrofit Inputs'!B609=0,"",'Retrofit Inputs'!B609)</f>
        <v/>
      </c>
      <c r="C605" s="118" t="str">
        <f>IF(B605="","",VLOOKUP(B605,Defaults!B$22:C$28,2,FALSE))</f>
        <v/>
      </c>
      <c r="D605" s="125" t="str">
        <f>IFERROR(VLOOKUP(F605,Measures!$D$11:$F$245,3,FALSE),"")</f>
        <v/>
      </c>
      <c r="E605" s="127" t="str">
        <f ca="1">IF(OR('Project Info'!$C$16="",B605=""),"",IF(D605="Screw-in Lighting",INDEX(INDIRECT(CONCATENATE(B605,"SI_IE")),'Project Info'!C$16,1),IF(D605="Hard-Wired Lighting",INDEX(INDIRECT(CONCATENATE(B605,"HW_IE")),'Project Info'!C$16,1))))</f>
        <v/>
      </c>
      <c r="F605" s="128" t="str">
        <f>IF(OR('Retrofit Inputs'!D609="",'Retrofit Inputs'!F609=""),"",IF(OR('Retrofit Inputs'!D609="LED Tube",'Retrofit Inputs'!D609="LED Kit"),CONCATENATE("LED"," ",'Retrofit Inputs'!F609),CONCATENATE('Retrofit Inputs'!D609, " ",'Retrofit Inputs'!F609)))</f>
        <v/>
      </c>
      <c r="G605" s="120" t="str">
        <f>IF(F605="","",VLOOKUP(F605,Measures!D$11:G$245,4,FALSE))</f>
        <v/>
      </c>
      <c r="H605" s="129" t="str">
        <f>IF('Retrofit Inputs'!H609=0,"",'Retrofit Inputs'!H609)</f>
        <v/>
      </c>
      <c r="I605" s="129" t="str">
        <f>IF('Retrofit Inputs'!K609=0,"",'Retrofit Inputs'!K609)</f>
        <v/>
      </c>
      <c r="J605" s="130" t="str">
        <f ca="1">IF(OR(B605="",I605=""),"",IF(I605="None",0,INDEX(INDIRECT(CONCATENATE(B605,"SF")),1,MATCH(I605,Defaults!D$22:G$22,0))))</f>
        <v/>
      </c>
      <c r="K605" s="128" t="str">
        <f>IF(OR('Retrofit Inputs'!M609="",'Retrofit Inputs'!O609=""),"",IF(OR('Retrofit Inputs'!M609="LED Tube",'Retrofit Inputs'!M609="LED Kit"),CONCATENATE("LED"," ",'Retrofit Inputs'!O609),CONCATENATE('Retrofit Inputs'!M609, " ",'Retrofit Inputs'!O609)))</f>
        <v/>
      </c>
      <c r="L605" s="123" t="str">
        <f>IF(K605="","",VLOOKUP(K605,Measures!D$11:G$245,4,FALSE))</f>
        <v/>
      </c>
      <c r="M605" s="121" t="str">
        <f>IF('Retrofit Inputs'!Q609=0,"",'Retrofit Inputs'!Q609)</f>
        <v/>
      </c>
      <c r="N605" s="129" t="str">
        <f>IF('Retrofit Inputs'!T609=0,"",'Retrofit Inputs'!T609)</f>
        <v/>
      </c>
      <c r="O605" s="130" t="str">
        <f ca="1">IF(OR(B605="",N605=""),"",IF(N605="None",0,INDEX(INDIRECT(CONCATENATE(B605,"SF")),1,MATCH(N605,Defaults!D$22:G$22,0))))</f>
        <v/>
      </c>
      <c r="P605" s="131" t="str">
        <f t="shared" ca="1" si="36"/>
        <v/>
      </c>
      <c r="Q605" s="228" t="str">
        <f t="shared" ca="1" si="37"/>
        <v/>
      </c>
      <c r="R605" s="132" t="str">
        <f t="shared" ca="1" si="38"/>
        <v/>
      </c>
      <c r="S605" s="352" t="str">
        <f t="shared" ca="1" si="39"/>
        <v/>
      </c>
      <c r="T605" s="104"/>
      <c r="U605" s="16"/>
    </row>
    <row r="606" spans="1:24" s="20" customFormat="1" ht="15" customHeight="1">
      <c r="A606" s="104"/>
      <c r="B606" s="348" t="str">
        <f>IF('Retrofit Inputs'!B610=0,"",'Retrofit Inputs'!B610)</f>
        <v/>
      </c>
      <c r="C606" s="118" t="str">
        <f>IF(B606="","",VLOOKUP(B606,Defaults!B$22:C$28,2,FALSE))</f>
        <v/>
      </c>
      <c r="D606" s="125" t="str">
        <f>IFERROR(VLOOKUP(F606,Measures!$D$11:$F$245,3,FALSE),"")</f>
        <v/>
      </c>
      <c r="E606" s="127" t="str">
        <f ca="1">IF(OR('Project Info'!$C$16="",B606=""),"",IF(D606="Screw-in Lighting",INDEX(INDIRECT(CONCATENATE(B606,"SI_IE")),'Project Info'!C$16,1),IF(D606="Hard-Wired Lighting",INDEX(INDIRECT(CONCATENATE(B606,"HW_IE")),'Project Info'!C$16,1))))</f>
        <v/>
      </c>
      <c r="F606" s="128" t="str">
        <f>IF(OR('Retrofit Inputs'!D610="",'Retrofit Inputs'!F610=""),"",IF(OR('Retrofit Inputs'!D610="LED Tube",'Retrofit Inputs'!D610="LED Kit"),CONCATENATE("LED"," ",'Retrofit Inputs'!F610),CONCATENATE('Retrofit Inputs'!D610, " ",'Retrofit Inputs'!F610)))</f>
        <v/>
      </c>
      <c r="G606" s="120" t="str">
        <f>IF(F606="","",VLOOKUP(F606,Measures!D$11:G$245,4,FALSE))</f>
        <v/>
      </c>
      <c r="H606" s="129" t="str">
        <f>IF('Retrofit Inputs'!H610=0,"",'Retrofit Inputs'!H610)</f>
        <v/>
      </c>
      <c r="I606" s="129" t="str">
        <f>IF('Retrofit Inputs'!K610=0,"",'Retrofit Inputs'!K610)</f>
        <v/>
      </c>
      <c r="J606" s="130" t="str">
        <f ca="1">IF(OR(B606="",I606=""),"",IF(I606="None",0,INDEX(INDIRECT(CONCATENATE(B606,"SF")),1,MATCH(I606,Defaults!D$22:G$22,0))))</f>
        <v/>
      </c>
      <c r="K606" s="128" t="str">
        <f>IF(OR('Retrofit Inputs'!M610="",'Retrofit Inputs'!O610=""),"",IF(OR('Retrofit Inputs'!M610="LED Tube",'Retrofit Inputs'!M610="LED Kit"),CONCATENATE("LED"," ",'Retrofit Inputs'!O610),CONCATENATE('Retrofit Inputs'!M610, " ",'Retrofit Inputs'!O610)))</f>
        <v/>
      </c>
      <c r="L606" s="123" t="str">
        <f>IF(K606="","",VLOOKUP(K606,Measures!D$11:G$245,4,FALSE))</f>
        <v/>
      </c>
      <c r="M606" s="121" t="str">
        <f>IF('Retrofit Inputs'!Q610=0,"",'Retrofit Inputs'!Q610)</f>
        <v/>
      </c>
      <c r="N606" s="129" t="str">
        <f>IF('Retrofit Inputs'!T610=0,"",'Retrofit Inputs'!T610)</f>
        <v/>
      </c>
      <c r="O606" s="130" t="str">
        <f ca="1">IF(OR(B606="",N606=""),"",IF(N606="None",0,INDEX(INDIRECT(CONCATENATE(B606,"SF")),1,MATCH(N606,Defaults!D$22:G$22,0))))</f>
        <v/>
      </c>
      <c r="P606" s="131" t="str">
        <f t="shared" ca="1" si="36"/>
        <v/>
      </c>
      <c r="Q606" s="228" t="str">
        <f t="shared" ca="1" si="37"/>
        <v/>
      </c>
      <c r="R606" s="132" t="str">
        <f t="shared" ca="1" si="38"/>
        <v/>
      </c>
      <c r="S606" s="352" t="str">
        <f t="shared" ca="1" si="39"/>
        <v/>
      </c>
      <c r="T606" s="104"/>
      <c r="U606" s="104"/>
    </row>
    <row r="607" spans="1:24" s="20" customFormat="1" ht="15" customHeight="1">
      <c r="A607" s="104"/>
      <c r="B607" s="348" t="str">
        <f>IF('Retrofit Inputs'!B611=0,"",'Retrofit Inputs'!B611)</f>
        <v/>
      </c>
      <c r="C607" s="118" t="str">
        <f>IF(B607="","",VLOOKUP(B607,Defaults!B$22:C$28,2,FALSE))</f>
        <v/>
      </c>
      <c r="D607" s="125" t="str">
        <f>IFERROR(VLOOKUP(F607,Measures!$D$11:$F$245,3,FALSE),"")</f>
        <v/>
      </c>
      <c r="E607" s="127" t="str">
        <f ca="1">IF(OR('Project Info'!$C$16="",B607=""),"",IF(D607="Screw-in Lighting",INDEX(INDIRECT(CONCATENATE(B607,"SI_IE")),'Project Info'!C$16,1),IF(D607="Hard-Wired Lighting",INDEX(INDIRECT(CONCATENATE(B607,"HW_IE")),'Project Info'!C$16,1))))</f>
        <v/>
      </c>
      <c r="F607" s="128" t="str">
        <f>IF(OR('Retrofit Inputs'!D611="",'Retrofit Inputs'!F611=""),"",IF(OR('Retrofit Inputs'!D611="LED Tube",'Retrofit Inputs'!D611="LED Kit"),CONCATENATE("LED"," ",'Retrofit Inputs'!F611),CONCATENATE('Retrofit Inputs'!D611, " ",'Retrofit Inputs'!F611)))</f>
        <v/>
      </c>
      <c r="G607" s="120" t="str">
        <f>IF(F607="","",VLOOKUP(F607,Measures!D$11:G$245,4,FALSE))</f>
        <v/>
      </c>
      <c r="H607" s="129" t="str">
        <f>IF('Retrofit Inputs'!H611=0,"",'Retrofit Inputs'!H611)</f>
        <v/>
      </c>
      <c r="I607" s="129" t="str">
        <f>IF('Retrofit Inputs'!K611=0,"",'Retrofit Inputs'!K611)</f>
        <v/>
      </c>
      <c r="J607" s="130" t="str">
        <f ca="1">IF(OR(B607="",I607=""),"",IF(I607="None",0,INDEX(INDIRECT(CONCATENATE(B607,"SF")),1,MATCH(I607,Defaults!D$22:G$22,0))))</f>
        <v/>
      </c>
      <c r="K607" s="128" t="str">
        <f>IF(OR('Retrofit Inputs'!M611="",'Retrofit Inputs'!O611=""),"",IF(OR('Retrofit Inputs'!M611="LED Tube",'Retrofit Inputs'!M611="LED Kit"),CONCATENATE("LED"," ",'Retrofit Inputs'!O611),CONCATENATE('Retrofit Inputs'!M611, " ",'Retrofit Inputs'!O611)))</f>
        <v/>
      </c>
      <c r="L607" s="123" t="str">
        <f>IF(K607="","",VLOOKUP(K607,Measures!D$11:G$245,4,FALSE))</f>
        <v/>
      </c>
      <c r="M607" s="121" t="str">
        <f>IF('Retrofit Inputs'!Q611=0,"",'Retrofit Inputs'!Q611)</f>
        <v/>
      </c>
      <c r="N607" s="129" t="str">
        <f>IF('Retrofit Inputs'!T611=0,"",'Retrofit Inputs'!T611)</f>
        <v/>
      </c>
      <c r="O607" s="130" t="str">
        <f ca="1">IF(OR(B607="",N607=""),"",IF(N607="None",0,INDEX(INDIRECT(CONCATENATE(B607,"SF")),1,MATCH(N607,Defaults!D$22:G$22,0))))</f>
        <v/>
      </c>
      <c r="P607" s="131" t="str">
        <f t="shared" ca="1" si="36"/>
        <v/>
      </c>
      <c r="Q607" s="228" t="str">
        <f t="shared" ca="1" si="37"/>
        <v/>
      </c>
      <c r="R607" s="132" t="str">
        <f t="shared" ca="1" si="38"/>
        <v/>
      </c>
      <c r="S607" s="352" t="str">
        <f t="shared" ca="1" si="39"/>
        <v/>
      </c>
      <c r="T607" s="104"/>
      <c r="U607" s="104"/>
    </row>
    <row r="608" spans="1:24" s="20" customFormat="1" ht="15" customHeight="1">
      <c r="A608" s="104"/>
      <c r="B608" s="348" t="str">
        <f>IF('Retrofit Inputs'!B612=0,"",'Retrofit Inputs'!B612)</f>
        <v/>
      </c>
      <c r="C608" s="118" t="str">
        <f>IF(B608="","",VLOOKUP(B608,Defaults!B$22:C$28,2,FALSE))</f>
        <v/>
      </c>
      <c r="D608" s="125" t="str">
        <f>IFERROR(VLOOKUP(F608,Measures!$D$11:$F$245,3,FALSE),"")</f>
        <v/>
      </c>
      <c r="E608" s="127" t="str">
        <f ca="1">IF(OR('Project Info'!$C$16="",B608=""),"",IF(D608="Screw-in Lighting",INDEX(INDIRECT(CONCATENATE(B608,"SI_IE")),'Project Info'!C$16,1),IF(D608="Hard-Wired Lighting",INDEX(INDIRECT(CONCATENATE(B608,"HW_IE")),'Project Info'!C$16,1))))</f>
        <v/>
      </c>
      <c r="F608" s="128" t="str">
        <f>IF(OR('Retrofit Inputs'!D612="",'Retrofit Inputs'!F612=""),"",IF(OR('Retrofit Inputs'!D612="LED Tube",'Retrofit Inputs'!D612="LED Kit"),CONCATENATE("LED"," ",'Retrofit Inputs'!F612),CONCATENATE('Retrofit Inputs'!D612, " ",'Retrofit Inputs'!F612)))</f>
        <v/>
      </c>
      <c r="G608" s="120" t="str">
        <f>IF(F608="","",VLOOKUP(F608,Measures!D$11:G$245,4,FALSE))</f>
        <v/>
      </c>
      <c r="H608" s="129" t="str">
        <f>IF('Retrofit Inputs'!H612=0,"",'Retrofit Inputs'!H612)</f>
        <v/>
      </c>
      <c r="I608" s="129" t="str">
        <f>IF('Retrofit Inputs'!K612=0,"",'Retrofit Inputs'!K612)</f>
        <v/>
      </c>
      <c r="J608" s="130" t="str">
        <f ca="1">IF(OR(B608="",I608=""),"",IF(I608="None",0,INDEX(INDIRECT(CONCATENATE(B608,"SF")),1,MATCH(I608,Defaults!D$22:G$22,0))))</f>
        <v/>
      </c>
      <c r="K608" s="128" t="str">
        <f>IF(OR('Retrofit Inputs'!M612="",'Retrofit Inputs'!O612=""),"",IF(OR('Retrofit Inputs'!M612="LED Tube",'Retrofit Inputs'!M612="LED Kit"),CONCATENATE("LED"," ",'Retrofit Inputs'!O612),CONCATENATE('Retrofit Inputs'!M612, " ",'Retrofit Inputs'!O612)))</f>
        <v/>
      </c>
      <c r="L608" s="123" t="str">
        <f>IF(K608="","",VLOOKUP(K608,Measures!D$11:G$245,4,FALSE))</f>
        <v/>
      </c>
      <c r="M608" s="121" t="str">
        <f>IF('Retrofit Inputs'!Q612=0,"",'Retrofit Inputs'!Q612)</f>
        <v/>
      </c>
      <c r="N608" s="129" t="str">
        <f>IF('Retrofit Inputs'!T612=0,"",'Retrofit Inputs'!T612)</f>
        <v/>
      </c>
      <c r="O608" s="130" t="str">
        <f ca="1">IF(OR(B608="",N608=""),"",IF(N608="None",0,INDEX(INDIRECT(CONCATENATE(B608,"SF")),1,MATCH(N608,Defaults!D$22:G$22,0))))</f>
        <v/>
      </c>
      <c r="P608" s="131" t="str">
        <f t="shared" ca="1" si="36"/>
        <v/>
      </c>
      <c r="Q608" s="228" t="str">
        <f t="shared" ca="1" si="37"/>
        <v/>
      </c>
      <c r="R608" s="132" t="str">
        <f t="shared" ca="1" si="38"/>
        <v/>
      </c>
      <c r="S608" s="352" t="str">
        <f t="shared" ca="1" si="39"/>
        <v/>
      </c>
      <c r="T608" s="104"/>
      <c r="U608" s="104"/>
    </row>
    <row r="609" spans="1:24" s="20" customFormat="1" ht="15" customHeight="1">
      <c r="A609" s="18"/>
      <c r="B609" s="348" t="str">
        <f>IF('Retrofit Inputs'!B613=0,"",'Retrofit Inputs'!B613)</f>
        <v/>
      </c>
      <c r="C609" s="118" t="str">
        <f>IF(B609="","",VLOOKUP(B609,Defaults!B$22:C$28,2,FALSE))</f>
        <v/>
      </c>
      <c r="D609" s="125" t="str">
        <f>IFERROR(VLOOKUP(F609,Measures!$D$11:$F$245,3,FALSE),"")</f>
        <v/>
      </c>
      <c r="E609" s="127" t="str">
        <f ca="1">IF(OR('Project Info'!$C$16="",B609=""),"",IF(D609="Screw-in Lighting",INDEX(INDIRECT(CONCATENATE(B609,"SI_IE")),'Project Info'!C$16,1),IF(D609="Hard-Wired Lighting",INDEX(INDIRECT(CONCATENATE(B609,"HW_IE")),'Project Info'!C$16,1))))</f>
        <v/>
      </c>
      <c r="F609" s="128" t="str">
        <f>IF(OR('Retrofit Inputs'!D613="",'Retrofit Inputs'!F613=""),"",IF(OR('Retrofit Inputs'!D613="LED Tube",'Retrofit Inputs'!D613="LED Kit"),CONCATENATE("LED"," ",'Retrofit Inputs'!F613),CONCATENATE('Retrofit Inputs'!D613, " ",'Retrofit Inputs'!F613)))</f>
        <v/>
      </c>
      <c r="G609" s="120" t="str">
        <f>IF(F609="","",VLOOKUP(F609,Measures!D$11:G$245,4,FALSE))</f>
        <v/>
      </c>
      <c r="H609" s="129" t="str">
        <f>IF('Retrofit Inputs'!H613=0,"",'Retrofit Inputs'!H613)</f>
        <v/>
      </c>
      <c r="I609" s="129" t="str">
        <f>IF('Retrofit Inputs'!K613=0,"",'Retrofit Inputs'!K613)</f>
        <v/>
      </c>
      <c r="J609" s="130" t="str">
        <f ca="1">IF(OR(B609="",I609=""),"",IF(I609="None",0,INDEX(INDIRECT(CONCATENATE(B609,"SF")),1,MATCH(I609,Defaults!D$22:G$22,0))))</f>
        <v/>
      </c>
      <c r="K609" s="128" t="str">
        <f>IF(OR('Retrofit Inputs'!M613="",'Retrofit Inputs'!O613=""),"",IF(OR('Retrofit Inputs'!M613="LED Tube",'Retrofit Inputs'!M613="LED Kit"),CONCATENATE("LED"," ",'Retrofit Inputs'!O613),CONCATENATE('Retrofit Inputs'!M613, " ",'Retrofit Inputs'!O613)))</f>
        <v/>
      </c>
      <c r="L609" s="123" t="str">
        <f>IF(K609="","",VLOOKUP(K609,Measures!D$11:G$245,4,FALSE))</f>
        <v/>
      </c>
      <c r="M609" s="121" t="str">
        <f>IF('Retrofit Inputs'!Q613=0,"",'Retrofit Inputs'!Q613)</f>
        <v/>
      </c>
      <c r="N609" s="129" t="str">
        <f>IF('Retrofit Inputs'!T613=0,"",'Retrofit Inputs'!T613)</f>
        <v/>
      </c>
      <c r="O609" s="130" t="str">
        <f ca="1">IF(OR(B609="",N609=""),"",IF(N609="None",0,INDEX(INDIRECT(CONCATENATE(B609,"SF")),1,MATCH(N609,Defaults!D$22:G$22,0))))</f>
        <v/>
      </c>
      <c r="P609" s="131" t="str">
        <f t="shared" ca="1" si="36"/>
        <v/>
      </c>
      <c r="Q609" s="228" t="str">
        <f t="shared" ca="1" si="37"/>
        <v/>
      </c>
      <c r="R609" s="132" t="str">
        <f t="shared" ca="1" si="38"/>
        <v/>
      </c>
      <c r="S609" s="352" t="str">
        <f t="shared" ca="1" si="39"/>
        <v/>
      </c>
      <c r="T609" s="104"/>
      <c r="U609" s="104"/>
    </row>
    <row r="610" spans="1:24" s="20" customFormat="1" ht="15" customHeight="1">
      <c r="A610" s="109"/>
      <c r="B610" s="348" t="str">
        <f>IF('Retrofit Inputs'!B614=0,"",'Retrofit Inputs'!B614)</f>
        <v/>
      </c>
      <c r="C610" s="118" t="str">
        <f>IF(B610="","",VLOOKUP(B610,Defaults!B$22:C$28,2,FALSE))</f>
        <v/>
      </c>
      <c r="D610" s="125" t="str">
        <f>IFERROR(VLOOKUP(F610,Measures!$D$11:$F$245,3,FALSE),"")</f>
        <v/>
      </c>
      <c r="E610" s="127" t="str">
        <f ca="1">IF(OR('Project Info'!$C$16="",B610=""),"",IF(D610="Screw-in Lighting",INDEX(INDIRECT(CONCATENATE(B610,"SI_IE")),'Project Info'!C$16,1),IF(D610="Hard-Wired Lighting",INDEX(INDIRECT(CONCATENATE(B610,"HW_IE")),'Project Info'!C$16,1))))</f>
        <v/>
      </c>
      <c r="F610" s="133" t="str">
        <f>IF(OR('Retrofit Inputs'!D614="",'Retrofit Inputs'!F614=""),"",IF(OR('Retrofit Inputs'!D614="LED Tube",'Retrofit Inputs'!D614="LED Kit"),CONCATENATE("LED"," ",'Retrofit Inputs'!F614),CONCATENATE('Retrofit Inputs'!D614, " ",'Retrofit Inputs'!F614)))</f>
        <v/>
      </c>
      <c r="G610" s="120" t="str">
        <f>IF(F610="","",VLOOKUP(F610,Measures!D$11:G$245,4,FALSE))</f>
        <v/>
      </c>
      <c r="H610" s="134" t="str">
        <f>IF('Retrofit Inputs'!H614=0,"",'Retrofit Inputs'!H614)</f>
        <v/>
      </c>
      <c r="I610" s="134" t="str">
        <f>IF('Retrofit Inputs'!K614=0,"",'Retrofit Inputs'!K614)</f>
        <v/>
      </c>
      <c r="J610" s="135" t="str">
        <f ca="1">IF(OR(B610="",I610=""),"",IF(I610="None",0,INDEX(INDIRECT(CONCATENATE(B610,"SF")),1,MATCH(I610,Defaults!D$22:G$22,0))))</f>
        <v/>
      </c>
      <c r="K610" s="128" t="str">
        <f>IF(OR('Retrofit Inputs'!M614="",'Retrofit Inputs'!O614=""),"",IF(OR('Retrofit Inputs'!M614="LED Tube",'Retrofit Inputs'!M614="LED Kit"),CONCATENATE("LED"," ",'Retrofit Inputs'!O614),CONCATENATE('Retrofit Inputs'!M614, " ",'Retrofit Inputs'!O614)))</f>
        <v/>
      </c>
      <c r="L610" s="123" t="str">
        <f>IF(K610="","",VLOOKUP(K610,Measures!D$11:G$245,4,FALSE))</f>
        <v/>
      </c>
      <c r="M610" s="121" t="str">
        <f>IF('Retrofit Inputs'!Q614=0,"",'Retrofit Inputs'!Q614)</f>
        <v/>
      </c>
      <c r="N610" s="129" t="str">
        <f>IF('Retrofit Inputs'!T614=0,"",'Retrofit Inputs'!T614)</f>
        <v/>
      </c>
      <c r="O610" s="130" t="str">
        <f ca="1">IF(OR(B610="",N610=""),"",IF(N610="None",0,INDEX(INDIRECT(CONCATENATE(B610,"SF")),1,MATCH(N610,Defaults!D$22:G$22,0))))</f>
        <v/>
      </c>
      <c r="P610" s="131" t="str">
        <f t="shared" ca="1" si="36"/>
        <v/>
      </c>
      <c r="Q610" s="228" t="str">
        <f t="shared" ca="1" si="37"/>
        <v/>
      </c>
      <c r="R610" s="132" t="str">
        <f t="shared" ca="1" si="38"/>
        <v/>
      </c>
      <c r="S610" s="352" t="str">
        <f t="shared" ca="1" si="39"/>
        <v/>
      </c>
      <c r="T610" s="104"/>
      <c r="U610" s="104"/>
    </row>
    <row r="611" spans="1:24" s="20" customFormat="1" ht="15" customHeight="1">
      <c r="A611" s="109"/>
      <c r="B611" s="348" t="str">
        <f>IF('Retrofit Inputs'!B615=0,"",'Retrofit Inputs'!B615)</f>
        <v/>
      </c>
      <c r="C611" s="118" t="str">
        <f>IF(B611="","",VLOOKUP(B611,Defaults!B$22:C$28,2,FALSE))</f>
        <v/>
      </c>
      <c r="D611" s="125" t="str">
        <f>IFERROR(VLOOKUP(F611,Measures!$D$11:$F$245,3,FALSE),"")</f>
        <v/>
      </c>
      <c r="E611" s="127" t="str">
        <f ca="1">IF(OR('Project Info'!$C$16="",B611=""),"",IF(D611="Screw-in Lighting",INDEX(INDIRECT(CONCATENATE(B611,"SI_IE")),'Project Info'!C$16,1),IF(D611="Hard-Wired Lighting",INDEX(INDIRECT(CONCATENATE(B611,"HW_IE")),'Project Info'!C$16,1))))</f>
        <v/>
      </c>
      <c r="F611" s="133" t="str">
        <f>IF(OR('Retrofit Inputs'!D615="",'Retrofit Inputs'!F615=""),"",IF(OR('Retrofit Inputs'!D615="LED Tube",'Retrofit Inputs'!D615="LED Kit"),CONCATENATE("LED"," ",'Retrofit Inputs'!F615),CONCATENATE('Retrofit Inputs'!D615, " ",'Retrofit Inputs'!F615)))</f>
        <v/>
      </c>
      <c r="G611" s="120" t="str">
        <f>IF(F611="","",VLOOKUP(F611,Measures!D$11:G$245,4,FALSE))</f>
        <v/>
      </c>
      <c r="H611" s="134" t="str">
        <f>IF('Retrofit Inputs'!H615=0,"",'Retrofit Inputs'!H615)</f>
        <v/>
      </c>
      <c r="I611" s="134" t="str">
        <f>IF('Retrofit Inputs'!K615=0,"",'Retrofit Inputs'!K615)</f>
        <v/>
      </c>
      <c r="J611" s="135" t="str">
        <f ca="1">IF(OR(B611="",I611=""),"",IF(I611="None",0,INDEX(INDIRECT(CONCATENATE(B611,"SF")),1,MATCH(I611,Defaults!D$22:G$22,0))))</f>
        <v/>
      </c>
      <c r="K611" s="128" t="str">
        <f>IF(OR('Retrofit Inputs'!M615="",'Retrofit Inputs'!O615=""),"",IF(OR('Retrofit Inputs'!M615="LED Tube",'Retrofit Inputs'!M615="LED Kit"),CONCATENATE("LED"," ",'Retrofit Inputs'!O615),CONCATENATE('Retrofit Inputs'!M615, " ",'Retrofit Inputs'!O615)))</f>
        <v/>
      </c>
      <c r="L611" s="123" t="str">
        <f>IF(K611="","",VLOOKUP(K611,Measures!D$11:G$245,4,FALSE))</f>
        <v/>
      </c>
      <c r="M611" s="121" t="str">
        <f>IF('Retrofit Inputs'!Q615=0,"",'Retrofit Inputs'!Q615)</f>
        <v/>
      </c>
      <c r="N611" s="129" t="str">
        <f>IF('Retrofit Inputs'!T615=0,"",'Retrofit Inputs'!T615)</f>
        <v/>
      </c>
      <c r="O611" s="130" t="str">
        <f ca="1">IF(OR(B611="",N611=""),"",IF(N611="None",0,INDEX(INDIRECT(CONCATENATE(B611,"SF")),1,MATCH(N611,Defaults!D$22:G$22,0))))</f>
        <v/>
      </c>
      <c r="P611" s="131" t="str">
        <f t="shared" ca="1" si="36"/>
        <v/>
      </c>
      <c r="Q611" s="228" t="str">
        <f t="shared" ca="1" si="37"/>
        <v/>
      </c>
      <c r="R611" s="132" t="str">
        <f t="shared" ca="1" si="38"/>
        <v/>
      </c>
      <c r="S611" s="352" t="str">
        <f t="shared" ca="1" si="39"/>
        <v/>
      </c>
      <c r="T611" s="104"/>
      <c r="U611" s="104"/>
    </row>
    <row r="612" spans="1:24" s="20" customFormat="1" ht="15" customHeight="1">
      <c r="A612" s="109"/>
      <c r="B612" s="348" t="str">
        <f>IF('Retrofit Inputs'!B616=0,"",'Retrofit Inputs'!B616)</f>
        <v/>
      </c>
      <c r="C612" s="118" t="str">
        <f>IF(B612="","",VLOOKUP(B612,Defaults!B$22:C$28,2,FALSE))</f>
        <v/>
      </c>
      <c r="D612" s="125" t="str">
        <f>IFERROR(VLOOKUP(F612,Measures!$D$11:$F$245,3,FALSE),"")</f>
        <v/>
      </c>
      <c r="E612" s="127" t="str">
        <f ca="1">IF(OR('Project Info'!$C$16="",B612=""),"",IF(D612="Screw-in Lighting",INDEX(INDIRECT(CONCATENATE(B612,"SI_IE")),'Project Info'!C$16,1),IF(D612="Hard-Wired Lighting",INDEX(INDIRECT(CONCATENATE(B612,"HW_IE")),'Project Info'!C$16,1))))</f>
        <v/>
      </c>
      <c r="F612" s="117" t="str">
        <f>IF(OR('Retrofit Inputs'!D616="",'Retrofit Inputs'!F616=""),"",IF(OR('Retrofit Inputs'!D616="LED Tube",'Retrofit Inputs'!D616="LED Kit"),CONCATENATE("LED"," ",'Retrofit Inputs'!F616),CONCATENATE('Retrofit Inputs'!D616, " ",'Retrofit Inputs'!F616)))</f>
        <v/>
      </c>
      <c r="G612" s="120" t="str">
        <f>IF(F612="","",VLOOKUP(F612,Measures!D$11:G$245,4,FALSE))</f>
        <v/>
      </c>
      <c r="H612" s="121" t="str">
        <f>IF('Retrofit Inputs'!H616=0,"",'Retrofit Inputs'!H616)</f>
        <v/>
      </c>
      <c r="I612" s="121" t="str">
        <f>IF('Retrofit Inputs'!K616=0,"",'Retrofit Inputs'!K616)</f>
        <v/>
      </c>
      <c r="J612" s="122" t="str">
        <f ca="1">IF(OR(B612="",I612=""),"",IF(I612="None",0,INDEX(INDIRECT(CONCATENATE(B612,"SF")),1,MATCH(I612,Defaults!D$22:G$22,0))))</f>
        <v/>
      </c>
      <c r="K612" s="117" t="str">
        <f>IF(OR('Retrofit Inputs'!M616="",'Retrofit Inputs'!O616=""),"",IF(OR('Retrofit Inputs'!M616="LED Tube",'Retrofit Inputs'!M616="LED Kit"),CONCATENATE("LED"," ",'Retrofit Inputs'!O616),CONCATENATE('Retrofit Inputs'!M616, " ",'Retrofit Inputs'!O616)))</f>
        <v/>
      </c>
      <c r="L612" s="123" t="str">
        <f>IF(K612="","",VLOOKUP(K612,Measures!D$11:G$245,4,FALSE))</f>
        <v/>
      </c>
      <c r="M612" s="121" t="str">
        <f>IF('Retrofit Inputs'!Q616=0,"",'Retrofit Inputs'!Q616)</f>
        <v/>
      </c>
      <c r="N612" s="121" t="str">
        <f>IF('Retrofit Inputs'!T616=0,"",'Retrofit Inputs'!T616)</f>
        <v/>
      </c>
      <c r="O612" s="122" t="str">
        <f ca="1">IF(OR(B612="",N612=""),"",IF(N612="None",0,INDEX(INDIRECT(CONCATENATE(B612,"SF")),1,MATCH(N612,Defaults!D$22:G$22,0))))</f>
        <v/>
      </c>
      <c r="P612" s="136" t="str">
        <f t="shared" ca="1" si="36"/>
        <v/>
      </c>
      <c r="Q612" s="230" t="str">
        <f t="shared" ca="1" si="37"/>
        <v/>
      </c>
      <c r="R612" s="126" t="str">
        <f t="shared" ca="1" si="38"/>
        <v/>
      </c>
      <c r="S612" s="351" t="str">
        <f t="shared" ca="1" si="39"/>
        <v/>
      </c>
      <c r="T612" s="104"/>
      <c r="U612" s="104"/>
    </row>
    <row r="613" spans="1:24" ht="15" customHeight="1">
      <c r="A613" s="15"/>
      <c r="B613" s="348" t="str">
        <f>IF('Retrofit Inputs'!B617=0,"",'Retrofit Inputs'!B617)</f>
        <v/>
      </c>
      <c r="C613" s="118" t="str">
        <f>IF(B613="","",VLOOKUP(B613,Defaults!B$22:C$28,2,FALSE))</f>
        <v/>
      </c>
      <c r="D613" s="125" t="str">
        <f>IFERROR(VLOOKUP(F613,Measures!$D$11:$F$245,3,FALSE),"")</f>
        <v/>
      </c>
      <c r="E613" s="127" t="str">
        <f ca="1">IF(OR('Project Info'!$C$16="",B613=""),"",IF(D613="Screw-in Lighting",INDEX(INDIRECT(CONCATENATE(B613,"SI_IE")),'Project Info'!C$16,1),IF(D613="Hard-Wired Lighting",INDEX(INDIRECT(CONCATENATE(B613,"HW_IE")),'Project Info'!C$16,1))))</f>
        <v/>
      </c>
      <c r="F613" s="128" t="str">
        <f>IF(OR('Retrofit Inputs'!D617="",'Retrofit Inputs'!F617=""),"",IF(OR('Retrofit Inputs'!D617="LED Tube",'Retrofit Inputs'!D617="LED Kit"),CONCATENATE("LED"," ",'Retrofit Inputs'!F617),CONCATENATE('Retrofit Inputs'!D617, " ",'Retrofit Inputs'!F617)))</f>
        <v/>
      </c>
      <c r="G613" s="120" t="str">
        <f>IF(F613="","",VLOOKUP(F613,Measures!D$11:G$245,4,FALSE))</f>
        <v/>
      </c>
      <c r="H613" s="129" t="str">
        <f>IF('Retrofit Inputs'!H617=0,"",'Retrofit Inputs'!H617)</f>
        <v/>
      </c>
      <c r="I613" s="129" t="str">
        <f>IF('Retrofit Inputs'!K617=0,"",'Retrofit Inputs'!K617)</f>
        <v/>
      </c>
      <c r="J613" s="130" t="str">
        <f ca="1">IF(OR(B613="",I613=""),"",IF(I613="None",0,INDEX(INDIRECT(CONCATENATE(B613,"SF")),1,MATCH(I613,Defaults!D$22:G$22,0))))</f>
        <v/>
      </c>
      <c r="K613" s="128" t="str">
        <f>IF(OR('Retrofit Inputs'!M617="",'Retrofit Inputs'!O617=""),"",IF(OR('Retrofit Inputs'!M617="LED Tube",'Retrofit Inputs'!M617="LED Kit"),CONCATENATE("LED"," ",'Retrofit Inputs'!O617),CONCATENATE('Retrofit Inputs'!M617, " ",'Retrofit Inputs'!O617)))</f>
        <v/>
      </c>
      <c r="L613" s="123" t="str">
        <f>IF(K613="","",VLOOKUP(K613,Measures!D$11:G$245,4,FALSE))</f>
        <v/>
      </c>
      <c r="M613" s="121" t="str">
        <f>IF('Retrofit Inputs'!Q617=0,"",'Retrofit Inputs'!Q617)</f>
        <v/>
      </c>
      <c r="N613" s="129" t="str">
        <f>IF('Retrofit Inputs'!T617=0,"",'Retrofit Inputs'!T617)</f>
        <v/>
      </c>
      <c r="O613" s="130" t="str">
        <f ca="1">IF(OR(B613="",N613=""),"",IF(N613="None",0,INDEX(INDIRECT(CONCATENATE(B613,"SF")),1,MATCH(N613,Defaults!D$22:G$22,0))))</f>
        <v/>
      </c>
      <c r="P613" s="131" t="str">
        <f t="shared" ca="1" si="36"/>
        <v/>
      </c>
      <c r="Q613" s="228" t="str">
        <f t="shared" ca="1" si="37"/>
        <v/>
      </c>
      <c r="R613" s="132" t="str">
        <f t="shared" ca="1" si="38"/>
        <v/>
      </c>
      <c r="S613" s="352" t="str">
        <f t="shared" ca="1" si="39"/>
        <v/>
      </c>
      <c r="U613" s="104"/>
      <c r="V613" s="20"/>
      <c r="W613" s="20"/>
      <c r="X613" s="20"/>
    </row>
    <row r="614" spans="1:24" ht="15" customHeight="1">
      <c r="A614" s="19"/>
      <c r="B614" s="348" t="str">
        <f>IF('Retrofit Inputs'!B618=0,"",'Retrofit Inputs'!B618)</f>
        <v/>
      </c>
      <c r="C614" s="118" t="str">
        <f>IF(B614="","",VLOOKUP(B614,Defaults!B$22:C$28,2,FALSE))</f>
        <v/>
      </c>
      <c r="D614" s="125" t="str">
        <f>IFERROR(VLOOKUP(F614,Measures!$D$11:$F$245,3,FALSE),"")</f>
        <v/>
      </c>
      <c r="E614" s="127" t="str">
        <f ca="1">IF(OR('Project Info'!$C$16="",B614=""),"",IF(D614="Screw-in Lighting",INDEX(INDIRECT(CONCATENATE(B614,"SI_IE")),'Project Info'!C$16,1),IF(D614="Hard-Wired Lighting",INDEX(INDIRECT(CONCATENATE(B614,"HW_IE")),'Project Info'!C$16,1))))</f>
        <v/>
      </c>
      <c r="F614" s="128" t="str">
        <f>IF(OR('Retrofit Inputs'!D618="",'Retrofit Inputs'!F618=""),"",IF(OR('Retrofit Inputs'!D618="LED Tube",'Retrofit Inputs'!D618="LED Kit"),CONCATENATE("LED"," ",'Retrofit Inputs'!F618),CONCATENATE('Retrofit Inputs'!D618, " ",'Retrofit Inputs'!F618)))</f>
        <v/>
      </c>
      <c r="G614" s="120" t="str">
        <f>IF(F614="","",VLOOKUP(F614,Measures!D$11:G$245,4,FALSE))</f>
        <v/>
      </c>
      <c r="H614" s="129" t="str">
        <f>IF('Retrofit Inputs'!H618=0,"",'Retrofit Inputs'!H618)</f>
        <v/>
      </c>
      <c r="I614" s="129" t="str">
        <f>IF('Retrofit Inputs'!K618=0,"",'Retrofit Inputs'!K618)</f>
        <v/>
      </c>
      <c r="J614" s="130" t="str">
        <f ca="1">IF(OR(B614="",I614=""),"",IF(I614="None",0,INDEX(INDIRECT(CONCATENATE(B614,"SF")),1,MATCH(I614,Defaults!D$22:G$22,0))))</f>
        <v/>
      </c>
      <c r="K614" s="24" t="str">
        <f>IF(OR('Retrofit Inputs'!M618="",'Retrofit Inputs'!O618=""),"",IF(OR('Retrofit Inputs'!M618="LED Tube",'Retrofit Inputs'!M618="LED Kit"),CONCATENATE("LED"," ",'Retrofit Inputs'!O618),CONCATENATE('Retrofit Inputs'!M618, " ",'Retrofit Inputs'!O618)))</f>
        <v/>
      </c>
      <c r="L614" s="123" t="str">
        <f>IF(K614="","",VLOOKUP(K614,Measures!D$11:G$245,4,FALSE))</f>
        <v/>
      </c>
      <c r="M614" s="121" t="str">
        <f>IF('Retrofit Inputs'!Q618=0,"",'Retrofit Inputs'!Q618)</f>
        <v/>
      </c>
      <c r="N614" s="25" t="str">
        <f>IF('Retrofit Inputs'!T618=0,"",'Retrofit Inputs'!T618)</f>
        <v/>
      </c>
      <c r="O614" s="26" t="str">
        <f ca="1">IF(OR(B614="",N614=""),"",IF(N614="None",0,INDEX(INDIRECT(CONCATENATE(B614,"SF")),1,MATCH(N614,Defaults!D$22:G$22,0))))</f>
        <v/>
      </c>
      <c r="P614" s="27" t="str">
        <f t="shared" ca="1" si="36"/>
        <v/>
      </c>
      <c r="Q614" s="229" t="str">
        <f t="shared" ca="1" si="37"/>
        <v/>
      </c>
      <c r="R614" s="81" t="str">
        <f t="shared" ca="1" si="38"/>
        <v/>
      </c>
      <c r="S614" s="353" t="str">
        <f t="shared" ca="1" si="39"/>
        <v/>
      </c>
      <c r="V614" s="20"/>
      <c r="W614" s="20"/>
      <c r="X614" s="20"/>
    </row>
    <row r="615" spans="1:24" ht="15" customHeight="1">
      <c r="A615" s="104"/>
      <c r="B615" s="348" t="str">
        <f>IF('Retrofit Inputs'!B619=0,"",'Retrofit Inputs'!B619)</f>
        <v/>
      </c>
      <c r="C615" s="118" t="str">
        <f>IF(B615="","",VLOOKUP(B615,Defaults!B$22:C$28,2,FALSE))</f>
        <v/>
      </c>
      <c r="D615" s="125" t="str">
        <f>IFERROR(VLOOKUP(F615,Measures!$D$11:$F$245,3,FALSE),"")</f>
        <v/>
      </c>
      <c r="E615" s="127" t="str">
        <f ca="1">IF(OR('Project Info'!$C$16="",B615=""),"",IF(D615="Screw-in Lighting",INDEX(INDIRECT(CONCATENATE(B615,"SI_IE")),'Project Info'!C$16,1),IF(D615="Hard-Wired Lighting",INDEX(INDIRECT(CONCATENATE(B615,"HW_IE")),'Project Info'!C$16,1))))</f>
        <v/>
      </c>
      <c r="F615" s="128" t="str">
        <f>IF(OR('Retrofit Inputs'!D619="",'Retrofit Inputs'!F619=""),"",IF(OR('Retrofit Inputs'!D619="LED Tube",'Retrofit Inputs'!D619="LED Kit"),CONCATENATE("LED"," ",'Retrofit Inputs'!F619),CONCATENATE('Retrofit Inputs'!D619, " ",'Retrofit Inputs'!F619)))</f>
        <v/>
      </c>
      <c r="G615" s="120" t="str">
        <f>IF(F615="","",VLOOKUP(F615,Measures!D$11:G$245,4,FALSE))</f>
        <v/>
      </c>
      <c r="H615" s="129" t="str">
        <f>IF('Retrofit Inputs'!H619=0,"",'Retrofit Inputs'!H619)</f>
        <v/>
      </c>
      <c r="I615" s="129" t="str">
        <f>IF('Retrofit Inputs'!K619=0,"",'Retrofit Inputs'!K619)</f>
        <v/>
      </c>
      <c r="J615" s="130" t="str">
        <f ca="1">IF(OR(B615="",I615=""),"",IF(I615="None",0,INDEX(INDIRECT(CONCATENATE(B615,"SF")),1,MATCH(I615,Defaults!D$22:G$22,0))))</f>
        <v/>
      </c>
      <c r="K615" s="128" t="str">
        <f>IF(OR('Retrofit Inputs'!M619="",'Retrofit Inputs'!O619=""),"",IF(OR('Retrofit Inputs'!M619="LED Tube",'Retrofit Inputs'!M619="LED Kit"),CONCATENATE("LED"," ",'Retrofit Inputs'!O619),CONCATENATE('Retrofit Inputs'!M619, " ",'Retrofit Inputs'!O619)))</f>
        <v/>
      </c>
      <c r="L615" s="123" t="str">
        <f>IF(K615="","",VLOOKUP(K615,Measures!D$11:G$245,4,FALSE))</f>
        <v/>
      </c>
      <c r="M615" s="121" t="str">
        <f>IF('Retrofit Inputs'!Q619=0,"",'Retrofit Inputs'!Q619)</f>
        <v/>
      </c>
      <c r="N615" s="129" t="str">
        <f>IF('Retrofit Inputs'!T619=0,"",'Retrofit Inputs'!T619)</f>
        <v/>
      </c>
      <c r="O615" s="130" t="str">
        <f ca="1">IF(OR(B615="",N615=""),"",IF(N615="None",0,INDEX(INDIRECT(CONCATENATE(B615,"SF")),1,MATCH(N615,Defaults!D$22:G$22,0))))</f>
        <v/>
      </c>
      <c r="P615" s="131" t="str">
        <f t="shared" ca="1" si="36"/>
        <v/>
      </c>
      <c r="Q615" s="228" t="str">
        <f t="shared" ca="1" si="37"/>
        <v/>
      </c>
      <c r="R615" s="132" t="str">
        <f t="shared" ca="1" si="38"/>
        <v/>
      </c>
      <c r="S615" s="352" t="str">
        <f t="shared" ca="1" si="39"/>
        <v/>
      </c>
    </row>
    <row r="616" spans="1:24" ht="15" customHeight="1">
      <c r="A616" s="104"/>
      <c r="B616" s="348" t="str">
        <f>IF('Retrofit Inputs'!B620=0,"",'Retrofit Inputs'!B620)</f>
        <v/>
      </c>
      <c r="C616" s="118" t="str">
        <f>IF(B616="","",VLOOKUP(B616,Defaults!B$22:C$28,2,FALSE))</f>
        <v/>
      </c>
      <c r="D616" s="125" t="str">
        <f>IFERROR(VLOOKUP(F616,Measures!$D$11:$F$245,3,FALSE),"")</f>
        <v/>
      </c>
      <c r="E616" s="127" t="str">
        <f ca="1">IF(OR('Project Info'!$C$16="",B616=""),"",IF(D616="Screw-in Lighting",INDEX(INDIRECT(CONCATENATE(B616,"SI_IE")),'Project Info'!C$16,1),IF(D616="Hard-Wired Lighting",INDEX(INDIRECT(CONCATENATE(B616,"HW_IE")),'Project Info'!C$16,1))))</f>
        <v/>
      </c>
      <c r="F616" s="128" t="str">
        <f>IF(OR('Retrofit Inputs'!D620="",'Retrofit Inputs'!F620=""),"",IF(OR('Retrofit Inputs'!D620="LED Tube",'Retrofit Inputs'!D620="LED Kit"),CONCATENATE("LED"," ",'Retrofit Inputs'!F620),CONCATENATE('Retrofit Inputs'!D620, " ",'Retrofit Inputs'!F620)))</f>
        <v/>
      </c>
      <c r="G616" s="120" t="str">
        <f>IF(F616="","",VLOOKUP(F616,Measures!D$11:G$245,4,FALSE))</f>
        <v/>
      </c>
      <c r="H616" s="129" t="str">
        <f>IF('Retrofit Inputs'!H620=0,"",'Retrofit Inputs'!H620)</f>
        <v/>
      </c>
      <c r="I616" s="129" t="str">
        <f>IF('Retrofit Inputs'!K620=0,"",'Retrofit Inputs'!K620)</f>
        <v/>
      </c>
      <c r="J616" s="130" t="str">
        <f ca="1">IF(OR(B616="",I616=""),"",IF(I616="None",0,INDEX(INDIRECT(CONCATENATE(B616,"SF")),1,MATCH(I616,Defaults!D$22:G$22,0))))</f>
        <v/>
      </c>
      <c r="K616" s="128" t="str">
        <f>IF(OR('Retrofit Inputs'!M620="",'Retrofit Inputs'!O620=""),"",IF(OR('Retrofit Inputs'!M620="LED Tube",'Retrofit Inputs'!M620="LED Kit"),CONCATENATE("LED"," ",'Retrofit Inputs'!O620),CONCATENATE('Retrofit Inputs'!M620, " ",'Retrofit Inputs'!O620)))</f>
        <v/>
      </c>
      <c r="L616" s="123" t="str">
        <f>IF(K616="","",VLOOKUP(K616,Measures!D$11:G$245,4,FALSE))</f>
        <v/>
      </c>
      <c r="M616" s="121" t="str">
        <f>IF('Retrofit Inputs'!Q620=0,"",'Retrofit Inputs'!Q620)</f>
        <v/>
      </c>
      <c r="N616" s="129" t="str">
        <f>IF('Retrofit Inputs'!T620=0,"",'Retrofit Inputs'!T620)</f>
        <v/>
      </c>
      <c r="O616" s="130" t="str">
        <f ca="1">IF(OR(B616="",N616=""),"",IF(N616="None",0,INDEX(INDIRECT(CONCATENATE(B616,"SF")),1,MATCH(N616,Defaults!D$22:G$22,0))))</f>
        <v/>
      </c>
      <c r="P616" s="131" t="str">
        <f t="shared" ca="1" si="36"/>
        <v/>
      </c>
      <c r="Q616" s="228" t="str">
        <f t="shared" ca="1" si="37"/>
        <v/>
      </c>
      <c r="R616" s="132" t="str">
        <f t="shared" ca="1" si="38"/>
        <v/>
      </c>
      <c r="S616" s="352" t="str">
        <f t="shared" ca="1" si="39"/>
        <v/>
      </c>
    </row>
    <row r="617" spans="1:24" ht="15" customHeight="1">
      <c r="A617" s="104"/>
      <c r="B617" s="348" t="str">
        <f>IF('Retrofit Inputs'!B621=0,"",'Retrofit Inputs'!B621)</f>
        <v/>
      </c>
      <c r="C617" s="118" t="str">
        <f>IF(B617="","",VLOOKUP(B617,Defaults!B$22:C$28,2,FALSE))</f>
        <v/>
      </c>
      <c r="D617" s="125" t="str">
        <f>IFERROR(VLOOKUP(F617,Measures!$D$11:$F$245,3,FALSE),"")</f>
        <v/>
      </c>
      <c r="E617" s="127" t="str">
        <f ca="1">IF(OR('Project Info'!$C$16="",B617=""),"",IF(D617="Screw-in Lighting",INDEX(INDIRECT(CONCATENATE(B617,"SI_IE")),'Project Info'!C$16,1),IF(D617="Hard-Wired Lighting",INDEX(INDIRECT(CONCATENATE(B617,"HW_IE")),'Project Info'!C$16,1))))</f>
        <v/>
      </c>
      <c r="F617" s="128" t="str">
        <f>IF(OR('Retrofit Inputs'!D621="",'Retrofit Inputs'!F621=""),"",IF(OR('Retrofit Inputs'!D621="LED Tube",'Retrofit Inputs'!D621="LED Kit"),CONCATENATE("LED"," ",'Retrofit Inputs'!F621),CONCATENATE('Retrofit Inputs'!D621, " ",'Retrofit Inputs'!F621)))</f>
        <v/>
      </c>
      <c r="G617" s="120" t="str">
        <f>IF(F617="","",VLOOKUP(F617,Measures!D$11:G$245,4,FALSE))</f>
        <v/>
      </c>
      <c r="H617" s="129" t="str">
        <f>IF('Retrofit Inputs'!H621=0,"",'Retrofit Inputs'!H621)</f>
        <v/>
      </c>
      <c r="I617" s="129" t="str">
        <f>IF('Retrofit Inputs'!K621=0,"",'Retrofit Inputs'!K621)</f>
        <v/>
      </c>
      <c r="J617" s="130" t="str">
        <f ca="1">IF(OR(B617="",I617=""),"",IF(I617="None",0,INDEX(INDIRECT(CONCATENATE(B617,"SF")),1,MATCH(I617,Defaults!D$22:G$22,0))))</f>
        <v/>
      </c>
      <c r="K617" s="128" t="str">
        <f>IF(OR('Retrofit Inputs'!M621="",'Retrofit Inputs'!O621=""),"",IF(OR('Retrofit Inputs'!M621="LED Tube",'Retrofit Inputs'!M621="LED Kit"),CONCATENATE("LED"," ",'Retrofit Inputs'!O621),CONCATENATE('Retrofit Inputs'!M621, " ",'Retrofit Inputs'!O621)))</f>
        <v/>
      </c>
      <c r="L617" s="123" t="str">
        <f>IF(K617="","",VLOOKUP(K617,Measures!D$11:G$245,4,FALSE))</f>
        <v/>
      </c>
      <c r="M617" s="121" t="str">
        <f>IF('Retrofit Inputs'!Q621=0,"",'Retrofit Inputs'!Q621)</f>
        <v/>
      </c>
      <c r="N617" s="129" t="str">
        <f>IF('Retrofit Inputs'!T621=0,"",'Retrofit Inputs'!T621)</f>
        <v/>
      </c>
      <c r="O617" s="130" t="str">
        <f ca="1">IF(OR(B617="",N617=""),"",IF(N617="None",0,INDEX(INDIRECT(CONCATENATE(B617,"SF")),1,MATCH(N617,Defaults!D$22:G$22,0))))</f>
        <v/>
      </c>
      <c r="P617" s="131" t="str">
        <f t="shared" ca="1" si="36"/>
        <v/>
      </c>
      <c r="Q617" s="228" t="str">
        <f t="shared" ca="1" si="37"/>
        <v/>
      </c>
      <c r="R617" s="132" t="str">
        <f t="shared" ca="1" si="38"/>
        <v/>
      </c>
      <c r="S617" s="352" t="str">
        <f t="shared" ca="1" si="39"/>
        <v/>
      </c>
    </row>
    <row r="618" spans="1:24" ht="15" customHeight="1">
      <c r="B618" s="348" t="str">
        <f>IF('Retrofit Inputs'!B622=0,"",'Retrofit Inputs'!B622)</f>
        <v/>
      </c>
      <c r="C618" s="118" t="str">
        <f>IF(B618="","",VLOOKUP(B618,Defaults!B$22:C$28,2,FALSE))</f>
        <v/>
      </c>
      <c r="D618" s="125" t="str">
        <f>IFERROR(VLOOKUP(F618,Measures!$D$11:$F$245,3,FALSE),"")</f>
        <v/>
      </c>
      <c r="E618" s="127" t="str">
        <f ca="1">IF(OR('Project Info'!$C$16="",B618=""),"",IF(D618="Screw-in Lighting",INDEX(INDIRECT(CONCATENATE(B618,"SI_IE")),'Project Info'!C$16,1),IF(D618="Hard-Wired Lighting",INDEX(INDIRECT(CONCATENATE(B618,"HW_IE")),'Project Info'!C$16,1))))</f>
        <v/>
      </c>
      <c r="F618" s="128" t="str">
        <f>IF(OR('Retrofit Inputs'!D622="",'Retrofit Inputs'!F622=""),"",IF(OR('Retrofit Inputs'!D622="LED Tube",'Retrofit Inputs'!D622="LED Kit"),CONCATENATE("LED"," ",'Retrofit Inputs'!F622),CONCATENATE('Retrofit Inputs'!D622, " ",'Retrofit Inputs'!F622)))</f>
        <v/>
      </c>
      <c r="G618" s="120" t="str">
        <f>IF(F618="","",VLOOKUP(F618,Measures!D$11:G$245,4,FALSE))</f>
        <v/>
      </c>
      <c r="H618" s="129" t="str">
        <f>IF('Retrofit Inputs'!H622=0,"",'Retrofit Inputs'!H622)</f>
        <v/>
      </c>
      <c r="I618" s="129" t="str">
        <f>IF('Retrofit Inputs'!K622=0,"",'Retrofit Inputs'!K622)</f>
        <v/>
      </c>
      <c r="J618" s="130" t="str">
        <f ca="1">IF(OR(B618="",I618=""),"",IF(I618="None",0,INDEX(INDIRECT(CONCATENATE(B618,"SF")),1,MATCH(I618,Defaults!D$22:G$22,0))))</f>
        <v/>
      </c>
      <c r="K618" s="128" t="str">
        <f>IF(OR('Retrofit Inputs'!M622="",'Retrofit Inputs'!O622=""),"",IF(OR('Retrofit Inputs'!M622="LED Tube",'Retrofit Inputs'!M622="LED Kit"),CONCATENATE("LED"," ",'Retrofit Inputs'!O622),CONCATENATE('Retrofit Inputs'!M622, " ",'Retrofit Inputs'!O622)))</f>
        <v/>
      </c>
      <c r="L618" s="123" t="str">
        <f>IF(K618="","",VLOOKUP(K618,Measures!D$11:G$245,4,FALSE))</f>
        <v/>
      </c>
      <c r="M618" s="121" t="str">
        <f>IF('Retrofit Inputs'!Q622=0,"",'Retrofit Inputs'!Q622)</f>
        <v/>
      </c>
      <c r="N618" s="129" t="str">
        <f>IF('Retrofit Inputs'!T622=0,"",'Retrofit Inputs'!T622)</f>
        <v/>
      </c>
      <c r="O618" s="130" t="str">
        <f ca="1">IF(OR(B618="",N618=""),"",IF(N618="None",0,INDEX(INDIRECT(CONCATENATE(B618,"SF")),1,MATCH(N618,Defaults!D$22:G$22,0))))</f>
        <v/>
      </c>
      <c r="P618" s="131" t="str">
        <f t="shared" ca="1" si="36"/>
        <v/>
      </c>
      <c r="Q618" s="228" t="str">
        <f t="shared" ca="1" si="37"/>
        <v/>
      </c>
      <c r="R618" s="132" t="str">
        <f t="shared" ca="1" si="38"/>
        <v/>
      </c>
      <c r="S618" s="352" t="str">
        <f t="shared" ca="1" si="39"/>
        <v/>
      </c>
    </row>
    <row r="619" spans="1:24" ht="15" customHeight="1">
      <c r="B619" s="348" t="str">
        <f>IF('Retrofit Inputs'!B623=0,"",'Retrofit Inputs'!B623)</f>
        <v/>
      </c>
      <c r="C619" s="118" t="str">
        <f>IF(B619="","",VLOOKUP(B619,Defaults!B$22:C$28,2,FALSE))</f>
        <v/>
      </c>
      <c r="D619" s="125" t="str">
        <f>IFERROR(VLOOKUP(F619,Measures!$D$11:$F$245,3,FALSE),"")</f>
        <v/>
      </c>
      <c r="E619" s="127" t="str">
        <f ca="1">IF(OR('Project Info'!$C$16="",B619=""),"",IF(D619="Screw-in Lighting",INDEX(INDIRECT(CONCATENATE(B619,"SI_IE")),'Project Info'!C$16,1),IF(D619="Hard-Wired Lighting",INDEX(INDIRECT(CONCATENATE(B619,"HW_IE")),'Project Info'!C$16,1))))</f>
        <v/>
      </c>
      <c r="F619" s="128" t="str">
        <f>IF(OR('Retrofit Inputs'!D623="",'Retrofit Inputs'!F623=""),"",IF(OR('Retrofit Inputs'!D623="LED Tube",'Retrofit Inputs'!D623="LED Kit"),CONCATENATE("LED"," ",'Retrofit Inputs'!F623),CONCATENATE('Retrofit Inputs'!D623, " ",'Retrofit Inputs'!F623)))</f>
        <v/>
      </c>
      <c r="G619" s="120" t="str">
        <f>IF(F619="","",VLOOKUP(F619,Measures!D$11:G$245,4,FALSE))</f>
        <v/>
      </c>
      <c r="H619" s="129" t="str">
        <f>IF('Retrofit Inputs'!H623=0,"",'Retrofit Inputs'!H623)</f>
        <v/>
      </c>
      <c r="I619" s="129" t="str">
        <f>IF('Retrofit Inputs'!K623=0,"",'Retrofit Inputs'!K623)</f>
        <v/>
      </c>
      <c r="J619" s="130" t="str">
        <f ca="1">IF(OR(B619="",I619=""),"",IF(I619="None",0,INDEX(INDIRECT(CONCATENATE(B619,"SF")),1,MATCH(I619,Defaults!D$22:G$22,0))))</f>
        <v/>
      </c>
      <c r="K619" s="128" t="str">
        <f>IF(OR('Retrofit Inputs'!M623="",'Retrofit Inputs'!O623=""),"",IF(OR('Retrofit Inputs'!M623="LED Tube",'Retrofit Inputs'!M623="LED Kit"),CONCATENATE("LED"," ",'Retrofit Inputs'!O623),CONCATENATE('Retrofit Inputs'!M623, " ",'Retrofit Inputs'!O623)))</f>
        <v/>
      </c>
      <c r="L619" s="123" t="str">
        <f>IF(K619="","",VLOOKUP(K619,Measures!D$11:G$245,4,FALSE))</f>
        <v/>
      </c>
      <c r="M619" s="121" t="str">
        <f>IF('Retrofit Inputs'!Q623=0,"",'Retrofit Inputs'!Q623)</f>
        <v/>
      </c>
      <c r="N619" s="129" t="str">
        <f>IF('Retrofit Inputs'!T623=0,"",'Retrofit Inputs'!T623)</f>
        <v/>
      </c>
      <c r="O619" s="130" t="str">
        <f ca="1">IF(OR(B619="",N619=""),"",IF(N619="None",0,INDEX(INDIRECT(CONCATENATE(B619,"SF")),1,MATCH(N619,Defaults!D$22:G$22,0))))</f>
        <v/>
      </c>
      <c r="P619" s="131" t="str">
        <f t="shared" ca="1" si="36"/>
        <v/>
      </c>
      <c r="Q619" s="228" t="str">
        <f t="shared" ca="1" si="37"/>
        <v/>
      </c>
      <c r="R619" s="132" t="str">
        <f t="shared" ca="1" si="38"/>
        <v/>
      </c>
      <c r="S619" s="352" t="str">
        <f t="shared" ca="1" si="39"/>
        <v/>
      </c>
    </row>
    <row r="620" spans="1:24" ht="15" customHeight="1">
      <c r="B620" s="348" t="str">
        <f>IF('Retrofit Inputs'!B624=0,"",'Retrofit Inputs'!B624)</f>
        <v/>
      </c>
      <c r="C620" s="118" t="str">
        <f>IF(B620="","",VLOOKUP(B620,Defaults!B$22:C$28,2,FALSE))</f>
        <v/>
      </c>
      <c r="D620" s="125" t="str">
        <f>IFERROR(VLOOKUP(F620,Measures!$D$11:$F$245,3,FALSE),"")</f>
        <v/>
      </c>
      <c r="E620" s="127" t="str">
        <f ca="1">IF(OR('Project Info'!$C$16="",B620=""),"",IF(D620="Screw-in Lighting",INDEX(INDIRECT(CONCATENATE(B620,"SI_IE")),'Project Info'!C$16,1),IF(D620="Hard-Wired Lighting",INDEX(INDIRECT(CONCATENATE(B620,"HW_IE")),'Project Info'!C$16,1))))</f>
        <v/>
      </c>
      <c r="F620" s="133" t="str">
        <f>IF(OR('Retrofit Inputs'!D624="",'Retrofit Inputs'!F624=""),"",IF(OR('Retrofit Inputs'!D624="LED Tube",'Retrofit Inputs'!D624="LED Kit"),CONCATENATE("LED"," ",'Retrofit Inputs'!F624),CONCATENATE('Retrofit Inputs'!D624, " ",'Retrofit Inputs'!F624)))</f>
        <v/>
      </c>
      <c r="G620" s="120" t="str">
        <f>IF(F620="","",VLOOKUP(F620,Measures!D$11:G$245,4,FALSE))</f>
        <v/>
      </c>
      <c r="H620" s="134" t="str">
        <f>IF('Retrofit Inputs'!H624=0,"",'Retrofit Inputs'!H624)</f>
        <v/>
      </c>
      <c r="I620" s="134" t="str">
        <f>IF('Retrofit Inputs'!K624=0,"",'Retrofit Inputs'!K624)</f>
        <v/>
      </c>
      <c r="J620" s="135" t="str">
        <f ca="1">IF(OR(B620="",I620=""),"",IF(I620="None",0,INDEX(INDIRECT(CONCATENATE(B620,"SF")),1,MATCH(I620,Defaults!D$22:G$22,0))))</f>
        <v/>
      </c>
      <c r="K620" s="128" t="str">
        <f>IF(OR('Retrofit Inputs'!M624="",'Retrofit Inputs'!O624=""),"",IF(OR('Retrofit Inputs'!M624="LED Tube",'Retrofit Inputs'!M624="LED Kit"),CONCATENATE("LED"," ",'Retrofit Inputs'!O624),CONCATENATE('Retrofit Inputs'!M624, " ",'Retrofit Inputs'!O624)))</f>
        <v/>
      </c>
      <c r="L620" s="123" t="str">
        <f>IF(K620="","",VLOOKUP(K620,Measures!D$11:G$245,4,FALSE))</f>
        <v/>
      </c>
      <c r="M620" s="121" t="str">
        <f>IF('Retrofit Inputs'!Q624=0,"",'Retrofit Inputs'!Q624)</f>
        <v/>
      </c>
      <c r="N620" s="129" t="str">
        <f>IF('Retrofit Inputs'!T624=0,"",'Retrofit Inputs'!T624)</f>
        <v/>
      </c>
      <c r="O620" s="130" t="str">
        <f ca="1">IF(OR(B620="",N620=""),"",IF(N620="None",0,INDEX(INDIRECT(CONCATENATE(B620,"SF")),1,MATCH(N620,Defaults!D$22:G$22,0))))</f>
        <v/>
      </c>
      <c r="P620" s="131" t="str">
        <f t="shared" ca="1" si="36"/>
        <v/>
      </c>
      <c r="Q620" s="228" t="str">
        <f t="shared" ca="1" si="37"/>
        <v/>
      </c>
      <c r="R620" s="132" t="str">
        <f t="shared" ca="1" si="38"/>
        <v/>
      </c>
      <c r="S620" s="352" t="str">
        <f t="shared" ca="1" si="39"/>
        <v/>
      </c>
    </row>
    <row r="621" spans="1:24" ht="15" customHeight="1">
      <c r="B621" s="349" t="str">
        <f>IF('Retrofit Inputs'!B625=0,"",'Retrofit Inputs'!B625)</f>
        <v/>
      </c>
      <c r="C621" s="118" t="str">
        <f>IF(B621="","",VLOOKUP(B621,Defaults!B$22:C$28,2,FALSE))</f>
        <v/>
      </c>
      <c r="D621" s="125" t="str">
        <f>IFERROR(VLOOKUP(F621,Measures!$D$11:$F$245,3,FALSE),"")</f>
        <v/>
      </c>
      <c r="E621" s="127" t="str">
        <f ca="1">IF(OR('Project Info'!$C$16="",B621=""),"",IF(D621="Screw-in Lighting",INDEX(INDIRECT(CONCATENATE(B621,"SI_IE")),'Project Info'!C$16,1),IF(D621="Hard-Wired Lighting",INDEX(INDIRECT(CONCATENATE(B621,"HW_IE")),'Project Info'!C$16,1))))</f>
        <v/>
      </c>
      <c r="F621" s="137" t="str">
        <f>IF(OR('Retrofit Inputs'!D625="",'Retrofit Inputs'!F625=""),"",IF(OR('Retrofit Inputs'!D625="LED Tube",'Retrofit Inputs'!D625="LED Kit"),CONCATENATE("LED"," ",'Retrofit Inputs'!F625),CONCATENATE('Retrofit Inputs'!D625, " ",'Retrofit Inputs'!F625)))</f>
        <v/>
      </c>
      <c r="G621" s="120" t="str">
        <f>IF(F621="","",VLOOKUP(F621,Measures!D$11:G$245,4,FALSE))</f>
        <v/>
      </c>
      <c r="H621" s="138" t="str">
        <f>IF('Retrofit Inputs'!H625=0,"",'Retrofit Inputs'!H625)</f>
        <v/>
      </c>
      <c r="I621" s="138" t="str">
        <f>IF('Retrofit Inputs'!K625=0,"",'Retrofit Inputs'!K625)</f>
        <v/>
      </c>
      <c r="J621" s="139" t="str">
        <f ca="1">IF(OR(B621="",I621=""),"",IF(I621="None",0,INDEX(INDIRECT(CONCATENATE(B621,"SF")),1,MATCH(I621,Defaults!D$22:G$22,0))))</f>
        <v/>
      </c>
      <c r="K621" s="140" t="str">
        <f>IF(OR('Retrofit Inputs'!M625="",'Retrofit Inputs'!O625=""),"",IF(OR('Retrofit Inputs'!M625="LED Tube",'Retrofit Inputs'!M625="LED Kit"),CONCATENATE("LED"," ",'Retrofit Inputs'!O625),CONCATENATE('Retrofit Inputs'!M625, " ",'Retrofit Inputs'!O625)))</f>
        <v/>
      </c>
      <c r="L621" s="123" t="str">
        <f>IF(K621="","",VLOOKUP(K621,Measures!D$11:G$245,4,FALSE))</f>
        <v/>
      </c>
      <c r="M621" s="141" t="str">
        <f>IF('Retrofit Inputs'!Q625=0,"",'Retrofit Inputs'!Q625)</f>
        <v/>
      </c>
      <c r="N621" s="142" t="str">
        <f>IF('Retrofit Inputs'!T625=0,"",'Retrofit Inputs'!T625)</f>
        <v/>
      </c>
      <c r="O621" s="143" t="str">
        <f ca="1">IF(OR(B621="",N621=""),"",IF(N621="None",0,INDEX(INDIRECT(CONCATENATE(B621,"SF")),1,MATCH(N621,Defaults!D$22:G$22,0))))</f>
        <v/>
      </c>
      <c r="P621" s="144" t="str">
        <f t="shared" ca="1" si="36"/>
        <v/>
      </c>
      <c r="Q621" s="231" t="str">
        <f t="shared" ca="1" si="37"/>
        <v/>
      </c>
      <c r="R621" s="145" t="str">
        <f t="shared" ca="1" si="38"/>
        <v/>
      </c>
      <c r="S621" s="354" t="str">
        <f t="shared" ca="1" si="39"/>
        <v/>
      </c>
    </row>
    <row r="622" spans="1:24" ht="15" customHeight="1">
      <c r="B622" s="350" t="str">
        <f>IF('Retrofit Inputs'!B626=0,"",'Retrofit Inputs'!B626)</f>
        <v/>
      </c>
      <c r="C622" s="118" t="str">
        <f>IF(B622="","",VLOOKUP(B622,Defaults!B$22:C$28,2,FALSE))</f>
        <v/>
      </c>
      <c r="D622" s="125" t="str">
        <f>IFERROR(VLOOKUP(F622,Measures!$D$11:$F$245,3,FALSE),"")</f>
        <v/>
      </c>
      <c r="E622" s="127" t="str">
        <f ca="1">IF(OR('Project Info'!$C$16="",B622=""),"",IF(D622="Screw-in Lighting",INDEX(INDIRECT(CONCATENATE(B622,"SI_IE")),'Project Info'!C$16,1),IF(D622="Hard-Wired Lighting",INDEX(INDIRECT(CONCATENATE(B622,"HW_IE")),'Project Info'!C$16,1))))</f>
        <v/>
      </c>
      <c r="F622" s="128" t="str">
        <f>IF(OR('Retrofit Inputs'!D626="",'Retrofit Inputs'!F626=""),"",IF(OR('Retrofit Inputs'!D626="LED Tube",'Retrofit Inputs'!D626="LED Kit"),CONCATENATE("LED"," ",'Retrofit Inputs'!F626),CONCATENATE('Retrofit Inputs'!D626, " ",'Retrofit Inputs'!F626)))</f>
        <v/>
      </c>
      <c r="G622" s="120" t="str">
        <f>IF(F622="","",VLOOKUP(F622,Measures!D$11:G$245,4,FALSE))</f>
        <v/>
      </c>
      <c r="H622" s="129" t="str">
        <f>IF('Retrofit Inputs'!H626=0,"",'Retrofit Inputs'!H626)</f>
        <v/>
      </c>
      <c r="I622" s="129" t="str">
        <f>IF('Retrofit Inputs'!K626=0,"",'Retrofit Inputs'!K626)</f>
        <v/>
      </c>
      <c r="J622" s="130" t="str">
        <f ca="1">IF(OR(B622="",I622=""),"",IF(I622="None",0,INDEX(INDIRECT(CONCATENATE(B622,"SF")),1,MATCH(I622,Defaults!D$22:G$22,0))))</f>
        <v/>
      </c>
      <c r="K622" s="128" t="str">
        <f>IF(OR('Retrofit Inputs'!M626="",'Retrofit Inputs'!O626=""),"",IF(OR('Retrofit Inputs'!M626="LED Tube",'Retrofit Inputs'!M626="LED Kit"),CONCATENATE("LED"," ",'Retrofit Inputs'!O626),CONCATENATE('Retrofit Inputs'!M626, " ",'Retrofit Inputs'!O626)))</f>
        <v/>
      </c>
      <c r="L622" s="123" t="str">
        <f>IF(K622="","",VLOOKUP(K622,Measures!D$11:G$245,4,FALSE))</f>
        <v/>
      </c>
      <c r="M622" s="129" t="str">
        <f>IF('Retrofit Inputs'!Q626=0,"",'Retrofit Inputs'!Q626)</f>
        <v/>
      </c>
      <c r="N622" s="129" t="str">
        <f>IF('Retrofit Inputs'!T626=0,"",'Retrofit Inputs'!T626)</f>
        <v/>
      </c>
      <c r="O622" s="130" t="str">
        <f ca="1">IF(OR(B622="",N622=""),"",IF(N622="None",0,INDEX(INDIRECT(CONCATENATE(B622,"SF")),1,MATCH(N622,Defaults!D$22:G$22,0))))</f>
        <v/>
      </c>
      <c r="P622" s="131" t="str">
        <f t="shared" ca="1" si="36"/>
        <v/>
      </c>
      <c r="Q622" s="228" t="str">
        <f t="shared" ca="1" si="37"/>
        <v/>
      </c>
      <c r="R622" s="132" t="str">
        <f t="shared" ca="1" si="38"/>
        <v/>
      </c>
      <c r="S622" s="352" t="str">
        <f t="shared" ca="1" si="39"/>
        <v/>
      </c>
    </row>
    <row r="623" spans="1:24" ht="15" customHeight="1">
      <c r="B623" s="348" t="str">
        <f>IF('Retrofit Inputs'!B627=0,"",'Retrofit Inputs'!B627)</f>
        <v/>
      </c>
      <c r="C623" s="118" t="str">
        <f>IF(B623="","",VLOOKUP(B623,Defaults!B$22:C$28,2,FALSE))</f>
        <v/>
      </c>
      <c r="D623" s="125" t="str">
        <f>IFERROR(VLOOKUP(F623,Measures!$D$11:$F$245,3,FALSE),"")</f>
        <v/>
      </c>
      <c r="E623" s="127" t="str">
        <f ca="1">IF(OR('Project Info'!$C$16="",B623=""),"",IF(D623="Screw-in Lighting",INDEX(INDIRECT(CONCATENATE(B623,"SI_IE")),'Project Info'!C$16,1),IF(D623="Hard-Wired Lighting",INDEX(INDIRECT(CONCATENATE(B623,"HW_IE")),'Project Info'!C$16,1))))</f>
        <v/>
      </c>
      <c r="F623" s="128" t="str">
        <f>IF(OR('Retrofit Inputs'!D627="",'Retrofit Inputs'!F627=""),"",IF(OR('Retrofit Inputs'!D627="LED Tube",'Retrofit Inputs'!D627="LED Kit"),CONCATENATE("LED"," ",'Retrofit Inputs'!F627),CONCATENATE('Retrofit Inputs'!D627, " ",'Retrofit Inputs'!F627)))</f>
        <v/>
      </c>
      <c r="G623" s="120" t="str">
        <f>IF(F623="","",VLOOKUP(F623,Measures!D$11:G$245,4,FALSE))</f>
        <v/>
      </c>
      <c r="H623" s="129" t="str">
        <f>IF('Retrofit Inputs'!H627=0,"",'Retrofit Inputs'!H627)</f>
        <v/>
      </c>
      <c r="I623" s="129" t="str">
        <f>IF('Retrofit Inputs'!K627=0,"",'Retrofit Inputs'!K627)</f>
        <v/>
      </c>
      <c r="J623" s="130" t="str">
        <f ca="1">IF(OR(B623="",I623=""),"",IF(I623="None",0,INDEX(INDIRECT(CONCATENATE(B623,"SF")),1,MATCH(I623,Defaults!D$22:G$22,0))))</f>
        <v/>
      </c>
      <c r="K623" s="128" t="str">
        <f>IF(OR('Retrofit Inputs'!M627="",'Retrofit Inputs'!O627=""),"",IF(OR('Retrofit Inputs'!M627="LED Tube",'Retrofit Inputs'!M627="LED Kit"),CONCATENATE("LED"," ",'Retrofit Inputs'!O627),CONCATENATE('Retrofit Inputs'!M627, " ",'Retrofit Inputs'!O627)))</f>
        <v/>
      </c>
      <c r="L623" s="123" t="str">
        <f>IF(K623="","",VLOOKUP(K623,Measures!D$11:G$245,4,FALSE))</f>
        <v/>
      </c>
      <c r="M623" s="121" t="str">
        <f>IF('Retrofit Inputs'!Q627=0,"",'Retrofit Inputs'!Q627)</f>
        <v/>
      </c>
      <c r="N623" s="129" t="str">
        <f>IF('Retrofit Inputs'!T627=0,"",'Retrofit Inputs'!T627)</f>
        <v/>
      </c>
      <c r="O623" s="130" t="str">
        <f ca="1">IF(OR(B623="",N623=""),"",IF(N623="None",0,INDEX(INDIRECT(CONCATENATE(B623,"SF")),1,MATCH(N623,Defaults!D$22:G$22,0))))</f>
        <v/>
      </c>
      <c r="P623" s="131" t="str">
        <f t="shared" ca="1" si="36"/>
        <v/>
      </c>
      <c r="Q623" s="228" t="str">
        <f t="shared" ca="1" si="37"/>
        <v/>
      </c>
      <c r="R623" s="132" t="str">
        <f t="shared" ca="1" si="38"/>
        <v/>
      </c>
      <c r="S623" s="352" t="str">
        <f t="shared" ca="1" si="39"/>
        <v/>
      </c>
    </row>
    <row r="624" spans="1:24" ht="15" customHeight="1">
      <c r="B624" s="348" t="str">
        <f>IF('Retrofit Inputs'!B628=0,"",'Retrofit Inputs'!B628)</f>
        <v/>
      </c>
      <c r="C624" s="118" t="str">
        <f>IF(B624="","",VLOOKUP(B624,Defaults!B$22:C$28,2,FALSE))</f>
        <v/>
      </c>
      <c r="D624" s="125" t="str">
        <f>IFERROR(VLOOKUP(F624,Measures!$D$11:$F$245,3,FALSE),"")</f>
        <v/>
      </c>
      <c r="E624" s="127" t="str">
        <f ca="1">IF(OR('Project Info'!$C$16="",B624=""),"",IF(D624="Screw-in Lighting",INDEX(INDIRECT(CONCATENATE(B624,"SI_IE")),'Project Info'!C$16,1),IF(D624="Hard-Wired Lighting",INDEX(INDIRECT(CONCATENATE(B624,"HW_IE")),'Project Info'!C$16,1))))</f>
        <v/>
      </c>
      <c r="F624" s="128" t="str">
        <f>IF(OR('Retrofit Inputs'!D628="",'Retrofit Inputs'!F628=""),"",IF(OR('Retrofit Inputs'!D628="LED Tube",'Retrofit Inputs'!D628="LED Kit"),CONCATENATE("LED"," ",'Retrofit Inputs'!F628),CONCATENATE('Retrofit Inputs'!D628, " ",'Retrofit Inputs'!F628)))</f>
        <v/>
      </c>
      <c r="G624" s="120" t="str">
        <f>IF(F624="","",VLOOKUP(F624,Measures!D$11:G$245,4,FALSE))</f>
        <v/>
      </c>
      <c r="H624" s="129" t="str">
        <f>IF('Retrofit Inputs'!H628=0,"",'Retrofit Inputs'!H628)</f>
        <v/>
      </c>
      <c r="I624" s="129" t="str">
        <f>IF('Retrofit Inputs'!K628=0,"",'Retrofit Inputs'!K628)</f>
        <v/>
      </c>
      <c r="J624" s="130" t="str">
        <f ca="1">IF(OR(B624="",I624=""),"",IF(I624="None",0,INDEX(INDIRECT(CONCATENATE(B624,"SF")),1,MATCH(I624,Defaults!D$22:G$22,0))))</f>
        <v/>
      </c>
      <c r="K624" s="24" t="str">
        <f>IF(OR('Retrofit Inputs'!M628="",'Retrofit Inputs'!O628=""),"",IF(OR('Retrofit Inputs'!M628="LED Tube",'Retrofit Inputs'!M628="LED Kit"),CONCATENATE("LED"," ",'Retrofit Inputs'!O628),CONCATENATE('Retrofit Inputs'!M628, " ",'Retrofit Inputs'!O628)))</f>
        <v/>
      </c>
      <c r="L624" s="123" t="str">
        <f>IF(K624="","",VLOOKUP(K624,Measures!D$11:G$245,4,FALSE))</f>
        <v/>
      </c>
      <c r="M624" s="121" t="str">
        <f>IF('Retrofit Inputs'!Q628=0,"",'Retrofit Inputs'!Q628)</f>
        <v/>
      </c>
      <c r="N624" s="25" t="str">
        <f>IF('Retrofit Inputs'!T628=0,"",'Retrofit Inputs'!T628)</f>
        <v/>
      </c>
      <c r="O624" s="26" t="str">
        <f ca="1">IF(OR(B624="",N624=""),"",IF(N624="None",0,INDEX(INDIRECT(CONCATENATE(B624,"SF")),1,MATCH(N624,Defaults!D$22:G$22,0))))</f>
        <v/>
      </c>
      <c r="P624" s="131" t="str">
        <f t="shared" ca="1" si="36"/>
        <v/>
      </c>
      <c r="Q624" s="229" t="str">
        <f t="shared" ca="1" si="37"/>
        <v/>
      </c>
      <c r="R624" s="81" t="str">
        <f t="shared" ca="1" si="38"/>
        <v/>
      </c>
      <c r="S624" s="353" t="str">
        <f t="shared" ca="1" si="39"/>
        <v/>
      </c>
    </row>
    <row r="625" spans="2:19" ht="15" customHeight="1">
      <c r="B625" s="348" t="str">
        <f>IF('Retrofit Inputs'!B629=0,"",'Retrofit Inputs'!B629)</f>
        <v/>
      </c>
      <c r="C625" s="118" t="str">
        <f>IF(B625="","",VLOOKUP(B625,Defaults!B$22:C$28,2,FALSE))</f>
        <v/>
      </c>
      <c r="D625" s="125" t="str">
        <f>IFERROR(VLOOKUP(F625,Measures!$D$11:$F$245,3,FALSE),"")</f>
        <v/>
      </c>
      <c r="E625" s="127" t="str">
        <f ca="1">IF(OR('Project Info'!$C$16="",B625=""),"",IF(D625="Screw-in Lighting",INDEX(INDIRECT(CONCATENATE(B625,"SI_IE")),'Project Info'!C$16,1),IF(D625="Hard-Wired Lighting",INDEX(INDIRECT(CONCATENATE(B625,"HW_IE")),'Project Info'!C$16,1))))</f>
        <v/>
      </c>
      <c r="F625" s="128" t="str">
        <f>IF(OR('Retrofit Inputs'!D629="",'Retrofit Inputs'!F629=""),"",IF(OR('Retrofit Inputs'!D629="LED Tube",'Retrofit Inputs'!D629="LED Kit"),CONCATENATE("LED"," ",'Retrofit Inputs'!F629),CONCATENATE('Retrofit Inputs'!D629, " ",'Retrofit Inputs'!F629)))</f>
        <v/>
      </c>
      <c r="G625" s="120" t="str">
        <f>IF(F625="","",VLOOKUP(F625,Measures!D$11:G$245,4,FALSE))</f>
        <v/>
      </c>
      <c r="H625" s="129" t="str">
        <f>IF('Retrofit Inputs'!H629=0,"",'Retrofit Inputs'!H629)</f>
        <v/>
      </c>
      <c r="I625" s="129" t="str">
        <f>IF('Retrofit Inputs'!K629=0,"",'Retrofit Inputs'!K629)</f>
        <v/>
      </c>
      <c r="J625" s="130" t="str">
        <f ca="1">IF(OR(B625="",I625=""),"",IF(I625="None",0,INDEX(INDIRECT(CONCATENATE(B625,"SF")),1,MATCH(I625,Defaults!D$22:G$22,0))))</f>
        <v/>
      </c>
      <c r="K625" s="128" t="str">
        <f>IF(OR('Retrofit Inputs'!M629="",'Retrofit Inputs'!O629=""),"",IF(OR('Retrofit Inputs'!M629="LED Tube",'Retrofit Inputs'!M629="LED Kit"),CONCATENATE("LED"," ",'Retrofit Inputs'!O629),CONCATENATE('Retrofit Inputs'!M629, " ",'Retrofit Inputs'!O629)))</f>
        <v/>
      </c>
      <c r="L625" s="123" t="str">
        <f>IF(K625="","",VLOOKUP(K625,Measures!D$11:G$245,4,FALSE))</f>
        <v/>
      </c>
      <c r="M625" s="121" t="str">
        <f>IF('Retrofit Inputs'!Q629=0,"",'Retrofit Inputs'!Q629)</f>
        <v/>
      </c>
      <c r="N625" s="129" t="str">
        <f>IF('Retrofit Inputs'!T629=0,"",'Retrofit Inputs'!T629)</f>
        <v/>
      </c>
      <c r="O625" s="130" t="str">
        <f ca="1">IF(OR(B625="",N625=""),"",IF(N625="None",0,INDEX(INDIRECT(CONCATENATE(B625,"SF")),1,MATCH(N625,Defaults!D$22:G$22,0))))</f>
        <v/>
      </c>
      <c r="P625" s="131" t="str">
        <f t="shared" ca="1" si="36"/>
        <v/>
      </c>
      <c r="Q625" s="228" t="str">
        <f t="shared" ca="1" si="37"/>
        <v/>
      </c>
      <c r="R625" s="132" t="str">
        <f t="shared" ca="1" si="38"/>
        <v/>
      </c>
      <c r="S625" s="352" t="str">
        <f t="shared" ca="1" si="39"/>
        <v/>
      </c>
    </row>
    <row r="626" spans="2:19" ht="15" customHeight="1">
      <c r="B626" s="348" t="str">
        <f>IF('Retrofit Inputs'!B630=0,"",'Retrofit Inputs'!B630)</f>
        <v/>
      </c>
      <c r="C626" s="118" t="str">
        <f>IF(B626="","",VLOOKUP(B626,Defaults!B$22:C$28,2,FALSE))</f>
        <v/>
      </c>
      <c r="D626" s="125" t="str">
        <f>IFERROR(VLOOKUP(F626,Measures!$D$11:$F$245,3,FALSE),"")</f>
        <v/>
      </c>
      <c r="E626" s="127" t="str">
        <f ca="1">IF(OR('Project Info'!$C$16="",B626=""),"",IF(D626="Screw-in Lighting",INDEX(INDIRECT(CONCATENATE(B626,"SI_IE")),'Project Info'!C$16,1),IF(D626="Hard-Wired Lighting",INDEX(INDIRECT(CONCATENATE(B626,"HW_IE")),'Project Info'!C$16,1))))</f>
        <v/>
      </c>
      <c r="F626" s="128" t="str">
        <f>IF(OR('Retrofit Inputs'!D630="",'Retrofit Inputs'!F630=""),"",IF(OR('Retrofit Inputs'!D630="LED Tube",'Retrofit Inputs'!D630="LED Kit"),CONCATENATE("LED"," ",'Retrofit Inputs'!F630),CONCATENATE('Retrofit Inputs'!D630, " ",'Retrofit Inputs'!F630)))</f>
        <v/>
      </c>
      <c r="G626" s="120" t="str">
        <f>IF(F626="","",VLOOKUP(F626,Measures!D$11:G$245,4,FALSE))</f>
        <v/>
      </c>
      <c r="H626" s="129" t="str">
        <f>IF('Retrofit Inputs'!H630=0,"",'Retrofit Inputs'!H630)</f>
        <v/>
      </c>
      <c r="I626" s="129" t="str">
        <f>IF('Retrofit Inputs'!K630=0,"",'Retrofit Inputs'!K630)</f>
        <v/>
      </c>
      <c r="J626" s="130" t="str">
        <f ca="1">IF(OR(B626="",I626=""),"",IF(I626="None",0,INDEX(INDIRECT(CONCATENATE(B626,"SF")),1,MATCH(I626,Defaults!D$22:G$22,0))))</f>
        <v/>
      </c>
      <c r="K626" s="128" t="str">
        <f>IF(OR('Retrofit Inputs'!M630="",'Retrofit Inputs'!O630=""),"",IF(OR('Retrofit Inputs'!M630="LED Tube",'Retrofit Inputs'!M630="LED Kit"),CONCATENATE("LED"," ",'Retrofit Inputs'!O630),CONCATENATE('Retrofit Inputs'!M630, " ",'Retrofit Inputs'!O630)))</f>
        <v/>
      </c>
      <c r="L626" s="123" t="str">
        <f>IF(K626="","",VLOOKUP(K626,Measures!D$11:G$245,4,FALSE))</f>
        <v/>
      </c>
      <c r="M626" s="121" t="str">
        <f>IF('Retrofit Inputs'!Q630=0,"",'Retrofit Inputs'!Q630)</f>
        <v/>
      </c>
      <c r="N626" s="129" t="str">
        <f>IF('Retrofit Inputs'!T630=0,"",'Retrofit Inputs'!T630)</f>
        <v/>
      </c>
      <c r="O626" s="130" t="str">
        <f ca="1">IF(OR(B626="",N626=""),"",IF(N626="None",0,INDEX(INDIRECT(CONCATENATE(B626,"SF")),1,MATCH(N626,Defaults!D$22:G$22,0))))</f>
        <v/>
      </c>
      <c r="P626" s="131" t="str">
        <f t="shared" ca="1" si="36"/>
        <v/>
      </c>
      <c r="Q626" s="228" t="str">
        <f t="shared" ca="1" si="37"/>
        <v/>
      </c>
      <c r="R626" s="132" t="str">
        <f t="shared" ca="1" si="38"/>
        <v/>
      </c>
      <c r="S626" s="352" t="str">
        <f t="shared" ca="1" si="39"/>
        <v/>
      </c>
    </row>
    <row r="627" spans="2:19" ht="15" customHeight="1">
      <c r="B627" s="348" t="str">
        <f>IF('Retrofit Inputs'!B631=0,"",'Retrofit Inputs'!B631)</f>
        <v/>
      </c>
      <c r="C627" s="118" t="str">
        <f>IF(B627="","",VLOOKUP(B627,Defaults!B$22:C$28,2,FALSE))</f>
        <v/>
      </c>
      <c r="D627" s="125" t="str">
        <f>IFERROR(VLOOKUP(F627,Measures!$D$11:$F$245,3,FALSE),"")</f>
        <v/>
      </c>
      <c r="E627" s="127" t="str">
        <f ca="1">IF(OR('Project Info'!$C$16="",B627=""),"",IF(D627="Screw-in Lighting",INDEX(INDIRECT(CONCATENATE(B627,"SI_IE")),'Project Info'!C$16,1),IF(D627="Hard-Wired Lighting",INDEX(INDIRECT(CONCATENATE(B627,"HW_IE")),'Project Info'!C$16,1))))</f>
        <v/>
      </c>
      <c r="F627" s="128" t="str">
        <f>IF(OR('Retrofit Inputs'!D631="",'Retrofit Inputs'!F631=""),"",IF(OR('Retrofit Inputs'!D631="LED Tube",'Retrofit Inputs'!D631="LED Kit"),CONCATENATE("LED"," ",'Retrofit Inputs'!F631),CONCATENATE('Retrofit Inputs'!D631, " ",'Retrofit Inputs'!F631)))</f>
        <v/>
      </c>
      <c r="G627" s="120" t="str">
        <f>IF(F627="","",VLOOKUP(F627,Measures!D$11:G$245,4,FALSE))</f>
        <v/>
      </c>
      <c r="H627" s="129" t="str">
        <f>IF('Retrofit Inputs'!H631=0,"",'Retrofit Inputs'!H631)</f>
        <v/>
      </c>
      <c r="I627" s="129" t="str">
        <f>IF('Retrofit Inputs'!K631=0,"",'Retrofit Inputs'!K631)</f>
        <v/>
      </c>
      <c r="J627" s="130" t="str">
        <f ca="1">IF(OR(B627="",I627=""),"",IF(I627="None",0,INDEX(INDIRECT(CONCATENATE(B627,"SF")),1,MATCH(I627,Defaults!D$22:G$22,0))))</f>
        <v/>
      </c>
      <c r="K627" s="128" t="str">
        <f>IF(OR('Retrofit Inputs'!M631="",'Retrofit Inputs'!O631=""),"",IF(OR('Retrofit Inputs'!M631="LED Tube",'Retrofit Inputs'!M631="LED Kit"),CONCATENATE("LED"," ",'Retrofit Inputs'!O631),CONCATENATE('Retrofit Inputs'!M631, " ",'Retrofit Inputs'!O631)))</f>
        <v/>
      </c>
      <c r="L627" s="123" t="str">
        <f>IF(K627="","",VLOOKUP(K627,Measures!D$11:G$245,4,FALSE))</f>
        <v/>
      </c>
      <c r="M627" s="121" t="str">
        <f>IF('Retrofit Inputs'!Q631=0,"",'Retrofit Inputs'!Q631)</f>
        <v/>
      </c>
      <c r="N627" s="129" t="str">
        <f>IF('Retrofit Inputs'!T631=0,"",'Retrofit Inputs'!T631)</f>
        <v/>
      </c>
      <c r="O627" s="130" t="str">
        <f ca="1">IF(OR(B627="",N627=""),"",IF(N627="None",0,INDEX(INDIRECT(CONCATENATE(B627,"SF")),1,MATCH(N627,Defaults!D$22:G$22,0))))</f>
        <v/>
      </c>
      <c r="P627" s="131" t="str">
        <f t="shared" ca="1" si="36"/>
        <v/>
      </c>
      <c r="Q627" s="228" t="str">
        <f t="shared" ca="1" si="37"/>
        <v/>
      </c>
      <c r="R627" s="132" t="str">
        <f t="shared" ca="1" si="38"/>
        <v/>
      </c>
      <c r="S627" s="352" t="str">
        <f t="shared" ca="1" si="39"/>
        <v/>
      </c>
    </row>
    <row r="628" spans="2:19" ht="15" customHeight="1">
      <c r="B628" s="348" t="str">
        <f>IF('Retrofit Inputs'!B632=0,"",'Retrofit Inputs'!B632)</f>
        <v/>
      </c>
      <c r="C628" s="118" t="str">
        <f>IF(B628="","",VLOOKUP(B628,Defaults!B$22:C$28,2,FALSE))</f>
        <v/>
      </c>
      <c r="D628" s="125" t="str">
        <f>IFERROR(VLOOKUP(F628,Measures!$D$11:$F$245,3,FALSE),"")</f>
        <v/>
      </c>
      <c r="E628" s="127" t="str">
        <f ca="1">IF(OR('Project Info'!$C$16="",B628=""),"",IF(D628="Screw-in Lighting",INDEX(INDIRECT(CONCATENATE(B628,"SI_IE")),'Project Info'!C$16,1),IF(D628="Hard-Wired Lighting",INDEX(INDIRECT(CONCATENATE(B628,"HW_IE")),'Project Info'!C$16,1))))</f>
        <v/>
      </c>
      <c r="F628" s="128" t="str">
        <f>IF(OR('Retrofit Inputs'!D632="",'Retrofit Inputs'!F632=""),"",IF(OR('Retrofit Inputs'!D632="LED Tube",'Retrofit Inputs'!D632="LED Kit"),CONCATENATE("LED"," ",'Retrofit Inputs'!F632),CONCATENATE('Retrofit Inputs'!D632, " ",'Retrofit Inputs'!F632)))</f>
        <v/>
      </c>
      <c r="G628" s="120" t="str">
        <f>IF(F628="","",VLOOKUP(F628,Measures!D$11:G$245,4,FALSE))</f>
        <v/>
      </c>
      <c r="H628" s="129" t="str">
        <f>IF('Retrofit Inputs'!H632=0,"",'Retrofit Inputs'!H632)</f>
        <v/>
      </c>
      <c r="I628" s="129" t="str">
        <f>IF('Retrofit Inputs'!K632=0,"",'Retrofit Inputs'!K632)</f>
        <v/>
      </c>
      <c r="J628" s="130" t="str">
        <f ca="1">IF(OR(B628="",I628=""),"",IF(I628="None",0,INDEX(INDIRECT(CONCATENATE(B628,"SF")),1,MATCH(I628,Defaults!D$22:G$22,0))))</f>
        <v/>
      </c>
      <c r="K628" s="128" t="str">
        <f>IF(OR('Retrofit Inputs'!M632="",'Retrofit Inputs'!O632=""),"",IF(OR('Retrofit Inputs'!M632="LED Tube",'Retrofit Inputs'!M632="LED Kit"),CONCATENATE("LED"," ",'Retrofit Inputs'!O632),CONCATENATE('Retrofit Inputs'!M632, " ",'Retrofit Inputs'!O632)))</f>
        <v/>
      </c>
      <c r="L628" s="123" t="str">
        <f>IF(K628="","",VLOOKUP(K628,Measures!D$11:G$245,4,FALSE))</f>
        <v/>
      </c>
      <c r="M628" s="121" t="str">
        <f>IF('Retrofit Inputs'!Q632=0,"",'Retrofit Inputs'!Q632)</f>
        <v/>
      </c>
      <c r="N628" s="129" t="str">
        <f>IF('Retrofit Inputs'!T632=0,"",'Retrofit Inputs'!T632)</f>
        <v/>
      </c>
      <c r="O628" s="130" t="str">
        <f ca="1">IF(OR(B628="",N628=""),"",IF(N628="None",0,INDEX(INDIRECT(CONCATENATE(B628,"SF")),1,MATCH(N628,Defaults!D$22:G$22,0))))</f>
        <v/>
      </c>
      <c r="P628" s="131" t="str">
        <f t="shared" ca="1" si="36"/>
        <v/>
      </c>
      <c r="Q628" s="228" t="str">
        <f t="shared" ca="1" si="37"/>
        <v/>
      </c>
      <c r="R628" s="132" t="str">
        <f t="shared" ca="1" si="38"/>
        <v/>
      </c>
      <c r="S628" s="352" t="str">
        <f t="shared" ca="1" si="39"/>
        <v/>
      </c>
    </row>
    <row r="629" spans="2:19" ht="15" customHeight="1">
      <c r="B629" s="348" t="str">
        <f>IF('Retrofit Inputs'!B633=0,"",'Retrofit Inputs'!B633)</f>
        <v/>
      </c>
      <c r="C629" s="118" t="str">
        <f>IF(B629="","",VLOOKUP(B629,Defaults!B$22:C$28,2,FALSE))</f>
        <v/>
      </c>
      <c r="D629" s="125" t="str">
        <f>IFERROR(VLOOKUP(F629,Measures!$D$11:$F$245,3,FALSE),"")</f>
        <v/>
      </c>
      <c r="E629" s="127" t="str">
        <f ca="1">IF(OR('Project Info'!$C$16="",B629=""),"",IF(D629="Screw-in Lighting",INDEX(INDIRECT(CONCATENATE(B629,"SI_IE")),'Project Info'!C$16,1),IF(D629="Hard-Wired Lighting",INDEX(INDIRECT(CONCATENATE(B629,"HW_IE")),'Project Info'!C$16,1))))</f>
        <v/>
      </c>
      <c r="F629" s="128" t="str">
        <f>IF(OR('Retrofit Inputs'!D633="",'Retrofit Inputs'!F633=""),"",IF(OR('Retrofit Inputs'!D633="LED Tube",'Retrofit Inputs'!D633="LED Kit"),CONCATENATE("LED"," ",'Retrofit Inputs'!F633),CONCATENATE('Retrofit Inputs'!D633, " ",'Retrofit Inputs'!F633)))</f>
        <v/>
      </c>
      <c r="G629" s="120" t="str">
        <f>IF(F629="","",VLOOKUP(F629,Measures!D$11:G$245,4,FALSE))</f>
        <v/>
      </c>
      <c r="H629" s="129" t="str">
        <f>IF('Retrofit Inputs'!H633=0,"",'Retrofit Inputs'!H633)</f>
        <v/>
      </c>
      <c r="I629" s="129" t="str">
        <f>IF('Retrofit Inputs'!K633=0,"",'Retrofit Inputs'!K633)</f>
        <v/>
      </c>
      <c r="J629" s="130" t="str">
        <f ca="1">IF(OR(B629="",I629=""),"",IF(I629="None",0,INDEX(INDIRECT(CONCATENATE(B629,"SF")),1,MATCH(I629,Defaults!D$22:G$22,0))))</f>
        <v/>
      </c>
      <c r="K629" s="128" t="str">
        <f>IF(OR('Retrofit Inputs'!M633="",'Retrofit Inputs'!O633=""),"",IF(OR('Retrofit Inputs'!M633="LED Tube",'Retrofit Inputs'!M633="LED Kit"),CONCATENATE("LED"," ",'Retrofit Inputs'!O633),CONCATENATE('Retrofit Inputs'!M633, " ",'Retrofit Inputs'!O633)))</f>
        <v/>
      </c>
      <c r="L629" s="123" t="str">
        <f>IF(K629="","",VLOOKUP(K629,Measures!D$11:G$245,4,FALSE))</f>
        <v/>
      </c>
      <c r="M629" s="121" t="str">
        <f>IF('Retrofit Inputs'!Q633=0,"",'Retrofit Inputs'!Q633)</f>
        <v/>
      </c>
      <c r="N629" s="129" t="str">
        <f>IF('Retrofit Inputs'!T633=0,"",'Retrofit Inputs'!T633)</f>
        <v/>
      </c>
      <c r="O629" s="130" t="str">
        <f ca="1">IF(OR(B629="",N629=""),"",IF(N629="None",0,INDEX(INDIRECT(CONCATENATE(B629,"SF")),1,MATCH(N629,Defaults!D$22:G$22,0))))</f>
        <v/>
      </c>
      <c r="P629" s="131" t="str">
        <f t="shared" ca="1" si="36"/>
        <v/>
      </c>
      <c r="Q629" s="228" t="str">
        <f t="shared" ca="1" si="37"/>
        <v/>
      </c>
      <c r="R629" s="132" t="str">
        <f t="shared" ca="1" si="38"/>
        <v/>
      </c>
      <c r="S629" s="352" t="str">
        <f t="shared" ca="1" si="39"/>
        <v/>
      </c>
    </row>
    <row r="630" spans="2:19" ht="15" customHeight="1">
      <c r="B630" s="348" t="str">
        <f>IF('Retrofit Inputs'!B634=0,"",'Retrofit Inputs'!B634)</f>
        <v/>
      </c>
      <c r="C630" s="118" t="str">
        <f>IF(B630="","",VLOOKUP(B630,Defaults!B$22:C$28,2,FALSE))</f>
        <v/>
      </c>
      <c r="D630" s="125" t="str">
        <f>IFERROR(VLOOKUP(F630,Measures!$D$11:$F$245,3,FALSE),"")</f>
        <v/>
      </c>
      <c r="E630" s="127" t="str">
        <f ca="1">IF(OR('Project Info'!$C$16="",B630=""),"",IF(D630="Screw-in Lighting",INDEX(INDIRECT(CONCATENATE(B630,"SI_IE")),'Project Info'!C$16,1),IF(D630="Hard-Wired Lighting",INDEX(INDIRECT(CONCATENATE(B630,"HW_IE")),'Project Info'!C$16,1))))</f>
        <v/>
      </c>
      <c r="F630" s="133" t="str">
        <f>IF(OR('Retrofit Inputs'!D634="",'Retrofit Inputs'!F634=""),"",IF(OR('Retrofit Inputs'!D634="LED Tube",'Retrofit Inputs'!D634="LED Kit"),CONCATENATE("LED"," ",'Retrofit Inputs'!F634),CONCATENATE('Retrofit Inputs'!D634, " ",'Retrofit Inputs'!F634)))</f>
        <v/>
      </c>
      <c r="G630" s="120" t="str">
        <f>IF(F630="","",VLOOKUP(F630,Measures!D$11:G$245,4,FALSE))</f>
        <v/>
      </c>
      <c r="H630" s="134" t="str">
        <f>IF('Retrofit Inputs'!H634=0,"",'Retrofit Inputs'!H634)</f>
        <v/>
      </c>
      <c r="I630" s="134" t="str">
        <f>IF('Retrofit Inputs'!K634=0,"",'Retrofit Inputs'!K634)</f>
        <v/>
      </c>
      <c r="J630" s="135" t="str">
        <f ca="1">IF(OR(B630="",I630=""),"",IF(I630="None",0,INDEX(INDIRECT(CONCATENATE(B630,"SF")),1,MATCH(I630,Defaults!D$22:G$22,0))))</f>
        <v/>
      </c>
      <c r="K630" s="128" t="str">
        <f>IF(OR('Retrofit Inputs'!M634="",'Retrofit Inputs'!O634=""),"",IF(OR('Retrofit Inputs'!M634="LED Tube",'Retrofit Inputs'!M634="LED Kit"),CONCATENATE("LED"," ",'Retrofit Inputs'!O634),CONCATENATE('Retrofit Inputs'!M634, " ",'Retrofit Inputs'!O634)))</f>
        <v/>
      </c>
      <c r="L630" s="123" t="str">
        <f>IF(K630="","",VLOOKUP(K630,Measures!D$11:G$245,4,FALSE))</f>
        <v/>
      </c>
      <c r="M630" s="121" t="str">
        <f>IF('Retrofit Inputs'!Q634=0,"",'Retrofit Inputs'!Q634)</f>
        <v/>
      </c>
      <c r="N630" s="129" t="str">
        <f>IF('Retrofit Inputs'!T634=0,"",'Retrofit Inputs'!T634)</f>
        <v/>
      </c>
      <c r="O630" s="130" t="str">
        <f ca="1">IF(OR(B630="",N630=""),"",IF(N630="None",0,INDEX(INDIRECT(CONCATENATE(B630,"SF")),1,MATCH(N630,Defaults!D$22:G$22,0))))</f>
        <v/>
      </c>
      <c r="P630" s="131" t="str">
        <f t="shared" ca="1" si="36"/>
        <v/>
      </c>
      <c r="Q630" s="228" t="str">
        <f t="shared" ca="1" si="37"/>
        <v/>
      </c>
      <c r="R630" s="132" t="str">
        <f t="shared" ca="1" si="38"/>
        <v/>
      </c>
      <c r="S630" s="352" t="str">
        <f t="shared" ca="1" si="39"/>
        <v/>
      </c>
    </row>
    <row r="631" spans="2:19" ht="15" customHeight="1">
      <c r="B631" s="348" t="str">
        <f>IF('Retrofit Inputs'!B635=0,"",'Retrofit Inputs'!B635)</f>
        <v/>
      </c>
      <c r="C631" s="118" t="str">
        <f>IF(B631="","",VLOOKUP(B631,Defaults!B$22:C$28,2,FALSE))</f>
        <v/>
      </c>
      <c r="D631" s="125" t="str">
        <f>IFERROR(VLOOKUP(F631,Measures!$D$11:$F$245,3,FALSE),"")</f>
        <v/>
      </c>
      <c r="E631" s="127" t="str">
        <f ca="1">IF(OR('Project Info'!$C$16="",B631=""),"",IF(D631="Screw-in Lighting",INDEX(INDIRECT(CONCATENATE(B631,"SI_IE")),'Project Info'!C$16,1),IF(D631="Hard-Wired Lighting",INDEX(INDIRECT(CONCATENATE(B631,"HW_IE")),'Project Info'!C$16,1))))</f>
        <v/>
      </c>
      <c r="F631" s="133" t="str">
        <f>IF(OR('Retrofit Inputs'!D635="",'Retrofit Inputs'!F635=""),"",IF(OR('Retrofit Inputs'!D635="LED Tube",'Retrofit Inputs'!D635="LED Kit"),CONCATENATE("LED"," ",'Retrofit Inputs'!F635),CONCATENATE('Retrofit Inputs'!D635, " ",'Retrofit Inputs'!F635)))</f>
        <v/>
      </c>
      <c r="G631" s="120" t="str">
        <f>IF(F631="","",VLOOKUP(F631,Measures!D$11:G$245,4,FALSE))</f>
        <v/>
      </c>
      <c r="H631" s="134" t="str">
        <f>IF('Retrofit Inputs'!H635=0,"",'Retrofit Inputs'!H635)</f>
        <v/>
      </c>
      <c r="I631" s="134" t="str">
        <f>IF('Retrofit Inputs'!K635=0,"",'Retrofit Inputs'!K635)</f>
        <v/>
      </c>
      <c r="J631" s="135" t="str">
        <f ca="1">IF(OR(B631="",I631=""),"",IF(I631="None",0,INDEX(INDIRECT(CONCATENATE(B631,"SF")),1,MATCH(I631,Defaults!D$22:G$22,0))))</f>
        <v/>
      </c>
      <c r="K631" s="128" t="str">
        <f>IF(OR('Retrofit Inputs'!M635="",'Retrofit Inputs'!O635=""),"",IF(OR('Retrofit Inputs'!M635="LED Tube",'Retrofit Inputs'!M635="LED Kit"),CONCATENATE("LED"," ",'Retrofit Inputs'!O635),CONCATENATE('Retrofit Inputs'!M635, " ",'Retrofit Inputs'!O635)))</f>
        <v/>
      </c>
      <c r="L631" s="123" t="str">
        <f>IF(K631="","",VLOOKUP(K631,Measures!D$11:G$245,4,FALSE))</f>
        <v/>
      </c>
      <c r="M631" s="121" t="str">
        <f>IF('Retrofit Inputs'!Q635=0,"",'Retrofit Inputs'!Q635)</f>
        <v/>
      </c>
      <c r="N631" s="129" t="str">
        <f>IF('Retrofit Inputs'!T635=0,"",'Retrofit Inputs'!T635)</f>
        <v/>
      </c>
      <c r="O631" s="130" t="str">
        <f ca="1">IF(OR(B631="",N631=""),"",IF(N631="None",0,INDEX(INDIRECT(CONCATENATE(B631,"SF")),1,MATCH(N631,Defaults!D$22:G$22,0))))</f>
        <v/>
      </c>
      <c r="P631" s="131" t="str">
        <f t="shared" ca="1" si="36"/>
        <v/>
      </c>
      <c r="Q631" s="228" t="str">
        <f t="shared" ca="1" si="37"/>
        <v/>
      </c>
      <c r="R631" s="132" t="str">
        <f t="shared" ca="1" si="38"/>
        <v/>
      </c>
      <c r="S631" s="352" t="str">
        <f t="shared" ca="1" si="39"/>
        <v/>
      </c>
    </row>
    <row r="632" spans="2:19" ht="15" customHeight="1">
      <c r="B632" s="348" t="str">
        <f>IF('Retrofit Inputs'!B636=0,"",'Retrofit Inputs'!B636)</f>
        <v/>
      </c>
      <c r="C632" s="118" t="str">
        <f>IF(B632="","",VLOOKUP(B632,Defaults!B$22:C$28,2,FALSE))</f>
        <v/>
      </c>
      <c r="D632" s="125" t="str">
        <f>IFERROR(VLOOKUP(F632,Measures!$D$11:$F$245,3,FALSE),"")</f>
        <v/>
      </c>
      <c r="E632" s="127" t="str">
        <f ca="1">IF(OR('Project Info'!$C$16="",B632=""),"",IF(D632="Screw-in Lighting",INDEX(INDIRECT(CONCATENATE(B632,"SI_IE")),'Project Info'!C$16,1),IF(D632="Hard-Wired Lighting",INDEX(INDIRECT(CONCATENATE(B632,"HW_IE")),'Project Info'!C$16,1))))</f>
        <v/>
      </c>
      <c r="F632" s="117" t="str">
        <f>IF(OR('Retrofit Inputs'!D636="",'Retrofit Inputs'!F636=""),"",IF(OR('Retrofit Inputs'!D636="LED Tube",'Retrofit Inputs'!D636="LED Kit"),CONCATENATE("LED"," ",'Retrofit Inputs'!F636),CONCATENATE('Retrofit Inputs'!D636, " ",'Retrofit Inputs'!F636)))</f>
        <v/>
      </c>
      <c r="G632" s="120" t="str">
        <f>IF(F632="","",VLOOKUP(F632,Measures!D$11:G$245,4,FALSE))</f>
        <v/>
      </c>
      <c r="H632" s="121" t="str">
        <f>IF('Retrofit Inputs'!H636=0,"",'Retrofit Inputs'!H636)</f>
        <v/>
      </c>
      <c r="I632" s="121" t="str">
        <f>IF('Retrofit Inputs'!K636=0,"",'Retrofit Inputs'!K636)</f>
        <v/>
      </c>
      <c r="J632" s="122" t="str">
        <f ca="1">IF(OR(B632="",I632=""),"",IF(I632="None",0,INDEX(INDIRECT(CONCATENATE(B632,"SF")),1,MATCH(I632,Defaults!D$22:G$22,0))))</f>
        <v/>
      </c>
      <c r="K632" s="117" t="str">
        <f>IF(OR('Retrofit Inputs'!M636="",'Retrofit Inputs'!O636=""),"",IF(OR('Retrofit Inputs'!M636="LED Tube",'Retrofit Inputs'!M636="LED Kit"),CONCATENATE("LED"," ",'Retrofit Inputs'!O636),CONCATENATE('Retrofit Inputs'!M636, " ",'Retrofit Inputs'!O636)))</f>
        <v/>
      </c>
      <c r="L632" s="123" t="str">
        <f>IF(K632="","",VLOOKUP(K632,Measures!D$11:G$245,4,FALSE))</f>
        <v/>
      </c>
      <c r="M632" s="121" t="str">
        <f>IF('Retrofit Inputs'!Q636=0,"",'Retrofit Inputs'!Q636)</f>
        <v/>
      </c>
      <c r="N632" s="121" t="str">
        <f>IF('Retrofit Inputs'!T636=0,"",'Retrofit Inputs'!T636)</f>
        <v/>
      </c>
      <c r="O632" s="122" t="str">
        <f ca="1">IF(OR(B632="",N632=""),"",IF(N632="None",0,INDEX(INDIRECT(CONCATENATE(B632,"SF")),1,MATCH(N632,Defaults!D$22:G$22,0))))</f>
        <v/>
      </c>
      <c r="P632" s="136" t="str">
        <f t="shared" ca="1" si="36"/>
        <v/>
      </c>
      <c r="Q632" s="230" t="str">
        <f t="shared" ca="1" si="37"/>
        <v/>
      </c>
      <c r="R632" s="126" t="str">
        <f t="shared" ca="1" si="38"/>
        <v/>
      </c>
      <c r="S632" s="351" t="str">
        <f t="shared" ca="1" si="39"/>
        <v/>
      </c>
    </row>
    <row r="633" spans="2:19" ht="15" customHeight="1">
      <c r="B633" s="348" t="str">
        <f>IF('Retrofit Inputs'!B637=0,"",'Retrofit Inputs'!B637)</f>
        <v/>
      </c>
      <c r="C633" s="118" t="str">
        <f>IF(B633="","",VLOOKUP(B633,Defaults!B$22:C$28,2,FALSE))</f>
        <v/>
      </c>
      <c r="D633" s="125" t="str">
        <f>IFERROR(VLOOKUP(F633,Measures!$D$11:$F$245,3,FALSE),"")</f>
        <v/>
      </c>
      <c r="E633" s="127" t="str">
        <f ca="1">IF(OR('Project Info'!$C$16="",B633=""),"",IF(D633="Screw-in Lighting",INDEX(INDIRECT(CONCATENATE(B633,"SI_IE")),'Project Info'!C$16,1),IF(D633="Hard-Wired Lighting",INDEX(INDIRECT(CONCATENATE(B633,"HW_IE")),'Project Info'!C$16,1))))</f>
        <v/>
      </c>
      <c r="F633" s="128" t="str">
        <f>IF(OR('Retrofit Inputs'!D637="",'Retrofit Inputs'!F637=""),"",IF(OR('Retrofit Inputs'!D637="LED Tube",'Retrofit Inputs'!D637="LED Kit"),CONCATENATE("LED"," ",'Retrofit Inputs'!F637),CONCATENATE('Retrofit Inputs'!D637, " ",'Retrofit Inputs'!F637)))</f>
        <v/>
      </c>
      <c r="G633" s="120" t="str">
        <f>IF(F633="","",VLOOKUP(F633,Measures!D$11:G$245,4,FALSE))</f>
        <v/>
      </c>
      <c r="H633" s="129" t="str">
        <f>IF('Retrofit Inputs'!H637=0,"",'Retrofit Inputs'!H637)</f>
        <v/>
      </c>
      <c r="I633" s="129" t="str">
        <f>IF('Retrofit Inputs'!K637=0,"",'Retrofit Inputs'!K637)</f>
        <v/>
      </c>
      <c r="J633" s="130" t="str">
        <f ca="1">IF(OR(B633="",I633=""),"",IF(I633="None",0,INDEX(INDIRECT(CONCATENATE(B633,"SF")),1,MATCH(I633,Defaults!D$22:G$22,0))))</f>
        <v/>
      </c>
      <c r="K633" s="128" t="str">
        <f>IF(OR('Retrofit Inputs'!M637="",'Retrofit Inputs'!O637=""),"",IF(OR('Retrofit Inputs'!M637="LED Tube",'Retrofit Inputs'!M637="LED Kit"),CONCATENATE("LED"," ",'Retrofit Inputs'!O637),CONCATENATE('Retrofit Inputs'!M637, " ",'Retrofit Inputs'!O637)))</f>
        <v/>
      </c>
      <c r="L633" s="123" t="str">
        <f>IF(K633="","",VLOOKUP(K633,Measures!D$11:G$245,4,FALSE))</f>
        <v/>
      </c>
      <c r="M633" s="121" t="str">
        <f>IF('Retrofit Inputs'!Q637=0,"",'Retrofit Inputs'!Q637)</f>
        <v/>
      </c>
      <c r="N633" s="129" t="str">
        <f>IF('Retrofit Inputs'!T637=0,"",'Retrofit Inputs'!T637)</f>
        <v/>
      </c>
      <c r="O633" s="130" t="str">
        <f ca="1">IF(OR(B633="",N633=""),"",IF(N633="None",0,INDEX(INDIRECT(CONCATENATE(B633,"SF")),1,MATCH(N633,Defaults!D$22:G$22,0))))</f>
        <v/>
      </c>
      <c r="P633" s="131" t="str">
        <f t="shared" ca="1" si="36"/>
        <v/>
      </c>
      <c r="Q633" s="228" t="str">
        <f t="shared" ca="1" si="37"/>
        <v/>
      </c>
      <c r="R633" s="132" t="str">
        <f t="shared" ca="1" si="38"/>
        <v/>
      </c>
      <c r="S633" s="352" t="str">
        <f t="shared" ca="1" si="39"/>
        <v/>
      </c>
    </row>
    <row r="634" spans="2:19" ht="15.5">
      <c r="B634" s="348" t="str">
        <f>IF('Retrofit Inputs'!B638=0,"",'Retrofit Inputs'!B638)</f>
        <v/>
      </c>
      <c r="C634" s="118" t="str">
        <f>IF(B634="","",VLOOKUP(B634,Defaults!B$22:C$28,2,FALSE))</f>
        <v/>
      </c>
      <c r="D634" s="125" t="str">
        <f>IFERROR(VLOOKUP(F634,Measures!$D$11:$F$245,3,FALSE),"")</f>
        <v/>
      </c>
      <c r="E634" s="127" t="str">
        <f ca="1">IF(OR('Project Info'!$C$16="",B634=""),"",IF(D634="Screw-in Lighting",INDEX(INDIRECT(CONCATENATE(B634,"SI_IE")),'Project Info'!C$16,1),IF(D634="Hard-Wired Lighting",INDEX(INDIRECT(CONCATENATE(B634,"HW_IE")),'Project Info'!C$16,1))))</f>
        <v/>
      </c>
      <c r="F634" s="128" t="str">
        <f>IF(OR('Retrofit Inputs'!D638="",'Retrofit Inputs'!F638=""),"",IF(OR('Retrofit Inputs'!D638="LED Tube",'Retrofit Inputs'!D638="LED Kit"),CONCATENATE("LED"," ",'Retrofit Inputs'!F638),CONCATENATE('Retrofit Inputs'!D638, " ",'Retrofit Inputs'!F638)))</f>
        <v/>
      </c>
      <c r="G634" s="120" t="str">
        <f>IF(F634="","",VLOOKUP(F634,Measures!D$11:G$245,4,FALSE))</f>
        <v/>
      </c>
      <c r="H634" s="129" t="str">
        <f>IF('Retrofit Inputs'!H638=0,"",'Retrofit Inputs'!H638)</f>
        <v/>
      </c>
      <c r="I634" s="129" t="str">
        <f>IF('Retrofit Inputs'!K638=0,"",'Retrofit Inputs'!K638)</f>
        <v/>
      </c>
      <c r="J634" s="130" t="str">
        <f ca="1">IF(OR(B634="",I634=""),"",IF(I634="None",0,INDEX(INDIRECT(CONCATENATE(B634,"SF")),1,MATCH(I634,Defaults!D$22:G$22,0))))</f>
        <v/>
      </c>
      <c r="K634" s="24" t="str">
        <f>IF(OR('Retrofit Inputs'!M638="",'Retrofit Inputs'!O638=""),"",IF(OR('Retrofit Inputs'!M638="LED Tube",'Retrofit Inputs'!M638="LED Kit"),CONCATENATE("LED"," ",'Retrofit Inputs'!O638),CONCATENATE('Retrofit Inputs'!M638, " ",'Retrofit Inputs'!O638)))</f>
        <v/>
      </c>
      <c r="L634" s="123" t="str">
        <f>IF(K634="","",VLOOKUP(K634,Measures!D$11:G$245,4,FALSE))</f>
        <v/>
      </c>
      <c r="M634" s="121" t="str">
        <f>IF('Retrofit Inputs'!Q638=0,"",'Retrofit Inputs'!Q638)</f>
        <v/>
      </c>
      <c r="N634" s="25" t="str">
        <f>IF('Retrofit Inputs'!T638=0,"",'Retrofit Inputs'!T638)</f>
        <v/>
      </c>
      <c r="O634" s="26" t="str">
        <f ca="1">IF(OR(B634="",N634=""),"",IF(N634="None",0,INDEX(INDIRECT(CONCATENATE(B634,"SF")),1,MATCH(N634,Defaults!D$22:G$22,0))))</f>
        <v/>
      </c>
      <c r="P634" s="27" t="str">
        <f t="shared" ca="1" si="36"/>
        <v/>
      </c>
      <c r="Q634" s="229" t="str">
        <f t="shared" ca="1" si="37"/>
        <v/>
      </c>
      <c r="R634" s="81" t="str">
        <f t="shared" ca="1" si="38"/>
        <v/>
      </c>
      <c r="S634" s="353" t="str">
        <f t="shared" ca="1" si="39"/>
        <v/>
      </c>
    </row>
    <row r="635" spans="2:19" ht="15.5">
      <c r="B635" s="348" t="str">
        <f>IF('Retrofit Inputs'!B639=0,"",'Retrofit Inputs'!B639)</f>
        <v/>
      </c>
      <c r="C635" s="118" t="str">
        <f>IF(B635="","",VLOOKUP(B635,Defaults!B$22:C$28,2,FALSE))</f>
        <v/>
      </c>
      <c r="D635" s="125" t="str">
        <f>IFERROR(VLOOKUP(F635,Measures!$D$11:$F$245,3,FALSE),"")</f>
        <v/>
      </c>
      <c r="E635" s="127" t="str">
        <f ca="1">IF(OR('Project Info'!$C$16="",B635=""),"",IF(D635="Screw-in Lighting",INDEX(INDIRECT(CONCATENATE(B635,"SI_IE")),'Project Info'!C$16,1),IF(D635="Hard-Wired Lighting",INDEX(INDIRECT(CONCATENATE(B635,"HW_IE")),'Project Info'!C$16,1))))</f>
        <v/>
      </c>
      <c r="F635" s="128" t="str">
        <f>IF(OR('Retrofit Inputs'!D639="",'Retrofit Inputs'!F639=""),"",IF(OR('Retrofit Inputs'!D639="LED Tube",'Retrofit Inputs'!D639="LED Kit"),CONCATENATE("LED"," ",'Retrofit Inputs'!F639),CONCATENATE('Retrofit Inputs'!D639, " ",'Retrofit Inputs'!F639)))</f>
        <v/>
      </c>
      <c r="G635" s="120" t="str">
        <f>IF(F635="","",VLOOKUP(F635,Measures!D$11:G$245,4,FALSE))</f>
        <v/>
      </c>
      <c r="H635" s="129" t="str">
        <f>IF('Retrofit Inputs'!H639=0,"",'Retrofit Inputs'!H639)</f>
        <v/>
      </c>
      <c r="I635" s="129" t="str">
        <f>IF('Retrofit Inputs'!K639=0,"",'Retrofit Inputs'!K639)</f>
        <v/>
      </c>
      <c r="J635" s="130" t="str">
        <f ca="1">IF(OR(B635="",I635=""),"",IF(I635="None",0,INDEX(INDIRECT(CONCATENATE(B635,"SF")),1,MATCH(I635,Defaults!D$22:G$22,0))))</f>
        <v/>
      </c>
      <c r="K635" s="128" t="str">
        <f>IF(OR('Retrofit Inputs'!M639="",'Retrofit Inputs'!O639=""),"",IF(OR('Retrofit Inputs'!M639="LED Tube",'Retrofit Inputs'!M639="LED Kit"),CONCATENATE("LED"," ",'Retrofit Inputs'!O639),CONCATENATE('Retrofit Inputs'!M639, " ",'Retrofit Inputs'!O639)))</f>
        <v/>
      </c>
      <c r="L635" s="123" t="str">
        <f>IF(K635="","",VLOOKUP(K635,Measures!D$11:G$245,4,FALSE))</f>
        <v/>
      </c>
      <c r="M635" s="121" t="str">
        <f>IF('Retrofit Inputs'!Q639=0,"",'Retrofit Inputs'!Q639)</f>
        <v/>
      </c>
      <c r="N635" s="129" t="str">
        <f>IF('Retrofit Inputs'!T639=0,"",'Retrofit Inputs'!T639)</f>
        <v/>
      </c>
      <c r="O635" s="130" t="str">
        <f ca="1">IF(OR(B635="",N635=""),"",IF(N635="None",0,INDEX(INDIRECT(CONCATENATE(B635,"SF")),1,MATCH(N635,Defaults!D$22:G$22,0))))</f>
        <v/>
      </c>
      <c r="P635" s="131" t="str">
        <f t="shared" ca="1" si="36"/>
        <v/>
      </c>
      <c r="Q635" s="228" t="str">
        <f t="shared" ca="1" si="37"/>
        <v/>
      </c>
      <c r="R635" s="132" t="str">
        <f t="shared" ca="1" si="38"/>
        <v/>
      </c>
      <c r="S635" s="352" t="str">
        <f t="shared" ca="1" si="39"/>
        <v/>
      </c>
    </row>
    <row r="636" spans="2:19" ht="15.5">
      <c r="B636" s="348" t="str">
        <f>IF('Retrofit Inputs'!B640=0,"",'Retrofit Inputs'!B640)</f>
        <v/>
      </c>
      <c r="C636" s="118" t="str">
        <f>IF(B636="","",VLOOKUP(B636,Defaults!B$22:C$28,2,FALSE))</f>
        <v/>
      </c>
      <c r="D636" s="125" t="str">
        <f>IFERROR(VLOOKUP(F636,Measures!$D$11:$F$245,3,FALSE),"")</f>
        <v/>
      </c>
      <c r="E636" s="127" t="str">
        <f ca="1">IF(OR('Project Info'!$C$16="",B636=""),"",IF(D636="Screw-in Lighting",INDEX(INDIRECT(CONCATENATE(B636,"SI_IE")),'Project Info'!C$16,1),IF(D636="Hard-Wired Lighting",INDEX(INDIRECT(CONCATENATE(B636,"HW_IE")),'Project Info'!C$16,1))))</f>
        <v/>
      </c>
      <c r="F636" s="128" t="str">
        <f>IF(OR('Retrofit Inputs'!D640="",'Retrofit Inputs'!F640=""),"",IF(OR('Retrofit Inputs'!D640="LED Tube",'Retrofit Inputs'!D640="LED Kit"),CONCATENATE("LED"," ",'Retrofit Inputs'!F640),CONCATENATE('Retrofit Inputs'!D640, " ",'Retrofit Inputs'!F640)))</f>
        <v/>
      </c>
      <c r="G636" s="120" t="str">
        <f>IF(F636="","",VLOOKUP(F636,Measures!D$11:G$245,4,FALSE))</f>
        <v/>
      </c>
      <c r="H636" s="129" t="str">
        <f>IF('Retrofit Inputs'!H640=0,"",'Retrofit Inputs'!H640)</f>
        <v/>
      </c>
      <c r="I636" s="129" t="str">
        <f>IF('Retrofit Inputs'!K640=0,"",'Retrofit Inputs'!K640)</f>
        <v/>
      </c>
      <c r="J636" s="130" t="str">
        <f ca="1">IF(OR(B636="",I636=""),"",IF(I636="None",0,INDEX(INDIRECT(CONCATENATE(B636,"SF")),1,MATCH(I636,Defaults!D$22:G$22,0))))</f>
        <v/>
      </c>
      <c r="K636" s="128" t="str">
        <f>IF(OR('Retrofit Inputs'!M640="",'Retrofit Inputs'!O640=""),"",IF(OR('Retrofit Inputs'!M640="LED Tube",'Retrofit Inputs'!M640="LED Kit"),CONCATENATE("LED"," ",'Retrofit Inputs'!O640),CONCATENATE('Retrofit Inputs'!M640, " ",'Retrofit Inputs'!O640)))</f>
        <v/>
      </c>
      <c r="L636" s="123" t="str">
        <f>IF(K636="","",VLOOKUP(K636,Measures!D$11:G$245,4,FALSE))</f>
        <v/>
      </c>
      <c r="M636" s="121" t="str">
        <f>IF('Retrofit Inputs'!Q640=0,"",'Retrofit Inputs'!Q640)</f>
        <v/>
      </c>
      <c r="N636" s="129" t="str">
        <f>IF('Retrofit Inputs'!T640=0,"",'Retrofit Inputs'!T640)</f>
        <v/>
      </c>
      <c r="O636" s="130" t="str">
        <f ca="1">IF(OR(B636="",N636=""),"",IF(N636="None",0,INDEX(INDIRECT(CONCATENATE(B636,"SF")),1,MATCH(N636,Defaults!D$22:G$22,0))))</f>
        <v/>
      </c>
      <c r="P636" s="131" t="str">
        <f t="shared" ca="1" si="36"/>
        <v/>
      </c>
      <c r="Q636" s="228" t="str">
        <f t="shared" ca="1" si="37"/>
        <v/>
      </c>
      <c r="R636" s="132" t="str">
        <f t="shared" ca="1" si="38"/>
        <v/>
      </c>
      <c r="S636" s="352" t="str">
        <f t="shared" ca="1" si="39"/>
        <v/>
      </c>
    </row>
    <row r="637" spans="2:19" ht="15.5">
      <c r="B637" s="348" t="str">
        <f>IF('Retrofit Inputs'!B641=0,"",'Retrofit Inputs'!B641)</f>
        <v/>
      </c>
      <c r="C637" s="118" t="str">
        <f>IF(B637="","",VLOOKUP(B637,Defaults!B$22:C$28,2,FALSE))</f>
        <v/>
      </c>
      <c r="D637" s="125" t="str">
        <f>IFERROR(VLOOKUP(F637,Measures!$D$11:$F$245,3,FALSE),"")</f>
        <v/>
      </c>
      <c r="E637" s="127" t="str">
        <f ca="1">IF(OR('Project Info'!$C$16="",B637=""),"",IF(D637="Screw-in Lighting",INDEX(INDIRECT(CONCATENATE(B637,"SI_IE")),'Project Info'!C$16,1),IF(D637="Hard-Wired Lighting",INDEX(INDIRECT(CONCATENATE(B637,"HW_IE")),'Project Info'!C$16,1))))</f>
        <v/>
      </c>
      <c r="F637" s="128" t="str">
        <f>IF(OR('Retrofit Inputs'!D641="",'Retrofit Inputs'!F641=""),"",IF(OR('Retrofit Inputs'!D641="LED Tube",'Retrofit Inputs'!D641="LED Kit"),CONCATENATE("LED"," ",'Retrofit Inputs'!F641),CONCATENATE('Retrofit Inputs'!D641, " ",'Retrofit Inputs'!F641)))</f>
        <v/>
      </c>
      <c r="G637" s="120" t="str">
        <f>IF(F637="","",VLOOKUP(F637,Measures!D$11:G$245,4,FALSE))</f>
        <v/>
      </c>
      <c r="H637" s="129" t="str">
        <f>IF('Retrofit Inputs'!H641=0,"",'Retrofit Inputs'!H641)</f>
        <v/>
      </c>
      <c r="I637" s="129" t="str">
        <f>IF('Retrofit Inputs'!K641=0,"",'Retrofit Inputs'!K641)</f>
        <v/>
      </c>
      <c r="J637" s="130" t="str">
        <f ca="1">IF(OR(B637="",I637=""),"",IF(I637="None",0,INDEX(INDIRECT(CONCATENATE(B637,"SF")),1,MATCH(I637,Defaults!D$22:G$22,0))))</f>
        <v/>
      </c>
      <c r="K637" s="128" t="str">
        <f>IF(OR('Retrofit Inputs'!M641="",'Retrofit Inputs'!O641=""),"",IF(OR('Retrofit Inputs'!M641="LED Tube",'Retrofit Inputs'!M641="LED Kit"),CONCATENATE("LED"," ",'Retrofit Inputs'!O641),CONCATENATE('Retrofit Inputs'!M641, " ",'Retrofit Inputs'!O641)))</f>
        <v/>
      </c>
      <c r="L637" s="123" t="str">
        <f>IF(K637="","",VLOOKUP(K637,Measures!D$11:G$245,4,FALSE))</f>
        <v/>
      </c>
      <c r="M637" s="121" t="str">
        <f>IF('Retrofit Inputs'!Q641=0,"",'Retrofit Inputs'!Q641)</f>
        <v/>
      </c>
      <c r="N637" s="129" t="str">
        <f>IF('Retrofit Inputs'!T641=0,"",'Retrofit Inputs'!T641)</f>
        <v/>
      </c>
      <c r="O637" s="130" t="str">
        <f ca="1">IF(OR(B637="",N637=""),"",IF(N637="None",0,INDEX(INDIRECT(CONCATENATE(B637,"SF")),1,MATCH(N637,Defaults!D$22:G$22,0))))</f>
        <v/>
      </c>
      <c r="P637" s="131" t="str">
        <f t="shared" ca="1" si="36"/>
        <v/>
      </c>
      <c r="Q637" s="228" t="str">
        <f t="shared" ca="1" si="37"/>
        <v/>
      </c>
      <c r="R637" s="132" t="str">
        <f t="shared" ca="1" si="38"/>
        <v/>
      </c>
      <c r="S637" s="352" t="str">
        <f t="shared" ca="1" si="39"/>
        <v/>
      </c>
    </row>
    <row r="638" spans="2:19" ht="15.5">
      <c r="B638" s="348" t="str">
        <f>IF('Retrofit Inputs'!B642=0,"",'Retrofit Inputs'!B642)</f>
        <v/>
      </c>
      <c r="C638" s="118" t="str">
        <f>IF(B638="","",VLOOKUP(B638,Defaults!B$22:C$28,2,FALSE))</f>
        <v/>
      </c>
      <c r="D638" s="125" t="str">
        <f>IFERROR(VLOOKUP(F638,Measures!$D$11:$F$245,3,FALSE),"")</f>
        <v/>
      </c>
      <c r="E638" s="127" t="str">
        <f ca="1">IF(OR('Project Info'!$C$16="",B638=""),"",IF(D638="Screw-in Lighting",INDEX(INDIRECT(CONCATENATE(B638,"SI_IE")),'Project Info'!C$16,1),IF(D638="Hard-Wired Lighting",INDEX(INDIRECT(CONCATENATE(B638,"HW_IE")),'Project Info'!C$16,1))))</f>
        <v/>
      </c>
      <c r="F638" s="128" t="str">
        <f>IF(OR('Retrofit Inputs'!D642="",'Retrofit Inputs'!F642=""),"",IF(OR('Retrofit Inputs'!D642="LED Tube",'Retrofit Inputs'!D642="LED Kit"),CONCATENATE("LED"," ",'Retrofit Inputs'!F642),CONCATENATE('Retrofit Inputs'!D642, " ",'Retrofit Inputs'!F642)))</f>
        <v/>
      </c>
      <c r="G638" s="120" t="str">
        <f>IF(F638="","",VLOOKUP(F638,Measures!D$11:G$245,4,FALSE))</f>
        <v/>
      </c>
      <c r="H638" s="129" t="str">
        <f>IF('Retrofit Inputs'!H642=0,"",'Retrofit Inputs'!H642)</f>
        <v/>
      </c>
      <c r="I638" s="129" t="str">
        <f>IF('Retrofit Inputs'!K642=0,"",'Retrofit Inputs'!K642)</f>
        <v/>
      </c>
      <c r="J638" s="130" t="str">
        <f ca="1">IF(OR(B638="",I638=""),"",IF(I638="None",0,INDEX(INDIRECT(CONCATENATE(B638,"SF")),1,MATCH(I638,Defaults!D$22:G$22,0))))</f>
        <v/>
      </c>
      <c r="K638" s="128" t="str">
        <f>IF(OR('Retrofit Inputs'!M642="",'Retrofit Inputs'!O642=""),"",IF(OR('Retrofit Inputs'!M642="LED Tube",'Retrofit Inputs'!M642="LED Kit"),CONCATENATE("LED"," ",'Retrofit Inputs'!O642),CONCATENATE('Retrofit Inputs'!M642, " ",'Retrofit Inputs'!O642)))</f>
        <v/>
      </c>
      <c r="L638" s="123" t="str">
        <f>IF(K638="","",VLOOKUP(K638,Measures!D$11:G$245,4,FALSE))</f>
        <v/>
      </c>
      <c r="M638" s="121" t="str">
        <f>IF('Retrofit Inputs'!Q642=0,"",'Retrofit Inputs'!Q642)</f>
        <v/>
      </c>
      <c r="N638" s="129" t="str">
        <f>IF('Retrofit Inputs'!T642=0,"",'Retrofit Inputs'!T642)</f>
        <v/>
      </c>
      <c r="O638" s="130" t="str">
        <f ca="1">IF(OR(B638="",N638=""),"",IF(N638="None",0,INDEX(INDIRECT(CONCATENATE(B638,"SF")),1,MATCH(N638,Defaults!D$22:G$22,0))))</f>
        <v/>
      </c>
      <c r="P638" s="131" t="str">
        <f t="shared" ca="1" si="36"/>
        <v/>
      </c>
      <c r="Q638" s="228" t="str">
        <f t="shared" ca="1" si="37"/>
        <v/>
      </c>
      <c r="R638" s="132" t="str">
        <f t="shared" ca="1" si="38"/>
        <v/>
      </c>
      <c r="S638" s="352" t="str">
        <f t="shared" ca="1" si="39"/>
        <v/>
      </c>
    </row>
    <row r="639" spans="2:19" ht="15.5">
      <c r="B639" s="348" t="str">
        <f>IF('Retrofit Inputs'!B643=0,"",'Retrofit Inputs'!B643)</f>
        <v/>
      </c>
      <c r="C639" s="118" t="str">
        <f>IF(B639="","",VLOOKUP(B639,Defaults!B$22:C$28,2,FALSE))</f>
        <v/>
      </c>
      <c r="D639" s="125" t="str">
        <f>IFERROR(VLOOKUP(F639,Measures!$D$11:$F$245,3,FALSE),"")</f>
        <v/>
      </c>
      <c r="E639" s="127" t="str">
        <f ca="1">IF(OR('Project Info'!$C$16="",B639=""),"",IF(D639="Screw-in Lighting",INDEX(INDIRECT(CONCATENATE(B639,"SI_IE")),'Project Info'!C$16,1),IF(D639="Hard-Wired Lighting",INDEX(INDIRECT(CONCATENATE(B639,"HW_IE")),'Project Info'!C$16,1))))</f>
        <v/>
      </c>
      <c r="F639" s="128" t="str">
        <f>IF(OR('Retrofit Inputs'!D643="",'Retrofit Inputs'!F643=""),"",IF(OR('Retrofit Inputs'!D643="LED Tube",'Retrofit Inputs'!D643="LED Kit"),CONCATENATE("LED"," ",'Retrofit Inputs'!F643),CONCATENATE('Retrofit Inputs'!D643, " ",'Retrofit Inputs'!F643)))</f>
        <v/>
      </c>
      <c r="G639" s="120" t="str">
        <f>IF(F639="","",VLOOKUP(F639,Measures!D$11:G$245,4,FALSE))</f>
        <v/>
      </c>
      <c r="H639" s="129" t="str">
        <f>IF('Retrofit Inputs'!H643=0,"",'Retrofit Inputs'!H643)</f>
        <v/>
      </c>
      <c r="I639" s="129" t="str">
        <f>IF('Retrofit Inputs'!K643=0,"",'Retrofit Inputs'!K643)</f>
        <v/>
      </c>
      <c r="J639" s="130" t="str">
        <f ca="1">IF(OR(B639="",I639=""),"",IF(I639="None",0,INDEX(INDIRECT(CONCATENATE(B639,"SF")),1,MATCH(I639,Defaults!D$22:G$22,0))))</f>
        <v/>
      </c>
      <c r="K639" s="128" t="str">
        <f>IF(OR('Retrofit Inputs'!M643="",'Retrofit Inputs'!O643=""),"",IF(OR('Retrofit Inputs'!M643="LED Tube",'Retrofit Inputs'!M643="LED Kit"),CONCATENATE("LED"," ",'Retrofit Inputs'!O643),CONCATENATE('Retrofit Inputs'!M643, " ",'Retrofit Inputs'!O643)))</f>
        <v/>
      </c>
      <c r="L639" s="123" t="str">
        <f>IF(K639="","",VLOOKUP(K639,Measures!D$11:G$245,4,FALSE))</f>
        <v/>
      </c>
      <c r="M639" s="121" t="str">
        <f>IF('Retrofit Inputs'!Q643=0,"",'Retrofit Inputs'!Q643)</f>
        <v/>
      </c>
      <c r="N639" s="129" t="str">
        <f>IF('Retrofit Inputs'!T643=0,"",'Retrofit Inputs'!T643)</f>
        <v/>
      </c>
      <c r="O639" s="130" t="str">
        <f ca="1">IF(OR(B639="",N639=""),"",IF(N639="None",0,INDEX(INDIRECT(CONCATENATE(B639,"SF")),1,MATCH(N639,Defaults!D$22:G$22,0))))</f>
        <v/>
      </c>
      <c r="P639" s="131" t="str">
        <f t="shared" ca="1" si="36"/>
        <v/>
      </c>
      <c r="Q639" s="228" t="str">
        <f t="shared" ca="1" si="37"/>
        <v/>
      </c>
      <c r="R639" s="132" t="str">
        <f t="shared" ca="1" si="38"/>
        <v/>
      </c>
      <c r="S639" s="352" t="str">
        <f t="shared" ca="1" si="39"/>
        <v/>
      </c>
    </row>
    <row r="640" spans="2:19" ht="15.5">
      <c r="B640" s="348" t="str">
        <f>IF('Retrofit Inputs'!B644=0,"",'Retrofit Inputs'!B644)</f>
        <v/>
      </c>
      <c r="C640" s="118" t="str">
        <f>IF(B640="","",VLOOKUP(B640,Defaults!B$22:C$28,2,FALSE))</f>
        <v/>
      </c>
      <c r="D640" s="125" t="str">
        <f>IFERROR(VLOOKUP(F640,Measures!$D$11:$F$245,3,FALSE),"")</f>
        <v/>
      </c>
      <c r="E640" s="127" t="str">
        <f ca="1">IF(OR('Project Info'!$C$16="",B640=""),"",IF(D640="Screw-in Lighting",INDEX(INDIRECT(CONCATENATE(B640,"SI_IE")),'Project Info'!C$16,1),IF(D640="Hard-Wired Lighting",INDEX(INDIRECT(CONCATENATE(B640,"HW_IE")),'Project Info'!C$16,1))))</f>
        <v/>
      </c>
      <c r="F640" s="133" t="str">
        <f>IF(OR('Retrofit Inputs'!D644="",'Retrofit Inputs'!F644=""),"",IF(OR('Retrofit Inputs'!D644="LED Tube",'Retrofit Inputs'!D644="LED Kit"),CONCATENATE("LED"," ",'Retrofit Inputs'!F644),CONCATENATE('Retrofit Inputs'!D644, " ",'Retrofit Inputs'!F644)))</f>
        <v/>
      </c>
      <c r="G640" s="120" t="str">
        <f>IF(F640="","",VLOOKUP(F640,Measures!D$11:G$245,4,FALSE))</f>
        <v/>
      </c>
      <c r="H640" s="134" t="str">
        <f>IF('Retrofit Inputs'!H644=0,"",'Retrofit Inputs'!H644)</f>
        <v/>
      </c>
      <c r="I640" s="134" t="str">
        <f>IF('Retrofit Inputs'!K644=0,"",'Retrofit Inputs'!K644)</f>
        <v/>
      </c>
      <c r="J640" s="135" t="str">
        <f ca="1">IF(OR(B640="",I640=""),"",IF(I640="None",0,INDEX(INDIRECT(CONCATENATE(B640,"SF")),1,MATCH(I640,Defaults!D$22:G$22,0))))</f>
        <v/>
      </c>
      <c r="K640" s="128" t="str">
        <f>IF(OR('Retrofit Inputs'!M644="",'Retrofit Inputs'!O644=""),"",IF(OR('Retrofit Inputs'!M644="LED Tube",'Retrofit Inputs'!M644="LED Kit"),CONCATENATE("LED"," ",'Retrofit Inputs'!O644),CONCATENATE('Retrofit Inputs'!M644, " ",'Retrofit Inputs'!O644)))</f>
        <v/>
      </c>
      <c r="L640" s="123" t="str">
        <f>IF(K640="","",VLOOKUP(K640,Measures!D$11:G$245,4,FALSE))</f>
        <v/>
      </c>
      <c r="M640" s="121" t="str">
        <f>IF('Retrofit Inputs'!Q644=0,"",'Retrofit Inputs'!Q644)</f>
        <v/>
      </c>
      <c r="N640" s="129" t="str">
        <f>IF('Retrofit Inputs'!T644=0,"",'Retrofit Inputs'!T644)</f>
        <v/>
      </c>
      <c r="O640" s="130" t="str">
        <f ca="1">IF(OR(B640="",N640=""),"",IF(N640="None",0,INDEX(INDIRECT(CONCATENATE(B640,"SF")),1,MATCH(N640,Defaults!D$22:G$22,0))))</f>
        <v/>
      </c>
      <c r="P640" s="131" t="str">
        <f t="shared" ca="1" si="36"/>
        <v/>
      </c>
      <c r="Q640" s="228" t="str">
        <f t="shared" ca="1" si="37"/>
        <v/>
      </c>
      <c r="R640" s="132" t="str">
        <f t="shared" ca="1" si="38"/>
        <v/>
      </c>
      <c r="S640" s="352" t="str">
        <f t="shared" ca="1" si="39"/>
        <v/>
      </c>
    </row>
    <row r="641" spans="2:19" ht="15.5">
      <c r="B641" s="349" t="str">
        <f>IF('Retrofit Inputs'!B645=0,"",'Retrofit Inputs'!B645)</f>
        <v/>
      </c>
      <c r="C641" s="118" t="str">
        <f>IF(B641="","",VLOOKUP(B641,Defaults!B$22:C$28,2,FALSE))</f>
        <v/>
      </c>
      <c r="D641" s="125" t="str">
        <f>IFERROR(VLOOKUP(F641,Measures!$D$11:$F$245,3,FALSE),"")</f>
        <v/>
      </c>
      <c r="E641" s="127" t="str">
        <f ca="1">IF(OR('Project Info'!$C$16="",B641=""),"",IF(D641="Screw-in Lighting",INDEX(INDIRECT(CONCATENATE(B641,"SI_IE")),'Project Info'!C$16,1),IF(D641="Hard-Wired Lighting",INDEX(INDIRECT(CONCATENATE(B641,"HW_IE")),'Project Info'!C$16,1))))</f>
        <v/>
      </c>
      <c r="F641" s="137" t="str">
        <f>IF(OR('Retrofit Inputs'!D645="",'Retrofit Inputs'!F645=""),"",IF(OR('Retrofit Inputs'!D645="LED Tube",'Retrofit Inputs'!D645="LED Kit"),CONCATENATE("LED"," ",'Retrofit Inputs'!F645),CONCATENATE('Retrofit Inputs'!D645, " ",'Retrofit Inputs'!F645)))</f>
        <v/>
      </c>
      <c r="G641" s="120" t="str">
        <f>IF(F641="","",VLOOKUP(F641,Measures!D$11:G$245,4,FALSE))</f>
        <v/>
      </c>
      <c r="H641" s="138" t="str">
        <f>IF('Retrofit Inputs'!H645=0,"",'Retrofit Inputs'!H645)</f>
        <v/>
      </c>
      <c r="I641" s="138" t="str">
        <f>IF('Retrofit Inputs'!K645=0,"",'Retrofit Inputs'!K645)</f>
        <v/>
      </c>
      <c r="J641" s="139" t="str">
        <f ca="1">IF(OR(B641="",I641=""),"",IF(I641="None",0,INDEX(INDIRECT(CONCATENATE(B641,"SF")),1,MATCH(I641,Defaults!D$22:G$22,0))))</f>
        <v/>
      </c>
      <c r="K641" s="140" t="str">
        <f>IF(OR('Retrofit Inputs'!M645="",'Retrofit Inputs'!O645=""),"",IF(OR('Retrofit Inputs'!M645="LED Tube",'Retrofit Inputs'!M645="LED Kit"),CONCATENATE("LED"," ",'Retrofit Inputs'!O645),CONCATENATE('Retrofit Inputs'!M645, " ",'Retrofit Inputs'!O645)))</f>
        <v/>
      </c>
      <c r="L641" s="123" t="str">
        <f>IF(K641="","",VLOOKUP(K641,Measures!D$11:G$245,4,FALSE))</f>
        <v/>
      </c>
      <c r="M641" s="141" t="str">
        <f>IF('Retrofit Inputs'!Q645=0,"",'Retrofit Inputs'!Q645)</f>
        <v/>
      </c>
      <c r="N641" s="142" t="str">
        <f>IF('Retrofit Inputs'!T645=0,"",'Retrofit Inputs'!T645)</f>
        <v/>
      </c>
      <c r="O641" s="143" t="str">
        <f ca="1">IF(OR(B641="",N641=""),"",IF(N641="None",0,INDEX(INDIRECT(CONCATENATE(B641,"SF")),1,MATCH(N641,Defaults!D$22:G$22,0))))</f>
        <v/>
      </c>
      <c r="P641" s="144" t="str">
        <f t="shared" ca="1" si="36"/>
        <v/>
      </c>
      <c r="Q641" s="231" t="str">
        <f t="shared" ca="1" si="37"/>
        <v/>
      </c>
      <c r="R641" s="145" t="str">
        <f t="shared" ca="1" si="38"/>
        <v/>
      </c>
      <c r="S641" s="354" t="str">
        <f t="shared" ca="1" si="39"/>
        <v/>
      </c>
    </row>
    <row r="642" spans="2:19" ht="15.5">
      <c r="B642" s="350" t="str">
        <f>IF('Retrofit Inputs'!B646=0,"",'Retrofit Inputs'!B646)</f>
        <v/>
      </c>
      <c r="C642" s="118" t="str">
        <f>IF(B642="","",VLOOKUP(B642,Defaults!B$22:C$28,2,FALSE))</f>
        <v/>
      </c>
      <c r="D642" s="125" t="str">
        <f>IFERROR(VLOOKUP(F642,Measures!$D$11:$F$245,3,FALSE),"")</f>
        <v/>
      </c>
      <c r="E642" s="127" t="str">
        <f ca="1">IF(OR('Project Info'!$C$16="",B642=""),"",IF(D642="Screw-in Lighting",INDEX(INDIRECT(CONCATENATE(B642,"SI_IE")),'Project Info'!C$16,1),IF(D642="Hard-Wired Lighting",INDEX(INDIRECT(CONCATENATE(B642,"HW_IE")),'Project Info'!C$16,1))))</f>
        <v/>
      </c>
      <c r="F642" s="128" t="str">
        <f>IF(OR('Retrofit Inputs'!D646="",'Retrofit Inputs'!F646=""),"",IF(OR('Retrofit Inputs'!D646="LED Tube",'Retrofit Inputs'!D646="LED Kit"),CONCATENATE("LED"," ",'Retrofit Inputs'!F646),CONCATENATE('Retrofit Inputs'!D646, " ",'Retrofit Inputs'!F646)))</f>
        <v/>
      </c>
      <c r="G642" s="120" t="str">
        <f>IF(F642="","",VLOOKUP(F642,Measures!D$11:G$245,4,FALSE))</f>
        <v/>
      </c>
      <c r="H642" s="129" t="str">
        <f>IF('Retrofit Inputs'!H646=0,"",'Retrofit Inputs'!H646)</f>
        <v/>
      </c>
      <c r="I642" s="129" t="str">
        <f>IF('Retrofit Inputs'!K646=0,"",'Retrofit Inputs'!K646)</f>
        <v/>
      </c>
      <c r="J642" s="130" t="str">
        <f ca="1">IF(OR(B642="",I642=""),"",IF(I642="None",0,INDEX(INDIRECT(CONCATENATE(B642,"SF")),1,MATCH(I642,Defaults!D$22:G$22,0))))</f>
        <v/>
      </c>
      <c r="K642" s="128" t="str">
        <f>IF(OR('Retrofit Inputs'!M646="",'Retrofit Inputs'!O646=""),"",IF(OR('Retrofit Inputs'!M646="LED Tube",'Retrofit Inputs'!M646="LED Kit"),CONCATENATE("LED"," ",'Retrofit Inputs'!O646),CONCATENATE('Retrofit Inputs'!M646, " ",'Retrofit Inputs'!O646)))</f>
        <v/>
      </c>
      <c r="L642" s="123" t="str">
        <f>IF(K642="","",VLOOKUP(K642,Measures!D$11:G$245,4,FALSE))</f>
        <v/>
      </c>
      <c r="M642" s="129" t="str">
        <f>IF('Retrofit Inputs'!Q646=0,"",'Retrofit Inputs'!Q646)</f>
        <v/>
      </c>
      <c r="N642" s="129" t="str">
        <f>IF('Retrofit Inputs'!T646=0,"",'Retrofit Inputs'!T646)</f>
        <v/>
      </c>
      <c r="O642" s="130" t="str">
        <f ca="1">IF(OR(B642="",N642=""),"",IF(N642="None",0,INDEX(INDIRECT(CONCATENATE(B642,"SF")),1,MATCH(N642,Defaults!D$22:G$22,0))))</f>
        <v/>
      </c>
      <c r="P642" s="131" t="str">
        <f t="shared" ca="1" si="36"/>
        <v/>
      </c>
      <c r="Q642" s="228" t="str">
        <f t="shared" ca="1" si="37"/>
        <v/>
      </c>
      <c r="R642" s="132" t="str">
        <f t="shared" ca="1" si="38"/>
        <v/>
      </c>
      <c r="S642" s="352" t="str">
        <f t="shared" ca="1" si="39"/>
        <v/>
      </c>
    </row>
    <row r="643" spans="2:19" ht="15.5">
      <c r="B643" s="348" t="str">
        <f>IF('Retrofit Inputs'!B647=0,"",'Retrofit Inputs'!B647)</f>
        <v/>
      </c>
      <c r="C643" s="118" t="str">
        <f>IF(B643="","",VLOOKUP(B643,Defaults!B$22:C$28,2,FALSE))</f>
        <v/>
      </c>
      <c r="D643" s="125" t="str">
        <f>IFERROR(VLOOKUP(F643,Measures!$D$11:$F$245,3,FALSE),"")</f>
        <v/>
      </c>
      <c r="E643" s="127" t="str">
        <f ca="1">IF(OR('Project Info'!$C$16="",B643=""),"",IF(D643="Screw-in Lighting",INDEX(INDIRECT(CONCATENATE(B643,"SI_IE")),'Project Info'!C$16,1),IF(D643="Hard-Wired Lighting",INDEX(INDIRECT(CONCATENATE(B643,"HW_IE")),'Project Info'!C$16,1))))</f>
        <v/>
      </c>
      <c r="F643" s="128" t="str">
        <f>IF(OR('Retrofit Inputs'!D647="",'Retrofit Inputs'!F647=""),"",IF(OR('Retrofit Inputs'!D647="LED Tube",'Retrofit Inputs'!D647="LED Kit"),CONCATENATE("LED"," ",'Retrofit Inputs'!F647),CONCATENATE('Retrofit Inputs'!D647, " ",'Retrofit Inputs'!F647)))</f>
        <v/>
      </c>
      <c r="G643" s="120" t="str">
        <f>IF(F643="","",VLOOKUP(F643,Measures!D$11:G$245,4,FALSE))</f>
        <v/>
      </c>
      <c r="H643" s="129" t="str">
        <f>IF('Retrofit Inputs'!H647=0,"",'Retrofit Inputs'!H647)</f>
        <v/>
      </c>
      <c r="I643" s="129" t="str">
        <f>IF('Retrofit Inputs'!K647=0,"",'Retrofit Inputs'!K647)</f>
        <v/>
      </c>
      <c r="J643" s="130" t="str">
        <f ca="1">IF(OR(B643="",I643=""),"",IF(I643="None",0,INDEX(INDIRECT(CONCATENATE(B643,"SF")),1,MATCH(I643,Defaults!D$22:G$22,0))))</f>
        <v/>
      </c>
      <c r="K643" s="128" t="str">
        <f>IF(OR('Retrofit Inputs'!M647="",'Retrofit Inputs'!O647=""),"",IF(OR('Retrofit Inputs'!M647="LED Tube",'Retrofit Inputs'!M647="LED Kit"),CONCATENATE("LED"," ",'Retrofit Inputs'!O647),CONCATENATE('Retrofit Inputs'!M647, " ",'Retrofit Inputs'!O647)))</f>
        <v/>
      </c>
      <c r="L643" s="123" t="str">
        <f>IF(K643="","",VLOOKUP(K643,Measures!D$11:G$245,4,FALSE))</f>
        <v/>
      </c>
      <c r="M643" s="121" t="str">
        <f>IF('Retrofit Inputs'!Q647=0,"",'Retrofit Inputs'!Q647)</f>
        <v/>
      </c>
      <c r="N643" s="129" t="str">
        <f>IF('Retrofit Inputs'!T647=0,"",'Retrofit Inputs'!T647)</f>
        <v/>
      </c>
      <c r="O643" s="130" t="str">
        <f ca="1">IF(OR(B643="",N643=""),"",IF(N643="None",0,INDEX(INDIRECT(CONCATENATE(B643,"SF")),1,MATCH(N643,Defaults!D$22:G$22,0))))</f>
        <v/>
      </c>
      <c r="P643" s="131" t="str">
        <f t="shared" ca="1" si="36"/>
        <v/>
      </c>
      <c r="Q643" s="228" t="str">
        <f t="shared" ca="1" si="37"/>
        <v/>
      </c>
      <c r="R643" s="132" t="str">
        <f t="shared" ca="1" si="38"/>
        <v/>
      </c>
      <c r="S643" s="352" t="str">
        <f t="shared" ca="1" si="39"/>
        <v/>
      </c>
    </row>
    <row r="644" spans="2:19" ht="15.5">
      <c r="B644" s="348" t="str">
        <f>IF('Retrofit Inputs'!B648=0,"",'Retrofit Inputs'!B648)</f>
        <v/>
      </c>
      <c r="C644" s="118" t="str">
        <f>IF(B644="","",VLOOKUP(B644,Defaults!B$22:C$28,2,FALSE))</f>
        <v/>
      </c>
      <c r="D644" s="125" t="str">
        <f>IFERROR(VLOOKUP(F644,Measures!$D$11:$F$245,3,FALSE),"")</f>
        <v/>
      </c>
      <c r="E644" s="127" t="str">
        <f ca="1">IF(OR('Project Info'!$C$16="",B644=""),"",IF(D644="Screw-in Lighting",INDEX(INDIRECT(CONCATENATE(B644,"SI_IE")),'Project Info'!C$16,1),IF(D644="Hard-Wired Lighting",INDEX(INDIRECT(CONCATENATE(B644,"HW_IE")),'Project Info'!C$16,1))))</f>
        <v/>
      </c>
      <c r="F644" s="128" t="str">
        <f>IF(OR('Retrofit Inputs'!D648="",'Retrofit Inputs'!F648=""),"",IF(OR('Retrofit Inputs'!D648="LED Tube",'Retrofit Inputs'!D648="LED Kit"),CONCATENATE("LED"," ",'Retrofit Inputs'!F648),CONCATENATE('Retrofit Inputs'!D648, " ",'Retrofit Inputs'!F648)))</f>
        <v/>
      </c>
      <c r="G644" s="120" t="str">
        <f>IF(F644="","",VLOOKUP(F644,Measures!D$11:G$245,4,FALSE))</f>
        <v/>
      </c>
      <c r="H644" s="129" t="str">
        <f>IF('Retrofit Inputs'!H648=0,"",'Retrofit Inputs'!H648)</f>
        <v/>
      </c>
      <c r="I644" s="129" t="str">
        <f>IF('Retrofit Inputs'!K648=0,"",'Retrofit Inputs'!K648)</f>
        <v/>
      </c>
      <c r="J644" s="130" t="str">
        <f ca="1">IF(OR(B644="",I644=""),"",IF(I644="None",0,INDEX(INDIRECT(CONCATENATE(B644,"SF")),1,MATCH(I644,Defaults!D$22:G$22,0))))</f>
        <v/>
      </c>
      <c r="K644" s="24" t="str">
        <f>IF(OR('Retrofit Inputs'!M648="",'Retrofit Inputs'!O648=""),"",IF(OR('Retrofit Inputs'!M648="LED Tube",'Retrofit Inputs'!M648="LED Kit"),CONCATENATE("LED"," ",'Retrofit Inputs'!O648),CONCATENATE('Retrofit Inputs'!M648, " ",'Retrofit Inputs'!O648)))</f>
        <v/>
      </c>
      <c r="L644" s="123" t="str">
        <f>IF(K644="","",VLOOKUP(K644,Measures!D$11:G$245,4,FALSE))</f>
        <v/>
      </c>
      <c r="M644" s="121" t="str">
        <f>IF('Retrofit Inputs'!Q648=0,"",'Retrofit Inputs'!Q648)</f>
        <v/>
      </c>
      <c r="N644" s="25" t="str">
        <f>IF('Retrofit Inputs'!T648=0,"",'Retrofit Inputs'!T648)</f>
        <v/>
      </c>
      <c r="O644" s="26" t="str">
        <f ca="1">IF(OR(B644="",N644=""),"",IF(N644="None",0,INDEX(INDIRECT(CONCATENATE(B644,"SF")),1,MATCH(N644,Defaults!D$22:G$22,0))))</f>
        <v/>
      </c>
      <c r="P644" s="131" t="str">
        <f t="shared" ca="1" si="36"/>
        <v/>
      </c>
      <c r="Q644" s="229" t="str">
        <f t="shared" ca="1" si="37"/>
        <v/>
      </c>
      <c r="R644" s="81" t="str">
        <f t="shared" ca="1" si="38"/>
        <v/>
      </c>
      <c r="S644" s="353" t="str">
        <f t="shared" ca="1" si="39"/>
        <v/>
      </c>
    </row>
    <row r="645" spans="2:19" ht="15.5">
      <c r="B645" s="348" t="str">
        <f>IF('Retrofit Inputs'!B649=0,"",'Retrofit Inputs'!B649)</f>
        <v/>
      </c>
      <c r="C645" s="118" t="str">
        <f>IF(B645="","",VLOOKUP(B645,Defaults!B$22:C$28,2,FALSE))</f>
        <v/>
      </c>
      <c r="D645" s="125" t="str">
        <f>IFERROR(VLOOKUP(F645,Measures!$D$11:$F$245,3,FALSE),"")</f>
        <v/>
      </c>
      <c r="E645" s="127" t="str">
        <f ca="1">IF(OR('Project Info'!$C$16="",B645=""),"",IF(D645="Screw-in Lighting",INDEX(INDIRECT(CONCATENATE(B645,"SI_IE")),'Project Info'!C$16,1),IF(D645="Hard-Wired Lighting",INDEX(INDIRECT(CONCATENATE(B645,"HW_IE")),'Project Info'!C$16,1))))</f>
        <v/>
      </c>
      <c r="F645" s="128" t="str">
        <f>IF(OR('Retrofit Inputs'!D649="",'Retrofit Inputs'!F649=""),"",IF(OR('Retrofit Inputs'!D649="LED Tube",'Retrofit Inputs'!D649="LED Kit"),CONCATENATE("LED"," ",'Retrofit Inputs'!F649),CONCATENATE('Retrofit Inputs'!D649, " ",'Retrofit Inputs'!F649)))</f>
        <v/>
      </c>
      <c r="G645" s="120" t="str">
        <f>IF(F645="","",VLOOKUP(F645,Measures!D$11:G$245,4,FALSE))</f>
        <v/>
      </c>
      <c r="H645" s="129" t="str">
        <f>IF('Retrofit Inputs'!H649=0,"",'Retrofit Inputs'!H649)</f>
        <v/>
      </c>
      <c r="I645" s="129" t="str">
        <f>IF('Retrofit Inputs'!K649=0,"",'Retrofit Inputs'!K649)</f>
        <v/>
      </c>
      <c r="J645" s="130" t="str">
        <f ca="1">IF(OR(B645="",I645=""),"",IF(I645="None",0,INDEX(INDIRECT(CONCATENATE(B645,"SF")),1,MATCH(I645,Defaults!D$22:G$22,0))))</f>
        <v/>
      </c>
      <c r="K645" s="128" t="str">
        <f>IF(OR('Retrofit Inputs'!M649="",'Retrofit Inputs'!O649=""),"",IF(OR('Retrofit Inputs'!M649="LED Tube",'Retrofit Inputs'!M649="LED Kit"),CONCATENATE("LED"," ",'Retrofit Inputs'!O649),CONCATENATE('Retrofit Inputs'!M649, " ",'Retrofit Inputs'!O649)))</f>
        <v/>
      </c>
      <c r="L645" s="123" t="str">
        <f>IF(K645="","",VLOOKUP(K645,Measures!D$11:G$245,4,FALSE))</f>
        <v/>
      </c>
      <c r="M645" s="121" t="str">
        <f>IF('Retrofit Inputs'!Q649=0,"",'Retrofit Inputs'!Q649)</f>
        <v/>
      </c>
      <c r="N645" s="129" t="str">
        <f>IF('Retrofit Inputs'!T649=0,"",'Retrofit Inputs'!T649)</f>
        <v/>
      </c>
      <c r="O645" s="130" t="str">
        <f ca="1">IF(OR(B645="",N645=""),"",IF(N645="None",0,INDEX(INDIRECT(CONCATENATE(B645,"SF")),1,MATCH(N645,Defaults!D$22:G$22,0))))</f>
        <v/>
      </c>
      <c r="P645" s="131" t="str">
        <f t="shared" ca="1" si="36"/>
        <v/>
      </c>
      <c r="Q645" s="228" t="str">
        <f t="shared" ca="1" si="37"/>
        <v/>
      </c>
      <c r="R645" s="132" t="str">
        <f t="shared" ca="1" si="38"/>
        <v/>
      </c>
      <c r="S645" s="352" t="str">
        <f t="shared" ca="1" si="39"/>
        <v/>
      </c>
    </row>
    <row r="646" spans="2:19" ht="15.5">
      <c r="B646" s="348" t="str">
        <f>IF('Retrofit Inputs'!B650=0,"",'Retrofit Inputs'!B650)</f>
        <v/>
      </c>
      <c r="C646" s="118" t="str">
        <f>IF(B646="","",VLOOKUP(B646,Defaults!B$22:C$28,2,FALSE))</f>
        <v/>
      </c>
      <c r="D646" s="125" t="str">
        <f>IFERROR(VLOOKUP(F646,Measures!$D$11:$F$245,3,FALSE),"")</f>
        <v/>
      </c>
      <c r="E646" s="127" t="str">
        <f ca="1">IF(OR('Project Info'!$C$16="",B646=""),"",IF(D646="Screw-in Lighting",INDEX(INDIRECT(CONCATENATE(B646,"SI_IE")),'Project Info'!C$16,1),IF(D646="Hard-Wired Lighting",INDEX(INDIRECT(CONCATENATE(B646,"HW_IE")),'Project Info'!C$16,1))))</f>
        <v/>
      </c>
      <c r="F646" s="128" t="str">
        <f>IF(OR('Retrofit Inputs'!D650="",'Retrofit Inputs'!F650=""),"",IF(OR('Retrofit Inputs'!D650="LED Tube",'Retrofit Inputs'!D650="LED Kit"),CONCATENATE("LED"," ",'Retrofit Inputs'!F650),CONCATENATE('Retrofit Inputs'!D650, " ",'Retrofit Inputs'!F650)))</f>
        <v/>
      </c>
      <c r="G646" s="120" t="str">
        <f>IF(F646="","",VLOOKUP(F646,Measures!D$11:G$245,4,FALSE))</f>
        <v/>
      </c>
      <c r="H646" s="129" t="str">
        <f>IF('Retrofit Inputs'!H650=0,"",'Retrofit Inputs'!H650)</f>
        <v/>
      </c>
      <c r="I646" s="129" t="str">
        <f>IF('Retrofit Inputs'!K650=0,"",'Retrofit Inputs'!K650)</f>
        <v/>
      </c>
      <c r="J646" s="130" t="str">
        <f ca="1">IF(OR(B646="",I646=""),"",IF(I646="None",0,INDEX(INDIRECT(CONCATENATE(B646,"SF")),1,MATCH(I646,Defaults!D$22:G$22,0))))</f>
        <v/>
      </c>
      <c r="K646" s="128" t="str">
        <f>IF(OR('Retrofit Inputs'!M650="",'Retrofit Inputs'!O650=""),"",IF(OR('Retrofit Inputs'!M650="LED Tube",'Retrofit Inputs'!M650="LED Kit"),CONCATENATE("LED"," ",'Retrofit Inputs'!O650),CONCATENATE('Retrofit Inputs'!M650, " ",'Retrofit Inputs'!O650)))</f>
        <v/>
      </c>
      <c r="L646" s="123" t="str">
        <f>IF(K646="","",VLOOKUP(K646,Measures!D$11:G$245,4,FALSE))</f>
        <v/>
      </c>
      <c r="M646" s="121" t="str">
        <f>IF('Retrofit Inputs'!Q650=0,"",'Retrofit Inputs'!Q650)</f>
        <v/>
      </c>
      <c r="N646" s="129" t="str">
        <f>IF('Retrofit Inputs'!T650=0,"",'Retrofit Inputs'!T650)</f>
        <v/>
      </c>
      <c r="O646" s="130" t="str">
        <f ca="1">IF(OR(B646="",N646=""),"",IF(N646="None",0,INDEX(INDIRECT(CONCATENATE(B646,"SF")),1,MATCH(N646,Defaults!D$22:G$22,0))))</f>
        <v/>
      </c>
      <c r="P646" s="131" t="str">
        <f t="shared" ca="1" si="36"/>
        <v/>
      </c>
      <c r="Q646" s="228" t="str">
        <f t="shared" ca="1" si="37"/>
        <v/>
      </c>
      <c r="R646" s="132" t="str">
        <f t="shared" ca="1" si="38"/>
        <v/>
      </c>
      <c r="S646" s="352" t="str">
        <f t="shared" ca="1" si="39"/>
        <v/>
      </c>
    </row>
    <row r="647" spans="2:19" ht="15.5">
      <c r="B647" s="348" t="str">
        <f>IF('Retrofit Inputs'!B651=0,"",'Retrofit Inputs'!B651)</f>
        <v/>
      </c>
      <c r="C647" s="118" t="str">
        <f>IF(B647="","",VLOOKUP(B647,Defaults!B$22:C$28,2,FALSE))</f>
        <v/>
      </c>
      <c r="D647" s="125" t="str">
        <f>IFERROR(VLOOKUP(F647,Measures!$D$11:$F$245,3,FALSE),"")</f>
        <v/>
      </c>
      <c r="E647" s="127" t="str">
        <f ca="1">IF(OR('Project Info'!$C$16="",B647=""),"",IF(D647="Screw-in Lighting",INDEX(INDIRECT(CONCATENATE(B647,"SI_IE")),'Project Info'!C$16,1),IF(D647="Hard-Wired Lighting",INDEX(INDIRECT(CONCATENATE(B647,"HW_IE")),'Project Info'!C$16,1))))</f>
        <v/>
      </c>
      <c r="F647" s="128" t="str">
        <f>IF(OR('Retrofit Inputs'!D651="",'Retrofit Inputs'!F651=""),"",IF(OR('Retrofit Inputs'!D651="LED Tube",'Retrofit Inputs'!D651="LED Kit"),CONCATENATE("LED"," ",'Retrofit Inputs'!F651),CONCATENATE('Retrofit Inputs'!D651, " ",'Retrofit Inputs'!F651)))</f>
        <v/>
      </c>
      <c r="G647" s="120" t="str">
        <f>IF(F647="","",VLOOKUP(F647,Measures!D$11:G$245,4,FALSE))</f>
        <v/>
      </c>
      <c r="H647" s="129" t="str">
        <f>IF('Retrofit Inputs'!H651=0,"",'Retrofit Inputs'!H651)</f>
        <v/>
      </c>
      <c r="I647" s="129" t="str">
        <f>IF('Retrofit Inputs'!K651=0,"",'Retrofit Inputs'!K651)</f>
        <v/>
      </c>
      <c r="J647" s="130" t="str">
        <f ca="1">IF(OR(B647="",I647=""),"",IF(I647="None",0,INDEX(INDIRECT(CONCATENATE(B647,"SF")),1,MATCH(I647,Defaults!D$22:G$22,0))))</f>
        <v/>
      </c>
      <c r="K647" s="128" t="str">
        <f>IF(OR('Retrofit Inputs'!M651="",'Retrofit Inputs'!O651=""),"",IF(OR('Retrofit Inputs'!M651="LED Tube",'Retrofit Inputs'!M651="LED Kit"),CONCATENATE("LED"," ",'Retrofit Inputs'!O651),CONCATENATE('Retrofit Inputs'!M651, " ",'Retrofit Inputs'!O651)))</f>
        <v/>
      </c>
      <c r="L647" s="123" t="str">
        <f>IF(K647="","",VLOOKUP(K647,Measures!D$11:G$245,4,FALSE))</f>
        <v/>
      </c>
      <c r="M647" s="121" t="str">
        <f>IF('Retrofit Inputs'!Q651=0,"",'Retrofit Inputs'!Q651)</f>
        <v/>
      </c>
      <c r="N647" s="129" t="str">
        <f>IF('Retrofit Inputs'!T651=0,"",'Retrofit Inputs'!T651)</f>
        <v/>
      </c>
      <c r="O647" s="130" t="str">
        <f ca="1">IF(OR(B647="",N647=""),"",IF(N647="None",0,INDEX(INDIRECT(CONCATENATE(B647,"SF")),1,MATCH(N647,Defaults!D$22:G$22,0))))</f>
        <v/>
      </c>
      <c r="P647" s="131" t="str">
        <f t="shared" ca="1" si="36"/>
        <v/>
      </c>
      <c r="Q647" s="228" t="str">
        <f t="shared" ca="1" si="37"/>
        <v/>
      </c>
      <c r="R647" s="132" t="str">
        <f t="shared" ca="1" si="38"/>
        <v/>
      </c>
      <c r="S647" s="352" t="str">
        <f t="shared" ca="1" si="39"/>
        <v/>
      </c>
    </row>
    <row r="648" spans="2:19" ht="15.5">
      <c r="B648" s="348" t="str">
        <f>IF('Retrofit Inputs'!B652=0,"",'Retrofit Inputs'!B652)</f>
        <v/>
      </c>
      <c r="C648" s="118" t="str">
        <f>IF(B648="","",VLOOKUP(B648,Defaults!B$22:C$28,2,FALSE))</f>
        <v/>
      </c>
      <c r="D648" s="125" t="str">
        <f>IFERROR(VLOOKUP(F648,Measures!$D$11:$F$245,3,FALSE),"")</f>
        <v/>
      </c>
      <c r="E648" s="127" t="str">
        <f ca="1">IF(OR('Project Info'!$C$16="",B648=""),"",IF(D648="Screw-in Lighting",INDEX(INDIRECT(CONCATENATE(B648,"SI_IE")),'Project Info'!C$16,1),IF(D648="Hard-Wired Lighting",INDEX(INDIRECT(CONCATENATE(B648,"HW_IE")),'Project Info'!C$16,1))))</f>
        <v/>
      </c>
      <c r="F648" s="128" t="str">
        <f>IF(OR('Retrofit Inputs'!D652="",'Retrofit Inputs'!F652=""),"",IF(OR('Retrofit Inputs'!D652="LED Tube",'Retrofit Inputs'!D652="LED Kit"),CONCATENATE("LED"," ",'Retrofit Inputs'!F652),CONCATENATE('Retrofit Inputs'!D652, " ",'Retrofit Inputs'!F652)))</f>
        <v/>
      </c>
      <c r="G648" s="120" t="str">
        <f>IF(F648="","",VLOOKUP(F648,Measures!D$11:G$245,4,FALSE))</f>
        <v/>
      </c>
      <c r="H648" s="129" t="str">
        <f>IF('Retrofit Inputs'!H652=0,"",'Retrofit Inputs'!H652)</f>
        <v/>
      </c>
      <c r="I648" s="129" t="str">
        <f>IF('Retrofit Inputs'!K652=0,"",'Retrofit Inputs'!K652)</f>
        <v/>
      </c>
      <c r="J648" s="130" t="str">
        <f ca="1">IF(OR(B648="",I648=""),"",IF(I648="None",0,INDEX(INDIRECT(CONCATENATE(B648,"SF")),1,MATCH(I648,Defaults!D$22:G$22,0))))</f>
        <v/>
      </c>
      <c r="K648" s="128" t="str">
        <f>IF(OR('Retrofit Inputs'!M652="",'Retrofit Inputs'!O652=""),"",IF(OR('Retrofit Inputs'!M652="LED Tube",'Retrofit Inputs'!M652="LED Kit"),CONCATENATE("LED"," ",'Retrofit Inputs'!O652),CONCATENATE('Retrofit Inputs'!M652, " ",'Retrofit Inputs'!O652)))</f>
        <v/>
      </c>
      <c r="L648" s="123" t="str">
        <f>IF(K648="","",VLOOKUP(K648,Measures!D$11:G$245,4,FALSE))</f>
        <v/>
      </c>
      <c r="M648" s="121" t="str">
        <f>IF('Retrofit Inputs'!Q652=0,"",'Retrofit Inputs'!Q652)</f>
        <v/>
      </c>
      <c r="N648" s="129" t="str">
        <f>IF('Retrofit Inputs'!T652=0,"",'Retrofit Inputs'!T652)</f>
        <v/>
      </c>
      <c r="O648" s="130" t="str">
        <f ca="1">IF(OR(B648="",N648=""),"",IF(N648="None",0,INDEX(INDIRECT(CONCATENATE(B648,"SF")),1,MATCH(N648,Defaults!D$22:G$22,0))))</f>
        <v/>
      </c>
      <c r="P648" s="131" t="str">
        <f t="shared" ca="1" si="36"/>
        <v/>
      </c>
      <c r="Q648" s="228" t="str">
        <f t="shared" ca="1" si="37"/>
        <v/>
      </c>
      <c r="R648" s="132" t="str">
        <f t="shared" ca="1" si="38"/>
        <v/>
      </c>
      <c r="S648" s="352" t="str">
        <f t="shared" ca="1" si="39"/>
        <v/>
      </c>
    </row>
    <row r="649" spans="2:19" ht="15.5">
      <c r="B649" s="348" t="str">
        <f>IF('Retrofit Inputs'!B653=0,"",'Retrofit Inputs'!B653)</f>
        <v/>
      </c>
      <c r="C649" s="118" t="str">
        <f>IF(B649="","",VLOOKUP(B649,Defaults!B$22:C$28,2,FALSE))</f>
        <v/>
      </c>
      <c r="D649" s="125" t="str">
        <f>IFERROR(VLOOKUP(F649,Measures!$D$11:$F$245,3,FALSE),"")</f>
        <v/>
      </c>
      <c r="E649" s="127" t="str">
        <f ca="1">IF(OR('Project Info'!$C$16="",B649=""),"",IF(D649="Screw-in Lighting",INDEX(INDIRECT(CONCATENATE(B649,"SI_IE")),'Project Info'!C$16,1),IF(D649="Hard-Wired Lighting",INDEX(INDIRECT(CONCATENATE(B649,"HW_IE")),'Project Info'!C$16,1))))</f>
        <v/>
      </c>
      <c r="F649" s="128" t="str">
        <f>IF(OR('Retrofit Inputs'!D653="",'Retrofit Inputs'!F653=""),"",IF(OR('Retrofit Inputs'!D653="LED Tube",'Retrofit Inputs'!D653="LED Kit"),CONCATENATE("LED"," ",'Retrofit Inputs'!F653),CONCATENATE('Retrofit Inputs'!D653, " ",'Retrofit Inputs'!F653)))</f>
        <v/>
      </c>
      <c r="G649" s="120" t="str">
        <f>IF(F649="","",VLOOKUP(F649,Measures!D$11:G$245,4,FALSE))</f>
        <v/>
      </c>
      <c r="H649" s="129" t="str">
        <f>IF('Retrofit Inputs'!H653=0,"",'Retrofit Inputs'!H653)</f>
        <v/>
      </c>
      <c r="I649" s="129" t="str">
        <f>IF('Retrofit Inputs'!K653=0,"",'Retrofit Inputs'!K653)</f>
        <v/>
      </c>
      <c r="J649" s="130" t="str">
        <f ca="1">IF(OR(B649="",I649=""),"",IF(I649="None",0,INDEX(INDIRECT(CONCATENATE(B649,"SF")),1,MATCH(I649,Defaults!D$22:G$22,0))))</f>
        <v/>
      </c>
      <c r="K649" s="128" t="str">
        <f>IF(OR('Retrofit Inputs'!M653="",'Retrofit Inputs'!O653=""),"",IF(OR('Retrofit Inputs'!M653="LED Tube",'Retrofit Inputs'!M653="LED Kit"),CONCATENATE("LED"," ",'Retrofit Inputs'!O653),CONCATENATE('Retrofit Inputs'!M653, " ",'Retrofit Inputs'!O653)))</f>
        <v/>
      </c>
      <c r="L649" s="123" t="str">
        <f>IF(K649="","",VLOOKUP(K649,Measures!D$11:G$245,4,FALSE))</f>
        <v/>
      </c>
      <c r="M649" s="121" t="str">
        <f>IF('Retrofit Inputs'!Q653=0,"",'Retrofit Inputs'!Q653)</f>
        <v/>
      </c>
      <c r="N649" s="129" t="str">
        <f>IF('Retrofit Inputs'!T653=0,"",'Retrofit Inputs'!T653)</f>
        <v/>
      </c>
      <c r="O649" s="130" t="str">
        <f ca="1">IF(OR(B649="",N649=""),"",IF(N649="None",0,INDEX(INDIRECT(CONCATENATE(B649,"SF")),1,MATCH(N649,Defaults!D$22:G$22,0))))</f>
        <v/>
      </c>
      <c r="P649" s="131" t="str">
        <f t="shared" ca="1" si="36"/>
        <v/>
      </c>
      <c r="Q649" s="228" t="str">
        <f t="shared" ca="1" si="37"/>
        <v/>
      </c>
      <c r="R649" s="132" t="str">
        <f t="shared" ca="1" si="38"/>
        <v/>
      </c>
      <c r="S649" s="352" t="str">
        <f t="shared" ca="1" si="39"/>
        <v/>
      </c>
    </row>
    <row r="650" spans="2:19" ht="15.5">
      <c r="B650" s="348" t="str">
        <f>IF('Retrofit Inputs'!B654=0,"",'Retrofit Inputs'!B654)</f>
        <v/>
      </c>
      <c r="C650" s="118" t="str">
        <f>IF(B650="","",VLOOKUP(B650,Defaults!B$22:C$28,2,FALSE))</f>
        <v/>
      </c>
      <c r="D650" s="125" t="str">
        <f>IFERROR(VLOOKUP(F650,Measures!$D$11:$F$245,3,FALSE),"")</f>
        <v/>
      </c>
      <c r="E650" s="127" t="str">
        <f ca="1">IF(OR('Project Info'!$C$16="",B650=""),"",IF(D650="Screw-in Lighting",INDEX(INDIRECT(CONCATENATE(B650,"SI_IE")),'Project Info'!C$16,1),IF(D650="Hard-Wired Lighting",INDEX(INDIRECT(CONCATENATE(B650,"HW_IE")),'Project Info'!C$16,1))))</f>
        <v/>
      </c>
      <c r="F650" s="133" t="str">
        <f>IF(OR('Retrofit Inputs'!D654="",'Retrofit Inputs'!F654=""),"",IF(OR('Retrofit Inputs'!D654="LED Tube",'Retrofit Inputs'!D654="LED Kit"),CONCATENATE("LED"," ",'Retrofit Inputs'!F654),CONCATENATE('Retrofit Inputs'!D654, " ",'Retrofit Inputs'!F654)))</f>
        <v/>
      </c>
      <c r="G650" s="120" t="str">
        <f>IF(F650="","",VLOOKUP(F650,Measures!D$11:G$245,4,FALSE))</f>
        <v/>
      </c>
      <c r="H650" s="134" t="str">
        <f>IF('Retrofit Inputs'!H654=0,"",'Retrofit Inputs'!H654)</f>
        <v/>
      </c>
      <c r="I650" s="134" t="str">
        <f>IF('Retrofit Inputs'!K654=0,"",'Retrofit Inputs'!K654)</f>
        <v/>
      </c>
      <c r="J650" s="135" t="str">
        <f ca="1">IF(OR(B650="",I650=""),"",IF(I650="None",0,INDEX(INDIRECT(CONCATENATE(B650,"SF")),1,MATCH(I650,Defaults!D$22:G$22,0))))</f>
        <v/>
      </c>
      <c r="K650" s="128" t="str">
        <f>IF(OR('Retrofit Inputs'!M654="",'Retrofit Inputs'!O654=""),"",IF(OR('Retrofit Inputs'!M654="LED Tube",'Retrofit Inputs'!M654="LED Kit"),CONCATENATE("LED"," ",'Retrofit Inputs'!O654),CONCATENATE('Retrofit Inputs'!M654, " ",'Retrofit Inputs'!O654)))</f>
        <v/>
      </c>
      <c r="L650" s="123" t="str">
        <f>IF(K650="","",VLOOKUP(K650,Measures!D$11:G$245,4,FALSE))</f>
        <v/>
      </c>
      <c r="M650" s="121" t="str">
        <f>IF('Retrofit Inputs'!Q654=0,"",'Retrofit Inputs'!Q654)</f>
        <v/>
      </c>
      <c r="N650" s="129" t="str">
        <f>IF('Retrofit Inputs'!T654=0,"",'Retrofit Inputs'!T654)</f>
        <v/>
      </c>
      <c r="O650" s="130" t="str">
        <f ca="1">IF(OR(B650="",N650=""),"",IF(N650="None",0,INDEX(INDIRECT(CONCATENATE(B650,"SF")),1,MATCH(N650,Defaults!D$22:G$22,0))))</f>
        <v/>
      </c>
      <c r="P650" s="131" t="str">
        <f t="shared" ca="1" si="36"/>
        <v/>
      </c>
      <c r="Q650" s="228" t="str">
        <f t="shared" ca="1" si="37"/>
        <v/>
      </c>
      <c r="R650" s="132" t="str">
        <f t="shared" ca="1" si="38"/>
        <v/>
      </c>
      <c r="S650" s="352" t="str">
        <f t="shared" ca="1" si="39"/>
        <v/>
      </c>
    </row>
    <row r="651" spans="2:19" ht="15.5">
      <c r="B651" s="348" t="str">
        <f>IF('Retrofit Inputs'!B655=0,"",'Retrofit Inputs'!B655)</f>
        <v/>
      </c>
      <c r="C651" s="118" t="str">
        <f>IF(B651="","",VLOOKUP(B651,Defaults!B$22:C$28,2,FALSE))</f>
        <v/>
      </c>
      <c r="D651" s="125" t="str">
        <f>IFERROR(VLOOKUP(F651,Measures!$D$11:$F$245,3,FALSE),"")</f>
        <v/>
      </c>
      <c r="E651" s="127" t="str">
        <f ca="1">IF(OR('Project Info'!$C$16="",B651=""),"",IF(D651="Screw-in Lighting",INDEX(INDIRECT(CONCATENATE(B651,"SI_IE")),'Project Info'!C$16,1),IF(D651="Hard-Wired Lighting",INDEX(INDIRECT(CONCATENATE(B651,"HW_IE")),'Project Info'!C$16,1))))</f>
        <v/>
      </c>
      <c r="F651" s="133" t="str">
        <f>IF(OR('Retrofit Inputs'!D655="",'Retrofit Inputs'!F655=""),"",IF(OR('Retrofit Inputs'!D655="LED Tube",'Retrofit Inputs'!D655="LED Kit"),CONCATENATE("LED"," ",'Retrofit Inputs'!F655),CONCATENATE('Retrofit Inputs'!D655, " ",'Retrofit Inputs'!F655)))</f>
        <v/>
      </c>
      <c r="G651" s="120" t="str">
        <f>IF(F651="","",VLOOKUP(F651,Measures!D$11:G$245,4,FALSE))</f>
        <v/>
      </c>
      <c r="H651" s="134" t="str">
        <f>IF('Retrofit Inputs'!H655=0,"",'Retrofit Inputs'!H655)</f>
        <v/>
      </c>
      <c r="I651" s="134" t="str">
        <f>IF('Retrofit Inputs'!K655=0,"",'Retrofit Inputs'!K655)</f>
        <v/>
      </c>
      <c r="J651" s="135" t="str">
        <f ca="1">IF(OR(B651="",I651=""),"",IF(I651="None",0,INDEX(INDIRECT(CONCATENATE(B651,"SF")),1,MATCH(I651,Defaults!D$22:G$22,0))))</f>
        <v/>
      </c>
      <c r="K651" s="128" t="str">
        <f>IF(OR('Retrofit Inputs'!M655="",'Retrofit Inputs'!O655=""),"",IF(OR('Retrofit Inputs'!M655="LED Tube",'Retrofit Inputs'!M655="LED Kit"),CONCATENATE("LED"," ",'Retrofit Inputs'!O655),CONCATENATE('Retrofit Inputs'!M655, " ",'Retrofit Inputs'!O655)))</f>
        <v/>
      </c>
      <c r="L651" s="123" t="str">
        <f>IF(K651="","",VLOOKUP(K651,Measures!D$11:G$245,4,FALSE))</f>
        <v/>
      </c>
      <c r="M651" s="121" t="str">
        <f>IF('Retrofit Inputs'!Q655=0,"",'Retrofit Inputs'!Q655)</f>
        <v/>
      </c>
      <c r="N651" s="129" t="str">
        <f>IF('Retrofit Inputs'!T655=0,"",'Retrofit Inputs'!T655)</f>
        <v/>
      </c>
      <c r="O651" s="130" t="str">
        <f ca="1">IF(OR(B651="",N651=""),"",IF(N651="None",0,INDEX(INDIRECT(CONCATENATE(B651,"SF")),1,MATCH(N651,Defaults!D$22:G$22,0))))</f>
        <v/>
      </c>
      <c r="P651" s="131" t="str">
        <f t="shared" ca="1" si="36"/>
        <v/>
      </c>
      <c r="Q651" s="228" t="str">
        <f t="shared" ca="1" si="37"/>
        <v/>
      </c>
      <c r="R651" s="132" t="str">
        <f t="shared" ca="1" si="38"/>
        <v/>
      </c>
      <c r="S651" s="352" t="str">
        <f t="shared" ca="1" si="39"/>
        <v/>
      </c>
    </row>
    <row r="652" spans="2:19" ht="15.5">
      <c r="B652" s="348" t="str">
        <f>IF('Retrofit Inputs'!B656=0,"",'Retrofit Inputs'!B656)</f>
        <v/>
      </c>
      <c r="C652" s="118" t="str">
        <f>IF(B652="","",VLOOKUP(B652,Defaults!B$22:C$28,2,FALSE))</f>
        <v/>
      </c>
      <c r="D652" s="125" t="str">
        <f>IFERROR(VLOOKUP(F652,Measures!$D$11:$F$245,3,FALSE),"")</f>
        <v/>
      </c>
      <c r="E652" s="127" t="str">
        <f ca="1">IF(OR('Project Info'!$C$16="",B652=""),"",IF(D652="Screw-in Lighting",INDEX(INDIRECT(CONCATENATE(B652,"SI_IE")),'Project Info'!C$16,1),IF(D652="Hard-Wired Lighting",INDEX(INDIRECT(CONCATENATE(B652,"HW_IE")),'Project Info'!C$16,1))))</f>
        <v/>
      </c>
      <c r="F652" s="117" t="str">
        <f>IF(OR('Retrofit Inputs'!D656="",'Retrofit Inputs'!F656=""),"",IF(OR('Retrofit Inputs'!D656="LED Tube",'Retrofit Inputs'!D656="LED Kit"),CONCATENATE("LED"," ",'Retrofit Inputs'!F656),CONCATENATE('Retrofit Inputs'!D656, " ",'Retrofit Inputs'!F656)))</f>
        <v/>
      </c>
      <c r="G652" s="120" t="str">
        <f>IF(F652="","",VLOOKUP(F652,Measures!D$11:G$245,4,FALSE))</f>
        <v/>
      </c>
      <c r="H652" s="121" t="str">
        <f>IF('Retrofit Inputs'!H656=0,"",'Retrofit Inputs'!H656)</f>
        <v/>
      </c>
      <c r="I652" s="121" t="str">
        <f>IF('Retrofit Inputs'!K656=0,"",'Retrofit Inputs'!K656)</f>
        <v/>
      </c>
      <c r="J652" s="122" t="str">
        <f ca="1">IF(OR(B652="",I652=""),"",IF(I652="None",0,INDEX(INDIRECT(CONCATENATE(B652,"SF")),1,MATCH(I652,Defaults!D$22:G$22,0))))</f>
        <v/>
      </c>
      <c r="K652" s="117" t="str">
        <f>IF(OR('Retrofit Inputs'!M656="",'Retrofit Inputs'!O656=""),"",IF(OR('Retrofit Inputs'!M656="LED Tube",'Retrofit Inputs'!M656="LED Kit"),CONCATENATE("LED"," ",'Retrofit Inputs'!O656),CONCATENATE('Retrofit Inputs'!M656, " ",'Retrofit Inputs'!O656)))</f>
        <v/>
      </c>
      <c r="L652" s="123" t="str">
        <f>IF(K652="","",VLOOKUP(K652,Measures!D$11:G$245,4,FALSE))</f>
        <v/>
      </c>
      <c r="M652" s="121" t="str">
        <f>IF('Retrofit Inputs'!Q656=0,"",'Retrofit Inputs'!Q656)</f>
        <v/>
      </c>
      <c r="N652" s="121" t="str">
        <f>IF('Retrofit Inputs'!T656=0,"",'Retrofit Inputs'!T656)</f>
        <v/>
      </c>
      <c r="O652" s="122" t="str">
        <f ca="1">IF(OR(B652="",N652=""),"",IF(N652="None",0,INDEX(INDIRECT(CONCATENATE(B652,"SF")),1,MATCH(N652,Defaults!D$22:G$22,0))))</f>
        <v/>
      </c>
      <c r="P652" s="136" t="str">
        <f t="shared" ca="1" si="36"/>
        <v/>
      </c>
      <c r="Q652" s="230" t="str">
        <f t="shared" ca="1" si="37"/>
        <v/>
      </c>
      <c r="R652" s="126" t="str">
        <f t="shared" ca="1" si="38"/>
        <v/>
      </c>
      <c r="S652" s="351" t="str">
        <f t="shared" ca="1" si="39"/>
        <v/>
      </c>
    </row>
    <row r="653" spans="2:19" ht="15.5">
      <c r="B653" s="348" t="str">
        <f>IF('Retrofit Inputs'!B657=0,"",'Retrofit Inputs'!B657)</f>
        <v/>
      </c>
      <c r="C653" s="118" t="str">
        <f>IF(B653="","",VLOOKUP(B653,Defaults!B$22:C$28,2,FALSE))</f>
        <v/>
      </c>
      <c r="D653" s="125" t="str">
        <f>IFERROR(VLOOKUP(F653,Measures!$D$11:$F$245,3,FALSE),"")</f>
        <v/>
      </c>
      <c r="E653" s="127" t="str">
        <f ca="1">IF(OR('Project Info'!$C$16="",B653=""),"",IF(D653="Screw-in Lighting",INDEX(INDIRECT(CONCATENATE(B653,"SI_IE")),'Project Info'!C$16,1),IF(D653="Hard-Wired Lighting",INDEX(INDIRECT(CONCATENATE(B653,"HW_IE")),'Project Info'!C$16,1))))</f>
        <v/>
      </c>
      <c r="F653" s="128" t="str">
        <f>IF(OR('Retrofit Inputs'!D657="",'Retrofit Inputs'!F657=""),"",IF(OR('Retrofit Inputs'!D657="LED Tube",'Retrofit Inputs'!D657="LED Kit"),CONCATENATE("LED"," ",'Retrofit Inputs'!F657),CONCATENATE('Retrofit Inputs'!D657, " ",'Retrofit Inputs'!F657)))</f>
        <v/>
      </c>
      <c r="G653" s="120" t="str">
        <f>IF(F653="","",VLOOKUP(F653,Measures!D$11:G$245,4,FALSE))</f>
        <v/>
      </c>
      <c r="H653" s="129" t="str">
        <f>IF('Retrofit Inputs'!H657=0,"",'Retrofit Inputs'!H657)</f>
        <v/>
      </c>
      <c r="I653" s="129" t="str">
        <f>IF('Retrofit Inputs'!K657=0,"",'Retrofit Inputs'!K657)</f>
        <v/>
      </c>
      <c r="J653" s="130" t="str">
        <f ca="1">IF(OR(B653="",I653=""),"",IF(I653="None",0,INDEX(INDIRECT(CONCATENATE(B653,"SF")),1,MATCH(I653,Defaults!D$22:G$22,0))))</f>
        <v/>
      </c>
      <c r="K653" s="128" t="str">
        <f>IF(OR('Retrofit Inputs'!M657="",'Retrofit Inputs'!O657=""),"",IF(OR('Retrofit Inputs'!M657="LED Tube",'Retrofit Inputs'!M657="LED Kit"),CONCATENATE("LED"," ",'Retrofit Inputs'!O657),CONCATENATE('Retrofit Inputs'!M657, " ",'Retrofit Inputs'!O657)))</f>
        <v/>
      </c>
      <c r="L653" s="123" t="str">
        <f>IF(K653="","",VLOOKUP(K653,Measures!D$11:G$245,4,FALSE))</f>
        <v/>
      </c>
      <c r="M653" s="121" t="str">
        <f>IF('Retrofit Inputs'!Q657=0,"",'Retrofit Inputs'!Q657)</f>
        <v/>
      </c>
      <c r="N653" s="129" t="str">
        <f>IF('Retrofit Inputs'!T657=0,"",'Retrofit Inputs'!T657)</f>
        <v/>
      </c>
      <c r="O653" s="130" t="str">
        <f ca="1">IF(OR(B653="",N653=""),"",IF(N653="None",0,INDEX(INDIRECT(CONCATENATE(B653,"SF")),1,MATCH(N653,Defaults!D$22:G$22,0))))</f>
        <v/>
      </c>
      <c r="P653" s="131" t="str">
        <f t="shared" ca="1" si="36"/>
        <v/>
      </c>
      <c r="Q653" s="228" t="str">
        <f t="shared" ca="1" si="37"/>
        <v/>
      </c>
      <c r="R653" s="132" t="str">
        <f t="shared" ca="1" si="38"/>
        <v/>
      </c>
      <c r="S653" s="352" t="str">
        <f t="shared" ca="1" si="39"/>
        <v/>
      </c>
    </row>
    <row r="654" spans="2:19" ht="15.5">
      <c r="B654" s="348" t="str">
        <f>IF('Retrofit Inputs'!B658=0,"",'Retrofit Inputs'!B658)</f>
        <v/>
      </c>
      <c r="C654" s="118" t="str">
        <f>IF(B654="","",VLOOKUP(B654,Defaults!B$22:C$28,2,FALSE))</f>
        <v/>
      </c>
      <c r="D654" s="125" t="str">
        <f>IFERROR(VLOOKUP(F654,Measures!$D$11:$F$245,3,FALSE),"")</f>
        <v/>
      </c>
      <c r="E654" s="127" t="str">
        <f ca="1">IF(OR('Project Info'!$C$16="",B654=""),"",IF(D654="Screw-in Lighting",INDEX(INDIRECT(CONCATENATE(B654,"SI_IE")),'Project Info'!C$16,1),IF(D654="Hard-Wired Lighting",INDEX(INDIRECT(CONCATENATE(B654,"HW_IE")),'Project Info'!C$16,1))))</f>
        <v/>
      </c>
      <c r="F654" s="128" t="str">
        <f>IF(OR('Retrofit Inputs'!D658="",'Retrofit Inputs'!F658=""),"",IF(OR('Retrofit Inputs'!D658="LED Tube",'Retrofit Inputs'!D658="LED Kit"),CONCATENATE("LED"," ",'Retrofit Inputs'!F658),CONCATENATE('Retrofit Inputs'!D658, " ",'Retrofit Inputs'!F658)))</f>
        <v/>
      </c>
      <c r="G654" s="120" t="str">
        <f>IF(F654="","",VLOOKUP(F654,Measures!D$11:G$245,4,FALSE))</f>
        <v/>
      </c>
      <c r="H654" s="129" t="str">
        <f>IF('Retrofit Inputs'!H658=0,"",'Retrofit Inputs'!H658)</f>
        <v/>
      </c>
      <c r="I654" s="129" t="str">
        <f>IF('Retrofit Inputs'!K658=0,"",'Retrofit Inputs'!K658)</f>
        <v/>
      </c>
      <c r="J654" s="130" t="str">
        <f ca="1">IF(OR(B654="",I654=""),"",IF(I654="None",0,INDEX(INDIRECT(CONCATENATE(B654,"SF")),1,MATCH(I654,Defaults!D$22:G$22,0))))</f>
        <v/>
      </c>
      <c r="K654" s="24" t="str">
        <f>IF(OR('Retrofit Inputs'!M658="",'Retrofit Inputs'!O658=""),"",IF(OR('Retrofit Inputs'!M658="LED Tube",'Retrofit Inputs'!M658="LED Kit"),CONCATENATE("LED"," ",'Retrofit Inputs'!O658),CONCATENATE('Retrofit Inputs'!M658, " ",'Retrofit Inputs'!O658)))</f>
        <v/>
      </c>
      <c r="L654" s="123" t="str">
        <f>IF(K654="","",VLOOKUP(K654,Measures!D$11:G$245,4,FALSE))</f>
        <v/>
      </c>
      <c r="M654" s="121" t="str">
        <f>IF('Retrofit Inputs'!Q658=0,"",'Retrofit Inputs'!Q658)</f>
        <v/>
      </c>
      <c r="N654" s="25" t="str">
        <f>IF('Retrofit Inputs'!T658=0,"",'Retrofit Inputs'!T658)</f>
        <v/>
      </c>
      <c r="O654" s="26" t="str">
        <f ca="1">IF(OR(B654="",N654=""),"",IF(N654="None",0,INDEX(INDIRECT(CONCATENATE(B654,"SF")),1,MATCH(N654,Defaults!D$22:G$22,0))))</f>
        <v/>
      </c>
      <c r="P654" s="27" t="str">
        <f t="shared" ref="P654:P717" ca="1" si="40">IFERROR((G654/1000)*H654*C654*E654*(1-J654),"")</f>
        <v/>
      </c>
      <c r="Q654" s="229" t="str">
        <f t="shared" ref="Q654:Q717" ca="1" si="41">IFERROR((L654/1000)*M654*C654*E654*(1-O654),"")</f>
        <v/>
      </c>
      <c r="R654" s="81" t="str">
        <f t="shared" ca="1" si="38"/>
        <v/>
      </c>
      <c r="S654" s="353" t="str">
        <f t="shared" ca="1" si="39"/>
        <v/>
      </c>
    </row>
    <row r="655" spans="2:19" ht="15.5">
      <c r="B655" s="348" t="str">
        <f>IF('Retrofit Inputs'!B659=0,"",'Retrofit Inputs'!B659)</f>
        <v/>
      </c>
      <c r="C655" s="118" t="str">
        <f>IF(B655="","",VLOOKUP(B655,Defaults!B$22:C$28,2,FALSE))</f>
        <v/>
      </c>
      <c r="D655" s="125" t="str">
        <f>IFERROR(VLOOKUP(F655,Measures!$D$11:$F$245,3,FALSE),"")</f>
        <v/>
      </c>
      <c r="E655" s="127" t="str">
        <f ca="1">IF(OR('Project Info'!$C$16="",B655=""),"",IF(D655="Screw-in Lighting",INDEX(INDIRECT(CONCATENATE(B655,"SI_IE")),'Project Info'!C$16,1),IF(D655="Hard-Wired Lighting",INDEX(INDIRECT(CONCATENATE(B655,"HW_IE")),'Project Info'!C$16,1))))</f>
        <v/>
      </c>
      <c r="F655" s="128" t="str">
        <f>IF(OR('Retrofit Inputs'!D659="",'Retrofit Inputs'!F659=""),"",IF(OR('Retrofit Inputs'!D659="LED Tube",'Retrofit Inputs'!D659="LED Kit"),CONCATENATE("LED"," ",'Retrofit Inputs'!F659),CONCATENATE('Retrofit Inputs'!D659, " ",'Retrofit Inputs'!F659)))</f>
        <v/>
      </c>
      <c r="G655" s="120" t="str">
        <f>IF(F655="","",VLOOKUP(F655,Measures!D$11:G$245,4,FALSE))</f>
        <v/>
      </c>
      <c r="H655" s="129" t="str">
        <f>IF('Retrofit Inputs'!H659=0,"",'Retrofit Inputs'!H659)</f>
        <v/>
      </c>
      <c r="I655" s="129" t="str">
        <f>IF('Retrofit Inputs'!K659=0,"",'Retrofit Inputs'!K659)</f>
        <v/>
      </c>
      <c r="J655" s="130" t="str">
        <f ca="1">IF(OR(B655="",I655=""),"",IF(I655="None",0,INDEX(INDIRECT(CONCATENATE(B655,"SF")),1,MATCH(I655,Defaults!D$22:G$22,0))))</f>
        <v/>
      </c>
      <c r="K655" s="128" t="str">
        <f>IF(OR('Retrofit Inputs'!M659="",'Retrofit Inputs'!O659=""),"",IF(OR('Retrofit Inputs'!M659="LED Tube",'Retrofit Inputs'!M659="LED Kit"),CONCATENATE("LED"," ",'Retrofit Inputs'!O659),CONCATENATE('Retrofit Inputs'!M659, " ",'Retrofit Inputs'!O659)))</f>
        <v/>
      </c>
      <c r="L655" s="123" t="str">
        <f>IF(K655="","",VLOOKUP(K655,Measures!D$11:G$245,4,FALSE))</f>
        <v/>
      </c>
      <c r="M655" s="121" t="str">
        <f>IF('Retrofit Inputs'!Q659=0,"",'Retrofit Inputs'!Q659)</f>
        <v/>
      </c>
      <c r="N655" s="129" t="str">
        <f>IF('Retrofit Inputs'!T659=0,"",'Retrofit Inputs'!T659)</f>
        <v/>
      </c>
      <c r="O655" s="130" t="str">
        <f ca="1">IF(OR(B655="",N655=""),"",IF(N655="None",0,INDEX(INDIRECT(CONCATENATE(B655,"SF")),1,MATCH(N655,Defaults!D$22:G$22,0))))</f>
        <v/>
      </c>
      <c r="P655" s="131" t="str">
        <f t="shared" ca="1" si="40"/>
        <v/>
      </c>
      <c r="Q655" s="228" t="str">
        <f t="shared" ca="1" si="41"/>
        <v/>
      </c>
      <c r="R655" s="132" t="str">
        <f t="shared" ref="R655:R718" ca="1" si="42">IFERROR(P655-Q655,"")</f>
        <v/>
      </c>
      <c r="S655" s="352" t="str">
        <f t="shared" ref="S655:S718" ca="1" si="43">IFERROR(R655*15,"")</f>
        <v/>
      </c>
    </row>
    <row r="656" spans="2:19" ht="15.5">
      <c r="B656" s="348" t="str">
        <f>IF('Retrofit Inputs'!B660=0,"",'Retrofit Inputs'!B660)</f>
        <v/>
      </c>
      <c r="C656" s="118" t="str">
        <f>IF(B656="","",VLOOKUP(B656,Defaults!B$22:C$28,2,FALSE))</f>
        <v/>
      </c>
      <c r="D656" s="125" t="str">
        <f>IFERROR(VLOOKUP(F656,Measures!$D$11:$F$245,3,FALSE),"")</f>
        <v/>
      </c>
      <c r="E656" s="127" t="str">
        <f ca="1">IF(OR('Project Info'!$C$16="",B656=""),"",IF(D656="Screw-in Lighting",INDEX(INDIRECT(CONCATENATE(B656,"SI_IE")),'Project Info'!C$16,1),IF(D656="Hard-Wired Lighting",INDEX(INDIRECT(CONCATENATE(B656,"HW_IE")),'Project Info'!C$16,1))))</f>
        <v/>
      </c>
      <c r="F656" s="128" t="str">
        <f>IF(OR('Retrofit Inputs'!D660="",'Retrofit Inputs'!F660=""),"",IF(OR('Retrofit Inputs'!D660="LED Tube",'Retrofit Inputs'!D660="LED Kit"),CONCATENATE("LED"," ",'Retrofit Inputs'!F660),CONCATENATE('Retrofit Inputs'!D660, " ",'Retrofit Inputs'!F660)))</f>
        <v/>
      </c>
      <c r="G656" s="120" t="str">
        <f>IF(F656="","",VLOOKUP(F656,Measures!D$11:G$245,4,FALSE))</f>
        <v/>
      </c>
      <c r="H656" s="129" t="str">
        <f>IF('Retrofit Inputs'!H660=0,"",'Retrofit Inputs'!H660)</f>
        <v/>
      </c>
      <c r="I656" s="129" t="str">
        <f>IF('Retrofit Inputs'!K660=0,"",'Retrofit Inputs'!K660)</f>
        <v/>
      </c>
      <c r="J656" s="130" t="str">
        <f ca="1">IF(OR(B656="",I656=""),"",IF(I656="None",0,INDEX(INDIRECT(CONCATENATE(B656,"SF")),1,MATCH(I656,Defaults!D$22:G$22,0))))</f>
        <v/>
      </c>
      <c r="K656" s="128" t="str">
        <f>IF(OR('Retrofit Inputs'!M660="",'Retrofit Inputs'!O660=""),"",IF(OR('Retrofit Inputs'!M660="LED Tube",'Retrofit Inputs'!M660="LED Kit"),CONCATENATE("LED"," ",'Retrofit Inputs'!O660),CONCATENATE('Retrofit Inputs'!M660, " ",'Retrofit Inputs'!O660)))</f>
        <v/>
      </c>
      <c r="L656" s="123" t="str">
        <f>IF(K656="","",VLOOKUP(K656,Measures!D$11:G$245,4,FALSE))</f>
        <v/>
      </c>
      <c r="M656" s="121" t="str">
        <f>IF('Retrofit Inputs'!Q660=0,"",'Retrofit Inputs'!Q660)</f>
        <v/>
      </c>
      <c r="N656" s="129" t="str">
        <f>IF('Retrofit Inputs'!T660=0,"",'Retrofit Inputs'!T660)</f>
        <v/>
      </c>
      <c r="O656" s="130" t="str">
        <f ca="1">IF(OR(B656="",N656=""),"",IF(N656="None",0,INDEX(INDIRECT(CONCATENATE(B656,"SF")),1,MATCH(N656,Defaults!D$22:G$22,0))))</f>
        <v/>
      </c>
      <c r="P656" s="131" t="str">
        <f t="shared" ca="1" si="40"/>
        <v/>
      </c>
      <c r="Q656" s="228" t="str">
        <f t="shared" ca="1" si="41"/>
        <v/>
      </c>
      <c r="R656" s="132" t="str">
        <f t="shared" ca="1" si="42"/>
        <v/>
      </c>
      <c r="S656" s="352" t="str">
        <f t="shared" ca="1" si="43"/>
        <v/>
      </c>
    </row>
    <row r="657" spans="2:19" ht="15.5">
      <c r="B657" s="348" t="str">
        <f>IF('Retrofit Inputs'!B661=0,"",'Retrofit Inputs'!B661)</f>
        <v/>
      </c>
      <c r="C657" s="118" t="str">
        <f>IF(B657="","",VLOOKUP(B657,Defaults!B$22:C$28,2,FALSE))</f>
        <v/>
      </c>
      <c r="D657" s="125" t="str">
        <f>IFERROR(VLOOKUP(F657,Measures!$D$11:$F$245,3,FALSE),"")</f>
        <v/>
      </c>
      <c r="E657" s="127" t="str">
        <f ca="1">IF(OR('Project Info'!$C$16="",B657=""),"",IF(D657="Screw-in Lighting",INDEX(INDIRECT(CONCATENATE(B657,"SI_IE")),'Project Info'!C$16,1),IF(D657="Hard-Wired Lighting",INDEX(INDIRECT(CONCATENATE(B657,"HW_IE")),'Project Info'!C$16,1))))</f>
        <v/>
      </c>
      <c r="F657" s="128" t="str">
        <f>IF(OR('Retrofit Inputs'!D661="",'Retrofit Inputs'!F661=""),"",IF(OR('Retrofit Inputs'!D661="LED Tube",'Retrofit Inputs'!D661="LED Kit"),CONCATENATE("LED"," ",'Retrofit Inputs'!F661),CONCATENATE('Retrofit Inputs'!D661, " ",'Retrofit Inputs'!F661)))</f>
        <v/>
      </c>
      <c r="G657" s="120" t="str">
        <f>IF(F657="","",VLOOKUP(F657,Measures!D$11:G$245,4,FALSE))</f>
        <v/>
      </c>
      <c r="H657" s="129" t="str">
        <f>IF('Retrofit Inputs'!H661=0,"",'Retrofit Inputs'!H661)</f>
        <v/>
      </c>
      <c r="I657" s="129" t="str">
        <f>IF('Retrofit Inputs'!K661=0,"",'Retrofit Inputs'!K661)</f>
        <v/>
      </c>
      <c r="J657" s="130" t="str">
        <f ca="1">IF(OR(B657="",I657=""),"",IF(I657="None",0,INDEX(INDIRECT(CONCATENATE(B657,"SF")),1,MATCH(I657,Defaults!D$22:G$22,0))))</f>
        <v/>
      </c>
      <c r="K657" s="128" t="str">
        <f>IF(OR('Retrofit Inputs'!M661="",'Retrofit Inputs'!O661=""),"",IF(OR('Retrofit Inputs'!M661="LED Tube",'Retrofit Inputs'!M661="LED Kit"),CONCATENATE("LED"," ",'Retrofit Inputs'!O661),CONCATENATE('Retrofit Inputs'!M661, " ",'Retrofit Inputs'!O661)))</f>
        <v/>
      </c>
      <c r="L657" s="123" t="str">
        <f>IF(K657="","",VLOOKUP(K657,Measures!D$11:G$245,4,FALSE))</f>
        <v/>
      </c>
      <c r="M657" s="121" t="str">
        <f>IF('Retrofit Inputs'!Q661=0,"",'Retrofit Inputs'!Q661)</f>
        <v/>
      </c>
      <c r="N657" s="129" t="str">
        <f>IF('Retrofit Inputs'!T661=0,"",'Retrofit Inputs'!T661)</f>
        <v/>
      </c>
      <c r="O657" s="130" t="str">
        <f ca="1">IF(OR(B657="",N657=""),"",IF(N657="None",0,INDEX(INDIRECT(CONCATENATE(B657,"SF")),1,MATCH(N657,Defaults!D$22:G$22,0))))</f>
        <v/>
      </c>
      <c r="P657" s="131" t="str">
        <f t="shared" ca="1" si="40"/>
        <v/>
      </c>
      <c r="Q657" s="228" t="str">
        <f t="shared" ca="1" si="41"/>
        <v/>
      </c>
      <c r="R657" s="132" t="str">
        <f t="shared" ca="1" si="42"/>
        <v/>
      </c>
      <c r="S657" s="352" t="str">
        <f t="shared" ca="1" si="43"/>
        <v/>
      </c>
    </row>
    <row r="658" spans="2:19" ht="15.5">
      <c r="B658" s="348" t="str">
        <f>IF('Retrofit Inputs'!B662=0,"",'Retrofit Inputs'!B662)</f>
        <v/>
      </c>
      <c r="C658" s="118" t="str">
        <f>IF(B658="","",VLOOKUP(B658,Defaults!B$22:C$28,2,FALSE))</f>
        <v/>
      </c>
      <c r="D658" s="125" t="str">
        <f>IFERROR(VLOOKUP(F658,Measures!$D$11:$F$245,3,FALSE),"")</f>
        <v/>
      </c>
      <c r="E658" s="127" t="str">
        <f ca="1">IF(OR('Project Info'!$C$16="",B658=""),"",IF(D658="Screw-in Lighting",INDEX(INDIRECT(CONCATENATE(B658,"SI_IE")),'Project Info'!C$16,1),IF(D658="Hard-Wired Lighting",INDEX(INDIRECT(CONCATENATE(B658,"HW_IE")),'Project Info'!C$16,1))))</f>
        <v/>
      </c>
      <c r="F658" s="128" t="str">
        <f>IF(OR('Retrofit Inputs'!D662="",'Retrofit Inputs'!F662=""),"",IF(OR('Retrofit Inputs'!D662="LED Tube",'Retrofit Inputs'!D662="LED Kit"),CONCATENATE("LED"," ",'Retrofit Inputs'!F662),CONCATENATE('Retrofit Inputs'!D662, " ",'Retrofit Inputs'!F662)))</f>
        <v/>
      </c>
      <c r="G658" s="120" t="str">
        <f>IF(F658="","",VLOOKUP(F658,Measures!D$11:G$245,4,FALSE))</f>
        <v/>
      </c>
      <c r="H658" s="129" t="str">
        <f>IF('Retrofit Inputs'!H662=0,"",'Retrofit Inputs'!H662)</f>
        <v/>
      </c>
      <c r="I658" s="129" t="str">
        <f>IF('Retrofit Inputs'!K662=0,"",'Retrofit Inputs'!K662)</f>
        <v/>
      </c>
      <c r="J658" s="130" t="str">
        <f ca="1">IF(OR(B658="",I658=""),"",IF(I658="None",0,INDEX(INDIRECT(CONCATENATE(B658,"SF")),1,MATCH(I658,Defaults!D$22:G$22,0))))</f>
        <v/>
      </c>
      <c r="K658" s="128" t="str">
        <f>IF(OR('Retrofit Inputs'!M662="",'Retrofit Inputs'!O662=""),"",IF(OR('Retrofit Inputs'!M662="LED Tube",'Retrofit Inputs'!M662="LED Kit"),CONCATENATE("LED"," ",'Retrofit Inputs'!O662),CONCATENATE('Retrofit Inputs'!M662, " ",'Retrofit Inputs'!O662)))</f>
        <v/>
      </c>
      <c r="L658" s="123" t="str">
        <f>IF(K658="","",VLOOKUP(K658,Measures!D$11:G$245,4,FALSE))</f>
        <v/>
      </c>
      <c r="M658" s="121" t="str">
        <f>IF('Retrofit Inputs'!Q662=0,"",'Retrofit Inputs'!Q662)</f>
        <v/>
      </c>
      <c r="N658" s="129" t="str">
        <f>IF('Retrofit Inputs'!T662=0,"",'Retrofit Inputs'!T662)</f>
        <v/>
      </c>
      <c r="O658" s="130" t="str">
        <f ca="1">IF(OR(B658="",N658=""),"",IF(N658="None",0,INDEX(INDIRECT(CONCATENATE(B658,"SF")),1,MATCH(N658,Defaults!D$22:G$22,0))))</f>
        <v/>
      </c>
      <c r="P658" s="131" t="str">
        <f t="shared" ca="1" si="40"/>
        <v/>
      </c>
      <c r="Q658" s="228" t="str">
        <f t="shared" ca="1" si="41"/>
        <v/>
      </c>
      <c r="R658" s="132" t="str">
        <f t="shared" ca="1" si="42"/>
        <v/>
      </c>
      <c r="S658" s="352" t="str">
        <f t="shared" ca="1" si="43"/>
        <v/>
      </c>
    </row>
    <row r="659" spans="2:19" ht="15.5">
      <c r="B659" s="348" t="str">
        <f>IF('Retrofit Inputs'!B663=0,"",'Retrofit Inputs'!B663)</f>
        <v/>
      </c>
      <c r="C659" s="118" t="str">
        <f>IF(B659="","",VLOOKUP(B659,Defaults!B$22:C$28,2,FALSE))</f>
        <v/>
      </c>
      <c r="D659" s="125" t="str">
        <f>IFERROR(VLOOKUP(F659,Measures!$D$11:$F$245,3,FALSE),"")</f>
        <v/>
      </c>
      <c r="E659" s="127" t="str">
        <f ca="1">IF(OR('Project Info'!$C$16="",B659=""),"",IF(D659="Screw-in Lighting",INDEX(INDIRECT(CONCATENATE(B659,"SI_IE")),'Project Info'!C$16,1),IF(D659="Hard-Wired Lighting",INDEX(INDIRECT(CONCATENATE(B659,"HW_IE")),'Project Info'!C$16,1))))</f>
        <v/>
      </c>
      <c r="F659" s="128" t="str">
        <f>IF(OR('Retrofit Inputs'!D663="",'Retrofit Inputs'!F663=""),"",IF(OR('Retrofit Inputs'!D663="LED Tube",'Retrofit Inputs'!D663="LED Kit"),CONCATENATE("LED"," ",'Retrofit Inputs'!F663),CONCATENATE('Retrofit Inputs'!D663, " ",'Retrofit Inputs'!F663)))</f>
        <v/>
      </c>
      <c r="G659" s="120" t="str">
        <f>IF(F659="","",VLOOKUP(F659,Measures!D$11:G$245,4,FALSE))</f>
        <v/>
      </c>
      <c r="H659" s="129" t="str">
        <f>IF('Retrofit Inputs'!H663=0,"",'Retrofit Inputs'!H663)</f>
        <v/>
      </c>
      <c r="I659" s="129" t="str">
        <f>IF('Retrofit Inputs'!K663=0,"",'Retrofit Inputs'!K663)</f>
        <v/>
      </c>
      <c r="J659" s="130" t="str">
        <f ca="1">IF(OR(B659="",I659=""),"",IF(I659="None",0,INDEX(INDIRECT(CONCATENATE(B659,"SF")),1,MATCH(I659,Defaults!D$22:G$22,0))))</f>
        <v/>
      </c>
      <c r="K659" s="128" t="str">
        <f>IF(OR('Retrofit Inputs'!M663="",'Retrofit Inputs'!O663=""),"",IF(OR('Retrofit Inputs'!M663="LED Tube",'Retrofit Inputs'!M663="LED Kit"),CONCATENATE("LED"," ",'Retrofit Inputs'!O663),CONCATENATE('Retrofit Inputs'!M663, " ",'Retrofit Inputs'!O663)))</f>
        <v/>
      </c>
      <c r="L659" s="123" t="str">
        <f>IF(K659="","",VLOOKUP(K659,Measures!D$11:G$245,4,FALSE))</f>
        <v/>
      </c>
      <c r="M659" s="121" t="str">
        <f>IF('Retrofit Inputs'!Q663=0,"",'Retrofit Inputs'!Q663)</f>
        <v/>
      </c>
      <c r="N659" s="129" t="str">
        <f>IF('Retrofit Inputs'!T663=0,"",'Retrofit Inputs'!T663)</f>
        <v/>
      </c>
      <c r="O659" s="130" t="str">
        <f ca="1">IF(OR(B659="",N659=""),"",IF(N659="None",0,INDEX(INDIRECT(CONCATENATE(B659,"SF")),1,MATCH(N659,Defaults!D$22:G$22,0))))</f>
        <v/>
      </c>
      <c r="P659" s="131" t="str">
        <f t="shared" ca="1" si="40"/>
        <v/>
      </c>
      <c r="Q659" s="228" t="str">
        <f t="shared" ca="1" si="41"/>
        <v/>
      </c>
      <c r="R659" s="132" t="str">
        <f t="shared" ca="1" si="42"/>
        <v/>
      </c>
      <c r="S659" s="352" t="str">
        <f t="shared" ca="1" si="43"/>
        <v/>
      </c>
    </row>
    <row r="660" spans="2:19" ht="15.5">
      <c r="B660" s="348" t="str">
        <f>IF('Retrofit Inputs'!B664=0,"",'Retrofit Inputs'!B664)</f>
        <v/>
      </c>
      <c r="C660" s="118" t="str">
        <f>IF(B660="","",VLOOKUP(B660,Defaults!B$22:C$28,2,FALSE))</f>
        <v/>
      </c>
      <c r="D660" s="125" t="str">
        <f>IFERROR(VLOOKUP(F660,Measures!$D$11:$F$245,3,FALSE),"")</f>
        <v/>
      </c>
      <c r="E660" s="127" t="str">
        <f ca="1">IF(OR('Project Info'!$C$16="",B660=""),"",IF(D660="Screw-in Lighting",INDEX(INDIRECT(CONCATENATE(B660,"SI_IE")),'Project Info'!C$16,1),IF(D660="Hard-Wired Lighting",INDEX(INDIRECT(CONCATENATE(B660,"HW_IE")),'Project Info'!C$16,1))))</f>
        <v/>
      </c>
      <c r="F660" s="133" t="str">
        <f>IF(OR('Retrofit Inputs'!D664="",'Retrofit Inputs'!F664=""),"",IF(OR('Retrofit Inputs'!D664="LED Tube",'Retrofit Inputs'!D664="LED Kit"),CONCATENATE("LED"," ",'Retrofit Inputs'!F664),CONCATENATE('Retrofit Inputs'!D664, " ",'Retrofit Inputs'!F664)))</f>
        <v/>
      </c>
      <c r="G660" s="120" t="str">
        <f>IF(F660="","",VLOOKUP(F660,Measures!D$11:G$245,4,FALSE))</f>
        <v/>
      </c>
      <c r="H660" s="134" t="str">
        <f>IF('Retrofit Inputs'!H664=0,"",'Retrofit Inputs'!H664)</f>
        <v/>
      </c>
      <c r="I660" s="134" t="str">
        <f>IF('Retrofit Inputs'!K664=0,"",'Retrofit Inputs'!K664)</f>
        <v/>
      </c>
      <c r="J660" s="135" t="str">
        <f ca="1">IF(OR(B660="",I660=""),"",IF(I660="None",0,INDEX(INDIRECT(CONCATENATE(B660,"SF")),1,MATCH(I660,Defaults!D$22:G$22,0))))</f>
        <v/>
      </c>
      <c r="K660" s="128" t="str">
        <f>IF(OR('Retrofit Inputs'!M664="",'Retrofit Inputs'!O664=""),"",IF(OR('Retrofit Inputs'!M664="LED Tube",'Retrofit Inputs'!M664="LED Kit"),CONCATENATE("LED"," ",'Retrofit Inputs'!O664),CONCATENATE('Retrofit Inputs'!M664, " ",'Retrofit Inputs'!O664)))</f>
        <v/>
      </c>
      <c r="L660" s="123" t="str">
        <f>IF(K660="","",VLOOKUP(K660,Measures!D$11:G$245,4,FALSE))</f>
        <v/>
      </c>
      <c r="M660" s="121" t="str">
        <f>IF('Retrofit Inputs'!Q664=0,"",'Retrofit Inputs'!Q664)</f>
        <v/>
      </c>
      <c r="N660" s="129" t="str">
        <f>IF('Retrofit Inputs'!T664=0,"",'Retrofit Inputs'!T664)</f>
        <v/>
      </c>
      <c r="O660" s="130" t="str">
        <f ca="1">IF(OR(B660="",N660=""),"",IF(N660="None",0,INDEX(INDIRECT(CONCATENATE(B660,"SF")),1,MATCH(N660,Defaults!D$22:G$22,0))))</f>
        <v/>
      </c>
      <c r="P660" s="131" t="str">
        <f t="shared" ca="1" si="40"/>
        <v/>
      </c>
      <c r="Q660" s="228" t="str">
        <f t="shared" ca="1" si="41"/>
        <v/>
      </c>
      <c r="R660" s="132" t="str">
        <f t="shared" ca="1" si="42"/>
        <v/>
      </c>
      <c r="S660" s="352" t="str">
        <f t="shared" ca="1" si="43"/>
        <v/>
      </c>
    </row>
    <row r="661" spans="2:19" ht="15.5">
      <c r="B661" s="349" t="str">
        <f>IF('Retrofit Inputs'!B665=0,"",'Retrofit Inputs'!B665)</f>
        <v/>
      </c>
      <c r="C661" s="118" t="str">
        <f>IF(B661="","",VLOOKUP(B661,Defaults!B$22:C$28,2,FALSE))</f>
        <v/>
      </c>
      <c r="D661" s="125" t="str">
        <f>IFERROR(VLOOKUP(F661,Measures!$D$11:$F$245,3,FALSE),"")</f>
        <v/>
      </c>
      <c r="E661" s="127" t="str">
        <f ca="1">IF(OR('Project Info'!$C$16="",B661=""),"",IF(D661="Screw-in Lighting",INDEX(INDIRECT(CONCATENATE(B661,"SI_IE")),'Project Info'!C$16,1),IF(D661="Hard-Wired Lighting",INDEX(INDIRECT(CONCATENATE(B661,"HW_IE")),'Project Info'!C$16,1))))</f>
        <v/>
      </c>
      <c r="F661" s="137" t="str">
        <f>IF(OR('Retrofit Inputs'!D665="",'Retrofit Inputs'!F665=""),"",IF(OR('Retrofit Inputs'!D665="LED Tube",'Retrofit Inputs'!D665="LED Kit"),CONCATENATE("LED"," ",'Retrofit Inputs'!F665),CONCATENATE('Retrofit Inputs'!D665, " ",'Retrofit Inputs'!F665)))</f>
        <v/>
      </c>
      <c r="G661" s="120" t="str">
        <f>IF(F661="","",VLOOKUP(F661,Measures!D$11:G$245,4,FALSE))</f>
        <v/>
      </c>
      <c r="H661" s="138" t="str">
        <f>IF('Retrofit Inputs'!H665=0,"",'Retrofit Inputs'!H665)</f>
        <v/>
      </c>
      <c r="I661" s="138" t="str">
        <f>IF('Retrofit Inputs'!K665=0,"",'Retrofit Inputs'!K665)</f>
        <v/>
      </c>
      <c r="J661" s="139" t="str">
        <f ca="1">IF(OR(B661="",I661=""),"",IF(I661="None",0,INDEX(INDIRECT(CONCATENATE(B661,"SF")),1,MATCH(I661,Defaults!D$22:G$22,0))))</f>
        <v/>
      </c>
      <c r="K661" s="140" t="str">
        <f>IF(OR('Retrofit Inputs'!M665="",'Retrofit Inputs'!O665=""),"",IF(OR('Retrofit Inputs'!M665="LED Tube",'Retrofit Inputs'!M665="LED Kit"),CONCATENATE("LED"," ",'Retrofit Inputs'!O665),CONCATENATE('Retrofit Inputs'!M665, " ",'Retrofit Inputs'!O665)))</f>
        <v/>
      </c>
      <c r="L661" s="123" t="str">
        <f>IF(K661="","",VLOOKUP(K661,Measures!D$11:G$245,4,FALSE))</f>
        <v/>
      </c>
      <c r="M661" s="141" t="str">
        <f>IF('Retrofit Inputs'!Q665=0,"",'Retrofit Inputs'!Q665)</f>
        <v/>
      </c>
      <c r="N661" s="142" t="str">
        <f>IF('Retrofit Inputs'!T665=0,"",'Retrofit Inputs'!T665)</f>
        <v/>
      </c>
      <c r="O661" s="143" t="str">
        <f ca="1">IF(OR(B661="",N661=""),"",IF(N661="None",0,INDEX(INDIRECT(CONCATENATE(B661,"SF")),1,MATCH(N661,Defaults!D$22:G$22,0))))</f>
        <v/>
      </c>
      <c r="P661" s="144" t="str">
        <f t="shared" ca="1" si="40"/>
        <v/>
      </c>
      <c r="Q661" s="231" t="str">
        <f t="shared" ca="1" si="41"/>
        <v/>
      </c>
      <c r="R661" s="145" t="str">
        <f t="shared" ca="1" si="42"/>
        <v/>
      </c>
      <c r="S661" s="354" t="str">
        <f t="shared" ca="1" si="43"/>
        <v/>
      </c>
    </row>
    <row r="662" spans="2:19" ht="15.5">
      <c r="B662" s="350" t="str">
        <f>IF('Retrofit Inputs'!B666=0,"",'Retrofit Inputs'!B666)</f>
        <v/>
      </c>
      <c r="C662" s="118" t="str">
        <f>IF(B662="","",VLOOKUP(B662,Defaults!B$22:C$28,2,FALSE))</f>
        <v/>
      </c>
      <c r="D662" s="125" t="str">
        <f>IFERROR(VLOOKUP(F662,Measures!$D$11:$F$245,3,FALSE),"")</f>
        <v/>
      </c>
      <c r="E662" s="127" t="str">
        <f ca="1">IF(OR('Project Info'!$C$16="",B662=""),"",IF(D662="Screw-in Lighting",INDEX(INDIRECT(CONCATENATE(B662,"SI_IE")),'Project Info'!C$16,1),IF(D662="Hard-Wired Lighting",INDEX(INDIRECT(CONCATENATE(B662,"HW_IE")),'Project Info'!C$16,1))))</f>
        <v/>
      </c>
      <c r="F662" s="128" t="str">
        <f>IF(OR('Retrofit Inputs'!D666="",'Retrofit Inputs'!F666=""),"",IF(OR('Retrofit Inputs'!D666="LED Tube",'Retrofit Inputs'!D666="LED Kit"),CONCATENATE("LED"," ",'Retrofit Inputs'!F666),CONCATENATE('Retrofit Inputs'!D666, " ",'Retrofit Inputs'!F666)))</f>
        <v/>
      </c>
      <c r="G662" s="120" t="str">
        <f>IF(F662="","",VLOOKUP(F662,Measures!D$11:G$245,4,FALSE))</f>
        <v/>
      </c>
      <c r="H662" s="129" t="str">
        <f>IF('Retrofit Inputs'!H666=0,"",'Retrofit Inputs'!H666)</f>
        <v/>
      </c>
      <c r="I662" s="129" t="str">
        <f>IF('Retrofit Inputs'!K666=0,"",'Retrofit Inputs'!K666)</f>
        <v/>
      </c>
      <c r="J662" s="130" t="str">
        <f ca="1">IF(OR(B662="",I662=""),"",IF(I662="None",0,INDEX(INDIRECT(CONCATENATE(B662,"SF")),1,MATCH(I662,Defaults!D$22:G$22,0))))</f>
        <v/>
      </c>
      <c r="K662" s="128" t="str">
        <f>IF(OR('Retrofit Inputs'!M666="",'Retrofit Inputs'!O666=""),"",IF(OR('Retrofit Inputs'!M666="LED Tube",'Retrofit Inputs'!M666="LED Kit"),CONCATENATE("LED"," ",'Retrofit Inputs'!O666),CONCATENATE('Retrofit Inputs'!M666, " ",'Retrofit Inputs'!O666)))</f>
        <v/>
      </c>
      <c r="L662" s="123" t="str">
        <f>IF(K662="","",VLOOKUP(K662,Measures!D$11:G$245,4,FALSE))</f>
        <v/>
      </c>
      <c r="M662" s="129" t="str">
        <f>IF('Retrofit Inputs'!Q666=0,"",'Retrofit Inputs'!Q666)</f>
        <v/>
      </c>
      <c r="N662" s="129" t="str">
        <f>IF('Retrofit Inputs'!T666=0,"",'Retrofit Inputs'!T666)</f>
        <v/>
      </c>
      <c r="O662" s="130" t="str">
        <f ca="1">IF(OR(B662="",N662=""),"",IF(N662="None",0,INDEX(INDIRECT(CONCATENATE(B662,"SF")),1,MATCH(N662,Defaults!D$22:G$22,0))))</f>
        <v/>
      </c>
      <c r="P662" s="131" t="str">
        <f t="shared" ca="1" si="40"/>
        <v/>
      </c>
      <c r="Q662" s="228" t="str">
        <f t="shared" ca="1" si="41"/>
        <v/>
      </c>
      <c r="R662" s="132" t="str">
        <f t="shared" ca="1" si="42"/>
        <v/>
      </c>
      <c r="S662" s="352" t="str">
        <f t="shared" ca="1" si="43"/>
        <v/>
      </c>
    </row>
    <row r="663" spans="2:19" ht="15.5">
      <c r="B663" s="348" t="str">
        <f>IF('Retrofit Inputs'!B667=0,"",'Retrofit Inputs'!B667)</f>
        <v/>
      </c>
      <c r="C663" s="118" t="str">
        <f>IF(B663="","",VLOOKUP(B663,Defaults!B$22:C$28,2,FALSE))</f>
        <v/>
      </c>
      <c r="D663" s="125" t="str">
        <f>IFERROR(VLOOKUP(F663,Measures!$D$11:$F$245,3,FALSE),"")</f>
        <v/>
      </c>
      <c r="E663" s="127" t="str">
        <f ca="1">IF(OR('Project Info'!$C$16="",B663=""),"",IF(D663="Screw-in Lighting",INDEX(INDIRECT(CONCATENATE(B663,"SI_IE")),'Project Info'!C$16,1),IF(D663="Hard-Wired Lighting",INDEX(INDIRECT(CONCATENATE(B663,"HW_IE")),'Project Info'!C$16,1))))</f>
        <v/>
      </c>
      <c r="F663" s="128" t="str">
        <f>IF(OR('Retrofit Inputs'!D667="",'Retrofit Inputs'!F667=""),"",IF(OR('Retrofit Inputs'!D667="LED Tube",'Retrofit Inputs'!D667="LED Kit"),CONCATENATE("LED"," ",'Retrofit Inputs'!F667),CONCATENATE('Retrofit Inputs'!D667, " ",'Retrofit Inputs'!F667)))</f>
        <v/>
      </c>
      <c r="G663" s="120" t="str">
        <f>IF(F663="","",VLOOKUP(F663,Measures!D$11:G$245,4,FALSE))</f>
        <v/>
      </c>
      <c r="H663" s="129" t="str">
        <f>IF('Retrofit Inputs'!H667=0,"",'Retrofit Inputs'!H667)</f>
        <v/>
      </c>
      <c r="I663" s="129" t="str">
        <f>IF('Retrofit Inputs'!K667=0,"",'Retrofit Inputs'!K667)</f>
        <v/>
      </c>
      <c r="J663" s="130" t="str">
        <f ca="1">IF(OR(B663="",I663=""),"",IF(I663="None",0,INDEX(INDIRECT(CONCATENATE(B663,"SF")),1,MATCH(I663,Defaults!D$22:G$22,0))))</f>
        <v/>
      </c>
      <c r="K663" s="128" t="str">
        <f>IF(OR('Retrofit Inputs'!M667="",'Retrofit Inputs'!O667=""),"",IF(OR('Retrofit Inputs'!M667="LED Tube",'Retrofit Inputs'!M667="LED Kit"),CONCATENATE("LED"," ",'Retrofit Inputs'!O667),CONCATENATE('Retrofit Inputs'!M667, " ",'Retrofit Inputs'!O667)))</f>
        <v/>
      </c>
      <c r="L663" s="123" t="str">
        <f>IF(K663="","",VLOOKUP(K663,Measures!D$11:G$245,4,FALSE))</f>
        <v/>
      </c>
      <c r="M663" s="121" t="str">
        <f>IF('Retrofit Inputs'!Q667=0,"",'Retrofit Inputs'!Q667)</f>
        <v/>
      </c>
      <c r="N663" s="129" t="str">
        <f>IF('Retrofit Inputs'!T667=0,"",'Retrofit Inputs'!T667)</f>
        <v/>
      </c>
      <c r="O663" s="130" t="str">
        <f ca="1">IF(OR(B663="",N663=""),"",IF(N663="None",0,INDEX(INDIRECT(CONCATENATE(B663,"SF")),1,MATCH(N663,Defaults!D$22:G$22,0))))</f>
        <v/>
      </c>
      <c r="P663" s="131" t="str">
        <f t="shared" ca="1" si="40"/>
        <v/>
      </c>
      <c r="Q663" s="228" t="str">
        <f t="shared" ca="1" si="41"/>
        <v/>
      </c>
      <c r="R663" s="132" t="str">
        <f t="shared" ca="1" si="42"/>
        <v/>
      </c>
      <c r="S663" s="352" t="str">
        <f t="shared" ca="1" si="43"/>
        <v/>
      </c>
    </row>
    <row r="664" spans="2:19" ht="15.5">
      <c r="B664" s="348" t="str">
        <f>IF('Retrofit Inputs'!B668=0,"",'Retrofit Inputs'!B668)</f>
        <v/>
      </c>
      <c r="C664" s="118" t="str">
        <f>IF(B664="","",VLOOKUP(B664,Defaults!B$22:C$28,2,FALSE))</f>
        <v/>
      </c>
      <c r="D664" s="125" t="str">
        <f>IFERROR(VLOOKUP(F664,Measures!$D$11:$F$245,3,FALSE),"")</f>
        <v/>
      </c>
      <c r="E664" s="127" t="str">
        <f ca="1">IF(OR('Project Info'!$C$16="",B664=""),"",IF(D664="Screw-in Lighting",INDEX(INDIRECT(CONCATENATE(B664,"SI_IE")),'Project Info'!C$16,1),IF(D664="Hard-Wired Lighting",INDEX(INDIRECT(CONCATENATE(B664,"HW_IE")),'Project Info'!C$16,1))))</f>
        <v/>
      </c>
      <c r="F664" s="128" t="str">
        <f>IF(OR('Retrofit Inputs'!D668="",'Retrofit Inputs'!F668=""),"",IF(OR('Retrofit Inputs'!D668="LED Tube",'Retrofit Inputs'!D668="LED Kit"),CONCATENATE("LED"," ",'Retrofit Inputs'!F668),CONCATENATE('Retrofit Inputs'!D668, " ",'Retrofit Inputs'!F668)))</f>
        <v/>
      </c>
      <c r="G664" s="120" t="str">
        <f>IF(F664="","",VLOOKUP(F664,Measures!D$11:G$245,4,FALSE))</f>
        <v/>
      </c>
      <c r="H664" s="129" t="str">
        <f>IF('Retrofit Inputs'!H668=0,"",'Retrofit Inputs'!H668)</f>
        <v/>
      </c>
      <c r="I664" s="129" t="str">
        <f>IF('Retrofit Inputs'!K668=0,"",'Retrofit Inputs'!K668)</f>
        <v/>
      </c>
      <c r="J664" s="130" t="str">
        <f ca="1">IF(OR(B664="",I664=""),"",IF(I664="None",0,INDEX(INDIRECT(CONCATENATE(B664,"SF")),1,MATCH(I664,Defaults!D$22:G$22,0))))</f>
        <v/>
      </c>
      <c r="K664" s="24" t="str">
        <f>IF(OR('Retrofit Inputs'!M668="",'Retrofit Inputs'!O668=""),"",IF(OR('Retrofit Inputs'!M668="LED Tube",'Retrofit Inputs'!M668="LED Kit"),CONCATENATE("LED"," ",'Retrofit Inputs'!O668),CONCATENATE('Retrofit Inputs'!M668, " ",'Retrofit Inputs'!O668)))</f>
        <v/>
      </c>
      <c r="L664" s="123" t="str">
        <f>IF(K664="","",VLOOKUP(K664,Measures!D$11:G$245,4,FALSE))</f>
        <v/>
      </c>
      <c r="M664" s="121" t="str">
        <f>IF('Retrofit Inputs'!Q668=0,"",'Retrofit Inputs'!Q668)</f>
        <v/>
      </c>
      <c r="N664" s="25" t="str">
        <f>IF('Retrofit Inputs'!T668=0,"",'Retrofit Inputs'!T668)</f>
        <v/>
      </c>
      <c r="O664" s="26" t="str">
        <f ca="1">IF(OR(B664="",N664=""),"",IF(N664="None",0,INDEX(INDIRECT(CONCATENATE(B664,"SF")),1,MATCH(N664,Defaults!D$22:G$22,0))))</f>
        <v/>
      </c>
      <c r="P664" s="131" t="str">
        <f t="shared" ca="1" si="40"/>
        <v/>
      </c>
      <c r="Q664" s="229" t="str">
        <f t="shared" ca="1" si="41"/>
        <v/>
      </c>
      <c r="R664" s="81" t="str">
        <f t="shared" ca="1" si="42"/>
        <v/>
      </c>
      <c r="S664" s="353" t="str">
        <f t="shared" ca="1" si="43"/>
        <v/>
      </c>
    </row>
    <row r="665" spans="2:19" ht="15.5">
      <c r="B665" s="348" t="str">
        <f>IF('Retrofit Inputs'!B669=0,"",'Retrofit Inputs'!B669)</f>
        <v/>
      </c>
      <c r="C665" s="118" t="str">
        <f>IF(B665="","",VLOOKUP(B665,Defaults!B$22:C$28,2,FALSE))</f>
        <v/>
      </c>
      <c r="D665" s="125" t="str">
        <f>IFERROR(VLOOKUP(F665,Measures!$D$11:$F$245,3,FALSE),"")</f>
        <v/>
      </c>
      <c r="E665" s="127" t="str">
        <f ca="1">IF(OR('Project Info'!$C$16="",B665=""),"",IF(D665="Screw-in Lighting",INDEX(INDIRECT(CONCATENATE(B665,"SI_IE")),'Project Info'!C$16,1),IF(D665="Hard-Wired Lighting",INDEX(INDIRECT(CONCATENATE(B665,"HW_IE")),'Project Info'!C$16,1))))</f>
        <v/>
      </c>
      <c r="F665" s="128" t="str">
        <f>IF(OR('Retrofit Inputs'!D669="",'Retrofit Inputs'!F669=""),"",IF(OR('Retrofit Inputs'!D669="LED Tube",'Retrofit Inputs'!D669="LED Kit"),CONCATENATE("LED"," ",'Retrofit Inputs'!F669),CONCATENATE('Retrofit Inputs'!D669, " ",'Retrofit Inputs'!F669)))</f>
        <v/>
      </c>
      <c r="G665" s="120" t="str">
        <f>IF(F665="","",VLOOKUP(F665,Measures!D$11:G$245,4,FALSE))</f>
        <v/>
      </c>
      <c r="H665" s="129" t="str">
        <f>IF('Retrofit Inputs'!H669=0,"",'Retrofit Inputs'!H669)</f>
        <v/>
      </c>
      <c r="I665" s="129" t="str">
        <f>IF('Retrofit Inputs'!K669=0,"",'Retrofit Inputs'!K669)</f>
        <v/>
      </c>
      <c r="J665" s="130" t="str">
        <f ca="1">IF(OR(B665="",I665=""),"",IF(I665="None",0,INDEX(INDIRECT(CONCATENATE(B665,"SF")),1,MATCH(I665,Defaults!D$22:G$22,0))))</f>
        <v/>
      </c>
      <c r="K665" s="128" t="str">
        <f>IF(OR('Retrofit Inputs'!M669="",'Retrofit Inputs'!O669=""),"",IF(OR('Retrofit Inputs'!M669="LED Tube",'Retrofit Inputs'!M669="LED Kit"),CONCATENATE("LED"," ",'Retrofit Inputs'!O669),CONCATENATE('Retrofit Inputs'!M669, " ",'Retrofit Inputs'!O669)))</f>
        <v/>
      </c>
      <c r="L665" s="123" t="str">
        <f>IF(K665="","",VLOOKUP(K665,Measures!D$11:G$245,4,FALSE))</f>
        <v/>
      </c>
      <c r="M665" s="121" t="str">
        <f>IF('Retrofit Inputs'!Q669=0,"",'Retrofit Inputs'!Q669)</f>
        <v/>
      </c>
      <c r="N665" s="129" t="str">
        <f>IF('Retrofit Inputs'!T669=0,"",'Retrofit Inputs'!T669)</f>
        <v/>
      </c>
      <c r="O665" s="130" t="str">
        <f ca="1">IF(OR(B665="",N665=""),"",IF(N665="None",0,INDEX(INDIRECT(CONCATENATE(B665,"SF")),1,MATCH(N665,Defaults!D$22:G$22,0))))</f>
        <v/>
      </c>
      <c r="P665" s="131" t="str">
        <f t="shared" ca="1" si="40"/>
        <v/>
      </c>
      <c r="Q665" s="228" t="str">
        <f t="shared" ca="1" si="41"/>
        <v/>
      </c>
      <c r="R665" s="132" t="str">
        <f t="shared" ca="1" si="42"/>
        <v/>
      </c>
      <c r="S665" s="352" t="str">
        <f t="shared" ca="1" si="43"/>
        <v/>
      </c>
    </row>
    <row r="666" spans="2:19" ht="15.5">
      <c r="B666" s="348" t="str">
        <f>IF('Retrofit Inputs'!B670=0,"",'Retrofit Inputs'!B670)</f>
        <v/>
      </c>
      <c r="C666" s="118" t="str">
        <f>IF(B666="","",VLOOKUP(B666,Defaults!B$22:C$28,2,FALSE))</f>
        <v/>
      </c>
      <c r="D666" s="125" t="str">
        <f>IFERROR(VLOOKUP(F666,Measures!$D$11:$F$245,3,FALSE),"")</f>
        <v/>
      </c>
      <c r="E666" s="127" t="str">
        <f ca="1">IF(OR('Project Info'!$C$16="",B666=""),"",IF(D666="Screw-in Lighting",INDEX(INDIRECT(CONCATENATE(B666,"SI_IE")),'Project Info'!C$16,1),IF(D666="Hard-Wired Lighting",INDEX(INDIRECT(CONCATENATE(B666,"HW_IE")),'Project Info'!C$16,1))))</f>
        <v/>
      </c>
      <c r="F666" s="128" t="str">
        <f>IF(OR('Retrofit Inputs'!D670="",'Retrofit Inputs'!F670=""),"",IF(OR('Retrofit Inputs'!D670="LED Tube",'Retrofit Inputs'!D670="LED Kit"),CONCATENATE("LED"," ",'Retrofit Inputs'!F670),CONCATENATE('Retrofit Inputs'!D670, " ",'Retrofit Inputs'!F670)))</f>
        <v/>
      </c>
      <c r="G666" s="120" t="str">
        <f>IF(F666="","",VLOOKUP(F666,Measures!D$11:G$245,4,FALSE))</f>
        <v/>
      </c>
      <c r="H666" s="129" t="str">
        <f>IF('Retrofit Inputs'!H670=0,"",'Retrofit Inputs'!H670)</f>
        <v/>
      </c>
      <c r="I666" s="129" t="str">
        <f>IF('Retrofit Inputs'!K670=0,"",'Retrofit Inputs'!K670)</f>
        <v/>
      </c>
      <c r="J666" s="130" t="str">
        <f ca="1">IF(OR(B666="",I666=""),"",IF(I666="None",0,INDEX(INDIRECT(CONCATENATE(B666,"SF")),1,MATCH(I666,Defaults!D$22:G$22,0))))</f>
        <v/>
      </c>
      <c r="K666" s="128" t="str">
        <f>IF(OR('Retrofit Inputs'!M670="",'Retrofit Inputs'!O670=""),"",IF(OR('Retrofit Inputs'!M670="LED Tube",'Retrofit Inputs'!M670="LED Kit"),CONCATENATE("LED"," ",'Retrofit Inputs'!O670),CONCATENATE('Retrofit Inputs'!M670, " ",'Retrofit Inputs'!O670)))</f>
        <v/>
      </c>
      <c r="L666" s="123" t="str">
        <f>IF(K666="","",VLOOKUP(K666,Measures!D$11:G$245,4,FALSE))</f>
        <v/>
      </c>
      <c r="M666" s="121" t="str">
        <f>IF('Retrofit Inputs'!Q670=0,"",'Retrofit Inputs'!Q670)</f>
        <v/>
      </c>
      <c r="N666" s="129" t="str">
        <f>IF('Retrofit Inputs'!T670=0,"",'Retrofit Inputs'!T670)</f>
        <v/>
      </c>
      <c r="O666" s="130" t="str">
        <f ca="1">IF(OR(B666="",N666=""),"",IF(N666="None",0,INDEX(INDIRECT(CONCATENATE(B666,"SF")),1,MATCH(N666,Defaults!D$22:G$22,0))))</f>
        <v/>
      </c>
      <c r="P666" s="131" t="str">
        <f t="shared" ca="1" si="40"/>
        <v/>
      </c>
      <c r="Q666" s="228" t="str">
        <f t="shared" ca="1" si="41"/>
        <v/>
      </c>
      <c r="R666" s="132" t="str">
        <f t="shared" ca="1" si="42"/>
        <v/>
      </c>
      <c r="S666" s="352" t="str">
        <f t="shared" ca="1" si="43"/>
        <v/>
      </c>
    </row>
    <row r="667" spans="2:19" ht="15.5">
      <c r="B667" s="348" t="str">
        <f>IF('Retrofit Inputs'!B671=0,"",'Retrofit Inputs'!B671)</f>
        <v/>
      </c>
      <c r="C667" s="118" t="str">
        <f>IF(B667="","",VLOOKUP(B667,Defaults!B$22:C$28,2,FALSE))</f>
        <v/>
      </c>
      <c r="D667" s="125" t="str">
        <f>IFERROR(VLOOKUP(F667,Measures!$D$11:$F$245,3,FALSE),"")</f>
        <v/>
      </c>
      <c r="E667" s="127" t="str">
        <f ca="1">IF(OR('Project Info'!$C$16="",B667=""),"",IF(D667="Screw-in Lighting",INDEX(INDIRECT(CONCATENATE(B667,"SI_IE")),'Project Info'!C$16,1),IF(D667="Hard-Wired Lighting",INDEX(INDIRECT(CONCATENATE(B667,"HW_IE")),'Project Info'!C$16,1))))</f>
        <v/>
      </c>
      <c r="F667" s="128" t="str">
        <f>IF(OR('Retrofit Inputs'!D671="",'Retrofit Inputs'!F671=""),"",IF(OR('Retrofit Inputs'!D671="LED Tube",'Retrofit Inputs'!D671="LED Kit"),CONCATENATE("LED"," ",'Retrofit Inputs'!F671),CONCATENATE('Retrofit Inputs'!D671, " ",'Retrofit Inputs'!F671)))</f>
        <v/>
      </c>
      <c r="G667" s="120" t="str">
        <f>IF(F667="","",VLOOKUP(F667,Measures!D$11:G$245,4,FALSE))</f>
        <v/>
      </c>
      <c r="H667" s="129" t="str">
        <f>IF('Retrofit Inputs'!H671=0,"",'Retrofit Inputs'!H671)</f>
        <v/>
      </c>
      <c r="I667" s="129" t="str">
        <f>IF('Retrofit Inputs'!K671=0,"",'Retrofit Inputs'!K671)</f>
        <v/>
      </c>
      <c r="J667" s="130" t="str">
        <f ca="1">IF(OR(B667="",I667=""),"",IF(I667="None",0,INDEX(INDIRECT(CONCATENATE(B667,"SF")),1,MATCH(I667,Defaults!D$22:G$22,0))))</f>
        <v/>
      </c>
      <c r="K667" s="128" t="str">
        <f>IF(OR('Retrofit Inputs'!M671="",'Retrofit Inputs'!O671=""),"",IF(OR('Retrofit Inputs'!M671="LED Tube",'Retrofit Inputs'!M671="LED Kit"),CONCATENATE("LED"," ",'Retrofit Inputs'!O671),CONCATENATE('Retrofit Inputs'!M671, " ",'Retrofit Inputs'!O671)))</f>
        <v/>
      </c>
      <c r="L667" s="123" t="str">
        <f>IF(K667="","",VLOOKUP(K667,Measures!D$11:G$245,4,FALSE))</f>
        <v/>
      </c>
      <c r="M667" s="121" t="str">
        <f>IF('Retrofit Inputs'!Q671=0,"",'Retrofit Inputs'!Q671)</f>
        <v/>
      </c>
      <c r="N667" s="129" t="str">
        <f>IF('Retrofit Inputs'!T671=0,"",'Retrofit Inputs'!T671)</f>
        <v/>
      </c>
      <c r="O667" s="130" t="str">
        <f ca="1">IF(OR(B667="",N667=""),"",IF(N667="None",0,INDEX(INDIRECT(CONCATENATE(B667,"SF")),1,MATCH(N667,Defaults!D$22:G$22,0))))</f>
        <v/>
      </c>
      <c r="P667" s="131" t="str">
        <f t="shared" ca="1" si="40"/>
        <v/>
      </c>
      <c r="Q667" s="228" t="str">
        <f t="shared" ca="1" si="41"/>
        <v/>
      </c>
      <c r="R667" s="132" t="str">
        <f t="shared" ca="1" si="42"/>
        <v/>
      </c>
      <c r="S667" s="352" t="str">
        <f t="shared" ca="1" si="43"/>
        <v/>
      </c>
    </row>
    <row r="668" spans="2:19" ht="15.5">
      <c r="B668" s="348" t="str">
        <f>IF('Retrofit Inputs'!B672=0,"",'Retrofit Inputs'!B672)</f>
        <v/>
      </c>
      <c r="C668" s="118" t="str">
        <f>IF(B668="","",VLOOKUP(B668,Defaults!B$22:C$28,2,FALSE))</f>
        <v/>
      </c>
      <c r="D668" s="125" t="str">
        <f>IFERROR(VLOOKUP(F668,Measures!$D$11:$F$245,3,FALSE),"")</f>
        <v/>
      </c>
      <c r="E668" s="127" t="str">
        <f ca="1">IF(OR('Project Info'!$C$16="",B668=""),"",IF(D668="Screw-in Lighting",INDEX(INDIRECT(CONCATENATE(B668,"SI_IE")),'Project Info'!C$16,1),IF(D668="Hard-Wired Lighting",INDEX(INDIRECT(CONCATENATE(B668,"HW_IE")),'Project Info'!C$16,1))))</f>
        <v/>
      </c>
      <c r="F668" s="128" t="str">
        <f>IF(OR('Retrofit Inputs'!D672="",'Retrofit Inputs'!F672=""),"",IF(OR('Retrofit Inputs'!D672="LED Tube",'Retrofit Inputs'!D672="LED Kit"),CONCATENATE("LED"," ",'Retrofit Inputs'!F672),CONCATENATE('Retrofit Inputs'!D672, " ",'Retrofit Inputs'!F672)))</f>
        <v/>
      </c>
      <c r="G668" s="120" t="str">
        <f>IF(F668="","",VLOOKUP(F668,Measures!D$11:G$245,4,FALSE))</f>
        <v/>
      </c>
      <c r="H668" s="129" t="str">
        <f>IF('Retrofit Inputs'!H672=0,"",'Retrofit Inputs'!H672)</f>
        <v/>
      </c>
      <c r="I668" s="129" t="str">
        <f>IF('Retrofit Inputs'!K672=0,"",'Retrofit Inputs'!K672)</f>
        <v/>
      </c>
      <c r="J668" s="130" t="str">
        <f ca="1">IF(OR(B668="",I668=""),"",IF(I668="None",0,INDEX(INDIRECT(CONCATENATE(B668,"SF")),1,MATCH(I668,Defaults!D$22:G$22,0))))</f>
        <v/>
      </c>
      <c r="K668" s="128" t="str">
        <f>IF(OR('Retrofit Inputs'!M672="",'Retrofit Inputs'!O672=""),"",IF(OR('Retrofit Inputs'!M672="LED Tube",'Retrofit Inputs'!M672="LED Kit"),CONCATENATE("LED"," ",'Retrofit Inputs'!O672),CONCATENATE('Retrofit Inputs'!M672, " ",'Retrofit Inputs'!O672)))</f>
        <v/>
      </c>
      <c r="L668" s="123" t="str">
        <f>IF(K668="","",VLOOKUP(K668,Measures!D$11:G$245,4,FALSE))</f>
        <v/>
      </c>
      <c r="M668" s="121" t="str">
        <f>IF('Retrofit Inputs'!Q672=0,"",'Retrofit Inputs'!Q672)</f>
        <v/>
      </c>
      <c r="N668" s="129" t="str">
        <f>IF('Retrofit Inputs'!T672=0,"",'Retrofit Inputs'!T672)</f>
        <v/>
      </c>
      <c r="O668" s="130" t="str">
        <f ca="1">IF(OR(B668="",N668=""),"",IF(N668="None",0,INDEX(INDIRECT(CONCATENATE(B668,"SF")),1,MATCH(N668,Defaults!D$22:G$22,0))))</f>
        <v/>
      </c>
      <c r="P668" s="131" t="str">
        <f t="shared" ca="1" si="40"/>
        <v/>
      </c>
      <c r="Q668" s="228" t="str">
        <f t="shared" ca="1" si="41"/>
        <v/>
      </c>
      <c r="R668" s="132" t="str">
        <f t="shared" ca="1" si="42"/>
        <v/>
      </c>
      <c r="S668" s="352" t="str">
        <f t="shared" ca="1" si="43"/>
        <v/>
      </c>
    </row>
    <row r="669" spans="2:19" ht="15.5">
      <c r="B669" s="348" t="str">
        <f>IF('Retrofit Inputs'!B673=0,"",'Retrofit Inputs'!B673)</f>
        <v/>
      </c>
      <c r="C669" s="118" t="str">
        <f>IF(B669="","",VLOOKUP(B669,Defaults!B$22:C$28,2,FALSE))</f>
        <v/>
      </c>
      <c r="D669" s="125" t="str">
        <f>IFERROR(VLOOKUP(F669,Measures!$D$11:$F$245,3,FALSE),"")</f>
        <v/>
      </c>
      <c r="E669" s="127" t="str">
        <f ca="1">IF(OR('Project Info'!$C$16="",B669=""),"",IF(D669="Screw-in Lighting",INDEX(INDIRECT(CONCATENATE(B669,"SI_IE")),'Project Info'!C$16,1),IF(D669="Hard-Wired Lighting",INDEX(INDIRECT(CONCATENATE(B669,"HW_IE")),'Project Info'!C$16,1))))</f>
        <v/>
      </c>
      <c r="F669" s="128" t="str">
        <f>IF(OR('Retrofit Inputs'!D673="",'Retrofit Inputs'!F673=""),"",IF(OR('Retrofit Inputs'!D673="LED Tube",'Retrofit Inputs'!D673="LED Kit"),CONCATENATE("LED"," ",'Retrofit Inputs'!F673),CONCATENATE('Retrofit Inputs'!D673, " ",'Retrofit Inputs'!F673)))</f>
        <v/>
      </c>
      <c r="G669" s="120" t="str">
        <f>IF(F669="","",VLOOKUP(F669,Measures!D$11:G$245,4,FALSE))</f>
        <v/>
      </c>
      <c r="H669" s="129" t="str">
        <f>IF('Retrofit Inputs'!H673=0,"",'Retrofit Inputs'!H673)</f>
        <v/>
      </c>
      <c r="I669" s="129" t="str">
        <f>IF('Retrofit Inputs'!K673=0,"",'Retrofit Inputs'!K673)</f>
        <v/>
      </c>
      <c r="J669" s="130" t="str">
        <f ca="1">IF(OR(B669="",I669=""),"",IF(I669="None",0,INDEX(INDIRECT(CONCATENATE(B669,"SF")),1,MATCH(I669,Defaults!D$22:G$22,0))))</f>
        <v/>
      </c>
      <c r="K669" s="128" t="str">
        <f>IF(OR('Retrofit Inputs'!M673="",'Retrofit Inputs'!O673=""),"",IF(OR('Retrofit Inputs'!M673="LED Tube",'Retrofit Inputs'!M673="LED Kit"),CONCATENATE("LED"," ",'Retrofit Inputs'!O673),CONCATENATE('Retrofit Inputs'!M673, " ",'Retrofit Inputs'!O673)))</f>
        <v/>
      </c>
      <c r="L669" s="123" t="str">
        <f>IF(K669="","",VLOOKUP(K669,Measures!D$11:G$245,4,FALSE))</f>
        <v/>
      </c>
      <c r="M669" s="121" t="str">
        <f>IF('Retrofit Inputs'!Q673=0,"",'Retrofit Inputs'!Q673)</f>
        <v/>
      </c>
      <c r="N669" s="129" t="str">
        <f>IF('Retrofit Inputs'!T673=0,"",'Retrofit Inputs'!T673)</f>
        <v/>
      </c>
      <c r="O669" s="130" t="str">
        <f ca="1">IF(OR(B669="",N669=""),"",IF(N669="None",0,INDEX(INDIRECT(CONCATENATE(B669,"SF")),1,MATCH(N669,Defaults!D$22:G$22,0))))</f>
        <v/>
      </c>
      <c r="P669" s="131" t="str">
        <f t="shared" ca="1" si="40"/>
        <v/>
      </c>
      <c r="Q669" s="228" t="str">
        <f t="shared" ca="1" si="41"/>
        <v/>
      </c>
      <c r="R669" s="132" t="str">
        <f t="shared" ca="1" si="42"/>
        <v/>
      </c>
      <c r="S669" s="352" t="str">
        <f t="shared" ca="1" si="43"/>
        <v/>
      </c>
    </row>
    <row r="670" spans="2:19" ht="15.5">
      <c r="B670" s="348" t="str">
        <f>IF('Retrofit Inputs'!B674=0,"",'Retrofit Inputs'!B674)</f>
        <v/>
      </c>
      <c r="C670" s="118" t="str">
        <f>IF(B670="","",VLOOKUP(B670,Defaults!B$22:C$28,2,FALSE))</f>
        <v/>
      </c>
      <c r="D670" s="125" t="str">
        <f>IFERROR(VLOOKUP(F670,Measures!$D$11:$F$245,3,FALSE),"")</f>
        <v/>
      </c>
      <c r="E670" s="127" t="str">
        <f ca="1">IF(OR('Project Info'!$C$16="",B670=""),"",IF(D670="Screw-in Lighting",INDEX(INDIRECT(CONCATENATE(B670,"SI_IE")),'Project Info'!C$16,1),IF(D670="Hard-Wired Lighting",INDEX(INDIRECT(CONCATENATE(B670,"HW_IE")),'Project Info'!C$16,1))))</f>
        <v/>
      </c>
      <c r="F670" s="133" t="str">
        <f>IF(OR('Retrofit Inputs'!D674="",'Retrofit Inputs'!F674=""),"",IF(OR('Retrofit Inputs'!D674="LED Tube",'Retrofit Inputs'!D674="LED Kit"),CONCATENATE("LED"," ",'Retrofit Inputs'!F674),CONCATENATE('Retrofit Inputs'!D674, " ",'Retrofit Inputs'!F674)))</f>
        <v/>
      </c>
      <c r="G670" s="120" t="str">
        <f>IF(F670="","",VLOOKUP(F670,Measures!D$11:G$245,4,FALSE))</f>
        <v/>
      </c>
      <c r="H670" s="134" t="str">
        <f>IF('Retrofit Inputs'!H674=0,"",'Retrofit Inputs'!H674)</f>
        <v/>
      </c>
      <c r="I670" s="134" t="str">
        <f>IF('Retrofit Inputs'!K674=0,"",'Retrofit Inputs'!K674)</f>
        <v/>
      </c>
      <c r="J670" s="135" t="str">
        <f ca="1">IF(OR(B670="",I670=""),"",IF(I670="None",0,INDEX(INDIRECT(CONCATENATE(B670,"SF")),1,MATCH(I670,Defaults!D$22:G$22,0))))</f>
        <v/>
      </c>
      <c r="K670" s="128" t="str">
        <f>IF(OR('Retrofit Inputs'!M674="",'Retrofit Inputs'!O674=""),"",IF(OR('Retrofit Inputs'!M674="LED Tube",'Retrofit Inputs'!M674="LED Kit"),CONCATENATE("LED"," ",'Retrofit Inputs'!O674),CONCATENATE('Retrofit Inputs'!M674, " ",'Retrofit Inputs'!O674)))</f>
        <v/>
      </c>
      <c r="L670" s="123" t="str">
        <f>IF(K670="","",VLOOKUP(K670,Measures!D$11:G$245,4,FALSE))</f>
        <v/>
      </c>
      <c r="M670" s="121" t="str">
        <f>IF('Retrofit Inputs'!Q674=0,"",'Retrofit Inputs'!Q674)</f>
        <v/>
      </c>
      <c r="N670" s="129" t="str">
        <f>IF('Retrofit Inputs'!T674=0,"",'Retrofit Inputs'!T674)</f>
        <v/>
      </c>
      <c r="O670" s="130" t="str">
        <f ca="1">IF(OR(B670="",N670=""),"",IF(N670="None",0,INDEX(INDIRECT(CONCATENATE(B670,"SF")),1,MATCH(N670,Defaults!D$22:G$22,0))))</f>
        <v/>
      </c>
      <c r="P670" s="131" t="str">
        <f t="shared" ca="1" si="40"/>
        <v/>
      </c>
      <c r="Q670" s="228" t="str">
        <f t="shared" ca="1" si="41"/>
        <v/>
      </c>
      <c r="R670" s="132" t="str">
        <f t="shared" ca="1" si="42"/>
        <v/>
      </c>
      <c r="S670" s="352" t="str">
        <f t="shared" ca="1" si="43"/>
        <v/>
      </c>
    </row>
    <row r="671" spans="2:19" ht="15.5">
      <c r="B671" s="348" t="str">
        <f>IF('Retrofit Inputs'!B675=0,"",'Retrofit Inputs'!B675)</f>
        <v/>
      </c>
      <c r="C671" s="118" t="str">
        <f>IF(B671="","",VLOOKUP(B671,Defaults!B$22:C$28,2,FALSE))</f>
        <v/>
      </c>
      <c r="D671" s="125" t="str">
        <f>IFERROR(VLOOKUP(F671,Measures!$D$11:$F$245,3,FALSE),"")</f>
        <v/>
      </c>
      <c r="E671" s="127" t="str">
        <f ca="1">IF(OR('Project Info'!$C$16="",B671=""),"",IF(D671="Screw-in Lighting",INDEX(INDIRECT(CONCATENATE(B671,"SI_IE")),'Project Info'!C$16,1),IF(D671="Hard-Wired Lighting",INDEX(INDIRECT(CONCATENATE(B671,"HW_IE")),'Project Info'!C$16,1))))</f>
        <v/>
      </c>
      <c r="F671" s="133" t="str">
        <f>IF(OR('Retrofit Inputs'!D675="",'Retrofit Inputs'!F675=""),"",IF(OR('Retrofit Inputs'!D675="LED Tube",'Retrofit Inputs'!D675="LED Kit"),CONCATENATE("LED"," ",'Retrofit Inputs'!F675),CONCATENATE('Retrofit Inputs'!D675, " ",'Retrofit Inputs'!F675)))</f>
        <v/>
      </c>
      <c r="G671" s="120" t="str">
        <f>IF(F671="","",VLOOKUP(F671,Measures!D$11:G$245,4,FALSE))</f>
        <v/>
      </c>
      <c r="H671" s="134" t="str">
        <f>IF('Retrofit Inputs'!H675=0,"",'Retrofit Inputs'!H675)</f>
        <v/>
      </c>
      <c r="I671" s="134" t="str">
        <f>IF('Retrofit Inputs'!K675=0,"",'Retrofit Inputs'!K675)</f>
        <v/>
      </c>
      <c r="J671" s="135" t="str">
        <f ca="1">IF(OR(B671="",I671=""),"",IF(I671="None",0,INDEX(INDIRECT(CONCATENATE(B671,"SF")),1,MATCH(I671,Defaults!D$22:G$22,0))))</f>
        <v/>
      </c>
      <c r="K671" s="128" t="str">
        <f>IF(OR('Retrofit Inputs'!M675="",'Retrofit Inputs'!O675=""),"",IF(OR('Retrofit Inputs'!M675="LED Tube",'Retrofit Inputs'!M675="LED Kit"),CONCATENATE("LED"," ",'Retrofit Inputs'!O675),CONCATENATE('Retrofit Inputs'!M675, " ",'Retrofit Inputs'!O675)))</f>
        <v/>
      </c>
      <c r="L671" s="123" t="str">
        <f>IF(K671="","",VLOOKUP(K671,Measures!D$11:G$245,4,FALSE))</f>
        <v/>
      </c>
      <c r="M671" s="121" t="str">
        <f>IF('Retrofit Inputs'!Q675=0,"",'Retrofit Inputs'!Q675)</f>
        <v/>
      </c>
      <c r="N671" s="129" t="str">
        <f>IF('Retrofit Inputs'!T675=0,"",'Retrofit Inputs'!T675)</f>
        <v/>
      </c>
      <c r="O671" s="130" t="str">
        <f ca="1">IF(OR(B671="",N671=""),"",IF(N671="None",0,INDEX(INDIRECT(CONCATENATE(B671,"SF")),1,MATCH(N671,Defaults!D$22:G$22,0))))</f>
        <v/>
      </c>
      <c r="P671" s="131" t="str">
        <f t="shared" ca="1" si="40"/>
        <v/>
      </c>
      <c r="Q671" s="228" t="str">
        <f t="shared" ca="1" si="41"/>
        <v/>
      </c>
      <c r="R671" s="132" t="str">
        <f t="shared" ca="1" si="42"/>
        <v/>
      </c>
      <c r="S671" s="352" t="str">
        <f t="shared" ca="1" si="43"/>
        <v/>
      </c>
    </row>
    <row r="672" spans="2:19" ht="15.5">
      <c r="B672" s="348" t="str">
        <f>IF('Retrofit Inputs'!B676=0,"",'Retrofit Inputs'!B676)</f>
        <v/>
      </c>
      <c r="C672" s="118" t="str">
        <f>IF(B672="","",VLOOKUP(B672,Defaults!B$22:C$28,2,FALSE))</f>
        <v/>
      </c>
      <c r="D672" s="125" t="str">
        <f>IFERROR(VLOOKUP(F672,Measures!$D$11:$F$245,3,FALSE),"")</f>
        <v/>
      </c>
      <c r="E672" s="127" t="str">
        <f ca="1">IF(OR('Project Info'!$C$16="",B672=""),"",IF(D672="Screw-in Lighting",INDEX(INDIRECT(CONCATENATE(B672,"SI_IE")),'Project Info'!C$16,1),IF(D672="Hard-Wired Lighting",INDEX(INDIRECT(CONCATENATE(B672,"HW_IE")),'Project Info'!C$16,1))))</f>
        <v/>
      </c>
      <c r="F672" s="117" t="str">
        <f>IF(OR('Retrofit Inputs'!D676="",'Retrofit Inputs'!F676=""),"",IF(OR('Retrofit Inputs'!D676="LED Tube",'Retrofit Inputs'!D676="LED Kit"),CONCATENATE("LED"," ",'Retrofit Inputs'!F676),CONCATENATE('Retrofit Inputs'!D676, " ",'Retrofit Inputs'!F676)))</f>
        <v/>
      </c>
      <c r="G672" s="120" t="str">
        <f>IF(F672="","",VLOOKUP(F672,Measures!D$11:G$245,4,FALSE))</f>
        <v/>
      </c>
      <c r="H672" s="121" t="str">
        <f>IF('Retrofit Inputs'!H676=0,"",'Retrofit Inputs'!H676)</f>
        <v/>
      </c>
      <c r="I672" s="121" t="str">
        <f>IF('Retrofit Inputs'!K676=0,"",'Retrofit Inputs'!K676)</f>
        <v/>
      </c>
      <c r="J672" s="122" t="str">
        <f ca="1">IF(OR(B672="",I672=""),"",IF(I672="None",0,INDEX(INDIRECT(CONCATENATE(B672,"SF")),1,MATCH(I672,Defaults!D$22:G$22,0))))</f>
        <v/>
      </c>
      <c r="K672" s="117" t="str">
        <f>IF(OR('Retrofit Inputs'!M676="",'Retrofit Inputs'!O676=""),"",IF(OR('Retrofit Inputs'!M676="LED Tube",'Retrofit Inputs'!M676="LED Kit"),CONCATENATE("LED"," ",'Retrofit Inputs'!O676),CONCATENATE('Retrofit Inputs'!M676, " ",'Retrofit Inputs'!O676)))</f>
        <v/>
      </c>
      <c r="L672" s="123" t="str">
        <f>IF(K672="","",VLOOKUP(K672,Measures!D$11:G$245,4,FALSE))</f>
        <v/>
      </c>
      <c r="M672" s="121" t="str">
        <f>IF('Retrofit Inputs'!Q676=0,"",'Retrofit Inputs'!Q676)</f>
        <v/>
      </c>
      <c r="N672" s="121" t="str">
        <f>IF('Retrofit Inputs'!T676=0,"",'Retrofit Inputs'!T676)</f>
        <v/>
      </c>
      <c r="O672" s="122" t="str">
        <f ca="1">IF(OR(B672="",N672=""),"",IF(N672="None",0,INDEX(INDIRECT(CONCATENATE(B672,"SF")),1,MATCH(N672,Defaults!D$22:G$22,0))))</f>
        <v/>
      </c>
      <c r="P672" s="136" t="str">
        <f t="shared" ca="1" si="40"/>
        <v/>
      </c>
      <c r="Q672" s="230" t="str">
        <f t="shared" ca="1" si="41"/>
        <v/>
      </c>
      <c r="R672" s="126" t="str">
        <f t="shared" ca="1" si="42"/>
        <v/>
      </c>
      <c r="S672" s="351" t="str">
        <f t="shared" ca="1" si="43"/>
        <v/>
      </c>
    </row>
    <row r="673" spans="2:19" ht="15.5">
      <c r="B673" s="348" t="str">
        <f>IF('Retrofit Inputs'!B677=0,"",'Retrofit Inputs'!B677)</f>
        <v/>
      </c>
      <c r="C673" s="118" t="str">
        <f>IF(B673="","",VLOOKUP(B673,Defaults!B$22:C$28,2,FALSE))</f>
        <v/>
      </c>
      <c r="D673" s="125" t="str">
        <f>IFERROR(VLOOKUP(F673,Measures!$D$11:$F$245,3,FALSE),"")</f>
        <v/>
      </c>
      <c r="E673" s="127" t="str">
        <f ca="1">IF(OR('Project Info'!$C$16="",B673=""),"",IF(D673="Screw-in Lighting",INDEX(INDIRECT(CONCATENATE(B673,"SI_IE")),'Project Info'!C$16,1),IF(D673="Hard-Wired Lighting",INDEX(INDIRECT(CONCATENATE(B673,"HW_IE")),'Project Info'!C$16,1))))</f>
        <v/>
      </c>
      <c r="F673" s="128" t="str">
        <f>IF(OR('Retrofit Inputs'!D677="",'Retrofit Inputs'!F677=""),"",IF(OR('Retrofit Inputs'!D677="LED Tube",'Retrofit Inputs'!D677="LED Kit"),CONCATENATE("LED"," ",'Retrofit Inputs'!F677),CONCATENATE('Retrofit Inputs'!D677, " ",'Retrofit Inputs'!F677)))</f>
        <v/>
      </c>
      <c r="G673" s="120" t="str">
        <f>IF(F673="","",VLOOKUP(F673,Measures!D$11:G$245,4,FALSE))</f>
        <v/>
      </c>
      <c r="H673" s="129" t="str">
        <f>IF('Retrofit Inputs'!H677=0,"",'Retrofit Inputs'!H677)</f>
        <v/>
      </c>
      <c r="I673" s="129" t="str">
        <f>IF('Retrofit Inputs'!K677=0,"",'Retrofit Inputs'!K677)</f>
        <v/>
      </c>
      <c r="J673" s="130" t="str">
        <f ca="1">IF(OR(B673="",I673=""),"",IF(I673="None",0,INDEX(INDIRECT(CONCATENATE(B673,"SF")),1,MATCH(I673,Defaults!D$22:G$22,0))))</f>
        <v/>
      </c>
      <c r="K673" s="128" t="str">
        <f>IF(OR('Retrofit Inputs'!M677="",'Retrofit Inputs'!O677=""),"",IF(OR('Retrofit Inputs'!M677="LED Tube",'Retrofit Inputs'!M677="LED Kit"),CONCATENATE("LED"," ",'Retrofit Inputs'!O677),CONCATENATE('Retrofit Inputs'!M677, " ",'Retrofit Inputs'!O677)))</f>
        <v/>
      </c>
      <c r="L673" s="123" t="str">
        <f>IF(K673="","",VLOOKUP(K673,Measures!D$11:G$245,4,FALSE))</f>
        <v/>
      </c>
      <c r="M673" s="121" t="str">
        <f>IF('Retrofit Inputs'!Q677=0,"",'Retrofit Inputs'!Q677)</f>
        <v/>
      </c>
      <c r="N673" s="129" t="str">
        <f>IF('Retrofit Inputs'!T677=0,"",'Retrofit Inputs'!T677)</f>
        <v/>
      </c>
      <c r="O673" s="130" t="str">
        <f ca="1">IF(OR(B673="",N673=""),"",IF(N673="None",0,INDEX(INDIRECT(CONCATENATE(B673,"SF")),1,MATCH(N673,Defaults!D$22:G$22,0))))</f>
        <v/>
      </c>
      <c r="P673" s="131" t="str">
        <f t="shared" ca="1" si="40"/>
        <v/>
      </c>
      <c r="Q673" s="228" t="str">
        <f t="shared" ca="1" si="41"/>
        <v/>
      </c>
      <c r="R673" s="132" t="str">
        <f t="shared" ca="1" si="42"/>
        <v/>
      </c>
      <c r="S673" s="352" t="str">
        <f t="shared" ca="1" si="43"/>
        <v/>
      </c>
    </row>
    <row r="674" spans="2:19" ht="15.5">
      <c r="B674" s="348" t="str">
        <f>IF('Retrofit Inputs'!B678=0,"",'Retrofit Inputs'!B678)</f>
        <v/>
      </c>
      <c r="C674" s="118" t="str">
        <f>IF(B674="","",VLOOKUP(B674,Defaults!B$22:C$28,2,FALSE))</f>
        <v/>
      </c>
      <c r="D674" s="125" t="str">
        <f>IFERROR(VLOOKUP(F674,Measures!$D$11:$F$245,3,FALSE),"")</f>
        <v/>
      </c>
      <c r="E674" s="127" t="str">
        <f ca="1">IF(OR('Project Info'!$C$16="",B674=""),"",IF(D674="Screw-in Lighting",INDEX(INDIRECT(CONCATENATE(B674,"SI_IE")),'Project Info'!C$16,1),IF(D674="Hard-Wired Lighting",INDEX(INDIRECT(CONCATENATE(B674,"HW_IE")),'Project Info'!C$16,1))))</f>
        <v/>
      </c>
      <c r="F674" s="128" t="str">
        <f>IF(OR('Retrofit Inputs'!D678="",'Retrofit Inputs'!F678=""),"",IF(OR('Retrofit Inputs'!D678="LED Tube",'Retrofit Inputs'!D678="LED Kit"),CONCATENATE("LED"," ",'Retrofit Inputs'!F678),CONCATENATE('Retrofit Inputs'!D678, " ",'Retrofit Inputs'!F678)))</f>
        <v/>
      </c>
      <c r="G674" s="120" t="str">
        <f>IF(F674="","",VLOOKUP(F674,Measures!D$11:G$245,4,FALSE))</f>
        <v/>
      </c>
      <c r="H674" s="129" t="str">
        <f>IF('Retrofit Inputs'!H678=0,"",'Retrofit Inputs'!H678)</f>
        <v/>
      </c>
      <c r="I674" s="129" t="str">
        <f>IF('Retrofit Inputs'!K678=0,"",'Retrofit Inputs'!K678)</f>
        <v/>
      </c>
      <c r="J674" s="130" t="str">
        <f ca="1">IF(OR(B674="",I674=""),"",IF(I674="None",0,INDEX(INDIRECT(CONCATENATE(B674,"SF")),1,MATCH(I674,Defaults!D$22:G$22,0))))</f>
        <v/>
      </c>
      <c r="K674" s="24" t="str">
        <f>IF(OR('Retrofit Inputs'!M678="",'Retrofit Inputs'!O678=""),"",IF(OR('Retrofit Inputs'!M678="LED Tube",'Retrofit Inputs'!M678="LED Kit"),CONCATENATE("LED"," ",'Retrofit Inputs'!O678),CONCATENATE('Retrofit Inputs'!M678, " ",'Retrofit Inputs'!O678)))</f>
        <v/>
      </c>
      <c r="L674" s="123" t="str">
        <f>IF(K674="","",VLOOKUP(K674,Measures!D$11:G$245,4,FALSE))</f>
        <v/>
      </c>
      <c r="M674" s="121" t="str">
        <f>IF('Retrofit Inputs'!Q678=0,"",'Retrofit Inputs'!Q678)</f>
        <v/>
      </c>
      <c r="N674" s="25" t="str">
        <f>IF('Retrofit Inputs'!T678=0,"",'Retrofit Inputs'!T678)</f>
        <v/>
      </c>
      <c r="O674" s="26" t="str">
        <f ca="1">IF(OR(B674="",N674=""),"",IF(N674="None",0,INDEX(INDIRECT(CONCATENATE(B674,"SF")),1,MATCH(N674,Defaults!D$22:G$22,0))))</f>
        <v/>
      </c>
      <c r="P674" s="27" t="str">
        <f t="shared" ca="1" si="40"/>
        <v/>
      </c>
      <c r="Q674" s="229" t="str">
        <f t="shared" ca="1" si="41"/>
        <v/>
      </c>
      <c r="R674" s="81" t="str">
        <f t="shared" ca="1" si="42"/>
        <v/>
      </c>
      <c r="S674" s="353" t="str">
        <f t="shared" ca="1" si="43"/>
        <v/>
      </c>
    </row>
    <row r="675" spans="2:19" ht="15.5">
      <c r="B675" s="348" t="str">
        <f>IF('Retrofit Inputs'!B679=0,"",'Retrofit Inputs'!B679)</f>
        <v/>
      </c>
      <c r="C675" s="118" t="str">
        <f>IF(B675="","",VLOOKUP(B675,Defaults!B$22:C$28,2,FALSE))</f>
        <v/>
      </c>
      <c r="D675" s="125" t="str">
        <f>IFERROR(VLOOKUP(F675,Measures!$D$11:$F$245,3,FALSE),"")</f>
        <v/>
      </c>
      <c r="E675" s="127" t="str">
        <f ca="1">IF(OR('Project Info'!$C$16="",B675=""),"",IF(D675="Screw-in Lighting",INDEX(INDIRECT(CONCATENATE(B675,"SI_IE")),'Project Info'!C$16,1),IF(D675="Hard-Wired Lighting",INDEX(INDIRECT(CONCATENATE(B675,"HW_IE")),'Project Info'!C$16,1))))</f>
        <v/>
      </c>
      <c r="F675" s="128" t="str">
        <f>IF(OR('Retrofit Inputs'!D679="",'Retrofit Inputs'!F679=""),"",IF(OR('Retrofit Inputs'!D679="LED Tube",'Retrofit Inputs'!D679="LED Kit"),CONCATENATE("LED"," ",'Retrofit Inputs'!F679),CONCATENATE('Retrofit Inputs'!D679, " ",'Retrofit Inputs'!F679)))</f>
        <v/>
      </c>
      <c r="G675" s="120" t="str">
        <f>IF(F675="","",VLOOKUP(F675,Measures!D$11:G$245,4,FALSE))</f>
        <v/>
      </c>
      <c r="H675" s="129" t="str">
        <f>IF('Retrofit Inputs'!H679=0,"",'Retrofit Inputs'!H679)</f>
        <v/>
      </c>
      <c r="I675" s="129" t="str">
        <f>IF('Retrofit Inputs'!K679=0,"",'Retrofit Inputs'!K679)</f>
        <v/>
      </c>
      <c r="J675" s="130" t="str">
        <f ca="1">IF(OR(B675="",I675=""),"",IF(I675="None",0,INDEX(INDIRECT(CONCATENATE(B675,"SF")),1,MATCH(I675,Defaults!D$22:G$22,0))))</f>
        <v/>
      </c>
      <c r="K675" s="128" t="str">
        <f>IF(OR('Retrofit Inputs'!M679="",'Retrofit Inputs'!O679=""),"",IF(OR('Retrofit Inputs'!M679="LED Tube",'Retrofit Inputs'!M679="LED Kit"),CONCATENATE("LED"," ",'Retrofit Inputs'!O679),CONCATENATE('Retrofit Inputs'!M679, " ",'Retrofit Inputs'!O679)))</f>
        <v/>
      </c>
      <c r="L675" s="123" t="str">
        <f>IF(K675="","",VLOOKUP(K675,Measures!D$11:G$245,4,FALSE))</f>
        <v/>
      </c>
      <c r="M675" s="121" t="str">
        <f>IF('Retrofit Inputs'!Q679=0,"",'Retrofit Inputs'!Q679)</f>
        <v/>
      </c>
      <c r="N675" s="129" t="str">
        <f>IF('Retrofit Inputs'!T679=0,"",'Retrofit Inputs'!T679)</f>
        <v/>
      </c>
      <c r="O675" s="130" t="str">
        <f ca="1">IF(OR(B675="",N675=""),"",IF(N675="None",0,INDEX(INDIRECT(CONCATENATE(B675,"SF")),1,MATCH(N675,Defaults!D$22:G$22,0))))</f>
        <v/>
      </c>
      <c r="P675" s="131" t="str">
        <f t="shared" ca="1" si="40"/>
        <v/>
      </c>
      <c r="Q675" s="228" t="str">
        <f t="shared" ca="1" si="41"/>
        <v/>
      </c>
      <c r="R675" s="132" t="str">
        <f t="shared" ca="1" si="42"/>
        <v/>
      </c>
      <c r="S675" s="352" t="str">
        <f t="shared" ca="1" si="43"/>
        <v/>
      </c>
    </row>
    <row r="676" spans="2:19" ht="15.5">
      <c r="B676" s="348" t="str">
        <f>IF('Retrofit Inputs'!B680=0,"",'Retrofit Inputs'!B680)</f>
        <v/>
      </c>
      <c r="C676" s="118" t="str">
        <f>IF(B676="","",VLOOKUP(B676,Defaults!B$22:C$28,2,FALSE))</f>
        <v/>
      </c>
      <c r="D676" s="125" t="str">
        <f>IFERROR(VLOOKUP(F676,Measures!$D$11:$F$245,3,FALSE),"")</f>
        <v/>
      </c>
      <c r="E676" s="127" t="str">
        <f ca="1">IF(OR('Project Info'!$C$16="",B676=""),"",IF(D676="Screw-in Lighting",INDEX(INDIRECT(CONCATENATE(B676,"SI_IE")),'Project Info'!C$16,1),IF(D676="Hard-Wired Lighting",INDEX(INDIRECT(CONCATENATE(B676,"HW_IE")),'Project Info'!C$16,1))))</f>
        <v/>
      </c>
      <c r="F676" s="128" t="str">
        <f>IF(OR('Retrofit Inputs'!D680="",'Retrofit Inputs'!F680=""),"",IF(OR('Retrofit Inputs'!D680="LED Tube",'Retrofit Inputs'!D680="LED Kit"),CONCATENATE("LED"," ",'Retrofit Inputs'!F680),CONCATENATE('Retrofit Inputs'!D680, " ",'Retrofit Inputs'!F680)))</f>
        <v/>
      </c>
      <c r="G676" s="120" t="str">
        <f>IF(F676="","",VLOOKUP(F676,Measures!D$11:G$245,4,FALSE))</f>
        <v/>
      </c>
      <c r="H676" s="129" t="str">
        <f>IF('Retrofit Inputs'!H680=0,"",'Retrofit Inputs'!H680)</f>
        <v/>
      </c>
      <c r="I676" s="129" t="str">
        <f>IF('Retrofit Inputs'!K680=0,"",'Retrofit Inputs'!K680)</f>
        <v/>
      </c>
      <c r="J676" s="130" t="str">
        <f ca="1">IF(OR(B676="",I676=""),"",IF(I676="None",0,INDEX(INDIRECT(CONCATENATE(B676,"SF")),1,MATCH(I676,Defaults!D$22:G$22,0))))</f>
        <v/>
      </c>
      <c r="K676" s="128" t="str">
        <f>IF(OR('Retrofit Inputs'!M680="",'Retrofit Inputs'!O680=""),"",IF(OR('Retrofit Inputs'!M680="LED Tube",'Retrofit Inputs'!M680="LED Kit"),CONCATENATE("LED"," ",'Retrofit Inputs'!O680),CONCATENATE('Retrofit Inputs'!M680, " ",'Retrofit Inputs'!O680)))</f>
        <v/>
      </c>
      <c r="L676" s="123" t="str">
        <f>IF(K676="","",VLOOKUP(K676,Measures!D$11:G$245,4,FALSE))</f>
        <v/>
      </c>
      <c r="M676" s="121" t="str">
        <f>IF('Retrofit Inputs'!Q680=0,"",'Retrofit Inputs'!Q680)</f>
        <v/>
      </c>
      <c r="N676" s="129" t="str">
        <f>IF('Retrofit Inputs'!T680=0,"",'Retrofit Inputs'!T680)</f>
        <v/>
      </c>
      <c r="O676" s="130" t="str">
        <f ca="1">IF(OR(B676="",N676=""),"",IF(N676="None",0,INDEX(INDIRECT(CONCATENATE(B676,"SF")),1,MATCH(N676,Defaults!D$22:G$22,0))))</f>
        <v/>
      </c>
      <c r="P676" s="131" t="str">
        <f t="shared" ca="1" si="40"/>
        <v/>
      </c>
      <c r="Q676" s="228" t="str">
        <f t="shared" ca="1" si="41"/>
        <v/>
      </c>
      <c r="R676" s="132" t="str">
        <f t="shared" ca="1" si="42"/>
        <v/>
      </c>
      <c r="S676" s="352" t="str">
        <f t="shared" ca="1" si="43"/>
        <v/>
      </c>
    </row>
    <row r="677" spans="2:19" ht="15.5">
      <c r="B677" s="348" t="str">
        <f>IF('Retrofit Inputs'!B681=0,"",'Retrofit Inputs'!B681)</f>
        <v/>
      </c>
      <c r="C677" s="118" t="str">
        <f>IF(B677="","",VLOOKUP(B677,Defaults!B$22:C$28,2,FALSE))</f>
        <v/>
      </c>
      <c r="D677" s="125" t="str">
        <f>IFERROR(VLOOKUP(F677,Measures!$D$11:$F$245,3,FALSE),"")</f>
        <v/>
      </c>
      <c r="E677" s="127" t="str">
        <f ca="1">IF(OR('Project Info'!$C$16="",B677=""),"",IF(D677="Screw-in Lighting",INDEX(INDIRECT(CONCATENATE(B677,"SI_IE")),'Project Info'!C$16,1),IF(D677="Hard-Wired Lighting",INDEX(INDIRECT(CONCATENATE(B677,"HW_IE")),'Project Info'!C$16,1))))</f>
        <v/>
      </c>
      <c r="F677" s="128" t="str">
        <f>IF(OR('Retrofit Inputs'!D681="",'Retrofit Inputs'!F681=""),"",IF(OR('Retrofit Inputs'!D681="LED Tube",'Retrofit Inputs'!D681="LED Kit"),CONCATENATE("LED"," ",'Retrofit Inputs'!F681),CONCATENATE('Retrofit Inputs'!D681, " ",'Retrofit Inputs'!F681)))</f>
        <v/>
      </c>
      <c r="G677" s="120" t="str">
        <f>IF(F677="","",VLOOKUP(F677,Measures!D$11:G$245,4,FALSE))</f>
        <v/>
      </c>
      <c r="H677" s="129" t="str">
        <f>IF('Retrofit Inputs'!H681=0,"",'Retrofit Inputs'!H681)</f>
        <v/>
      </c>
      <c r="I677" s="129" t="str">
        <f>IF('Retrofit Inputs'!K681=0,"",'Retrofit Inputs'!K681)</f>
        <v/>
      </c>
      <c r="J677" s="130" t="str">
        <f ca="1">IF(OR(B677="",I677=""),"",IF(I677="None",0,INDEX(INDIRECT(CONCATENATE(B677,"SF")),1,MATCH(I677,Defaults!D$22:G$22,0))))</f>
        <v/>
      </c>
      <c r="K677" s="128" t="str">
        <f>IF(OR('Retrofit Inputs'!M681="",'Retrofit Inputs'!O681=""),"",IF(OR('Retrofit Inputs'!M681="LED Tube",'Retrofit Inputs'!M681="LED Kit"),CONCATENATE("LED"," ",'Retrofit Inputs'!O681),CONCATENATE('Retrofit Inputs'!M681, " ",'Retrofit Inputs'!O681)))</f>
        <v/>
      </c>
      <c r="L677" s="123" t="str">
        <f>IF(K677="","",VLOOKUP(K677,Measures!D$11:G$245,4,FALSE))</f>
        <v/>
      </c>
      <c r="M677" s="121" t="str">
        <f>IF('Retrofit Inputs'!Q681=0,"",'Retrofit Inputs'!Q681)</f>
        <v/>
      </c>
      <c r="N677" s="129" t="str">
        <f>IF('Retrofit Inputs'!T681=0,"",'Retrofit Inputs'!T681)</f>
        <v/>
      </c>
      <c r="O677" s="130" t="str">
        <f ca="1">IF(OR(B677="",N677=""),"",IF(N677="None",0,INDEX(INDIRECT(CONCATENATE(B677,"SF")),1,MATCH(N677,Defaults!D$22:G$22,0))))</f>
        <v/>
      </c>
      <c r="P677" s="131" t="str">
        <f t="shared" ca="1" si="40"/>
        <v/>
      </c>
      <c r="Q677" s="228" t="str">
        <f t="shared" ca="1" si="41"/>
        <v/>
      </c>
      <c r="R677" s="132" t="str">
        <f t="shared" ca="1" si="42"/>
        <v/>
      </c>
      <c r="S677" s="352" t="str">
        <f t="shared" ca="1" si="43"/>
        <v/>
      </c>
    </row>
    <row r="678" spans="2:19" ht="15.5">
      <c r="B678" s="348" t="str">
        <f>IF('Retrofit Inputs'!B682=0,"",'Retrofit Inputs'!B682)</f>
        <v/>
      </c>
      <c r="C678" s="118" t="str">
        <f>IF(B678="","",VLOOKUP(B678,Defaults!B$22:C$28,2,FALSE))</f>
        <v/>
      </c>
      <c r="D678" s="125" t="str">
        <f>IFERROR(VLOOKUP(F678,Measures!$D$11:$F$245,3,FALSE),"")</f>
        <v/>
      </c>
      <c r="E678" s="127" t="str">
        <f ca="1">IF(OR('Project Info'!$C$16="",B678=""),"",IF(D678="Screw-in Lighting",INDEX(INDIRECT(CONCATENATE(B678,"SI_IE")),'Project Info'!C$16,1),IF(D678="Hard-Wired Lighting",INDEX(INDIRECT(CONCATENATE(B678,"HW_IE")),'Project Info'!C$16,1))))</f>
        <v/>
      </c>
      <c r="F678" s="128" t="str">
        <f>IF(OR('Retrofit Inputs'!D682="",'Retrofit Inputs'!F682=""),"",IF(OR('Retrofit Inputs'!D682="LED Tube",'Retrofit Inputs'!D682="LED Kit"),CONCATENATE("LED"," ",'Retrofit Inputs'!F682),CONCATENATE('Retrofit Inputs'!D682, " ",'Retrofit Inputs'!F682)))</f>
        <v/>
      </c>
      <c r="G678" s="120" t="str">
        <f>IF(F678="","",VLOOKUP(F678,Measures!D$11:G$245,4,FALSE))</f>
        <v/>
      </c>
      <c r="H678" s="129" t="str">
        <f>IF('Retrofit Inputs'!H682=0,"",'Retrofit Inputs'!H682)</f>
        <v/>
      </c>
      <c r="I678" s="129" t="str">
        <f>IF('Retrofit Inputs'!K682=0,"",'Retrofit Inputs'!K682)</f>
        <v/>
      </c>
      <c r="J678" s="130" t="str">
        <f ca="1">IF(OR(B678="",I678=""),"",IF(I678="None",0,INDEX(INDIRECT(CONCATENATE(B678,"SF")),1,MATCH(I678,Defaults!D$22:G$22,0))))</f>
        <v/>
      </c>
      <c r="K678" s="128" t="str">
        <f>IF(OR('Retrofit Inputs'!M682="",'Retrofit Inputs'!O682=""),"",IF(OR('Retrofit Inputs'!M682="LED Tube",'Retrofit Inputs'!M682="LED Kit"),CONCATENATE("LED"," ",'Retrofit Inputs'!O682),CONCATENATE('Retrofit Inputs'!M682, " ",'Retrofit Inputs'!O682)))</f>
        <v/>
      </c>
      <c r="L678" s="123" t="str">
        <f>IF(K678="","",VLOOKUP(K678,Measures!D$11:G$245,4,FALSE))</f>
        <v/>
      </c>
      <c r="M678" s="121" t="str">
        <f>IF('Retrofit Inputs'!Q682=0,"",'Retrofit Inputs'!Q682)</f>
        <v/>
      </c>
      <c r="N678" s="129" t="str">
        <f>IF('Retrofit Inputs'!T682=0,"",'Retrofit Inputs'!T682)</f>
        <v/>
      </c>
      <c r="O678" s="130" t="str">
        <f ca="1">IF(OR(B678="",N678=""),"",IF(N678="None",0,INDEX(INDIRECT(CONCATENATE(B678,"SF")),1,MATCH(N678,Defaults!D$22:G$22,0))))</f>
        <v/>
      </c>
      <c r="P678" s="131" t="str">
        <f t="shared" ca="1" si="40"/>
        <v/>
      </c>
      <c r="Q678" s="228" t="str">
        <f t="shared" ca="1" si="41"/>
        <v/>
      </c>
      <c r="R678" s="132" t="str">
        <f t="shared" ca="1" si="42"/>
        <v/>
      </c>
      <c r="S678" s="352" t="str">
        <f t="shared" ca="1" si="43"/>
        <v/>
      </c>
    </row>
    <row r="679" spans="2:19" ht="15.5">
      <c r="B679" s="348" t="str">
        <f>IF('Retrofit Inputs'!B683=0,"",'Retrofit Inputs'!B683)</f>
        <v/>
      </c>
      <c r="C679" s="118" t="str">
        <f>IF(B679="","",VLOOKUP(B679,Defaults!B$22:C$28,2,FALSE))</f>
        <v/>
      </c>
      <c r="D679" s="125" t="str">
        <f>IFERROR(VLOOKUP(F679,Measures!$D$11:$F$245,3,FALSE),"")</f>
        <v/>
      </c>
      <c r="E679" s="127" t="str">
        <f ca="1">IF(OR('Project Info'!$C$16="",B679=""),"",IF(D679="Screw-in Lighting",INDEX(INDIRECT(CONCATENATE(B679,"SI_IE")),'Project Info'!C$16,1),IF(D679="Hard-Wired Lighting",INDEX(INDIRECT(CONCATENATE(B679,"HW_IE")),'Project Info'!C$16,1))))</f>
        <v/>
      </c>
      <c r="F679" s="128" t="str">
        <f>IF(OR('Retrofit Inputs'!D683="",'Retrofit Inputs'!F683=""),"",IF(OR('Retrofit Inputs'!D683="LED Tube",'Retrofit Inputs'!D683="LED Kit"),CONCATENATE("LED"," ",'Retrofit Inputs'!F683),CONCATENATE('Retrofit Inputs'!D683, " ",'Retrofit Inputs'!F683)))</f>
        <v/>
      </c>
      <c r="G679" s="120" t="str">
        <f>IF(F679="","",VLOOKUP(F679,Measures!D$11:G$245,4,FALSE))</f>
        <v/>
      </c>
      <c r="H679" s="129" t="str">
        <f>IF('Retrofit Inputs'!H683=0,"",'Retrofit Inputs'!H683)</f>
        <v/>
      </c>
      <c r="I679" s="129" t="str">
        <f>IF('Retrofit Inputs'!K683=0,"",'Retrofit Inputs'!K683)</f>
        <v/>
      </c>
      <c r="J679" s="130" t="str">
        <f ca="1">IF(OR(B679="",I679=""),"",IF(I679="None",0,INDEX(INDIRECT(CONCATENATE(B679,"SF")),1,MATCH(I679,Defaults!D$22:G$22,0))))</f>
        <v/>
      </c>
      <c r="K679" s="128" t="str">
        <f>IF(OR('Retrofit Inputs'!M683="",'Retrofit Inputs'!O683=""),"",IF(OR('Retrofit Inputs'!M683="LED Tube",'Retrofit Inputs'!M683="LED Kit"),CONCATENATE("LED"," ",'Retrofit Inputs'!O683),CONCATENATE('Retrofit Inputs'!M683, " ",'Retrofit Inputs'!O683)))</f>
        <v/>
      </c>
      <c r="L679" s="123" t="str">
        <f>IF(K679="","",VLOOKUP(K679,Measures!D$11:G$245,4,FALSE))</f>
        <v/>
      </c>
      <c r="M679" s="121" t="str">
        <f>IF('Retrofit Inputs'!Q683=0,"",'Retrofit Inputs'!Q683)</f>
        <v/>
      </c>
      <c r="N679" s="129" t="str">
        <f>IF('Retrofit Inputs'!T683=0,"",'Retrofit Inputs'!T683)</f>
        <v/>
      </c>
      <c r="O679" s="130" t="str">
        <f ca="1">IF(OR(B679="",N679=""),"",IF(N679="None",0,INDEX(INDIRECT(CONCATENATE(B679,"SF")),1,MATCH(N679,Defaults!D$22:G$22,0))))</f>
        <v/>
      </c>
      <c r="P679" s="131" t="str">
        <f t="shared" ca="1" si="40"/>
        <v/>
      </c>
      <c r="Q679" s="228" t="str">
        <f t="shared" ca="1" si="41"/>
        <v/>
      </c>
      <c r="R679" s="132" t="str">
        <f t="shared" ca="1" si="42"/>
        <v/>
      </c>
      <c r="S679" s="352" t="str">
        <f t="shared" ca="1" si="43"/>
        <v/>
      </c>
    </row>
    <row r="680" spans="2:19" ht="15.5">
      <c r="B680" s="348" t="str">
        <f>IF('Retrofit Inputs'!B684=0,"",'Retrofit Inputs'!B684)</f>
        <v/>
      </c>
      <c r="C680" s="118" t="str">
        <f>IF(B680="","",VLOOKUP(B680,Defaults!B$22:C$28,2,FALSE))</f>
        <v/>
      </c>
      <c r="D680" s="125" t="str">
        <f>IFERROR(VLOOKUP(F680,Measures!$D$11:$F$245,3,FALSE),"")</f>
        <v/>
      </c>
      <c r="E680" s="127" t="str">
        <f ca="1">IF(OR('Project Info'!$C$16="",B680=""),"",IF(D680="Screw-in Lighting",INDEX(INDIRECT(CONCATENATE(B680,"SI_IE")),'Project Info'!C$16,1),IF(D680="Hard-Wired Lighting",INDEX(INDIRECT(CONCATENATE(B680,"HW_IE")),'Project Info'!C$16,1))))</f>
        <v/>
      </c>
      <c r="F680" s="133" t="str">
        <f>IF(OR('Retrofit Inputs'!D684="",'Retrofit Inputs'!F684=""),"",IF(OR('Retrofit Inputs'!D684="LED Tube",'Retrofit Inputs'!D684="LED Kit"),CONCATENATE("LED"," ",'Retrofit Inputs'!F684),CONCATENATE('Retrofit Inputs'!D684, " ",'Retrofit Inputs'!F684)))</f>
        <v/>
      </c>
      <c r="G680" s="120" t="str">
        <f>IF(F680="","",VLOOKUP(F680,Measures!D$11:G$245,4,FALSE))</f>
        <v/>
      </c>
      <c r="H680" s="134" t="str">
        <f>IF('Retrofit Inputs'!H684=0,"",'Retrofit Inputs'!H684)</f>
        <v/>
      </c>
      <c r="I680" s="134" t="str">
        <f>IF('Retrofit Inputs'!K684=0,"",'Retrofit Inputs'!K684)</f>
        <v/>
      </c>
      <c r="J680" s="135" t="str">
        <f ca="1">IF(OR(B680="",I680=""),"",IF(I680="None",0,INDEX(INDIRECT(CONCATENATE(B680,"SF")),1,MATCH(I680,Defaults!D$22:G$22,0))))</f>
        <v/>
      </c>
      <c r="K680" s="128" t="str">
        <f>IF(OR('Retrofit Inputs'!M684="",'Retrofit Inputs'!O684=""),"",IF(OR('Retrofit Inputs'!M684="LED Tube",'Retrofit Inputs'!M684="LED Kit"),CONCATENATE("LED"," ",'Retrofit Inputs'!O684),CONCATENATE('Retrofit Inputs'!M684, " ",'Retrofit Inputs'!O684)))</f>
        <v/>
      </c>
      <c r="L680" s="123" t="str">
        <f>IF(K680="","",VLOOKUP(K680,Measures!D$11:G$245,4,FALSE))</f>
        <v/>
      </c>
      <c r="M680" s="121" t="str">
        <f>IF('Retrofit Inputs'!Q684=0,"",'Retrofit Inputs'!Q684)</f>
        <v/>
      </c>
      <c r="N680" s="129" t="str">
        <f>IF('Retrofit Inputs'!T684=0,"",'Retrofit Inputs'!T684)</f>
        <v/>
      </c>
      <c r="O680" s="130" t="str">
        <f ca="1">IF(OR(B680="",N680=""),"",IF(N680="None",0,INDEX(INDIRECT(CONCATENATE(B680,"SF")),1,MATCH(N680,Defaults!D$22:G$22,0))))</f>
        <v/>
      </c>
      <c r="P680" s="131" t="str">
        <f t="shared" ca="1" si="40"/>
        <v/>
      </c>
      <c r="Q680" s="228" t="str">
        <f t="shared" ca="1" si="41"/>
        <v/>
      </c>
      <c r="R680" s="132" t="str">
        <f t="shared" ca="1" si="42"/>
        <v/>
      </c>
      <c r="S680" s="352" t="str">
        <f t="shared" ca="1" si="43"/>
        <v/>
      </c>
    </row>
    <row r="681" spans="2:19" ht="15.5">
      <c r="B681" s="349" t="str">
        <f>IF('Retrofit Inputs'!B685=0,"",'Retrofit Inputs'!B685)</f>
        <v/>
      </c>
      <c r="C681" s="118" t="str">
        <f>IF(B681="","",VLOOKUP(B681,Defaults!B$22:C$28,2,FALSE))</f>
        <v/>
      </c>
      <c r="D681" s="125" t="str">
        <f>IFERROR(VLOOKUP(F681,Measures!$D$11:$F$245,3,FALSE),"")</f>
        <v/>
      </c>
      <c r="E681" s="127" t="str">
        <f ca="1">IF(OR('Project Info'!$C$16="",B681=""),"",IF(D681="Screw-in Lighting",INDEX(INDIRECT(CONCATENATE(B681,"SI_IE")),'Project Info'!C$16,1),IF(D681="Hard-Wired Lighting",INDEX(INDIRECT(CONCATENATE(B681,"HW_IE")),'Project Info'!C$16,1))))</f>
        <v/>
      </c>
      <c r="F681" s="137" t="str">
        <f>IF(OR('Retrofit Inputs'!D685="",'Retrofit Inputs'!F685=""),"",IF(OR('Retrofit Inputs'!D685="LED Tube",'Retrofit Inputs'!D685="LED Kit"),CONCATENATE("LED"," ",'Retrofit Inputs'!F685),CONCATENATE('Retrofit Inputs'!D685, " ",'Retrofit Inputs'!F685)))</f>
        <v/>
      </c>
      <c r="G681" s="120" t="str">
        <f>IF(F681="","",VLOOKUP(F681,Measures!D$11:G$245,4,FALSE))</f>
        <v/>
      </c>
      <c r="H681" s="138" t="str">
        <f>IF('Retrofit Inputs'!H685=0,"",'Retrofit Inputs'!H685)</f>
        <v/>
      </c>
      <c r="I681" s="138" t="str">
        <f>IF('Retrofit Inputs'!K685=0,"",'Retrofit Inputs'!K685)</f>
        <v/>
      </c>
      <c r="J681" s="139" t="str">
        <f ca="1">IF(OR(B681="",I681=""),"",IF(I681="None",0,INDEX(INDIRECT(CONCATENATE(B681,"SF")),1,MATCH(I681,Defaults!D$22:G$22,0))))</f>
        <v/>
      </c>
      <c r="K681" s="140" t="str">
        <f>IF(OR('Retrofit Inputs'!M685="",'Retrofit Inputs'!O685=""),"",IF(OR('Retrofit Inputs'!M685="LED Tube",'Retrofit Inputs'!M685="LED Kit"),CONCATENATE("LED"," ",'Retrofit Inputs'!O685),CONCATENATE('Retrofit Inputs'!M685, " ",'Retrofit Inputs'!O685)))</f>
        <v/>
      </c>
      <c r="L681" s="123" t="str">
        <f>IF(K681="","",VLOOKUP(K681,Measures!D$11:G$245,4,FALSE))</f>
        <v/>
      </c>
      <c r="M681" s="141" t="str">
        <f>IF('Retrofit Inputs'!Q685=0,"",'Retrofit Inputs'!Q685)</f>
        <v/>
      </c>
      <c r="N681" s="142" t="str">
        <f>IF('Retrofit Inputs'!T685=0,"",'Retrofit Inputs'!T685)</f>
        <v/>
      </c>
      <c r="O681" s="143" t="str">
        <f ca="1">IF(OR(B681="",N681=""),"",IF(N681="None",0,INDEX(INDIRECT(CONCATENATE(B681,"SF")),1,MATCH(N681,Defaults!D$22:G$22,0))))</f>
        <v/>
      </c>
      <c r="P681" s="144" t="str">
        <f t="shared" ca="1" si="40"/>
        <v/>
      </c>
      <c r="Q681" s="231" t="str">
        <f t="shared" ca="1" si="41"/>
        <v/>
      </c>
      <c r="R681" s="145" t="str">
        <f t="shared" ca="1" si="42"/>
        <v/>
      </c>
      <c r="S681" s="354" t="str">
        <f t="shared" ca="1" si="43"/>
        <v/>
      </c>
    </row>
    <row r="682" spans="2:19" ht="15.5">
      <c r="B682" s="350" t="str">
        <f>IF('Retrofit Inputs'!B686=0,"",'Retrofit Inputs'!B686)</f>
        <v/>
      </c>
      <c r="C682" s="118" t="str">
        <f>IF(B682="","",VLOOKUP(B682,Defaults!B$22:C$28,2,FALSE))</f>
        <v/>
      </c>
      <c r="D682" s="125" t="str">
        <f>IFERROR(VLOOKUP(F682,Measures!$D$11:$F$245,3,FALSE),"")</f>
        <v/>
      </c>
      <c r="E682" s="127" t="str">
        <f ca="1">IF(OR('Project Info'!$C$16="",B682=""),"",IF(D682="Screw-in Lighting",INDEX(INDIRECT(CONCATENATE(B682,"SI_IE")),'Project Info'!C$16,1),IF(D682="Hard-Wired Lighting",INDEX(INDIRECT(CONCATENATE(B682,"HW_IE")),'Project Info'!C$16,1))))</f>
        <v/>
      </c>
      <c r="F682" s="128" t="str">
        <f>IF(OR('Retrofit Inputs'!D686="",'Retrofit Inputs'!F686=""),"",IF(OR('Retrofit Inputs'!D686="LED Tube",'Retrofit Inputs'!D686="LED Kit"),CONCATENATE("LED"," ",'Retrofit Inputs'!F686),CONCATENATE('Retrofit Inputs'!D686, " ",'Retrofit Inputs'!F686)))</f>
        <v/>
      </c>
      <c r="G682" s="120" t="str">
        <f>IF(F682="","",VLOOKUP(F682,Measures!D$11:G$245,4,FALSE))</f>
        <v/>
      </c>
      <c r="H682" s="129" t="str">
        <f>IF('Retrofit Inputs'!H686=0,"",'Retrofit Inputs'!H686)</f>
        <v/>
      </c>
      <c r="I682" s="129" t="str">
        <f>IF('Retrofit Inputs'!K686=0,"",'Retrofit Inputs'!K686)</f>
        <v/>
      </c>
      <c r="J682" s="130" t="str">
        <f ca="1">IF(OR(B682="",I682=""),"",IF(I682="None",0,INDEX(INDIRECT(CONCATENATE(B682,"SF")),1,MATCH(I682,Defaults!D$22:G$22,0))))</f>
        <v/>
      </c>
      <c r="K682" s="128" t="str">
        <f>IF(OR('Retrofit Inputs'!M686="",'Retrofit Inputs'!O686=""),"",IF(OR('Retrofit Inputs'!M686="LED Tube",'Retrofit Inputs'!M686="LED Kit"),CONCATENATE("LED"," ",'Retrofit Inputs'!O686),CONCATENATE('Retrofit Inputs'!M686, " ",'Retrofit Inputs'!O686)))</f>
        <v/>
      </c>
      <c r="L682" s="123" t="str">
        <f>IF(K682="","",VLOOKUP(K682,Measures!D$11:G$245,4,FALSE))</f>
        <v/>
      </c>
      <c r="M682" s="129" t="str">
        <f>IF('Retrofit Inputs'!Q686=0,"",'Retrofit Inputs'!Q686)</f>
        <v/>
      </c>
      <c r="N682" s="129" t="str">
        <f>IF('Retrofit Inputs'!T686=0,"",'Retrofit Inputs'!T686)</f>
        <v/>
      </c>
      <c r="O682" s="130" t="str">
        <f ca="1">IF(OR(B682="",N682=""),"",IF(N682="None",0,INDEX(INDIRECT(CONCATENATE(B682,"SF")),1,MATCH(N682,Defaults!D$22:G$22,0))))</f>
        <v/>
      </c>
      <c r="P682" s="131" t="str">
        <f t="shared" ca="1" si="40"/>
        <v/>
      </c>
      <c r="Q682" s="228" t="str">
        <f t="shared" ca="1" si="41"/>
        <v/>
      </c>
      <c r="R682" s="132" t="str">
        <f t="shared" ca="1" si="42"/>
        <v/>
      </c>
      <c r="S682" s="352" t="str">
        <f t="shared" ca="1" si="43"/>
        <v/>
      </c>
    </row>
    <row r="683" spans="2:19" ht="15.5">
      <c r="B683" s="348" t="str">
        <f>IF('Retrofit Inputs'!B687=0,"",'Retrofit Inputs'!B687)</f>
        <v/>
      </c>
      <c r="C683" s="118" t="str">
        <f>IF(B683="","",VLOOKUP(B683,Defaults!B$22:C$28,2,FALSE))</f>
        <v/>
      </c>
      <c r="D683" s="125" t="str">
        <f>IFERROR(VLOOKUP(F683,Measures!$D$11:$F$245,3,FALSE),"")</f>
        <v/>
      </c>
      <c r="E683" s="127" t="str">
        <f ca="1">IF(OR('Project Info'!$C$16="",B683=""),"",IF(D683="Screw-in Lighting",INDEX(INDIRECT(CONCATENATE(B683,"SI_IE")),'Project Info'!C$16,1),IF(D683="Hard-Wired Lighting",INDEX(INDIRECT(CONCATENATE(B683,"HW_IE")),'Project Info'!C$16,1))))</f>
        <v/>
      </c>
      <c r="F683" s="128" t="str">
        <f>IF(OR('Retrofit Inputs'!D687="",'Retrofit Inputs'!F687=""),"",IF(OR('Retrofit Inputs'!D687="LED Tube",'Retrofit Inputs'!D687="LED Kit"),CONCATENATE("LED"," ",'Retrofit Inputs'!F687),CONCATENATE('Retrofit Inputs'!D687, " ",'Retrofit Inputs'!F687)))</f>
        <v/>
      </c>
      <c r="G683" s="120" t="str">
        <f>IF(F683="","",VLOOKUP(F683,Measures!D$11:G$245,4,FALSE))</f>
        <v/>
      </c>
      <c r="H683" s="129" t="str">
        <f>IF('Retrofit Inputs'!H687=0,"",'Retrofit Inputs'!H687)</f>
        <v/>
      </c>
      <c r="I683" s="129" t="str">
        <f>IF('Retrofit Inputs'!K687=0,"",'Retrofit Inputs'!K687)</f>
        <v/>
      </c>
      <c r="J683" s="130" t="str">
        <f ca="1">IF(OR(B683="",I683=""),"",IF(I683="None",0,INDEX(INDIRECT(CONCATENATE(B683,"SF")),1,MATCH(I683,Defaults!D$22:G$22,0))))</f>
        <v/>
      </c>
      <c r="K683" s="128" t="str">
        <f>IF(OR('Retrofit Inputs'!M687="",'Retrofit Inputs'!O687=""),"",IF(OR('Retrofit Inputs'!M687="LED Tube",'Retrofit Inputs'!M687="LED Kit"),CONCATENATE("LED"," ",'Retrofit Inputs'!O687),CONCATENATE('Retrofit Inputs'!M687, " ",'Retrofit Inputs'!O687)))</f>
        <v/>
      </c>
      <c r="L683" s="123" t="str">
        <f>IF(K683="","",VLOOKUP(K683,Measures!D$11:G$245,4,FALSE))</f>
        <v/>
      </c>
      <c r="M683" s="121" t="str">
        <f>IF('Retrofit Inputs'!Q687=0,"",'Retrofit Inputs'!Q687)</f>
        <v/>
      </c>
      <c r="N683" s="129" t="str">
        <f>IF('Retrofit Inputs'!T687=0,"",'Retrofit Inputs'!T687)</f>
        <v/>
      </c>
      <c r="O683" s="130" t="str">
        <f ca="1">IF(OR(B683="",N683=""),"",IF(N683="None",0,INDEX(INDIRECT(CONCATENATE(B683,"SF")),1,MATCH(N683,Defaults!D$22:G$22,0))))</f>
        <v/>
      </c>
      <c r="P683" s="131" t="str">
        <f t="shared" ca="1" si="40"/>
        <v/>
      </c>
      <c r="Q683" s="228" t="str">
        <f t="shared" ca="1" si="41"/>
        <v/>
      </c>
      <c r="R683" s="132" t="str">
        <f t="shared" ca="1" si="42"/>
        <v/>
      </c>
      <c r="S683" s="352" t="str">
        <f t="shared" ca="1" si="43"/>
        <v/>
      </c>
    </row>
    <row r="684" spans="2:19" ht="15.5">
      <c r="B684" s="348" t="str">
        <f>IF('Retrofit Inputs'!B688=0,"",'Retrofit Inputs'!B688)</f>
        <v/>
      </c>
      <c r="C684" s="118" t="str">
        <f>IF(B684="","",VLOOKUP(B684,Defaults!B$22:C$28,2,FALSE))</f>
        <v/>
      </c>
      <c r="D684" s="125" t="str">
        <f>IFERROR(VLOOKUP(F684,Measures!$D$11:$F$245,3,FALSE),"")</f>
        <v/>
      </c>
      <c r="E684" s="127" t="str">
        <f ca="1">IF(OR('Project Info'!$C$16="",B684=""),"",IF(D684="Screw-in Lighting",INDEX(INDIRECT(CONCATENATE(B684,"SI_IE")),'Project Info'!C$16,1),IF(D684="Hard-Wired Lighting",INDEX(INDIRECT(CONCATENATE(B684,"HW_IE")),'Project Info'!C$16,1))))</f>
        <v/>
      </c>
      <c r="F684" s="128" t="str">
        <f>IF(OR('Retrofit Inputs'!D688="",'Retrofit Inputs'!F688=""),"",IF(OR('Retrofit Inputs'!D688="LED Tube",'Retrofit Inputs'!D688="LED Kit"),CONCATENATE("LED"," ",'Retrofit Inputs'!F688),CONCATENATE('Retrofit Inputs'!D688, " ",'Retrofit Inputs'!F688)))</f>
        <v/>
      </c>
      <c r="G684" s="120" t="str">
        <f>IF(F684="","",VLOOKUP(F684,Measures!D$11:G$245,4,FALSE))</f>
        <v/>
      </c>
      <c r="H684" s="129" t="str">
        <f>IF('Retrofit Inputs'!H688=0,"",'Retrofit Inputs'!H688)</f>
        <v/>
      </c>
      <c r="I684" s="129" t="str">
        <f>IF('Retrofit Inputs'!K688=0,"",'Retrofit Inputs'!K688)</f>
        <v/>
      </c>
      <c r="J684" s="130" t="str">
        <f ca="1">IF(OR(B684="",I684=""),"",IF(I684="None",0,INDEX(INDIRECT(CONCATENATE(B684,"SF")),1,MATCH(I684,Defaults!D$22:G$22,0))))</f>
        <v/>
      </c>
      <c r="K684" s="24" t="str">
        <f>IF(OR('Retrofit Inputs'!M688="",'Retrofit Inputs'!O688=""),"",IF(OR('Retrofit Inputs'!M688="LED Tube",'Retrofit Inputs'!M688="LED Kit"),CONCATENATE("LED"," ",'Retrofit Inputs'!O688),CONCATENATE('Retrofit Inputs'!M688, " ",'Retrofit Inputs'!O688)))</f>
        <v/>
      </c>
      <c r="L684" s="123" t="str">
        <f>IF(K684="","",VLOOKUP(K684,Measures!D$11:G$245,4,FALSE))</f>
        <v/>
      </c>
      <c r="M684" s="121" t="str">
        <f>IF('Retrofit Inputs'!Q688=0,"",'Retrofit Inputs'!Q688)</f>
        <v/>
      </c>
      <c r="N684" s="25" t="str">
        <f>IF('Retrofit Inputs'!T688=0,"",'Retrofit Inputs'!T688)</f>
        <v/>
      </c>
      <c r="O684" s="26" t="str">
        <f ca="1">IF(OR(B684="",N684=""),"",IF(N684="None",0,INDEX(INDIRECT(CONCATENATE(B684,"SF")),1,MATCH(N684,Defaults!D$22:G$22,0))))</f>
        <v/>
      </c>
      <c r="P684" s="131" t="str">
        <f t="shared" ca="1" si="40"/>
        <v/>
      </c>
      <c r="Q684" s="229" t="str">
        <f t="shared" ca="1" si="41"/>
        <v/>
      </c>
      <c r="R684" s="81" t="str">
        <f t="shared" ca="1" si="42"/>
        <v/>
      </c>
      <c r="S684" s="353" t="str">
        <f t="shared" ca="1" si="43"/>
        <v/>
      </c>
    </row>
    <row r="685" spans="2:19" ht="15.5">
      <c r="B685" s="348" t="str">
        <f>IF('Retrofit Inputs'!B689=0,"",'Retrofit Inputs'!B689)</f>
        <v/>
      </c>
      <c r="C685" s="118" t="str">
        <f>IF(B685="","",VLOOKUP(B685,Defaults!B$22:C$28,2,FALSE))</f>
        <v/>
      </c>
      <c r="D685" s="125" t="str">
        <f>IFERROR(VLOOKUP(F685,Measures!$D$11:$F$245,3,FALSE),"")</f>
        <v/>
      </c>
      <c r="E685" s="127" t="str">
        <f ca="1">IF(OR('Project Info'!$C$16="",B685=""),"",IF(D685="Screw-in Lighting",INDEX(INDIRECT(CONCATENATE(B685,"SI_IE")),'Project Info'!C$16,1),IF(D685="Hard-Wired Lighting",INDEX(INDIRECT(CONCATENATE(B685,"HW_IE")),'Project Info'!C$16,1))))</f>
        <v/>
      </c>
      <c r="F685" s="128" t="str">
        <f>IF(OR('Retrofit Inputs'!D689="",'Retrofit Inputs'!F689=""),"",IF(OR('Retrofit Inputs'!D689="LED Tube",'Retrofit Inputs'!D689="LED Kit"),CONCATENATE("LED"," ",'Retrofit Inputs'!F689),CONCATENATE('Retrofit Inputs'!D689, " ",'Retrofit Inputs'!F689)))</f>
        <v/>
      </c>
      <c r="G685" s="120" t="str">
        <f>IF(F685="","",VLOOKUP(F685,Measures!D$11:G$245,4,FALSE))</f>
        <v/>
      </c>
      <c r="H685" s="129" t="str">
        <f>IF('Retrofit Inputs'!H689=0,"",'Retrofit Inputs'!H689)</f>
        <v/>
      </c>
      <c r="I685" s="129" t="str">
        <f>IF('Retrofit Inputs'!K689=0,"",'Retrofit Inputs'!K689)</f>
        <v/>
      </c>
      <c r="J685" s="130" t="str">
        <f ca="1">IF(OR(B685="",I685=""),"",IF(I685="None",0,INDEX(INDIRECT(CONCATENATE(B685,"SF")),1,MATCH(I685,Defaults!D$22:G$22,0))))</f>
        <v/>
      </c>
      <c r="K685" s="128" t="str">
        <f>IF(OR('Retrofit Inputs'!M689="",'Retrofit Inputs'!O689=""),"",IF(OR('Retrofit Inputs'!M689="LED Tube",'Retrofit Inputs'!M689="LED Kit"),CONCATENATE("LED"," ",'Retrofit Inputs'!O689),CONCATENATE('Retrofit Inputs'!M689, " ",'Retrofit Inputs'!O689)))</f>
        <v/>
      </c>
      <c r="L685" s="123" t="str">
        <f>IF(K685="","",VLOOKUP(K685,Measures!D$11:G$245,4,FALSE))</f>
        <v/>
      </c>
      <c r="M685" s="121" t="str">
        <f>IF('Retrofit Inputs'!Q689=0,"",'Retrofit Inputs'!Q689)</f>
        <v/>
      </c>
      <c r="N685" s="129" t="str">
        <f>IF('Retrofit Inputs'!T689=0,"",'Retrofit Inputs'!T689)</f>
        <v/>
      </c>
      <c r="O685" s="130" t="str">
        <f ca="1">IF(OR(B685="",N685=""),"",IF(N685="None",0,INDEX(INDIRECT(CONCATENATE(B685,"SF")),1,MATCH(N685,Defaults!D$22:G$22,0))))</f>
        <v/>
      </c>
      <c r="P685" s="131" t="str">
        <f t="shared" ca="1" si="40"/>
        <v/>
      </c>
      <c r="Q685" s="228" t="str">
        <f t="shared" ca="1" si="41"/>
        <v/>
      </c>
      <c r="R685" s="132" t="str">
        <f t="shared" ca="1" si="42"/>
        <v/>
      </c>
      <c r="S685" s="352" t="str">
        <f t="shared" ca="1" si="43"/>
        <v/>
      </c>
    </row>
    <row r="686" spans="2:19" ht="15.5">
      <c r="B686" s="348" t="str">
        <f>IF('Retrofit Inputs'!B690=0,"",'Retrofit Inputs'!B690)</f>
        <v/>
      </c>
      <c r="C686" s="118" t="str">
        <f>IF(B686="","",VLOOKUP(B686,Defaults!B$22:C$28,2,FALSE))</f>
        <v/>
      </c>
      <c r="D686" s="125" t="str">
        <f>IFERROR(VLOOKUP(F686,Measures!$D$11:$F$245,3,FALSE),"")</f>
        <v/>
      </c>
      <c r="E686" s="127" t="str">
        <f ca="1">IF(OR('Project Info'!$C$16="",B686=""),"",IF(D686="Screw-in Lighting",INDEX(INDIRECT(CONCATENATE(B686,"SI_IE")),'Project Info'!C$16,1),IF(D686="Hard-Wired Lighting",INDEX(INDIRECT(CONCATENATE(B686,"HW_IE")),'Project Info'!C$16,1))))</f>
        <v/>
      </c>
      <c r="F686" s="128" t="str">
        <f>IF(OR('Retrofit Inputs'!D690="",'Retrofit Inputs'!F690=""),"",IF(OR('Retrofit Inputs'!D690="LED Tube",'Retrofit Inputs'!D690="LED Kit"),CONCATENATE("LED"," ",'Retrofit Inputs'!F690),CONCATENATE('Retrofit Inputs'!D690, " ",'Retrofit Inputs'!F690)))</f>
        <v/>
      </c>
      <c r="G686" s="120" t="str">
        <f>IF(F686="","",VLOOKUP(F686,Measures!D$11:G$245,4,FALSE))</f>
        <v/>
      </c>
      <c r="H686" s="129" t="str">
        <f>IF('Retrofit Inputs'!H690=0,"",'Retrofit Inputs'!H690)</f>
        <v/>
      </c>
      <c r="I686" s="129" t="str">
        <f>IF('Retrofit Inputs'!K690=0,"",'Retrofit Inputs'!K690)</f>
        <v/>
      </c>
      <c r="J686" s="130" t="str">
        <f ca="1">IF(OR(B686="",I686=""),"",IF(I686="None",0,INDEX(INDIRECT(CONCATENATE(B686,"SF")),1,MATCH(I686,Defaults!D$22:G$22,0))))</f>
        <v/>
      </c>
      <c r="K686" s="128" t="str">
        <f>IF(OR('Retrofit Inputs'!M690="",'Retrofit Inputs'!O690=""),"",IF(OR('Retrofit Inputs'!M690="LED Tube",'Retrofit Inputs'!M690="LED Kit"),CONCATENATE("LED"," ",'Retrofit Inputs'!O690),CONCATENATE('Retrofit Inputs'!M690, " ",'Retrofit Inputs'!O690)))</f>
        <v/>
      </c>
      <c r="L686" s="123" t="str">
        <f>IF(K686="","",VLOOKUP(K686,Measures!D$11:G$245,4,FALSE))</f>
        <v/>
      </c>
      <c r="M686" s="121" t="str">
        <f>IF('Retrofit Inputs'!Q690=0,"",'Retrofit Inputs'!Q690)</f>
        <v/>
      </c>
      <c r="N686" s="129" t="str">
        <f>IF('Retrofit Inputs'!T690=0,"",'Retrofit Inputs'!T690)</f>
        <v/>
      </c>
      <c r="O686" s="130" t="str">
        <f ca="1">IF(OR(B686="",N686=""),"",IF(N686="None",0,INDEX(INDIRECT(CONCATENATE(B686,"SF")),1,MATCH(N686,Defaults!D$22:G$22,0))))</f>
        <v/>
      </c>
      <c r="P686" s="131" t="str">
        <f t="shared" ca="1" si="40"/>
        <v/>
      </c>
      <c r="Q686" s="228" t="str">
        <f t="shared" ca="1" si="41"/>
        <v/>
      </c>
      <c r="R686" s="132" t="str">
        <f t="shared" ca="1" si="42"/>
        <v/>
      </c>
      <c r="S686" s="352" t="str">
        <f t="shared" ca="1" si="43"/>
        <v/>
      </c>
    </row>
    <row r="687" spans="2:19" ht="15.5">
      <c r="B687" s="348" t="str">
        <f>IF('Retrofit Inputs'!B691=0,"",'Retrofit Inputs'!B691)</f>
        <v/>
      </c>
      <c r="C687" s="118" t="str">
        <f>IF(B687="","",VLOOKUP(B687,Defaults!B$22:C$28,2,FALSE))</f>
        <v/>
      </c>
      <c r="D687" s="125" t="str">
        <f>IFERROR(VLOOKUP(F687,Measures!$D$11:$F$245,3,FALSE),"")</f>
        <v/>
      </c>
      <c r="E687" s="127" t="str">
        <f ca="1">IF(OR('Project Info'!$C$16="",B687=""),"",IF(D687="Screw-in Lighting",INDEX(INDIRECT(CONCATENATE(B687,"SI_IE")),'Project Info'!C$16,1),IF(D687="Hard-Wired Lighting",INDEX(INDIRECT(CONCATENATE(B687,"HW_IE")),'Project Info'!C$16,1))))</f>
        <v/>
      </c>
      <c r="F687" s="128" t="str">
        <f>IF(OR('Retrofit Inputs'!D691="",'Retrofit Inputs'!F691=""),"",IF(OR('Retrofit Inputs'!D691="LED Tube",'Retrofit Inputs'!D691="LED Kit"),CONCATENATE("LED"," ",'Retrofit Inputs'!F691),CONCATENATE('Retrofit Inputs'!D691, " ",'Retrofit Inputs'!F691)))</f>
        <v/>
      </c>
      <c r="G687" s="120" t="str">
        <f>IF(F687="","",VLOOKUP(F687,Measures!D$11:G$245,4,FALSE))</f>
        <v/>
      </c>
      <c r="H687" s="129" t="str">
        <f>IF('Retrofit Inputs'!H691=0,"",'Retrofit Inputs'!H691)</f>
        <v/>
      </c>
      <c r="I687" s="129" t="str">
        <f>IF('Retrofit Inputs'!K691=0,"",'Retrofit Inputs'!K691)</f>
        <v/>
      </c>
      <c r="J687" s="130" t="str">
        <f ca="1">IF(OR(B687="",I687=""),"",IF(I687="None",0,INDEX(INDIRECT(CONCATENATE(B687,"SF")),1,MATCH(I687,Defaults!D$22:G$22,0))))</f>
        <v/>
      </c>
      <c r="K687" s="128" t="str">
        <f>IF(OR('Retrofit Inputs'!M691="",'Retrofit Inputs'!O691=""),"",IF(OR('Retrofit Inputs'!M691="LED Tube",'Retrofit Inputs'!M691="LED Kit"),CONCATENATE("LED"," ",'Retrofit Inputs'!O691),CONCATENATE('Retrofit Inputs'!M691, " ",'Retrofit Inputs'!O691)))</f>
        <v/>
      </c>
      <c r="L687" s="123" t="str">
        <f>IF(K687="","",VLOOKUP(K687,Measures!D$11:G$245,4,FALSE))</f>
        <v/>
      </c>
      <c r="M687" s="121" t="str">
        <f>IF('Retrofit Inputs'!Q691=0,"",'Retrofit Inputs'!Q691)</f>
        <v/>
      </c>
      <c r="N687" s="129" t="str">
        <f>IF('Retrofit Inputs'!T691=0,"",'Retrofit Inputs'!T691)</f>
        <v/>
      </c>
      <c r="O687" s="130" t="str">
        <f ca="1">IF(OR(B687="",N687=""),"",IF(N687="None",0,INDEX(INDIRECT(CONCATENATE(B687,"SF")),1,MATCH(N687,Defaults!D$22:G$22,0))))</f>
        <v/>
      </c>
      <c r="P687" s="131" t="str">
        <f t="shared" ca="1" si="40"/>
        <v/>
      </c>
      <c r="Q687" s="228" t="str">
        <f t="shared" ca="1" si="41"/>
        <v/>
      </c>
      <c r="R687" s="132" t="str">
        <f t="shared" ca="1" si="42"/>
        <v/>
      </c>
      <c r="S687" s="352" t="str">
        <f t="shared" ca="1" si="43"/>
        <v/>
      </c>
    </row>
    <row r="688" spans="2:19" ht="15.5">
      <c r="B688" s="348" t="str">
        <f>IF('Retrofit Inputs'!B692=0,"",'Retrofit Inputs'!B692)</f>
        <v/>
      </c>
      <c r="C688" s="118" t="str">
        <f>IF(B688="","",VLOOKUP(B688,Defaults!B$22:C$28,2,FALSE))</f>
        <v/>
      </c>
      <c r="D688" s="125" t="str">
        <f>IFERROR(VLOOKUP(F688,Measures!$D$11:$F$245,3,FALSE),"")</f>
        <v/>
      </c>
      <c r="E688" s="127" t="str">
        <f ca="1">IF(OR('Project Info'!$C$16="",B688=""),"",IF(D688="Screw-in Lighting",INDEX(INDIRECT(CONCATENATE(B688,"SI_IE")),'Project Info'!C$16,1),IF(D688="Hard-Wired Lighting",INDEX(INDIRECT(CONCATENATE(B688,"HW_IE")),'Project Info'!C$16,1))))</f>
        <v/>
      </c>
      <c r="F688" s="128" t="str">
        <f>IF(OR('Retrofit Inputs'!D692="",'Retrofit Inputs'!F692=""),"",IF(OR('Retrofit Inputs'!D692="LED Tube",'Retrofit Inputs'!D692="LED Kit"),CONCATENATE("LED"," ",'Retrofit Inputs'!F692),CONCATENATE('Retrofit Inputs'!D692, " ",'Retrofit Inputs'!F692)))</f>
        <v/>
      </c>
      <c r="G688" s="120" t="str">
        <f>IF(F688="","",VLOOKUP(F688,Measures!D$11:G$245,4,FALSE))</f>
        <v/>
      </c>
      <c r="H688" s="129" t="str">
        <f>IF('Retrofit Inputs'!H692=0,"",'Retrofit Inputs'!H692)</f>
        <v/>
      </c>
      <c r="I688" s="129" t="str">
        <f>IF('Retrofit Inputs'!K692=0,"",'Retrofit Inputs'!K692)</f>
        <v/>
      </c>
      <c r="J688" s="130" t="str">
        <f ca="1">IF(OR(B688="",I688=""),"",IF(I688="None",0,INDEX(INDIRECT(CONCATENATE(B688,"SF")),1,MATCH(I688,Defaults!D$22:G$22,0))))</f>
        <v/>
      </c>
      <c r="K688" s="128" t="str">
        <f>IF(OR('Retrofit Inputs'!M692="",'Retrofit Inputs'!O692=""),"",IF(OR('Retrofit Inputs'!M692="LED Tube",'Retrofit Inputs'!M692="LED Kit"),CONCATENATE("LED"," ",'Retrofit Inputs'!O692),CONCATENATE('Retrofit Inputs'!M692, " ",'Retrofit Inputs'!O692)))</f>
        <v/>
      </c>
      <c r="L688" s="123" t="str">
        <f>IF(K688="","",VLOOKUP(K688,Measures!D$11:G$245,4,FALSE))</f>
        <v/>
      </c>
      <c r="M688" s="121" t="str">
        <f>IF('Retrofit Inputs'!Q692=0,"",'Retrofit Inputs'!Q692)</f>
        <v/>
      </c>
      <c r="N688" s="129" t="str">
        <f>IF('Retrofit Inputs'!T692=0,"",'Retrofit Inputs'!T692)</f>
        <v/>
      </c>
      <c r="O688" s="130" t="str">
        <f ca="1">IF(OR(B688="",N688=""),"",IF(N688="None",0,INDEX(INDIRECT(CONCATENATE(B688,"SF")),1,MATCH(N688,Defaults!D$22:G$22,0))))</f>
        <v/>
      </c>
      <c r="P688" s="131" t="str">
        <f t="shared" ca="1" si="40"/>
        <v/>
      </c>
      <c r="Q688" s="228" t="str">
        <f t="shared" ca="1" si="41"/>
        <v/>
      </c>
      <c r="R688" s="132" t="str">
        <f t="shared" ca="1" si="42"/>
        <v/>
      </c>
      <c r="S688" s="352" t="str">
        <f t="shared" ca="1" si="43"/>
        <v/>
      </c>
    </row>
    <row r="689" spans="2:24" ht="15.5">
      <c r="B689" s="348" t="str">
        <f>IF('Retrofit Inputs'!B693=0,"",'Retrofit Inputs'!B693)</f>
        <v/>
      </c>
      <c r="C689" s="118" t="str">
        <f>IF(B689="","",VLOOKUP(B689,Defaults!B$22:C$28,2,FALSE))</f>
        <v/>
      </c>
      <c r="D689" s="125" t="str">
        <f>IFERROR(VLOOKUP(F689,Measures!$D$11:$F$245,3,FALSE),"")</f>
        <v/>
      </c>
      <c r="E689" s="127" t="str">
        <f ca="1">IF(OR('Project Info'!$C$16="",B689=""),"",IF(D689="Screw-in Lighting",INDEX(INDIRECT(CONCATENATE(B689,"SI_IE")),'Project Info'!C$16,1),IF(D689="Hard-Wired Lighting",INDEX(INDIRECT(CONCATENATE(B689,"HW_IE")),'Project Info'!C$16,1))))</f>
        <v/>
      </c>
      <c r="F689" s="128" t="str">
        <f>IF(OR('Retrofit Inputs'!D693="",'Retrofit Inputs'!F693=""),"",IF(OR('Retrofit Inputs'!D693="LED Tube",'Retrofit Inputs'!D693="LED Kit"),CONCATENATE("LED"," ",'Retrofit Inputs'!F693),CONCATENATE('Retrofit Inputs'!D693, " ",'Retrofit Inputs'!F693)))</f>
        <v/>
      </c>
      <c r="G689" s="120" t="str">
        <f>IF(F689="","",VLOOKUP(F689,Measures!D$11:G$245,4,FALSE))</f>
        <v/>
      </c>
      <c r="H689" s="129" t="str">
        <f>IF('Retrofit Inputs'!H693=0,"",'Retrofit Inputs'!H693)</f>
        <v/>
      </c>
      <c r="I689" s="129" t="str">
        <f>IF('Retrofit Inputs'!K693=0,"",'Retrofit Inputs'!K693)</f>
        <v/>
      </c>
      <c r="J689" s="130" t="str">
        <f ca="1">IF(OR(B689="",I689=""),"",IF(I689="None",0,INDEX(INDIRECT(CONCATENATE(B689,"SF")),1,MATCH(I689,Defaults!D$22:G$22,0))))</f>
        <v/>
      </c>
      <c r="K689" s="128" t="str">
        <f>IF(OR('Retrofit Inputs'!M693="",'Retrofit Inputs'!O693=""),"",IF(OR('Retrofit Inputs'!M693="LED Tube",'Retrofit Inputs'!M693="LED Kit"),CONCATENATE("LED"," ",'Retrofit Inputs'!O693),CONCATENATE('Retrofit Inputs'!M693, " ",'Retrofit Inputs'!O693)))</f>
        <v/>
      </c>
      <c r="L689" s="123" t="str">
        <f>IF(K689="","",VLOOKUP(K689,Measures!D$11:G$245,4,FALSE))</f>
        <v/>
      </c>
      <c r="M689" s="121" t="str">
        <f>IF('Retrofit Inputs'!Q693=0,"",'Retrofit Inputs'!Q693)</f>
        <v/>
      </c>
      <c r="N689" s="129" t="str">
        <f>IF('Retrofit Inputs'!T693=0,"",'Retrofit Inputs'!T693)</f>
        <v/>
      </c>
      <c r="O689" s="130" t="str">
        <f ca="1">IF(OR(B689="",N689=""),"",IF(N689="None",0,INDEX(INDIRECT(CONCATENATE(B689,"SF")),1,MATCH(N689,Defaults!D$22:G$22,0))))</f>
        <v/>
      </c>
      <c r="P689" s="131" t="str">
        <f t="shared" ca="1" si="40"/>
        <v/>
      </c>
      <c r="Q689" s="228" t="str">
        <f t="shared" ca="1" si="41"/>
        <v/>
      </c>
      <c r="R689" s="132" t="str">
        <f t="shared" ca="1" si="42"/>
        <v/>
      </c>
      <c r="S689" s="352" t="str">
        <f t="shared" ca="1" si="43"/>
        <v/>
      </c>
    </row>
    <row r="690" spans="2:24" ht="15.5">
      <c r="B690" s="348" t="str">
        <f>IF('Retrofit Inputs'!B694=0,"",'Retrofit Inputs'!B694)</f>
        <v/>
      </c>
      <c r="C690" s="118" t="str">
        <f>IF(B690="","",VLOOKUP(B690,Defaults!B$22:C$28,2,FALSE))</f>
        <v/>
      </c>
      <c r="D690" s="125" t="str">
        <f>IFERROR(VLOOKUP(F690,Measures!$D$11:$F$245,3,FALSE),"")</f>
        <v/>
      </c>
      <c r="E690" s="127" t="str">
        <f ca="1">IF(OR('Project Info'!$C$16="",B690=""),"",IF(D690="Screw-in Lighting",INDEX(INDIRECT(CONCATENATE(B690,"SI_IE")),'Project Info'!C$16,1),IF(D690="Hard-Wired Lighting",INDEX(INDIRECT(CONCATENATE(B690,"HW_IE")),'Project Info'!C$16,1))))</f>
        <v/>
      </c>
      <c r="F690" s="133" t="str">
        <f>IF(OR('Retrofit Inputs'!D694="",'Retrofit Inputs'!F694=""),"",IF(OR('Retrofit Inputs'!D694="LED Tube",'Retrofit Inputs'!D694="LED Kit"),CONCATENATE("LED"," ",'Retrofit Inputs'!F694),CONCATENATE('Retrofit Inputs'!D694, " ",'Retrofit Inputs'!F694)))</f>
        <v/>
      </c>
      <c r="G690" s="120" t="str">
        <f>IF(F690="","",VLOOKUP(F690,Measures!D$11:G$245,4,FALSE))</f>
        <v/>
      </c>
      <c r="H690" s="134" t="str">
        <f>IF('Retrofit Inputs'!H694=0,"",'Retrofit Inputs'!H694)</f>
        <v/>
      </c>
      <c r="I690" s="134" t="str">
        <f>IF('Retrofit Inputs'!K694=0,"",'Retrofit Inputs'!K694)</f>
        <v/>
      </c>
      <c r="J690" s="135" t="str">
        <f ca="1">IF(OR(B690="",I690=""),"",IF(I690="None",0,INDEX(INDIRECT(CONCATENATE(B690,"SF")),1,MATCH(I690,Defaults!D$22:G$22,0))))</f>
        <v/>
      </c>
      <c r="K690" s="128" t="str">
        <f>IF(OR('Retrofit Inputs'!M694="",'Retrofit Inputs'!O694=""),"",IF(OR('Retrofit Inputs'!M694="LED Tube",'Retrofit Inputs'!M694="LED Kit"),CONCATENATE("LED"," ",'Retrofit Inputs'!O694),CONCATENATE('Retrofit Inputs'!M694, " ",'Retrofit Inputs'!O694)))</f>
        <v/>
      </c>
      <c r="L690" s="123" t="str">
        <f>IF(K690="","",VLOOKUP(K690,Measures!D$11:G$245,4,FALSE))</f>
        <v/>
      </c>
      <c r="M690" s="121" t="str">
        <f>IF('Retrofit Inputs'!Q694=0,"",'Retrofit Inputs'!Q694)</f>
        <v/>
      </c>
      <c r="N690" s="129" t="str">
        <f>IF('Retrofit Inputs'!T694=0,"",'Retrofit Inputs'!T694)</f>
        <v/>
      </c>
      <c r="O690" s="130" t="str">
        <f ca="1">IF(OR(B690="",N690=""),"",IF(N690="None",0,INDEX(INDIRECT(CONCATENATE(B690,"SF")),1,MATCH(N690,Defaults!D$22:G$22,0))))</f>
        <v/>
      </c>
      <c r="P690" s="131" t="str">
        <f t="shared" ca="1" si="40"/>
        <v/>
      </c>
      <c r="Q690" s="228" t="str">
        <f t="shared" ca="1" si="41"/>
        <v/>
      </c>
      <c r="R690" s="132" t="str">
        <f t="shared" ca="1" si="42"/>
        <v/>
      </c>
      <c r="S690" s="352" t="str">
        <f t="shared" ca="1" si="43"/>
        <v/>
      </c>
    </row>
    <row r="691" spans="2:24" ht="15.5">
      <c r="B691" s="348" t="str">
        <f>IF('Retrofit Inputs'!B695=0,"",'Retrofit Inputs'!B695)</f>
        <v/>
      </c>
      <c r="C691" s="118" t="str">
        <f>IF(B691="","",VLOOKUP(B691,Defaults!B$22:C$28,2,FALSE))</f>
        <v/>
      </c>
      <c r="D691" s="125" t="str">
        <f>IFERROR(VLOOKUP(F691,Measures!$D$11:$F$245,3,FALSE),"")</f>
        <v/>
      </c>
      <c r="E691" s="127" t="str">
        <f ca="1">IF(OR('Project Info'!$C$16="",B691=""),"",IF(D691="Screw-in Lighting",INDEX(INDIRECT(CONCATENATE(B691,"SI_IE")),'Project Info'!C$16,1),IF(D691="Hard-Wired Lighting",INDEX(INDIRECT(CONCATENATE(B691,"HW_IE")),'Project Info'!C$16,1))))</f>
        <v/>
      </c>
      <c r="F691" s="133" t="str">
        <f>IF(OR('Retrofit Inputs'!D695="",'Retrofit Inputs'!F695=""),"",IF(OR('Retrofit Inputs'!D695="LED Tube",'Retrofit Inputs'!D695="LED Kit"),CONCATENATE("LED"," ",'Retrofit Inputs'!F695),CONCATENATE('Retrofit Inputs'!D695, " ",'Retrofit Inputs'!F695)))</f>
        <v/>
      </c>
      <c r="G691" s="120" t="str">
        <f>IF(F691="","",VLOOKUP(F691,Measures!D$11:G$245,4,FALSE))</f>
        <v/>
      </c>
      <c r="H691" s="134" t="str">
        <f>IF('Retrofit Inputs'!H695=0,"",'Retrofit Inputs'!H695)</f>
        <v/>
      </c>
      <c r="I691" s="134" t="str">
        <f>IF('Retrofit Inputs'!K695=0,"",'Retrofit Inputs'!K695)</f>
        <v/>
      </c>
      <c r="J691" s="135" t="str">
        <f ca="1">IF(OR(B691="",I691=""),"",IF(I691="None",0,INDEX(INDIRECT(CONCATENATE(B691,"SF")),1,MATCH(I691,Defaults!D$22:G$22,0))))</f>
        <v/>
      </c>
      <c r="K691" s="128" t="str">
        <f>IF(OR('Retrofit Inputs'!M695="",'Retrofit Inputs'!O695=""),"",IF(OR('Retrofit Inputs'!M695="LED Tube",'Retrofit Inputs'!M695="LED Kit"),CONCATENATE("LED"," ",'Retrofit Inputs'!O695),CONCATENATE('Retrofit Inputs'!M695, " ",'Retrofit Inputs'!O695)))</f>
        <v/>
      </c>
      <c r="L691" s="123" t="str">
        <f>IF(K691="","",VLOOKUP(K691,Measures!D$11:G$245,4,FALSE))</f>
        <v/>
      </c>
      <c r="M691" s="121" t="str">
        <f>IF('Retrofit Inputs'!Q695=0,"",'Retrofit Inputs'!Q695)</f>
        <v/>
      </c>
      <c r="N691" s="129" t="str">
        <f>IF('Retrofit Inputs'!T695=0,"",'Retrofit Inputs'!T695)</f>
        <v/>
      </c>
      <c r="O691" s="130" t="str">
        <f ca="1">IF(OR(B691="",N691=""),"",IF(N691="None",0,INDEX(INDIRECT(CONCATENATE(B691,"SF")),1,MATCH(N691,Defaults!D$22:G$22,0))))</f>
        <v/>
      </c>
      <c r="P691" s="131" t="str">
        <f t="shared" ca="1" si="40"/>
        <v/>
      </c>
      <c r="Q691" s="228" t="str">
        <f t="shared" ca="1" si="41"/>
        <v/>
      </c>
      <c r="R691" s="132" t="str">
        <f t="shared" ca="1" si="42"/>
        <v/>
      </c>
      <c r="S691" s="352" t="str">
        <f t="shared" ca="1" si="43"/>
        <v/>
      </c>
    </row>
    <row r="692" spans="2:24" ht="15.5">
      <c r="B692" s="348" t="str">
        <f>IF('Retrofit Inputs'!B696=0,"",'Retrofit Inputs'!B696)</f>
        <v/>
      </c>
      <c r="C692" s="118" t="str">
        <f>IF(B692="","",VLOOKUP(B692,Defaults!B$22:C$28,2,FALSE))</f>
        <v/>
      </c>
      <c r="D692" s="125" t="str">
        <f>IFERROR(VLOOKUP(F692,Measures!$D$11:$F$245,3,FALSE),"")</f>
        <v/>
      </c>
      <c r="E692" s="127" t="str">
        <f ca="1">IF(OR('Project Info'!$C$16="",B692=""),"",IF(D692="Screw-in Lighting",INDEX(INDIRECT(CONCATENATE(B692,"SI_IE")),'Project Info'!C$16,1),IF(D692="Hard-Wired Lighting",INDEX(INDIRECT(CONCATENATE(B692,"HW_IE")),'Project Info'!C$16,1))))</f>
        <v/>
      </c>
      <c r="F692" s="117" t="str">
        <f>IF(OR('Retrofit Inputs'!D696="",'Retrofit Inputs'!F696=""),"",IF(OR('Retrofit Inputs'!D696="LED Tube",'Retrofit Inputs'!D696="LED Kit"),CONCATENATE("LED"," ",'Retrofit Inputs'!F696),CONCATENATE('Retrofit Inputs'!D696, " ",'Retrofit Inputs'!F696)))</f>
        <v/>
      </c>
      <c r="G692" s="120" t="str">
        <f>IF(F692="","",VLOOKUP(F692,Measures!D$11:G$245,4,FALSE))</f>
        <v/>
      </c>
      <c r="H692" s="121" t="str">
        <f>IF('Retrofit Inputs'!H696=0,"",'Retrofit Inputs'!H696)</f>
        <v/>
      </c>
      <c r="I692" s="121" t="str">
        <f>IF('Retrofit Inputs'!K696=0,"",'Retrofit Inputs'!K696)</f>
        <v/>
      </c>
      <c r="J692" s="122" t="str">
        <f ca="1">IF(OR(B692="",I692=""),"",IF(I692="None",0,INDEX(INDIRECT(CONCATENATE(B692,"SF")),1,MATCH(I692,Defaults!D$22:G$22,0))))</f>
        <v/>
      </c>
      <c r="K692" s="117" t="str">
        <f>IF(OR('Retrofit Inputs'!M696="",'Retrofit Inputs'!O696=""),"",IF(OR('Retrofit Inputs'!M696="LED Tube",'Retrofit Inputs'!M696="LED Kit"),CONCATENATE("LED"," ",'Retrofit Inputs'!O696),CONCATENATE('Retrofit Inputs'!M696, " ",'Retrofit Inputs'!O696)))</f>
        <v/>
      </c>
      <c r="L692" s="123" t="str">
        <f>IF(K692="","",VLOOKUP(K692,Measures!D$11:G$245,4,FALSE))</f>
        <v/>
      </c>
      <c r="M692" s="121" t="str">
        <f>IF('Retrofit Inputs'!Q696=0,"",'Retrofit Inputs'!Q696)</f>
        <v/>
      </c>
      <c r="N692" s="121" t="str">
        <f>IF('Retrofit Inputs'!T696=0,"",'Retrofit Inputs'!T696)</f>
        <v/>
      </c>
      <c r="O692" s="122" t="str">
        <f ca="1">IF(OR(B692="",N692=""),"",IF(N692="None",0,INDEX(INDIRECT(CONCATENATE(B692,"SF")),1,MATCH(N692,Defaults!D$22:G$22,0))))</f>
        <v/>
      </c>
      <c r="P692" s="136" t="str">
        <f t="shared" ca="1" si="40"/>
        <v/>
      </c>
      <c r="Q692" s="230" t="str">
        <f t="shared" ca="1" si="41"/>
        <v/>
      </c>
      <c r="R692" s="126" t="str">
        <f t="shared" ca="1" si="42"/>
        <v/>
      </c>
      <c r="S692" s="351" t="str">
        <f t="shared" ca="1" si="43"/>
        <v/>
      </c>
    </row>
    <row r="693" spans="2:24" ht="15.5">
      <c r="B693" s="348" t="str">
        <f>IF('Retrofit Inputs'!B697=0,"",'Retrofit Inputs'!B697)</f>
        <v/>
      </c>
      <c r="C693" s="118" t="str">
        <f>IF(B693="","",VLOOKUP(B693,Defaults!B$22:C$28,2,FALSE))</f>
        <v/>
      </c>
      <c r="D693" s="125" t="str">
        <f>IFERROR(VLOOKUP(F693,Measures!$D$11:$F$245,3,FALSE),"")</f>
        <v/>
      </c>
      <c r="E693" s="127" t="str">
        <f ca="1">IF(OR('Project Info'!$C$16="",B693=""),"",IF(D693="Screw-in Lighting",INDEX(INDIRECT(CONCATENATE(B693,"SI_IE")),'Project Info'!C$16,1),IF(D693="Hard-Wired Lighting",INDEX(INDIRECT(CONCATENATE(B693,"HW_IE")),'Project Info'!C$16,1))))</f>
        <v/>
      </c>
      <c r="F693" s="128" t="str">
        <f>IF(OR('Retrofit Inputs'!D697="",'Retrofit Inputs'!F697=""),"",IF(OR('Retrofit Inputs'!D697="LED Tube",'Retrofit Inputs'!D697="LED Kit"),CONCATENATE("LED"," ",'Retrofit Inputs'!F697),CONCATENATE('Retrofit Inputs'!D697, " ",'Retrofit Inputs'!F697)))</f>
        <v/>
      </c>
      <c r="G693" s="120" t="str">
        <f>IF(F693="","",VLOOKUP(F693,Measures!D$11:G$245,4,FALSE))</f>
        <v/>
      </c>
      <c r="H693" s="129" t="str">
        <f>IF('Retrofit Inputs'!H697=0,"",'Retrofit Inputs'!H697)</f>
        <v/>
      </c>
      <c r="I693" s="129" t="str">
        <f>IF('Retrofit Inputs'!K697=0,"",'Retrofit Inputs'!K697)</f>
        <v/>
      </c>
      <c r="J693" s="130" t="str">
        <f ca="1">IF(OR(B693="",I693=""),"",IF(I693="None",0,INDEX(INDIRECT(CONCATENATE(B693,"SF")),1,MATCH(I693,Defaults!D$22:G$22,0))))</f>
        <v/>
      </c>
      <c r="K693" s="128" t="str">
        <f>IF(OR('Retrofit Inputs'!M697="",'Retrofit Inputs'!O697=""),"",IF(OR('Retrofit Inputs'!M697="LED Tube",'Retrofit Inputs'!M697="LED Kit"),CONCATENATE("LED"," ",'Retrofit Inputs'!O697),CONCATENATE('Retrofit Inputs'!M697, " ",'Retrofit Inputs'!O697)))</f>
        <v/>
      </c>
      <c r="L693" s="123" t="str">
        <f>IF(K693="","",VLOOKUP(K693,Measures!D$11:G$245,4,FALSE))</f>
        <v/>
      </c>
      <c r="M693" s="121" t="str">
        <f>IF('Retrofit Inputs'!Q697=0,"",'Retrofit Inputs'!Q697)</f>
        <v/>
      </c>
      <c r="N693" s="129" t="str">
        <f>IF('Retrofit Inputs'!T697=0,"",'Retrofit Inputs'!T697)</f>
        <v/>
      </c>
      <c r="O693" s="130" t="str">
        <f ca="1">IF(OR(B693="",N693=""),"",IF(N693="None",0,INDEX(INDIRECT(CONCATENATE(B693,"SF")),1,MATCH(N693,Defaults!D$22:G$22,0))))</f>
        <v/>
      </c>
      <c r="P693" s="131" t="str">
        <f t="shared" ca="1" si="40"/>
        <v/>
      </c>
      <c r="Q693" s="228" t="str">
        <f t="shared" ca="1" si="41"/>
        <v/>
      </c>
      <c r="R693" s="132" t="str">
        <f t="shared" ca="1" si="42"/>
        <v/>
      </c>
      <c r="S693" s="352" t="str">
        <f t="shared" ca="1" si="43"/>
        <v/>
      </c>
    </row>
    <row r="694" spans="2:24" ht="15.5">
      <c r="B694" s="348" t="str">
        <f>IF('Retrofit Inputs'!B698=0,"",'Retrofit Inputs'!B698)</f>
        <v/>
      </c>
      <c r="C694" s="118" t="str">
        <f>IF(B694="","",VLOOKUP(B694,Defaults!B$22:C$28,2,FALSE))</f>
        <v/>
      </c>
      <c r="D694" s="125" t="str">
        <f>IFERROR(VLOOKUP(F694,Measures!$D$11:$F$245,3,FALSE),"")</f>
        <v/>
      </c>
      <c r="E694" s="127" t="str">
        <f ca="1">IF(OR('Project Info'!$C$16="",B694=""),"",IF(D694="Screw-in Lighting",INDEX(INDIRECT(CONCATENATE(B694,"SI_IE")),'Project Info'!C$16,1),IF(D694="Hard-Wired Lighting",INDEX(INDIRECT(CONCATENATE(B694,"HW_IE")),'Project Info'!C$16,1))))</f>
        <v/>
      </c>
      <c r="F694" s="128" t="str">
        <f>IF(OR('Retrofit Inputs'!D698="",'Retrofit Inputs'!F698=""),"",IF(OR('Retrofit Inputs'!D698="LED Tube",'Retrofit Inputs'!D698="LED Kit"),CONCATENATE("LED"," ",'Retrofit Inputs'!F698),CONCATENATE('Retrofit Inputs'!D698, " ",'Retrofit Inputs'!F698)))</f>
        <v/>
      </c>
      <c r="G694" s="120" t="str">
        <f>IF(F694="","",VLOOKUP(F694,Measures!D$11:G$245,4,FALSE))</f>
        <v/>
      </c>
      <c r="H694" s="129" t="str">
        <f>IF('Retrofit Inputs'!H698=0,"",'Retrofit Inputs'!H698)</f>
        <v/>
      </c>
      <c r="I694" s="129" t="str">
        <f>IF('Retrofit Inputs'!K698=0,"",'Retrofit Inputs'!K698)</f>
        <v/>
      </c>
      <c r="J694" s="130" t="str">
        <f ca="1">IF(OR(B694="",I694=""),"",IF(I694="None",0,INDEX(INDIRECT(CONCATENATE(B694,"SF")),1,MATCH(I694,Defaults!D$22:G$22,0))))</f>
        <v/>
      </c>
      <c r="K694" s="24" t="str">
        <f>IF(OR('Retrofit Inputs'!M698="",'Retrofit Inputs'!O698=""),"",IF(OR('Retrofit Inputs'!M698="LED Tube",'Retrofit Inputs'!M698="LED Kit"),CONCATENATE("LED"," ",'Retrofit Inputs'!O698),CONCATENATE('Retrofit Inputs'!M698, " ",'Retrofit Inputs'!O698)))</f>
        <v/>
      </c>
      <c r="L694" s="123" t="str">
        <f>IF(K694="","",VLOOKUP(K694,Measures!D$11:G$245,4,FALSE))</f>
        <v/>
      </c>
      <c r="M694" s="121" t="str">
        <f>IF('Retrofit Inputs'!Q698=0,"",'Retrofit Inputs'!Q698)</f>
        <v/>
      </c>
      <c r="N694" s="25" t="str">
        <f>IF('Retrofit Inputs'!T698=0,"",'Retrofit Inputs'!T698)</f>
        <v/>
      </c>
      <c r="O694" s="26" t="str">
        <f ca="1">IF(OR(B694="",N694=""),"",IF(N694="None",0,INDEX(INDIRECT(CONCATENATE(B694,"SF")),1,MATCH(N694,Defaults!D$22:G$22,0))))</f>
        <v/>
      </c>
      <c r="P694" s="27" t="str">
        <f t="shared" ca="1" si="40"/>
        <v/>
      </c>
      <c r="Q694" s="229" t="str">
        <f t="shared" ca="1" si="41"/>
        <v/>
      </c>
      <c r="R694" s="81" t="str">
        <f t="shared" ca="1" si="42"/>
        <v/>
      </c>
      <c r="S694" s="353" t="str">
        <f t="shared" ca="1" si="43"/>
        <v/>
      </c>
    </row>
    <row r="695" spans="2:24" ht="15.5">
      <c r="B695" s="348" t="str">
        <f>IF('Retrofit Inputs'!B699=0,"",'Retrofit Inputs'!B699)</f>
        <v/>
      </c>
      <c r="C695" s="118" t="str">
        <f>IF(B695="","",VLOOKUP(B695,Defaults!B$22:C$28,2,FALSE))</f>
        <v/>
      </c>
      <c r="D695" s="125" t="str">
        <f>IFERROR(VLOOKUP(F695,Measures!$D$11:$F$245,3,FALSE),"")</f>
        <v/>
      </c>
      <c r="E695" s="127" t="str">
        <f ca="1">IF(OR('Project Info'!$C$16="",B695=""),"",IF(D695="Screw-in Lighting",INDEX(INDIRECT(CONCATENATE(B695,"SI_IE")),'Project Info'!C$16,1),IF(D695="Hard-Wired Lighting",INDEX(INDIRECT(CONCATENATE(B695,"HW_IE")),'Project Info'!C$16,1))))</f>
        <v/>
      </c>
      <c r="F695" s="128" t="str">
        <f>IF(OR('Retrofit Inputs'!D699="",'Retrofit Inputs'!F699=""),"",IF(OR('Retrofit Inputs'!D699="LED Tube",'Retrofit Inputs'!D699="LED Kit"),CONCATENATE("LED"," ",'Retrofit Inputs'!F699),CONCATENATE('Retrofit Inputs'!D699, " ",'Retrofit Inputs'!F699)))</f>
        <v/>
      </c>
      <c r="G695" s="120" t="str">
        <f>IF(F695="","",VLOOKUP(F695,Measures!D$11:G$245,4,FALSE))</f>
        <v/>
      </c>
      <c r="H695" s="129" t="str">
        <f>IF('Retrofit Inputs'!H699=0,"",'Retrofit Inputs'!H699)</f>
        <v/>
      </c>
      <c r="I695" s="129" t="str">
        <f>IF('Retrofit Inputs'!K699=0,"",'Retrofit Inputs'!K699)</f>
        <v/>
      </c>
      <c r="J695" s="130" t="str">
        <f ca="1">IF(OR(B695="",I695=""),"",IF(I695="None",0,INDEX(INDIRECT(CONCATENATE(B695,"SF")),1,MATCH(I695,Defaults!D$22:G$22,0))))</f>
        <v/>
      </c>
      <c r="K695" s="128" t="str">
        <f>IF(OR('Retrofit Inputs'!M699="",'Retrofit Inputs'!O699=""),"",IF(OR('Retrofit Inputs'!M699="LED Tube",'Retrofit Inputs'!M699="LED Kit"),CONCATENATE("LED"," ",'Retrofit Inputs'!O699),CONCATENATE('Retrofit Inputs'!M699, " ",'Retrofit Inputs'!O699)))</f>
        <v/>
      </c>
      <c r="L695" s="123" t="str">
        <f>IF(K695="","",VLOOKUP(K695,Measures!D$11:G$245,4,FALSE))</f>
        <v/>
      </c>
      <c r="M695" s="121" t="str">
        <f>IF('Retrofit Inputs'!Q699=0,"",'Retrofit Inputs'!Q699)</f>
        <v/>
      </c>
      <c r="N695" s="129" t="str">
        <f>IF('Retrofit Inputs'!T699=0,"",'Retrofit Inputs'!T699)</f>
        <v/>
      </c>
      <c r="O695" s="130" t="str">
        <f ca="1">IF(OR(B695="",N695=""),"",IF(N695="None",0,INDEX(INDIRECT(CONCATENATE(B695,"SF")),1,MATCH(N695,Defaults!D$22:G$22,0))))</f>
        <v/>
      </c>
      <c r="P695" s="131" t="str">
        <f t="shared" ca="1" si="40"/>
        <v/>
      </c>
      <c r="Q695" s="228" t="str">
        <f t="shared" ca="1" si="41"/>
        <v/>
      </c>
      <c r="R695" s="132" t="str">
        <f t="shared" ca="1" si="42"/>
        <v/>
      </c>
      <c r="S695" s="352" t="str">
        <f t="shared" ca="1" si="43"/>
        <v/>
      </c>
    </row>
    <row r="696" spans="2:24" ht="15.5">
      <c r="B696" s="348" t="str">
        <f>IF('Retrofit Inputs'!B700=0,"",'Retrofit Inputs'!B700)</f>
        <v/>
      </c>
      <c r="C696" s="118" t="str">
        <f>IF(B696="","",VLOOKUP(B696,Defaults!B$22:C$28,2,FALSE))</f>
        <v/>
      </c>
      <c r="D696" s="125" t="str">
        <f>IFERROR(VLOOKUP(F696,Measures!$D$11:$F$245,3,FALSE),"")</f>
        <v/>
      </c>
      <c r="E696" s="127" t="str">
        <f ca="1">IF(OR('Project Info'!$C$16="",B696=""),"",IF(D696="Screw-in Lighting",INDEX(INDIRECT(CONCATENATE(B696,"SI_IE")),'Project Info'!C$16,1),IF(D696="Hard-Wired Lighting",INDEX(INDIRECT(CONCATENATE(B696,"HW_IE")),'Project Info'!C$16,1))))</f>
        <v/>
      </c>
      <c r="F696" s="128" t="str">
        <f>IF(OR('Retrofit Inputs'!D700="",'Retrofit Inputs'!F700=""),"",IF(OR('Retrofit Inputs'!D700="LED Tube",'Retrofit Inputs'!D700="LED Kit"),CONCATENATE("LED"," ",'Retrofit Inputs'!F700),CONCATENATE('Retrofit Inputs'!D700, " ",'Retrofit Inputs'!F700)))</f>
        <v/>
      </c>
      <c r="G696" s="120" t="str">
        <f>IF(F696="","",VLOOKUP(F696,Measures!D$11:G$245,4,FALSE))</f>
        <v/>
      </c>
      <c r="H696" s="129" t="str">
        <f>IF('Retrofit Inputs'!H700=0,"",'Retrofit Inputs'!H700)</f>
        <v/>
      </c>
      <c r="I696" s="129" t="str">
        <f>IF('Retrofit Inputs'!K700=0,"",'Retrofit Inputs'!K700)</f>
        <v/>
      </c>
      <c r="J696" s="130" t="str">
        <f ca="1">IF(OR(B696="",I696=""),"",IF(I696="None",0,INDEX(INDIRECT(CONCATENATE(B696,"SF")),1,MATCH(I696,Defaults!D$22:G$22,0))))</f>
        <v/>
      </c>
      <c r="K696" s="128" t="str">
        <f>IF(OR('Retrofit Inputs'!M700="",'Retrofit Inputs'!O700=""),"",IF(OR('Retrofit Inputs'!M700="LED Tube",'Retrofit Inputs'!M700="LED Kit"),CONCATENATE("LED"," ",'Retrofit Inputs'!O700),CONCATENATE('Retrofit Inputs'!M700, " ",'Retrofit Inputs'!O700)))</f>
        <v/>
      </c>
      <c r="L696" s="123" t="str">
        <f>IF(K696="","",VLOOKUP(K696,Measures!D$11:G$245,4,FALSE))</f>
        <v/>
      </c>
      <c r="M696" s="121" t="str">
        <f>IF('Retrofit Inputs'!Q700=0,"",'Retrofit Inputs'!Q700)</f>
        <v/>
      </c>
      <c r="N696" s="129" t="str">
        <f>IF('Retrofit Inputs'!T700=0,"",'Retrofit Inputs'!T700)</f>
        <v/>
      </c>
      <c r="O696" s="130" t="str">
        <f ca="1">IF(OR(B696="",N696=""),"",IF(N696="None",0,INDEX(INDIRECT(CONCATENATE(B696,"SF")),1,MATCH(N696,Defaults!D$22:G$22,0))))</f>
        <v/>
      </c>
      <c r="P696" s="131" t="str">
        <f t="shared" ca="1" si="40"/>
        <v/>
      </c>
      <c r="Q696" s="228" t="str">
        <f t="shared" ca="1" si="41"/>
        <v/>
      </c>
      <c r="R696" s="132" t="str">
        <f t="shared" ca="1" si="42"/>
        <v/>
      </c>
      <c r="S696" s="352" t="str">
        <f t="shared" ca="1" si="43"/>
        <v/>
      </c>
    </row>
    <row r="697" spans="2:24" ht="15.5">
      <c r="B697" s="348" t="str">
        <f>IF('Retrofit Inputs'!B701=0,"",'Retrofit Inputs'!B701)</f>
        <v/>
      </c>
      <c r="C697" s="118" t="str">
        <f>IF(B697="","",VLOOKUP(B697,Defaults!B$22:C$28,2,FALSE))</f>
        <v/>
      </c>
      <c r="D697" s="125" t="str">
        <f>IFERROR(VLOOKUP(F697,Measures!$D$11:$F$245,3,FALSE),"")</f>
        <v/>
      </c>
      <c r="E697" s="127" t="str">
        <f ca="1">IF(OR('Project Info'!$C$16="",B697=""),"",IF(D697="Screw-in Lighting",INDEX(INDIRECT(CONCATENATE(B697,"SI_IE")),'Project Info'!C$16,1),IF(D697="Hard-Wired Lighting",INDEX(INDIRECT(CONCATENATE(B697,"HW_IE")),'Project Info'!C$16,1))))</f>
        <v/>
      </c>
      <c r="F697" s="128" t="str">
        <f>IF(OR('Retrofit Inputs'!D701="",'Retrofit Inputs'!F701=""),"",IF(OR('Retrofit Inputs'!D701="LED Tube",'Retrofit Inputs'!D701="LED Kit"),CONCATENATE("LED"," ",'Retrofit Inputs'!F701),CONCATENATE('Retrofit Inputs'!D701, " ",'Retrofit Inputs'!F701)))</f>
        <v/>
      </c>
      <c r="G697" s="120" t="str">
        <f>IF(F697="","",VLOOKUP(F697,Measures!D$11:G$245,4,FALSE))</f>
        <v/>
      </c>
      <c r="H697" s="129" t="str">
        <f>IF('Retrofit Inputs'!H701=0,"",'Retrofit Inputs'!H701)</f>
        <v/>
      </c>
      <c r="I697" s="129" t="str">
        <f>IF('Retrofit Inputs'!K701=0,"",'Retrofit Inputs'!K701)</f>
        <v/>
      </c>
      <c r="J697" s="130" t="str">
        <f ca="1">IF(OR(B697="",I697=""),"",IF(I697="None",0,INDEX(INDIRECT(CONCATENATE(B697,"SF")),1,MATCH(I697,Defaults!D$22:G$22,0))))</f>
        <v/>
      </c>
      <c r="K697" s="128" t="str">
        <f>IF(OR('Retrofit Inputs'!M701="",'Retrofit Inputs'!O701=""),"",IF(OR('Retrofit Inputs'!M701="LED Tube",'Retrofit Inputs'!M701="LED Kit"),CONCATENATE("LED"," ",'Retrofit Inputs'!O701),CONCATENATE('Retrofit Inputs'!M701, " ",'Retrofit Inputs'!O701)))</f>
        <v/>
      </c>
      <c r="L697" s="123" t="str">
        <f>IF(K697="","",VLOOKUP(K697,Measures!D$11:G$245,4,FALSE))</f>
        <v/>
      </c>
      <c r="M697" s="121" t="str">
        <f>IF('Retrofit Inputs'!Q701=0,"",'Retrofit Inputs'!Q701)</f>
        <v/>
      </c>
      <c r="N697" s="129" t="str">
        <f>IF('Retrofit Inputs'!T701=0,"",'Retrofit Inputs'!T701)</f>
        <v/>
      </c>
      <c r="O697" s="130" t="str">
        <f ca="1">IF(OR(B697="",N697=""),"",IF(N697="None",0,INDEX(INDIRECT(CONCATENATE(B697,"SF")),1,MATCH(N697,Defaults!D$22:G$22,0))))</f>
        <v/>
      </c>
      <c r="P697" s="131" t="str">
        <f t="shared" ca="1" si="40"/>
        <v/>
      </c>
      <c r="Q697" s="228" t="str">
        <f t="shared" ca="1" si="41"/>
        <v/>
      </c>
      <c r="R697" s="132" t="str">
        <f t="shared" ca="1" si="42"/>
        <v/>
      </c>
      <c r="S697" s="352" t="str">
        <f t="shared" ca="1" si="43"/>
        <v/>
      </c>
    </row>
    <row r="698" spans="2:24" ht="15.5">
      <c r="B698" s="348" t="str">
        <f>IF('Retrofit Inputs'!B702=0,"",'Retrofit Inputs'!B702)</f>
        <v/>
      </c>
      <c r="C698" s="118" t="str">
        <f>IF(B698="","",VLOOKUP(B698,Defaults!B$22:C$28,2,FALSE))</f>
        <v/>
      </c>
      <c r="D698" s="125" t="str">
        <f>IFERROR(VLOOKUP(F698,Measures!$D$11:$F$245,3,FALSE),"")</f>
        <v/>
      </c>
      <c r="E698" s="127" t="str">
        <f ca="1">IF(OR('Project Info'!$C$16="",B698=""),"",IF(D698="Screw-in Lighting",INDEX(INDIRECT(CONCATENATE(B698,"SI_IE")),'Project Info'!C$16,1),IF(D698="Hard-Wired Lighting",INDEX(INDIRECT(CONCATENATE(B698,"HW_IE")),'Project Info'!C$16,1))))</f>
        <v/>
      </c>
      <c r="F698" s="128" t="str">
        <f>IF(OR('Retrofit Inputs'!D702="",'Retrofit Inputs'!F702=""),"",IF(OR('Retrofit Inputs'!D702="LED Tube",'Retrofit Inputs'!D702="LED Kit"),CONCATENATE("LED"," ",'Retrofit Inputs'!F702),CONCATENATE('Retrofit Inputs'!D702, " ",'Retrofit Inputs'!F702)))</f>
        <v/>
      </c>
      <c r="G698" s="120" t="str">
        <f>IF(F698="","",VLOOKUP(F698,Measures!D$11:G$245,4,FALSE))</f>
        <v/>
      </c>
      <c r="H698" s="129" t="str">
        <f>IF('Retrofit Inputs'!H702=0,"",'Retrofit Inputs'!H702)</f>
        <v/>
      </c>
      <c r="I698" s="129" t="str">
        <f>IF('Retrofit Inputs'!K702=0,"",'Retrofit Inputs'!K702)</f>
        <v/>
      </c>
      <c r="J698" s="130" t="str">
        <f ca="1">IF(OR(B698="",I698=""),"",IF(I698="None",0,INDEX(INDIRECT(CONCATENATE(B698,"SF")),1,MATCH(I698,Defaults!D$22:G$22,0))))</f>
        <v/>
      </c>
      <c r="K698" s="128" t="str">
        <f>IF(OR('Retrofit Inputs'!M702="",'Retrofit Inputs'!O702=""),"",IF(OR('Retrofit Inputs'!M702="LED Tube",'Retrofit Inputs'!M702="LED Kit"),CONCATENATE("LED"," ",'Retrofit Inputs'!O702),CONCATENATE('Retrofit Inputs'!M702, " ",'Retrofit Inputs'!O702)))</f>
        <v/>
      </c>
      <c r="L698" s="123" t="str">
        <f>IF(K698="","",VLOOKUP(K698,Measures!D$11:G$245,4,FALSE))</f>
        <v/>
      </c>
      <c r="M698" s="121" t="str">
        <f>IF('Retrofit Inputs'!Q702=0,"",'Retrofit Inputs'!Q702)</f>
        <v/>
      </c>
      <c r="N698" s="129" t="str">
        <f>IF('Retrofit Inputs'!T702=0,"",'Retrofit Inputs'!T702)</f>
        <v/>
      </c>
      <c r="O698" s="130" t="str">
        <f ca="1">IF(OR(B698="",N698=""),"",IF(N698="None",0,INDEX(INDIRECT(CONCATENATE(B698,"SF")),1,MATCH(N698,Defaults!D$22:G$22,0))))</f>
        <v/>
      </c>
      <c r="P698" s="131" t="str">
        <f t="shared" ca="1" si="40"/>
        <v/>
      </c>
      <c r="Q698" s="228" t="str">
        <f t="shared" ca="1" si="41"/>
        <v/>
      </c>
      <c r="R698" s="132" t="str">
        <f t="shared" ca="1" si="42"/>
        <v/>
      </c>
      <c r="S698" s="352" t="str">
        <f t="shared" ca="1" si="43"/>
        <v/>
      </c>
    </row>
    <row r="699" spans="2:24" ht="15.5">
      <c r="B699" s="348" t="str">
        <f>IF('Retrofit Inputs'!B703=0,"",'Retrofit Inputs'!B703)</f>
        <v/>
      </c>
      <c r="C699" s="118" t="str">
        <f>IF(B699="","",VLOOKUP(B699,Defaults!B$22:C$28,2,FALSE))</f>
        <v/>
      </c>
      <c r="D699" s="125" t="str">
        <f>IFERROR(VLOOKUP(F699,Measures!$D$11:$F$245,3,FALSE),"")</f>
        <v/>
      </c>
      <c r="E699" s="127" t="str">
        <f ca="1">IF(OR('Project Info'!$C$16="",B699=""),"",IF(D699="Screw-in Lighting",INDEX(INDIRECT(CONCATENATE(B699,"SI_IE")),'Project Info'!C$16,1),IF(D699="Hard-Wired Lighting",INDEX(INDIRECT(CONCATENATE(B699,"HW_IE")),'Project Info'!C$16,1))))</f>
        <v/>
      </c>
      <c r="F699" s="128" t="str">
        <f>IF(OR('Retrofit Inputs'!D703="",'Retrofit Inputs'!F703=""),"",IF(OR('Retrofit Inputs'!D703="LED Tube",'Retrofit Inputs'!D703="LED Kit"),CONCATENATE("LED"," ",'Retrofit Inputs'!F703),CONCATENATE('Retrofit Inputs'!D703, " ",'Retrofit Inputs'!F703)))</f>
        <v/>
      </c>
      <c r="G699" s="120" t="str">
        <f>IF(F699="","",VLOOKUP(F699,Measures!D$11:G$245,4,FALSE))</f>
        <v/>
      </c>
      <c r="H699" s="129" t="str">
        <f>IF('Retrofit Inputs'!H703=0,"",'Retrofit Inputs'!H703)</f>
        <v/>
      </c>
      <c r="I699" s="129" t="str">
        <f>IF('Retrofit Inputs'!K703=0,"",'Retrofit Inputs'!K703)</f>
        <v/>
      </c>
      <c r="J699" s="130" t="str">
        <f ca="1">IF(OR(B699="",I699=""),"",IF(I699="None",0,INDEX(INDIRECT(CONCATENATE(B699,"SF")),1,MATCH(I699,Defaults!D$22:G$22,0))))</f>
        <v/>
      </c>
      <c r="K699" s="128" t="str">
        <f>IF(OR('Retrofit Inputs'!M703="",'Retrofit Inputs'!O703=""),"",IF(OR('Retrofit Inputs'!M703="LED Tube",'Retrofit Inputs'!M703="LED Kit"),CONCATENATE("LED"," ",'Retrofit Inputs'!O703),CONCATENATE('Retrofit Inputs'!M703, " ",'Retrofit Inputs'!O703)))</f>
        <v/>
      </c>
      <c r="L699" s="123" t="str">
        <f>IF(K699="","",VLOOKUP(K699,Measures!D$11:G$245,4,FALSE))</f>
        <v/>
      </c>
      <c r="M699" s="121" t="str">
        <f>IF('Retrofit Inputs'!Q703=0,"",'Retrofit Inputs'!Q703)</f>
        <v/>
      </c>
      <c r="N699" s="129" t="str">
        <f>IF('Retrofit Inputs'!T703=0,"",'Retrofit Inputs'!T703)</f>
        <v/>
      </c>
      <c r="O699" s="130" t="str">
        <f ca="1">IF(OR(B699="",N699=""),"",IF(N699="None",0,INDEX(INDIRECT(CONCATENATE(B699,"SF")),1,MATCH(N699,Defaults!D$22:G$22,0))))</f>
        <v/>
      </c>
      <c r="P699" s="131" t="str">
        <f t="shared" ca="1" si="40"/>
        <v/>
      </c>
      <c r="Q699" s="228" t="str">
        <f t="shared" ca="1" si="41"/>
        <v/>
      </c>
      <c r="R699" s="132" t="str">
        <f t="shared" ca="1" si="42"/>
        <v/>
      </c>
      <c r="S699" s="352" t="str">
        <f t="shared" ca="1" si="43"/>
        <v/>
      </c>
    </row>
    <row r="700" spans="2:24" ht="15.5">
      <c r="B700" s="348" t="str">
        <f>IF('Retrofit Inputs'!B704=0,"",'Retrofit Inputs'!B704)</f>
        <v/>
      </c>
      <c r="C700" s="118" t="str">
        <f>IF(B700="","",VLOOKUP(B700,Defaults!B$22:C$28,2,FALSE))</f>
        <v/>
      </c>
      <c r="D700" s="125" t="str">
        <f>IFERROR(VLOOKUP(F700,Measures!$D$11:$F$245,3,FALSE),"")</f>
        <v/>
      </c>
      <c r="E700" s="127" t="str">
        <f ca="1">IF(OR('Project Info'!$C$16="",B700=""),"",IF(D700="Screw-in Lighting",INDEX(INDIRECT(CONCATENATE(B700,"SI_IE")),'Project Info'!C$16,1),IF(D700="Hard-Wired Lighting",INDEX(INDIRECT(CONCATENATE(B700,"HW_IE")),'Project Info'!C$16,1))))</f>
        <v/>
      </c>
      <c r="F700" s="133" t="str">
        <f>IF(OR('Retrofit Inputs'!D704="",'Retrofit Inputs'!F704=""),"",IF(OR('Retrofit Inputs'!D704="LED Tube",'Retrofit Inputs'!D704="LED Kit"),CONCATENATE("LED"," ",'Retrofit Inputs'!F704),CONCATENATE('Retrofit Inputs'!D704, " ",'Retrofit Inputs'!F704)))</f>
        <v/>
      </c>
      <c r="G700" s="120" t="str">
        <f>IF(F700="","",VLOOKUP(F700,Measures!D$11:G$245,4,FALSE))</f>
        <v/>
      </c>
      <c r="H700" s="134" t="str">
        <f>IF('Retrofit Inputs'!H704=0,"",'Retrofit Inputs'!H704)</f>
        <v/>
      </c>
      <c r="I700" s="134" t="str">
        <f>IF('Retrofit Inputs'!K704=0,"",'Retrofit Inputs'!K704)</f>
        <v/>
      </c>
      <c r="J700" s="135" t="str">
        <f ca="1">IF(OR(B700="",I700=""),"",IF(I700="None",0,INDEX(INDIRECT(CONCATENATE(B700,"SF")),1,MATCH(I700,Defaults!D$22:G$22,0))))</f>
        <v/>
      </c>
      <c r="K700" s="128" t="str">
        <f>IF(OR('Retrofit Inputs'!M704="",'Retrofit Inputs'!O704=""),"",IF(OR('Retrofit Inputs'!M704="LED Tube",'Retrofit Inputs'!M704="LED Kit"),CONCATENATE("LED"," ",'Retrofit Inputs'!O704),CONCATENATE('Retrofit Inputs'!M704, " ",'Retrofit Inputs'!O704)))</f>
        <v/>
      </c>
      <c r="L700" s="123" t="str">
        <f>IF(K700="","",VLOOKUP(K700,Measures!D$11:G$245,4,FALSE))</f>
        <v/>
      </c>
      <c r="M700" s="121" t="str">
        <f>IF('Retrofit Inputs'!Q704=0,"",'Retrofit Inputs'!Q704)</f>
        <v/>
      </c>
      <c r="N700" s="129" t="str">
        <f>IF('Retrofit Inputs'!T704=0,"",'Retrofit Inputs'!T704)</f>
        <v/>
      </c>
      <c r="O700" s="130" t="str">
        <f ca="1">IF(OR(B700="",N700=""),"",IF(N700="None",0,INDEX(INDIRECT(CONCATENATE(B700,"SF")),1,MATCH(N700,Defaults!D$22:G$22,0))))</f>
        <v/>
      </c>
      <c r="P700" s="131" t="str">
        <f t="shared" ca="1" si="40"/>
        <v/>
      </c>
      <c r="Q700" s="228" t="str">
        <f t="shared" ca="1" si="41"/>
        <v/>
      </c>
      <c r="R700" s="132" t="str">
        <f t="shared" ca="1" si="42"/>
        <v/>
      </c>
      <c r="S700" s="352" t="str">
        <f t="shared" ca="1" si="43"/>
        <v/>
      </c>
    </row>
    <row r="701" spans="2:24" s="20" customFormat="1" ht="15" customHeight="1">
      <c r="B701" s="348" t="str">
        <f>IF('Retrofit Inputs'!B705=0,"",'Retrofit Inputs'!B705)</f>
        <v/>
      </c>
      <c r="C701" s="118" t="str">
        <f>IF(B701="","",VLOOKUP(B701,Defaults!B$22:C$28,2,FALSE))</f>
        <v/>
      </c>
      <c r="D701" s="125" t="str">
        <f>IFERROR(VLOOKUP(F701,Measures!$D$11:$F$245,3,FALSE),"")</f>
        <v/>
      </c>
      <c r="E701" s="127" t="str">
        <f ca="1">IF(OR('Project Info'!$C$16="",B701=""),"",IF(D701="Screw-in Lighting",INDEX(INDIRECT(CONCATENATE(B701,"SI_IE")),'Project Info'!C$16,1),IF(D701="Hard-Wired Lighting",INDEX(INDIRECT(CONCATENATE(B701,"HW_IE")),'Project Info'!C$16,1))))</f>
        <v/>
      </c>
      <c r="F701" s="128" t="str">
        <f>IF(OR('Retrofit Inputs'!D705="",'Retrofit Inputs'!F705=""),"",IF(OR('Retrofit Inputs'!D705="LED Tube",'Retrofit Inputs'!D705="LED Kit"),CONCATENATE("LED"," ",'Retrofit Inputs'!F705),CONCATENATE('Retrofit Inputs'!D705, " ",'Retrofit Inputs'!F705)))</f>
        <v/>
      </c>
      <c r="G701" s="120" t="str">
        <f>IF(F701="","",VLOOKUP(F701,Measures!D$11:G$245,4,FALSE))</f>
        <v/>
      </c>
      <c r="H701" s="129" t="str">
        <f>IF('Retrofit Inputs'!H705=0,"",'Retrofit Inputs'!H705)</f>
        <v/>
      </c>
      <c r="I701" s="129" t="str">
        <f>IF('Retrofit Inputs'!K705=0,"",'Retrofit Inputs'!K705)</f>
        <v/>
      </c>
      <c r="J701" s="130" t="str">
        <f ca="1">IF(OR(B701="",I701=""),"",IF(I701="None",0,INDEX(INDIRECT(CONCATENATE(B701,"SF")),1,MATCH(I701,Defaults!D$22:G$22,0))))</f>
        <v/>
      </c>
      <c r="K701" s="128" t="str">
        <f>IF(OR('Retrofit Inputs'!M705="",'Retrofit Inputs'!O705=""),"",IF(OR('Retrofit Inputs'!M705="LED Tube",'Retrofit Inputs'!M705="LED Kit"),CONCATENATE("LED"," ",'Retrofit Inputs'!O705),CONCATENATE('Retrofit Inputs'!M705, " ",'Retrofit Inputs'!O705)))</f>
        <v/>
      </c>
      <c r="L701" s="123" t="str">
        <f>IF(K701="","",VLOOKUP(K701,Measures!D$11:G$245,4,FALSE))</f>
        <v/>
      </c>
      <c r="M701" s="121" t="str">
        <f>IF('Retrofit Inputs'!Q705=0,"",'Retrofit Inputs'!Q705)</f>
        <v/>
      </c>
      <c r="N701" s="129" t="str">
        <f>IF('Retrofit Inputs'!T705=0,"",'Retrofit Inputs'!T705)</f>
        <v/>
      </c>
      <c r="O701" s="130" t="str">
        <f ca="1">IF(OR(B701="",N701=""),"",IF(N701="None",0,INDEX(INDIRECT(CONCATENATE(B701,"SF")),1,MATCH(N701,Defaults!D$22:G$22,0))))</f>
        <v/>
      </c>
      <c r="P701" s="131" t="str">
        <f t="shared" ca="1" si="40"/>
        <v/>
      </c>
      <c r="Q701" s="228" t="str">
        <f t="shared" ca="1" si="41"/>
        <v/>
      </c>
      <c r="R701" s="132" t="str">
        <f t="shared" ca="1" si="42"/>
        <v/>
      </c>
      <c r="S701" s="352" t="str">
        <f t="shared" ca="1" si="43"/>
        <v/>
      </c>
      <c r="T701" s="104"/>
      <c r="U701" s="13"/>
      <c r="V701" s="13"/>
      <c r="W701" s="13"/>
      <c r="X701" s="13"/>
    </row>
    <row r="702" spans="2:24" s="20" customFormat="1" ht="15" customHeight="1">
      <c r="B702" s="348" t="str">
        <f>IF('Retrofit Inputs'!B706=0,"",'Retrofit Inputs'!B706)</f>
        <v/>
      </c>
      <c r="C702" s="118" t="str">
        <f>IF(B702="","",VLOOKUP(B702,Defaults!B$22:C$28,2,FALSE))</f>
        <v/>
      </c>
      <c r="D702" s="125" t="str">
        <f>IFERROR(VLOOKUP(F702,Measures!$D$11:$F$245,3,FALSE),"")</f>
        <v/>
      </c>
      <c r="E702" s="127" t="str">
        <f ca="1">IF(OR('Project Info'!$C$16="",B702=""),"",IF(D702="Screw-in Lighting",INDEX(INDIRECT(CONCATENATE(B702,"SI_IE")),'Project Info'!C$16,1),IF(D702="Hard-Wired Lighting",INDEX(INDIRECT(CONCATENATE(B702,"HW_IE")),'Project Info'!C$16,1))))</f>
        <v/>
      </c>
      <c r="F702" s="128" t="str">
        <f>IF(OR('Retrofit Inputs'!D706="",'Retrofit Inputs'!F706=""),"",IF(OR('Retrofit Inputs'!D706="LED Tube",'Retrofit Inputs'!D706="LED Kit"),CONCATENATE("LED"," ",'Retrofit Inputs'!F706),CONCATENATE('Retrofit Inputs'!D706, " ",'Retrofit Inputs'!F706)))</f>
        <v/>
      </c>
      <c r="G702" s="120" t="str">
        <f>IF(F702="","",VLOOKUP(F702,Measures!D$11:G$245,4,FALSE))</f>
        <v/>
      </c>
      <c r="H702" s="129" t="str">
        <f>IF('Retrofit Inputs'!H706=0,"",'Retrofit Inputs'!H706)</f>
        <v/>
      </c>
      <c r="I702" s="129" t="str">
        <f>IF('Retrofit Inputs'!K706=0,"",'Retrofit Inputs'!K706)</f>
        <v/>
      </c>
      <c r="J702" s="130" t="str">
        <f ca="1">IF(OR(B702="",I702=""),"",IF(I702="None",0,INDEX(INDIRECT(CONCATENATE(B702,"SF")),1,MATCH(I702,Defaults!D$22:G$22,0))))</f>
        <v/>
      </c>
      <c r="K702" s="24" t="str">
        <f>IF(OR('Retrofit Inputs'!M706="",'Retrofit Inputs'!O706=""),"",IF(OR('Retrofit Inputs'!M706="LED Tube",'Retrofit Inputs'!M706="LED Kit"),CONCATENATE("LED"," ",'Retrofit Inputs'!O706),CONCATENATE('Retrofit Inputs'!M706, " ",'Retrofit Inputs'!O706)))</f>
        <v/>
      </c>
      <c r="L702" s="123" t="str">
        <f>IF(K702="","",VLOOKUP(K702,Measures!D$11:G$245,4,FALSE))</f>
        <v/>
      </c>
      <c r="M702" s="121" t="str">
        <f>IF('Retrofit Inputs'!Q706=0,"",'Retrofit Inputs'!Q706)</f>
        <v/>
      </c>
      <c r="N702" s="25" t="str">
        <f>IF('Retrofit Inputs'!T706=0,"",'Retrofit Inputs'!T706)</f>
        <v/>
      </c>
      <c r="O702" s="26" t="str">
        <f ca="1">IF(OR(B702="",N702=""),"",IF(N702="None",0,INDEX(INDIRECT(CONCATENATE(B702,"SF")),1,MATCH(N702,Defaults!D$22:G$22,0))))</f>
        <v/>
      </c>
      <c r="P702" s="131" t="str">
        <f t="shared" ca="1" si="40"/>
        <v/>
      </c>
      <c r="Q702" s="229" t="str">
        <f t="shared" ca="1" si="41"/>
        <v/>
      </c>
      <c r="R702" s="81" t="str">
        <f t="shared" ca="1" si="42"/>
        <v/>
      </c>
      <c r="S702" s="353" t="str">
        <f t="shared" ca="1" si="43"/>
        <v/>
      </c>
      <c r="T702" s="15"/>
      <c r="U702" s="104"/>
      <c r="V702" s="13"/>
      <c r="W702" s="13"/>
      <c r="X702" s="13"/>
    </row>
    <row r="703" spans="2:24" s="20" customFormat="1" ht="15" customHeight="1">
      <c r="B703" s="348" t="str">
        <f>IF('Retrofit Inputs'!B707=0,"",'Retrofit Inputs'!B707)</f>
        <v/>
      </c>
      <c r="C703" s="118" t="str">
        <f>IF(B703="","",VLOOKUP(B703,Defaults!B$22:C$28,2,FALSE))</f>
        <v/>
      </c>
      <c r="D703" s="125" t="str">
        <f>IFERROR(VLOOKUP(F703,Measures!$D$11:$F$245,3,FALSE),"")</f>
        <v/>
      </c>
      <c r="E703" s="127" t="str">
        <f ca="1">IF(OR('Project Info'!$C$16="",B703=""),"",IF(D703="Screw-in Lighting",INDEX(INDIRECT(CONCATENATE(B703,"SI_IE")),'Project Info'!C$16,1),IF(D703="Hard-Wired Lighting",INDEX(INDIRECT(CONCATENATE(B703,"HW_IE")),'Project Info'!C$16,1))))</f>
        <v/>
      </c>
      <c r="F703" s="128" t="str">
        <f>IF(OR('Retrofit Inputs'!D707="",'Retrofit Inputs'!F707=""),"",IF(OR('Retrofit Inputs'!D707="LED Tube",'Retrofit Inputs'!D707="LED Kit"),CONCATENATE("LED"," ",'Retrofit Inputs'!F707),CONCATENATE('Retrofit Inputs'!D707, " ",'Retrofit Inputs'!F707)))</f>
        <v/>
      </c>
      <c r="G703" s="120" t="str">
        <f>IF(F703="","",VLOOKUP(F703,Measures!D$11:G$245,4,FALSE))</f>
        <v/>
      </c>
      <c r="H703" s="129" t="str">
        <f>IF('Retrofit Inputs'!H707=0,"",'Retrofit Inputs'!H707)</f>
        <v/>
      </c>
      <c r="I703" s="129" t="str">
        <f>IF('Retrofit Inputs'!K707=0,"",'Retrofit Inputs'!K707)</f>
        <v/>
      </c>
      <c r="J703" s="130" t="str">
        <f ca="1">IF(OR(B703="",I703=""),"",IF(I703="None",0,INDEX(INDIRECT(CONCATENATE(B703,"SF")),1,MATCH(I703,Defaults!D$22:G$22,0))))</f>
        <v/>
      </c>
      <c r="K703" s="128" t="str">
        <f>IF(OR('Retrofit Inputs'!M707="",'Retrofit Inputs'!O707=""),"",IF(OR('Retrofit Inputs'!M707="LED Tube",'Retrofit Inputs'!M707="LED Kit"),CONCATENATE("LED"," ",'Retrofit Inputs'!O707),CONCATENATE('Retrofit Inputs'!M707, " ",'Retrofit Inputs'!O707)))</f>
        <v/>
      </c>
      <c r="L703" s="123" t="str">
        <f>IF(K703="","",VLOOKUP(K703,Measures!D$11:G$245,4,FALSE))</f>
        <v/>
      </c>
      <c r="M703" s="121" t="str">
        <f>IF('Retrofit Inputs'!Q707=0,"",'Retrofit Inputs'!Q707)</f>
        <v/>
      </c>
      <c r="N703" s="129" t="str">
        <f>IF('Retrofit Inputs'!T707=0,"",'Retrofit Inputs'!T707)</f>
        <v/>
      </c>
      <c r="O703" s="130" t="str">
        <f ca="1">IF(OR(B703="",N703=""),"",IF(N703="None",0,INDEX(INDIRECT(CONCATENATE(B703,"SF")),1,MATCH(N703,Defaults!D$22:G$22,0))))</f>
        <v/>
      </c>
      <c r="P703" s="131" t="str">
        <f t="shared" ca="1" si="40"/>
        <v/>
      </c>
      <c r="Q703" s="228" t="str">
        <f t="shared" ca="1" si="41"/>
        <v/>
      </c>
      <c r="R703" s="132" t="str">
        <f t="shared" ca="1" si="42"/>
        <v/>
      </c>
      <c r="S703" s="352" t="str">
        <f t="shared" ca="1" si="43"/>
        <v/>
      </c>
      <c r="T703" s="104"/>
      <c r="U703" s="16"/>
    </row>
    <row r="704" spans="2:24" s="20" customFormat="1" ht="15" customHeight="1">
      <c r="B704" s="348" t="str">
        <f>IF('Retrofit Inputs'!B708=0,"",'Retrofit Inputs'!B708)</f>
        <v/>
      </c>
      <c r="C704" s="118" t="str">
        <f>IF(B704="","",VLOOKUP(B704,Defaults!B$22:C$28,2,FALSE))</f>
        <v/>
      </c>
      <c r="D704" s="125" t="str">
        <f>IFERROR(VLOOKUP(F704,Measures!$D$11:$F$245,3,FALSE),"")</f>
        <v/>
      </c>
      <c r="E704" s="127" t="str">
        <f ca="1">IF(OR('Project Info'!$C$16="",B704=""),"",IF(D704="Screw-in Lighting",INDEX(INDIRECT(CONCATENATE(B704,"SI_IE")),'Project Info'!C$16,1),IF(D704="Hard-Wired Lighting",INDEX(INDIRECT(CONCATENATE(B704,"HW_IE")),'Project Info'!C$16,1))))</f>
        <v/>
      </c>
      <c r="F704" s="128" t="str">
        <f>IF(OR('Retrofit Inputs'!D708="",'Retrofit Inputs'!F708=""),"",IF(OR('Retrofit Inputs'!D708="LED Tube",'Retrofit Inputs'!D708="LED Kit"),CONCATENATE("LED"," ",'Retrofit Inputs'!F708),CONCATENATE('Retrofit Inputs'!D708, " ",'Retrofit Inputs'!F708)))</f>
        <v/>
      </c>
      <c r="G704" s="120" t="str">
        <f>IF(F704="","",VLOOKUP(F704,Measures!D$11:G$245,4,FALSE))</f>
        <v/>
      </c>
      <c r="H704" s="129" t="str">
        <f>IF('Retrofit Inputs'!H708=0,"",'Retrofit Inputs'!H708)</f>
        <v/>
      </c>
      <c r="I704" s="129" t="str">
        <f>IF('Retrofit Inputs'!K708=0,"",'Retrofit Inputs'!K708)</f>
        <v/>
      </c>
      <c r="J704" s="130" t="str">
        <f ca="1">IF(OR(B704="",I704=""),"",IF(I704="None",0,INDEX(INDIRECT(CONCATENATE(B704,"SF")),1,MATCH(I704,Defaults!D$22:G$22,0))))</f>
        <v/>
      </c>
      <c r="K704" s="128" t="str">
        <f>IF(OR('Retrofit Inputs'!M708="",'Retrofit Inputs'!O708=""),"",IF(OR('Retrofit Inputs'!M708="LED Tube",'Retrofit Inputs'!M708="LED Kit"),CONCATENATE("LED"," ",'Retrofit Inputs'!O708),CONCATENATE('Retrofit Inputs'!M708, " ",'Retrofit Inputs'!O708)))</f>
        <v/>
      </c>
      <c r="L704" s="123" t="str">
        <f>IF(K704="","",VLOOKUP(K704,Measures!D$11:G$245,4,FALSE))</f>
        <v/>
      </c>
      <c r="M704" s="121" t="str">
        <f>IF('Retrofit Inputs'!Q708=0,"",'Retrofit Inputs'!Q708)</f>
        <v/>
      </c>
      <c r="N704" s="129" t="str">
        <f>IF('Retrofit Inputs'!T708=0,"",'Retrofit Inputs'!T708)</f>
        <v/>
      </c>
      <c r="O704" s="130" t="str">
        <f ca="1">IF(OR(B704="",N704=""),"",IF(N704="None",0,INDEX(INDIRECT(CONCATENATE(B704,"SF")),1,MATCH(N704,Defaults!D$22:G$22,0))))</f>
        <v/>
      </c>
      <c r="P704" s="131" t="str">
        <f t="shared" ca="1" si="40"/>
        <v/>
      </c>
      <c r="Q704" s="228" t="str">
        <f t="shared" ca="1" si="41"/>
        <v/>
      </c>
      <c r="R704" s="132" t="str">
        <f t="shared" ca="1" si="42"/>
        <v/>
      </c>
      <c r="S704" s="352" t="str">
        <f t="shared" ca="1" si="43"/>
        <v/>
      </c>
      <c r="T704" s="104"/>
      <c r="U704" s="104"/>
    </row>
    <row r="705" spans="1:24" s="20" customFormat="1" ht="15" customHeight="1">
      <c r="B705" s="348" t="str">
        <f>IF('Retrofit Inputs'!B709=0,"",'Retrofit Inputs'!B709)</f>
        <v/>
      </c>
      <c r="C705" s="118" t="str">
        <f>IF(B705="","",VLOOKUP(B705,Defaults!B$22:C$28,2,FALSE))</f>
        <v/>
      </c>
      <c r="D705" s="125" t="str">
        <f>IFERROR(VLOOKUP(F705,Measures!$D$11:$F$245,3,FALSE),"")</f>
        <v/>
      </c>
      <c r="E705" s="127" t="str">
        <f ca="1">IF(OR('Project Info'!$C$16="",B705=""),"",IF(D705="Screw-in Lighting",INDEX(INDIRECT(CONCATENATE(B705,"SI_IE")),'Project Info'!C$16,1),IF(D705="Hard-Wired Lighting",INDEX(INDIRECT(CONCATENATE(B705,"HW_IE")),'Project Info'!C$16,1))))</f>
        <v/>
      </c>
      <c r="F705" s="128" t="str">
        <f>IF(OR('Retrofit Inputs'!D709="",'Retrofit Inputs'!F709=""),"",IF(OR('Retrofit Inputs'!D709="LED Tube",'Retrofit Inputs'!D709="LED Kit"),CONCATENATE("LED"," ",'Retrofit Inputs'!F709),CONCATENATE('Retrofit Inputs'!D709, " ",'Retrofit Inputs'!F709)))</f>
        <v/>
      </c>
      <c r="G705" s="120" t="str">
        <f>IF(F705="","",VLOOKUP(F705,Measures!D$11:G$245,4,FALSE))</f>
        <v/>
      </c>
      <c r="H705" s="129" t="str">
        <f>IF('Retrofit Inputs'!H709=0,"",'Retrofit Inputs'!H709)</f>
        <v/>
      </c>
      <c r="I705" s="129" t="str">
        <f>IF('Retrofit Inputs'!K709=0,"",'Retrofit Inputs'!K709)</f>
        <v/>
      </c>
      <c r="J705" s="130" t="str">
        <f ca="1">IF(OR(B705="",I705=""),"",IF(I705="None",0,INDEX(INDIRECT(CONCATENATE(B705,"SF")),1,MATCH(I705,Defaults!D$22:G$22,0))))</f>
        <v/>
      </c>
      <c r="K705" s="128" t="str">
        <f>IF(OR('Retrofit Inputs'!M709="",'Retrofit Inputs'!O709=""),"",IF(OR('Retrofit Inputs'!M709="LED Tube",'Retrofit Inputs'!M709="LED Kit"),CONCATENATE("LED"," ",'Retrofit Inputs'!O709),CONCATENATE('Retrofit Inputs'!M709, " ",'Retrofit Inputs'!O709)))</f>
        <v/>
      </c>
      <c r="L705" s="123" t="str">
        <f>IF(K705="","",VLOOKUP(K705,Measures!D$11:G$245,4,FALSE))</f>
        <v/>
      </c>
      <c r="M705" s="121" t="str">
        <f>IF('Retrofit Inputs'!Q709=0,"",'Retrofit Inputs'!Q709)</f>
        <v/>
      </c>
      <c r="N705" s="129" t="str">
        <f>IF('Retrofit Inputs'!T709=0,"",'Retrofit Inputs'!T709)</f>
        <v/>
      </c>
      <c r="O705" s="130" t="str">
        <f ca="1">IF(OR(B705="",N705=""),"",IF(N705="None",0,INDEX(INDIRECT(CONCATENATE(B705,"SF")),1,MATCH(N705,Defaults!D$22:G$22,0))))</f>
        <v/>
      </c>
      <c r="P705" s="131" t="str">
        <f t="shared" ca="1" si="40"/>
        <v/>
      </c>
      <c r="Q705" s="228" t="str">
        <f t="shared" ca="1" si="41"/>
        <v/>
      </c>
      <c r="R705" s="132" t="str">
        <f t="shared" ca="1" si="42"/>
        <v/>
      </c>
      <c r="S705" s="352" t="str">
        <f t="shared" ca="1" si="43"/>
        <v/>
      </c>
      <c r="T705" s="104"/>
      <c r="U705" s="104"/>
    </row>
    <row r="706" spans="1:24" s="20" customFormat="1" ht="15" customHeight="1">
      <c r="A706" s="104"/>
      <c r="B706" s="348" t="str">
        <f>IF('Retrofit Inputs'!B710=0,"",'Retrofit Inputs'!B710)</f>
        <v/>
      </c>
      <c r="C706" s="118" t="str">
        <f>IF(B706="","",VLOOKUP(B706,Defaults!B$22:C$28,2,FALSE))</f>
        <v/>
      </c>
      <c r="D706" s="125" t="str">
        <f>IFERROR(VLOOKUP(F706,Measures!$D$11:$F$245,3,FALSE),"")</f>
        <v/>
      </c>
      <c r="E706" s="127" t="str">
        <f ca="1">IF(OR('Project Info'!$C$16="",B706=""),"",IF(D706="Screw-in Lighting",INDEX(INDIRECT(CONCATENATE(B706,"SI_IE")),'Project Info'!C$16,1),IF(D706="Hard-Wired Lighting",INDEX(INDIRECT(CONCATENATE(B706,"HW_IE")),'Project Info'!C$16,1))))</f>
        <v/>
      </c>
      <c r="F706" s="128" t="str">
        <f>IF(OR('Retrofit Inputs'!D710="",'Retrofit Inputs'!F710=""),"",IF(OR('Retrofit Inputs'!D710="LED Tube",'Retrofit Inputs'!D710="LED Kit"),CONCATENATE("LED"," ",'Retrofit Inputs'!F710),CONCATENATE('Retrofit Inputs'!D710, " ",'Retrofit Inputs'!F710)))</f>
        <v/>
      </c>
      <c r="G706" s="120" t="str">
        <f>IF(F706="","",VLOOKUP(F706,Measures!D$11:G$245,4,FALSE))</f>
        <v/>
      </c>
      <c r="H706" s="129" t="str">
        <f>IF('Retrofit Inputs'!H710=0,"",'Retrofit Inputs'!H710)</f>
        <v/>
      </c>
      <c r="I706" s="129" t="str">
        <f>IF('Retrofit Inputs'!K710=0,"",'Retrofit Inputs'!K710)</f>
        <v/>
      </c>
      <c r="J706" s="130" t="str">
        <f ca="1">IF(OR(B706="",I706=""),"",IF(I706="None",0,INDEX(INDIRECT(CONCATENATE(B706,"SF")),1,MATCH(I706,Defaults!D$22:G$22,0))))</f>
        <v/>
      </c>
      <c r="K706" s="128" t="str">
        <f>IF(OR('Retrofit Inputs'!M710="",'Retrofit Inputs'!O710=""),"",IF(OR('Retrofit Inputs'!M710="LED Tube",'Retrofit Inputs'!M710="LED Kit"),CONCATENATE("LED"," ",'Retrofit Inputs'!O710),CONCATENATE('Retrofit Inputs'!M710, " ",'Retrofit Inputs'!O710)))</f>
        <v/>
      </c>
      <c r="L706" s="123" t="str">
        <f>IF(K706="","",VLOOKUP(K706,Measures!D$11:G$245,4,FALSE))</f>
        <v/>
      </c>
      <c r="M706" s="121" t="str">
        <f>IF('Retrofit Inputs'!Q710=0,"",'Retrofit Inputs'!Q710)</f>
        <v/>
      </c>
      <c r="N706" s="129" t="str">
        <f>IF('Retrofit Inputs'!T710=0,"",'Retrofit Inputs'!T710)</f>
        <v/>
      </c>
      <c r="O706" s="130" t="str">
        <f ca="1">IF(OR(B706="",N706=""),"",IF(N706="None",0,INDEX(INDIRECT(CONCATENATE(B706,"SF")),1,MATCH(N706,Defaults!D$22:G$22,0))))</f>
        <v/>
      </c>
      <c r="P706" s="131" t="str">
        <f t="shared" ca="1" si="40"/>
        <v/>
      </c>
      <c r="Q706" s="228" t="str">
        <f t="shared" ca="1" si="41"/>
        <v/>
      </c>
      <c r="R706" s="132" t="str">
        <f t="shared" ca="1" si="42"/>
        <v/>
      </c>
      <c r="S706" s="352" t="str">
        <f t="shared" ca="1" si="43"/>
        <v/>
      </c>
      <c r="T706" s="104"/>
      <c r="U706" s="104"/>
    </row>
    <row r="707" spans="1:24" s="20" customFormat="1" ht="15" customHeight="1">
      <c r="A707" s="18"/>
      <c r="B707" s="348" t="str">
        <f>IF('Retrofit Inputs'!B711=0,"",'Retrofit Inputs'!B711)</f>
        <v/>
      </c>
      <c r="C707" s="118" t="str">
        <f>IF(B707="","",VLOOKUP(B707,Defaults!B$22:C$28,2,FALSE))</f>
        <v/>
      </c>
      <c r="D707" s="125" t="str">
        <f>IFERROR(VLOOKUP(F707,Measures!$D$11:$F$245,3,FALSE),"")</f>
        <v/>
      </c>
      <c r="E707" s="127" t="str">
        <f ca="1">IF(OR('Project Info'!$C$16="",B707=""),"",IF(D707="Screw-in Lighting",INDEX(INDIRECT(CONCATENATE(B707,"SI_IE")),'Project Info'!C$16,1),IF(D707="Hard-Wired Lighting",INDEX(INDIRECT(CONCATENATE(B707,"HW_IE")),'Project Info'!C$16,1))))</f>
        <v/>
      </c>
      <c r="F707" s="128" t="str">
        <f>IF(OR('Retrofit Inputs'!D711="",'Retrofit Inputs'!F711=""),"",IF(OR('Retrofit Inputs'!D711="LED Tube",'Retrofit Inputs'!D711="LED Kit"),CONCATENATE("LED"," ",'Retrofit Inputs'!F711),CONCATENATE('Retrofit Inputs'!D711, " ",'Retrofit Inputs'!F711)))</f>
        <v/>
      </c>
      <c r="G707" s="120" t="str">
        <f>IF(F707="","",VLOOKUP(F707,Measures!D$11:G$245,4,FALSE))</f>
        <v/>
      </c>
      <c r="H707" s="129" t="str">
        <f>IF('Retrofit Inputs'!H711=0,"",'Retrofit Inputs'!H711)</f>
        <v/>
      </c>
      <c r="I707" s="129" t="str">
        <f>IF('Retrofit Inputs'!K711=0,"",'Retrofit Inputs'!K711)</f>
        <v/>
      </c>
      <c r="J707" s="130" t="str">
        <f ca="1">IF(OR(B707="",I707=""),"",IF(I707="None",0,INDEX(INDIRECT(CONCATENATE(B707,"SF")),1,MATCH(I707,Defaults!D$22:G$22,0))))</f>
        <v/>
      </c>
      <c r="K707" s="128" t="str">
        <f>IF(OR('Retrofit Inputs'!M711="",'Retrofit Inputs'!O711=""),"",IF(OR('Retrofit Inputs'!M711="LED Tube",'Retrofit Inputs'!M711="LED Kit"),CONCATENATE("LED"," ",'Retrofit Inputs'!O711),CONCATENATE('Retrofit Inputs'!M711, " ",'Retrofit Inputs'!O711)))</f>
        <v/>
      </c>
      <c r="L707" s="123" t="str">
        <f>IF(K707="","",VLOOKUP(K707,Measures!D$11:G$245,4,FALSE))</f>
        <v/>
      </c>
      <c r="M707" s="121" t="str">
        <f>IF('Retrofit Inputs'!Q711=0,"",'Retrofit Inputs'!Q711)</f>
        <v/>
      </c>
      <c r="N707" s="129" t="str">
        <f>IF('Retrofit Inputs'!T711=0,"",'Retrofit Inputs'!T711)</f>
        <v/>
      </c>
      <c r="O707" s="130" t="str">
        <f ca="1">IF(OR(B707="",N707=""),"",IF(N707="None",0,INDEX(INDIRECT(CONCATENATE(B707,"SF")),1,MATCH(N707,Defaults!D$22:G$22,0))))</f>
        <v/>
      </c>
      <c r="P707" s="131" t="str">
        <f t="shared" ca="1" si="40"/>
        <v/>
      </c>
      <c r="Q707" s="228" t="str">
        <f t="shared" ca="1" si="41"/>
        <v/>
      </c>
      <c r="R707" s="132" t="str">
        <f t="shared" ca="1" si="42"/>
        <v/>
      </c>
      <c r="S707" s="352" t="str">
        <f t="shared" ca="1" si="43"/>
        <v/>
      </c>
      <c r="T707" s="104"/>
      <c r="U707" s="104"/>
    </row>
    <row r="708" spans="1:24" s="20" customFormat="1" ht="15" customHeight="1">
      <c r="A708" s="109"/>
      <c r="B708" s="348" t="str">
        <f>IF('Retrofit Inputs'!B712=0,"",'Retrofit Inputs'!B712)</f>
        <v/>
      </c>
      <c r="C708" s="118" t="str">
        <f>IF(B708="","",VLOOKUP(B708,Defaults!B$22:C$28,2,FALSE))</f>
        <v/>
      </c>
      <c r="D708" s="125" t="str">
        <f>IFERROR(VLOOKUP(F708,Measures!$D$11:$F$245,3,FALSE),"")</f>
        <v/>
      </c>
      <c r="E708" s="127" t="str">
        <f ca="1">IF(OR('Project Info'!$C$16="",B708=""),"",IF(D708="Screw-in Lighting",INDEX(INDIRECT(CONCATENATE(B708,"SI_IE")),'Project Info'!C$16,1),IF(D708="Hard-Wired Lighting",INDEX(INDIRECT(CONCATENATE(B708,"HW_IE")),'Project Info'!C$16,1))))</f>
        <v/>
      </c>
      <c r="F708" s="133" t="str">
        <f>IF(OR('Retrofit Inputs'!D712="",'Retrofit Inputs'!F712=""),"",IF(OR('Retrofit Inputs'!D712="LED Tube",'Retrofit Inputs'!D712="LED Kit"),CONCATENATE("LED"," ",'Retrofit Inputs'!F712),CONCATENATE('Retrofit Inputs'!D712, " ",'Retrofit Inputs'!F712)))</f>
        <v/>
      </c>
      <c r="G708" s="120" t="str">
        <f>IF(F708="","",VLOOKUP(F708,Measures!D$11:G$245,4,FALSE))</f>
        <v/>
      </c>
      <c r="H708" s="134" t="str">
        <f>IF('Retrofit Inputs'!H712=0,"",'Retrofit Inputs'!H712)</f>
        <v/>
      </c>
      <c r="I708" s="134" t="str">
        <f>IF('Retrofit Inputs'!K712=0,"",'Retrofit Inputs'!K712)</f>
        <v/>
      </c>
      <c r="J708" s="135" t="str">
        <f ca="1">IF(OR(B708="",I708=""),"",IF(I708="None",0,INDEX(INDIRECT(CONCATENATE(B708,"SF")),1,MATCH(I708,Defaults!D$22:G$22,0))))</f>
        <v/>
      </c>
      <c r="K708" s="128" t="str">
        <f>IF(OR('Retrofit Inputs'!M712="",'Retrofit Inputs'!O712=""),"",IF(OR('Retrofit Inputs'!M712="LED Tube",'Retrofit Inputs'!M712="LED Kit"),CONCATENATE("LED"," ",'Retrofit Inputs'!O712),CONCATENATE('Retrofit Inputs'!M712, " ",'Retrofit Inputs'!O712)))</f>
        <v/>
      </c>
      <c r="L708" s="123" t="str">
        <f>IF(K708="","",VLOOKUP(K708,Measures!D$11:G$245,4,FALSE))</f>
        <v/>
      </c>
      <c r="M708" s="121" t="str">
        <f>IF('Retrofit Inputs'!Q712=0,"",'Retrofit Inputs'!Q712)</f>
        <v/>
      </c>
      <c r="N708" s="129" t="str">
        <f>IF('Retrofit Inputs'!T712=0,"",'Retrofit Inputs'!T712)</f>
        <v/>
      </c>
      <c r="O708" s="130" t="str">
        <f ca="1">IF(OR(B708="",N708=""),"",IF(N708="None",0,INDEX(INDIRECT(CONCATENATE(B708,"SF")),1,MATCH(N708,Defaults!D$22:G$22,0))))</f>
        <v/>
      </c>
      <c r="P708" s="131" t="str">
        <f t="shared" ca="1" si="40"/>
        <v/>
      </c>
      <c r="Q708" s="228" t="str">
        <f t="shared" ca="1" si="41"/>
        <v/>
      </c>
      <c r="R708" s="132" t="str">
        <f t="shared" ca="1" si="42"/>
        <v/>
      </c>
      <c r="S708" s="352" t="str">
        <f t="shared" ca="1" si="43"/>
        <v/>
      </c>
      <c r="T708" s="104"/>
      <c r="U708" s="104"/>
    </row>
    <row r="709" spans="1:24" s="20" customFormat="1" ht="15" customHeight="1">
      <c r="A709" s="109"/>
      <c r="B709" s="348" t="str">
        <f>IF('Retrofit Inputs'!B713=0,"",'Retrofit Inputs'!B713)</f>
        <v/>
      </c>
      <c r="C709" s="118" t="str">
        <f>IF(B709="","",VLOOKUP(B709,Defaults!B$22:C$28,2,FALSE))</f>
        <v/>
      </c>
      <c r="D709" s="125" t="str">
        <f>IFERROR(VLOOKUP(F709,Measures!$D$11:$F$245,3,FALSE),"")</f>
        <v/>
      </c>
      <c r="E709" s="127" t="str">
        <f ca="1">IF(OR('Project Info'!$C$16="",B709=""),"",IF(D709="Screw-in Lighting",INDEX(INDIRECT(CONCATENATE(B709,"SI_IE")),'Project Info'!C$16,1),IF(D709="Hard-Wired Lighting",INDEX(INDIRECT(CONCATENATE(B709,"HW_IE")),'Project Info'!C$16,1))))</f>
        <v/>
      </c>
      <c r="F709" s="133" t="str">
        <f>IF(OR('Retrofit Inputs'!D713="",'Retrofit Inputs'!F713=""),"",IF(OR('Retrofit Inputs'!D713="LED Tube",'Retrofit Inputs'!D713="LED Kit"),CONCATENATE("LED"," ",'Retrofit Inputs'!F713),CONCATENATE('Retrofit Inputs'!D713, " ",'Retrofit Inputs'!F713)))</f>
        <v/>
      </c>
      <c r="G709" s="120" t="str">
        <f>IF(F709="","",VLOOKUP(F709,Measures!D$11:G$245,4,FALSE))</f>
        <v/>
      </c>
      <c r="H709" s="134" t="str">
        <f>IF('Retrofit Inputs'!H713=0,"",'Retrofit Inputs'!H713)</f>
        <v/>
      </c>
      <c r="I709" s="134" t="str">
        <f>IF('Retrofit Inputs'!K713=0,"",'Retrofit Inputs'!K713)</f>
        <v/>
      </c>
      <c r="J709" s="135" t="str">
        <f ca="1">IF(OR(B709="",I709=""),"",IF(I709="None",0,INDEX(INDIRECT(CONCATENATE(B709,"SF")),1,MATCH(I709,Defaults!D$22:G$22,0))))</f>
        <v/>
      </c>
      <c r="K709" s="128" t="str">
        <f>IF(OR('Retrofit Inputs'!M713="",'Retrofit Inputs'!O713=""),"",IF(OR('Retrofit Inputs'!M713="LED Tube",'Retrofit Inputs'!M713="LED Kit"),CONCATENATE("LED"," ",'Retrofit Inputs'!O713),CONCATENATE('Retrofit Inputs'!M713, " ",'Retrofit Inputs'!O713)))</f>
        <v/>
      </c>
      <c r="L709" s="123" t="str">
        <f>IF(K709="","",VLOOKUP(K709,Measures!D$11:G$245,4,FALSE))</f>
        <v/>
      </c>
      <c r="M709" s="121" t="str">
        <f>IF('Retrofit Inputs'!Q713=0,"",'Retrofit Inputs'!Q713)</f>
        <v/>
      </c>
      <c r="N709" s="129" t="str">
        <f>IF('Retrofit Inputs'!T713=0,"",'Retrofit Inputs'!T713)</f>
        <v/>
      </c>
      <c r="O709" s="130" t="str">
        <f ca="1">IF(OR(B709="",N709=""),"",IF(N709="None",0,INDEX(INDIRECT(CONCATENATE(B709,"SF")),1,MATCH(N709,Defaults!D$22:G$22,0))))</f>
        <v/>
      </c>
      <c r="P709" s="131" t="str">
        <f t="shared" ca="1" si="40"/>
        <v/>
      </c>
      <c r="Q709" s="228" t="str">
        <f t="shared" ca="1" si="41"/>
        <v/>
      </c>
      <c r="R709" s="132" t="str">
        <f t="shared" ca="1" si="42"/>
        <v/>
      </c>
      <c r="S709" s="352" t="str">
        <f t="shared" ca="1" si="43"/>
        <v/>
      </c>
      <c r="T709" s="104"/>
      <c r="U709" s="104"/>
    </row>
    <row r="710" spans="1:24" s="20" customFormat="1" ht="15" customHeight="1">
      <c r="A710" s="109"/>
      <c r="B710" s="348" t="str">
        <f>IF('Retrofit Inputs'!B714=0,"",'Retrofit Inputs'!B714)</f>
        <v/>
      </c>
      <c r="C710" s="118" t="str">
        <f>IF(B710="","",VLOOKUP(B710,Defaults!B$22:C$28,2,FALSE))</f>
        <v/>
      </c>
      <c r="D710" s="125" t="str">
        <f>IFERROR(VLOOKUP(F710,Measures!$D$11:$F$245,3,FALSE),"")</f>
        <v/>
      </c>
      <c r="E710" s="127" t="str">
        <f ca="1">IF(OR('Project Info'!$C$16="",B710=""),"",IF(D710="Screw-in Lighting",INDEX(INDIRECT(CONCATENATE(B710,"SI_IE")),'Project Info'!C$16,1),IF(D710="Hard-Wired Lighting",INDEX(INDIRECT(CONCATENATE(B710,"HW_IE")),'Project Info'!C$16,1))))</f>
        <v/>
      </c>
      <c r="F710" s="117" t="str">
        <f>IF(OR('Retrofit Inputs'!D714="",'Retrofit Inputs'!F714=""),"",IF(OR('Retrofit Inputs'!D714="LED Tube",'Retrofit Inputs'!D714="LED Kit"),CONCATENATE("LED"," ",'Retrofit Inputs'!F714),CONCATENATE('Retrofit Inputs'!D714, " ",'Retrofit Inputs'!F714)))</f>
        <v/>
      </c>
      <c r="G710" s="120" t="str">
        <f>IF(F710="","",VLOOKUP(F710,Measures!D$11:G$245,4,FALSE))</f>
        <v/>
      </c>
      <c r="H710" s="121" t="str">
        <f>IF('Retrofit Inputs'!H714=0,"",'Retrofit Inputs'!H714)</f>
        <v/>
      </c>
      <c r="I710" s="121" t="str">
        <f>IF('Retrofit Inputs'!K714=0,"",'Retrofit Inputs'!K714)</f>
        <v/>
      </c>
      <c r="J710" s="122" t="str">
        <f ca="1">IF(OR(B710="",I710=""),"",IF(I710="None",0,INDEX(INDIRECT(CONCATENATE(B710,"SF")),1,MATCH(I710,Defaults!D$22:G$22,0))))</f>
        <v/>
      </c>
      <c r="K710" s="117" t="str">
        <f>IF(OR('Retrofit Inputs'!M714="",'Retrofit Inputs'!O714=""),"",IF(OR('Retrofit Inputs'!M714="LED Tube",'Retrofit Inputs'!M714="LED Kit"),CONCATENATE("LED"," ",'Retrofit Inputs'!O714),CONCATENATE('Retrofit Inputs'!M714, " ",'Retrofit Inputs'!O714)))</f>
        <v/>
      </c>
      <c r="L710" s="123" t="str">
        <f>IF(K710="","",VLOOKUP(K710,Measures!D$11:G$245,4,FALSE))</f>
        <v/>
      </c>
      <c r="M710" s="121" t="str">
        <f>IF('Retrofit Inputs'!Q714=0,"",'Retrofit Inputs'!Q714)</f>
        <v/>
      </c>
      <c r="N710" s="121" t="str">
        <f>IF('Retrofit Inputs'!T714=0,"",'Retrofit Inputs'!T714)</f>
        <v/>
      </c>
      <c r="O710" s="122" t="str">
        <f ca="1">IF(OR(B710="",N710=""),"",IF(N710="None",0,INDEX(INDIRECT(CONCATENATE(B710,"SF")),1,MATCH(N710,Defaults!D$22:G$22,0))))</f>
        <v/>
      </c>
      <c r="P710" s="136" t="str">
        <f t="shared" ca="1" si="40"/>
        <v/>
      </c>
      <c r="Q710" s="230" t="str">
        <f t="shared" ca="1" si="41"/>
        <v/>
      </c>
      <c r="R710" s="126" t="str">
        <f t="shared" ca="1" si="42"/>
        <v/>
      </c>
      <c r="S710" s="351" t="str">
        <f t="shared" ca="1" si="43"/>
        <v/>
      </c>
      <c r="T710" s="104"/>
      <c r="U710" s="104"/>
    </row>
    <row r="711" spans="1:24" ht="15" customHeight="1">
      <c r="A711" s="15"/>
      <c r="B711" s="348" t="str">
        <f>IF('Retrofit Inputs'!B715=0,"",'Retrofit Inputs'!B715)</f>
        <v/>
      </c>
      <c r="C711" s="118" t="str">
        <f>IF(B711="","",VLOOKUP(B711,Defaults!B$22:C$28,2,FALSE))</f>
        <v/>
      </c>
      <c r="D711" s="125" t="str">
        <f>IFERROR(VLOOKUP(F711,Measures!$D$11:$F$245,3,FALSE),"")</f>
        <v/>
      </c>
      <c r="E711" s="127" t="str">
        <f ca="1">IF(OR('Project Info'!$C$16="",B711=""),"",IF(D711="Screw-in Lighting",INDEX(INDIRECT(CONCATENATE(B711,"SI_IE")),'Project Info'!C$16,1),IF(D711="Hard-Wired Lighting",INDEX(INDIRECT(CONCATENATE(B711,"HW_IE")),'Project Info'!C$16,1))))</f>
        <v/>
      </c>
      <c r="F711" s="128" t="str">
        <f>IF(OR('Retrofit Inputs'!D715="",'Retrofit Inputs'!F715=""),"",IF(OR('Retrofit Inputs'!D715="LED Tube",'Retrofit Inputs'!D715="LED Kit"),CONCATENATE("LED"," ",'Retrofit Inputs'!F715),CONCATENATE('Retrofit Inputs'!D715, " ",'Retrofit Inputs'!F715)))</f>
        <v/>
      </c>
      <c r="G711" s="120" t="str">
        <f>IF(F711="","",VLOOKUP(F711,Measures!D$11:G$245,4,FALSE))</f>
        <v/>
      </c>
      <c r="H711" s="129" t="str">
        <f>IF('Retrofit Inputs'!H715=0,"",'Retrofit Inputs'!H715)</f>
        <v/>
      </c>
      <c r="I711" s="129" t="str">
        <f>IF('Retrofit Inputs'!K715=0,"",'Retrofit Inputs'!K715)</f>
        <v/>
      </c>
      <c r="J711" s="130" t="str">
        <f ca="1">IF(OR(B711="",I711=""),"",IF(I711="None",0,INDEX(INDIRECT(CONCATENATE(B711,"SF")),1,MATCH(I711,Defaults!D$22:G$22,0))))</f>
        <v/>
      </c>
      <c r="K711" s="128" t="str">
        <f>IF(OR('Retrofit Inputs'!M715="",'Retrofit Inputs'!O715=""),"",IF(OR('Retrofit Inputs'!M715="LED Tube",'Retrofit Inputs'!M715="LED Kit"),CONCATENATE("LED"," ",'Retrofit Inputs'!O715),CONCATENATE('Retrofit Inputs'!M715, " ",'Retrofit Inputs'!O715)))</f>
        <v/>
      </c>
      <c r="L711" s="123" t="str">
        <f>IF(K711="","",VLOOKUP(K711,Measures!D$11:G$245,4,FALSE))</f>
        <v/>
      </c>
      <c r="M711" s="121" t="str">
        <f>IF('Retrofit Inputs'!Q715=0,"",'Retrofit Inputs'!Q715)</f>
        <v/>
      </c>
      <c r="N711" s="129" t="str">
        <f>IF('Retrofit Inputs'!T715=0,"",'Retrofit Inputs'!T715)</f>
        <v/>
      </c>
      <c r="O711" s="130" t="str">
        <f ca="1">IF(OR(B711="",N711=""),"",IF(N711="None",0,INDEX(INDIRECT(CONCATENATE(B711,"SF")),1,MATCH(N711,Defaults!D$22:G$22,0))))</f>
        <v/>
      </c>
      <c r="P711" s="131" t="str">
        <f t="shared" ca="1" si="40"/>
        <v/>
      </c>
      <c r="Q711" s="228" t="str">
        <f t="shared" ca="1" si="41"/>
        <v/>
      </c>
      <c r="R711" s="132" t="str">
        <f t="shared" ca="1" si="42"/>
        <v/>
      </c>
      <c r="S711" s="352" t="str">
        <f t="shared" ca="1" si="43"/>
        <v/>
      </c>
      <c r="U711" s="104"/>
      <c r="V711" s="20"/>
      <c r="W711" s="20"/>
      <c r="X711" s="20"/>
    </row>
    <row r="712" spans="1:24" ht="15" customHeight="1">
      <c r="A712" s="19"/>
      <c r="B712" s="348" t="str">
        <f>IF('Retrofit Inputs'!B716=0,"",'Retrofit Inputs'!B716)</f>
        <v/>
      </c>
      <c r="C712" s="118" t="str">
        <f>IF(B712="","",VLOOKUP(B712,Defaults!B$22:C$28,2,FALSE))</f>
        <v/>
      </c>
      <c r="D712" s="125" t="str">
        <f>IFERROR(VLOOKUP(F712,Measures!$D$11:$F$245,3,FALSE),"")</f>
        <v/>
      </c>
      <c r="E712" s="127" t="str">
        <f ca="1">IF(OR('Project Info'!$C$16="",B712=""),"",IF(D712="Screw-in Lighting",INDEX(INDIRECT(CONCATENATE(B712,"SI_IE")),'Project Info'!C$16,1),IF(D712="Hard-Wired Lighting",INDEX(INDIRECT(CONCATENATE(B712,"HW_IE")),'Project Info'!C$16,1))))</f>
        <v/>
      </c>
      <c r="F712" s="128" t="str">
        <f>IF(OR('Retrofit Inputs'!D716="",'Retrofit Inputs'!F716=""),"",IF(OR('Retrofit Inputs'!D716="LED Tube",'Retrofit Inputs'!D716="LED Kit"),CONCATENATE("LED"," ",'Retrofit Inputs'!F716),CONCATENATE('Retrofit Inputs'!D716, " ",'Retrofit Inputs'!F716)))</f>
        <v/>
      </c>
      <c r="G712" s="120" t="str">
        <f>IF(F712="","",VLOOKUP(F712,Measures!D$11:G$245,4,FALSE))</f>
        <v/>
      </c>
      <c r="H712" s="129" t="str">
        <f>IF('Retrofit Inputs'!H716=0,"",'Retrofit Inputs'!H716)</f>
        <v/>
      </c>
      <c r="I712" s="129" t="str">
        <f>IF('Retrofit Inputs'!K716=0,"",'Retrofit Inputs'!K716)</f>
        <v/>
      </c>
      <c r="J712" s="130" t="str">
        <f ca="1">IF(OR(B712="",I712=""),"",IF(I712="None",0,INDEX(INDIRECT(CONCATENATE(B712,"SF")),1,MATCH(I712,Defaults!D$22:G$22,0))))</f>
        <v/>
      </c>
      <c r="K712" s="24" t="str">
        <f>IF(OR('Retrofit Inputs'!M716="",'Retrofit Inputs'!O716=""),"",IF(OR('Retrofit Inputs'!M716="LED Tube",'Retrofit Inputs'!M716="LED Kit"),CONCATENATE("LED"," ",'Retrofit Inputs'!O716),CONCATENATE('Retrofit Inputs'!M716, " ",'Retrofit Inputs'!O716)))</f>
        <v/>
      </c>
      <c r="L712" s="123" t="str">
        <f>IF(K712="","",VLOOKUP(K712,Measures!D$11:G$245,4,FALSE))</f>
        <v/>
      </c>
      <c r="M712" s="121" t="str">
        <f>IF('Retrofit Inputs'!Q716=0,"",'Retrofit Inputs'!Q716)</f>
        <v/>
      </c>
      <c r="N712" s="25" t="str">
        <f>IF('Retrofit Inputs'!T716=0,"",'Retrofit Inputs'!T716)</f>
        <v/>
      </c>
      <c r="O712" s="26" t="str">
        <f ca="1">IF(OR(B712="",N712=""),"",IF(N712="None",0,INDEX(INDIRECT(CONCATENATE(B712,"SF")),1,MATCH(N712,Defaults!D$22:G$22,0))))</f>
        <v/>
      </c>
      <c r="P712" s="27" t="str">
        <f t="shared" ca="1" si="40"/>
        <v/>
      </c>
      <c r="Q712" s="229" t="str">
        <f t="shared" ca="1" si="41"/>
        <v/>
      </c>
      <c r="R712" s="81" t="str">
        <f t="shared" ca="1" si="42"/>
        <v/>
      </c>
      <c r="S712" s="353" t="str">
        <f t="shared" ca="1" si="43"/>
        <v/>
      </c>
      <c r="V712" s="20"/>
      <c r="W712" s="20"/>
      <c r="X712" s="20"/>
    </row>
    <row r="713" spans="1:24" ht="15" customHeight="1">
      <c r="A713" s="104"/>
      <c r="B713" s="348" t="str">
        <f>IF('Retrofit Inputs'!B717=0,"",'Retrofit Inputs'!B717)</f>
        <v/>
      </c>
      <c r="C713" s="118" t="str">
        <f>IF(B713="","",VLOOKUP(B713,Defaults!B$22:C$28,2,FALSE))</f>
        <v/>
      </c>
      <c r="D713" s="125" t="str">
        <f>IFERROR(VLOOKUP(F713,Measures!$D$11:$F$245,3,FALSE),"")</f>
        <v/>
      </c>
      <c r="E713" s="127" t="str">
        <f ca="1">IF(OR('Project Info'!$C$16="",B713=""),"",IF(D713="Screw-in Lighting",INDEX(INDIRECT(CONCATENATE(B713,"SI_IE")),'Project Info'!C$16,1),IF(D713="Hard-Wired Lighting",INDEX(INDIRECT(CONCATENATE(B713,"HW_IE")),'Project Info'!C$16,1))))</f>
        <v/>
      </c>
      <c r="F713" s="128" t="str">
        <f>IF(OR('Retrofit Inputs'!D717="",'Retrofit Inputs'!F717=""),"",IF(OR('Retrofit Inputs'!D717="LED Tube",'Retrofit Inputs'!D717="LED Kit"),CONCATENATE("LED"," ",'Retrofit Inputs'!F717),CONCATENATE('Retrofit Inputs'!D717, " ",'Retrofit Inputs'!F717)))</f>
        <v/>
      </c>
      <c r="G713" s="120" t="str">
        <f>IF(F713="","",VLOOKUP(F713,Measures!D$11:G$245,4,FALSE))</f>
        <v/>
      </c>
      <c r="H713" s="129" t="str">
        <f>IF('Retrofit Inputs'!H717=0,"",'Retrofit Inputs'!H717)</f>
        <v/>
      </c>
      <c r="I713" s="129" t="str">
        <f>IF('Retrofit Inputs'!K717=0,"",'Retrofit Inputs'!K717)</f>
        <v/>
      </c>
      <c r="J713" s="130" t="str">
        <f ca="1">IF(OR(B713="",I713=""),"",IF(I713="None",0,INDEX(INDIRECT(CONCATENATE(B713,"SF")),1,MATCH(I713,Defaults!D$22:G$22,0))))</f>
        <v/>
      </c>
      <c r="K713" s="128" t="str">
        <f>IF(OR('Retrofit Inputs'!M717="",'Retrofit Inputs'!O717=""),"",IF(OR('Retrofit Inputs'!M717="LED Tube",'Retrofit Inputs'!M717="LED Kit"),CONCATENATE("LED"," ",'Retrofit Inputs'!O717),CONCATENATE('Retrofit Inputs'!M717, " ",'Retrofit Inputs'!O717)))</f>
        <v/>
      </c>
      <c r="L713" s="123" t="str">
        <f>IF(K713="","",VLOOKUP(K713,Measures!D$11:G$245,4,FALSE))</f>
        <v/>
      </c>
      <c r="M713" s="121" t="str">
        <f>IF('Retrofit Inputs'!Q717=0,"",'Retrofit Inputs'!Q717)</f>
        <v/>
      </c>
      <c r="N713" s="129" t="str">
        <f>IF('Retrofit Inputs'!T717=0,"",'Retrofit Inputs'!T717)</f>
        <v/>
      </c>
      <c r="O713" s="130" t="str">
        <f ca="1">IF(OR(B713="",N713=""),"",IF(N713="None",0,INDEX(INDIRECT(CONCATENATE(B713,"SF")),1,MATCH(N713,Defaults!D$22:G$22,0))))</f>
        <v/>
      </c>
      <c r="P713" s="131" t="str">
        <f t="shared" ca="1" si="40"/>
        <v/>
      </c>
      <c r="Q713" s="228" t="str">
        <f t="shared" ca="1" si="41"/>
        <v/>
      </c>
      <c r="R713" s="132" t="str">
        <f t="shared" ca="1" si="42"/>
        <v/>
      </c>
      <c r="S713" s="352" t="str">
        <f t="shared" ca="1" si="43"/>
        <v/>
      </c>
    </row>
    <row r="714" spans="1:24" ht="15" customHeight="1">
      <c r="A714" s="104"/>
      <c r="B714" s="348" t="str">
        <f>IF('Retrofit Inputs'!B718=0,"",'Retrofit Inputs'!B718)</f>
        <v/>
      </c>
      <c r="C714" s="118" t="str">
        <f>IF(B714="","",VLOOKUP(B714,Defaults!B$22:C$28,2,FALSE))</f>
        <v/>
      </c>
      <c r="D714" s="125" t="str">
        <f>IFERROR(VLOOKUP(F714,Measures!$D$11:$F$245,3,FALSE),"")</f>
        <v/>
      </c>
      <c r="E714" s="127" t="str">
        <f ca="1">IF(OR('Project Info'!$C$16="",B714=""),"",IF(D714="Screw-in Lighting",INDEX(INDIRECT(CONCATENATE(B714,"SI_IE")),'Project Info'!C$16,1),IF(D714="Hard-Wired Lighting",INDEX(INDIRECT(CONCATENATE(B714,"HW_IE")),'Project Info'!C$16,1))))</f>
        <v/>
      </c>
      <c r="F714" s="128" t="str">
        <f>IF(OR('Retrofit Inputs'!D718="",'Retrofit Inputs'!F718=""),"",IF(OR('Retrofit Inputs'!D718="LED Tube",'Retrofit Inputs'!D718="LED Kit"),CONCATENATE("LED"," ",'Retrofit Inputs'!F718),CONCATENATE('Retrofit Inputs'!D718, " ",'Retrofit Inputs'!F718)))</f>
        <v/>
      </c>
      <c r="G714" s="120" t="str">
        <f>IF(F714="","",VLOOKUP(F714,Measures!D$11:G$245,4,FALSE))</f>
        <v/>
      </c>
      <c r="H714" s="129" t="str">
        <f>IF('Retrofit Inputs'!H718=0,"",'Retrofit Inputs'!H718)</f>
        <v/>
      </c>
      <c r="I714" s="129" t="str">
        <f>IF('Retrofit Inputs'!K718=0,"",'Retrofit Inputs'!K718)</f>
        <v/>
      </c>
      <c r="J714" s="130" t="str">
        <f ca="1">IF(OR(B714="",I714=""),"",IF(I714="None",0,INDEX(INDIRECT(CONCATENATE(B714,"SF")),1,MATCH(I714,Defaults!D$22:G$22,0))))</f>
        <v/>
      </c>
      <c r="K714" s="128" t="str">
        <f>IF(OR('Retrofit Inputs'!M718="",'Retrofit Inputs'!O718=""),"",IF(OR('Retrofit Inputs'!M718="LED Tube",'Retrofit Inputs'!M718="LED Kit"),CONCATENATE("LED"," ",'Retrofit Inputs'!O718),CONCATENATE('Retrofit Inputs'!M718, " ",'Retrofit Inputs'!O718)))</f>
        <v/>
      </c>
      <c r="L714" s="123" t="str">
        <f>IF(K714="","",VLOOKUP(K714,Measures!D$11:G$245,4,FALSE))</f>
        <v/>
      </c>
      <c r="M714" s="121" t="str">
        <f>IF('Retrofit Inputs'!Q718=0,"",'Retrofit Inputs'!Q718)</f>
        <v/>
      </c>
      <c r="N714" s="129" t="str">
        <f>IF('Retrofit Inputs'!T718=0,"",'Retrofit Inputs'!T718)</f>
        <v/>
      </c>
      <c r="O714" s="130" t="str">
        <f ca="1">IF(OR(B714="",N714=""),"",IF(N714="None",0,INDEX(INDIRECT(CONCATENATE(B714,"SF")),1,MATCH(N714,Defaults!D$22:G$22,0))))</f>
        <v/>
      </c>
      <c r="P714" s="131" t="str">
        <f t="shared" ca="1" si="40"/>
        <v/>
      </c>
      <c r="Q714" s="228" t="str">
        <f t="shared" ca="1" si="41"/>
        <v/>
      </c>
      <c r="R714" s="132" t="str">
        <f t="shared" ca="1" si="42"/>
        <v/>
      </c>
      <c r="S714" s="352" t="str">
        <f t="shared" ca="1" si="43"/>
        <v/>
      </c>
    </row>
    <row r="715" spans="1:24" ht="15" customHeight="1">
      <c r="A715" s="104"/>
      <c r="B715" s="348" t="str">
        <f>IF('Retrofit Inputs'!B719=0,"",'Retrofit Inputs'!B719)</f>
        <v/>
      </c>
      <c r="C715" s="118" t="str">
        <f>IF(B715="","",VLOOKUP(B715,Defaults!B$22:C$28,2,FALSE))</f>
        <v/>
      </c>
      <c r="D715" s="125" t="str">
        <f>IFERROR(VLOOKUP(F715,Measures!$D$11:$F$245,3,FALSE),"")</f>
        <v/>
      </c>
      <c r="E715" s="127" t="str">
        <f ca="1">IF(OR('Project Info'!$C$16="",B715=""),"",IF(D715="Screw-in Lighting",INDEX(INDIRECT(CONCATENATE(B715,"SI_IE")),'Project Info'!C$16,1),IF(D715="Hard-Wired Lighting",INDEX(INDIRECT(CONCATENATE(B715,"HW_IE")),'Project Info'!C$16,1))))</f>
        <v/>
      </c>
      <c r="F715" s="128" t="str">
        <f>IF(OR('Retrofit Inputs'!D719="",'Retrofit Inputs'!F719=""),"",IF(OR('Retrofit Inputs'!D719="LED Tube",'Retrofit Inputs'!D719="LED Kit"),CONCATENATE("LED"," ",'Retrofit Inputs'!F719),CONCATENATE('Retrofit Inputs'!D719, " ",'Retrofit Inputs'!F719)))</f>
        <v/>
      </c>
      <c r="G715" s="120" t="str">
        <f>IF(F715="","",VLOOKUP(F715,Measures!D$11:G$245,4,FALSE))</f>
        <v/>
      </c>
      <c r="H715" s="129" t="str">
        <f>IF('Retrofit Inputs'!H719=0,"",'Retrofit Inputs'!H719)</f>
        <v/>
      </c>
      <c r="I715" s="129" t="str">
        <f>IF('Retrofit Inputs'!K719=0,"",'Retrofit Inputs'!K719)</f>
        <v/>
      </c>
      <c r="J715" s="130" t="str">
        <f ca="1">IF(OR(B715="",I715=""),"",IF(I715="None",0,INDEX(INDIRECT(CONCATENATE(B715,"SF")),1,MATCH(I715,Defaults!D$22:G$22,0))))</f>
        <v/>
      </c>
      <c r="K715" s="128" t="str">
        <f>IF(OR('Retrofit Inputs'!M719="",'Retrofit Inputs'!O719=""),"",IF(OR('Retrofit Inputs'!M719="LED Tube",'Retrofit Inputs'!M719="LED Kit"),CONCATENATE("LED"," ",'Retrofit Inputs'!O719),CONCATENATE('Retrofit Inputs'!M719, " ",'Retrofit Inputs'!O719)))</f>
        <v/>
      </c>
      <c r="L715" s="123" t="str">
        <f>IF(K715="","",VLOOKUP(K715,Measures!D$11:G$245,4,FALSE))</f>
        <v/>
      </c>
      <c r="M715" s="121" t="str">
        <f>IF('Retrofit Inputs'!Q719=0,"",'Retrofit Inputs'!Q719)</f>
        <v/>
      </c>
      <c r="N715" s="129" t="str">
        <f>IF('Retrofit Inputs'!T719=0,"",'Retrofit Inputs'!T719)</f>
        <v/>
      </c>
      <c r="O715" s="130" t="str">
        <f ca="1">IF(OR(B715="",N715=""),"",IF(N715="None",0,INDEX(INDIRECT(CONCATENATE(B715,"SF")),1,MATCH(N715,Defaults!D$22:G$22,0))))</f>
        <v/>
      </c>
      <c r="P715" s="131" t="str">
        <f t="shared" ca="1" si="40"/>
        <v/>
      </c>
      <c r="Q715" s="228" t="str">
        <f t="shared" ca="1" si="41"/>
        <v/>
      </c>
      <c r="R715" s="132" t="str">
        <f t="shared" ca="1" si="42"/>
        <v/>
      </c>
      <c r="S715" s="352" t="str">
        <f t="shared" ca="1" si="43"/>
        <v/>
      </c>
    </row>
    <row r="716" spans="1:24" ht="15" customHeight="1">
      <c r="B716" s="348" t="str">
        <f>IF('Retrofit Inputs'!B720=0,"",'Retrofit Inputs'!B720)</f>
        <v/>
      </c>
      <c r="C716" s="118" t="str">
        <f>IF(B716="","",VLOOKUP(B716,Defaults!B$22:C$28,2,FALSE))</f>
        <v/>
      </c>
      <c r="D716" s="125" t="str">
        <f>IFERROR(VLOOKUP(F716,Measures!$D$11:$F$245,3,FALSE),"")</f>
        <v/>
      </c>
      <c r="E716" s="127" t="str">
        <f ca="1">IF(OR('Project Info'!$C$16="",B716=""),"",IF(D716="Screw-in Lighting",INDEX(INDIRECT(CONCATENATE(B716,"SI_IE")),'Project Info'!C$16,1),IF(D716="Hard-Wired Lighting",INDEX(INDIRECT(CONCATENATE(B716,"HW_IE")),'Project Info'!C$16,1))))</f>
        <v/>
      </c>
      <c r="F716" s="128" t="str">
        <f>IF(OR('Retrofit Inputs'!D720="",'Retrofit Inputs'!F720=""),"",IF(OR('Retrofit Inputs'!D720="LED Tube",'Retrofit Inputs'!D720="LED Kit"),CONCATENATE("LED"," ",'Retrofit Inputs'!F720),CONCATENATE('Retrofit Inputs'!D720, " ",'Retrofit Inputs'!F720)))</f>
        <v/>
      </c>
      <c r="G716" s="120" t="str">
        <f>IF(F716="","",VLOOKUP(F716,Measures!D$11:G$245,4,FALSE))</f>
        <v/>
      </c>
      <c r="H716" s="129" t="str">
        <f>IF('Retrofit Inputs'!H720=0,"",'Retrofit Inputs'!H720)</f>
        <v/>
      </c>
      <c r="I716" s="129" t="str">
        <f>IF('Retrofit Inputs'!K720=0,"",'Retrofit Inputs'!K720)</f>
        <v/>
      </c>
      <c r="J716" s="130" t="str">
        <f ca="1">IF(OR(B716="",I716=""),"",IF(I716="None",0,INDEX(INDIRECT(CONCATENATE(B716,"SF")),1,MATCH(I716,Defaults!D$22:G$22,0))))</f>
        <v/>
      </c>
      <c r="K716" s="128" t="str">
        <f>IF(OR('Retrofit Inputs'!M720="",'Retrofit Inputs'!O720=""),"",IF(OR('Retrofit Inputs'!M720="LED Tube",'Retrofit Inputs'!M720="LED Kit"),CONCATENATE("LED"," ",'Retrofit Inputs'!O720),CONCATENATE('Retrofit Inputs'!M720, " ",'Retrofit Inputs'!O720)))</f>
        <v/>
      </c>
      <c r="L716" s="123" t="str">
        <f>IF(K716="","",VLOOKUP(K716,Measures!D$11:G$245,4,FALSE))</f>
        <v/>
      </c>
      <c r="M716" s="121" t="str">
        <f>IF('Retrofit Inputs'!Q720=0,"",'Retrofit Inputs'!Q720)</f>
        <v/>
      </c>
      <c r="N716" s="129" t="str">
        <f>IF('Retrofit Inputs'!T720=0,"",'Retrofit Inputs'!T720)</f>
        <v/>
      </c>
      <c r="O716" s="130" t="str">
        <f ca="1">IF(OR(B716="",N716=""),"",IF(N716="None",0,INDEX(INDIRECT(CONCATENATE(B716,"SF")),1,MATCH(N716,Defaults!D$22:G$22,0))))</f>
        <v/>
      </c>
      <c r="P716" s="131" t="str">
        <f t="shared" ca="1" si="40"/>
        <v/>
      </c>
      <c r="Q716" s="228" t="str">
        <f t="shared" ca="1" si="41"/>
        <v/>
      </c>
      <c r="R716" s="132" t="str">
        <f t="shared" ca="1" si="42"/>
        <v/>
      </c>
      <c r="S716" s="352" t="str">
        <f t="shared" ca="1" si="43"/>
        <v/>
      </c>
    </row>
    <row r="717" spans="1:24" ht="15" customHeight="1">
      <c r="B717" s="348" t="str">
        <f>IF('Retrofit Inputs'!B721=0,"",'Retrofit Inputs'!B721)</f>
        <v/>
      </c>
      <c r="C717" s="118" t="str">
        <f>IF(B717="","",VLOOKUP(B717,Defaults!B$22:C$28,2,FALSE))</f>
        <v/>
      </c>
      <c r="D717" s="125" t="str">
        <f>IFERROR(VLOOKUP(F717,Measures!$D$11:$F$245,3,FALSE),"")</f>
        <v/>
      </c>
      <c r="E717" s="127" t="str">
        <f ca="1">IF(OR('Project Info'!$C$16="",B717=""),"",IF(D717="Screw-in Lighting",INDEX(INDIRECT(CONCATENATE(B717,"SI_IE")),'Project Info'!C$16,1),IF(D717="Hard-Wired Lighting",INDEX(INDIRECT(CONCATENATE(B717,"HW_IE")),'Project Info'!C$16,1))))</f>
        <v/>
      </c>
      <c r="F717" s="128" t="str">
        <f>IF(OR('Retrofit Inputs'!D721="",'Retrofit Inputs'!F721=""),"",IF(OR('Retrofit Inputs'!D721="LED Tube",'Retrofit Inputs'!D721="LED Kit"),CONCATENATE("LED"," ",'Retrofit Inputs'!F721),CONCATENATE('Retrofit Inputs'!D721, " ",'Retrofit Inputs'!F721)))</f>
        <v/>
      </c>
      <c r="G717" s="120" t="str">
        <f>IF(F717="","",VLOOKUP(F717,Measures!D$11:G$245,4,FALSE))</f>
        <v/>
      </c>
      <c r="H717" s="129" t="str">
        <f>IF('Retrofit Inputs'!H721=0,"",'Retrofit Inputs'!H721)</f>
        <v/>
      </c>
      <c r="I717" s="129" t="str">
        <f>IF('Retrofit Inputs'!K721=0,"",'Retrofit Inputs'!K721)</f>
        <v/>
      </c>
      <c r="J717" s="130" t="str">
        <f ca="1">IF(OR(B717="",I717=""),"",IF(I717="None",0,INDEX(INDIRECT(CONCATENATE(B717,"SF")),1,MATCH(I717,Defaults!D$22:G$22,0))))</f>
        <v/>
      </c>
      <c r="K717" s="128" t="str">
        <f>IF(OR('Retrofit Inputs'!M721="",'Retrofit Inputs'!O721=""),"",IF(OR('Retrofit Inputs'!M721="LED Tube",'Retrofit Inputs'!M721="LED Kit"),CONCATENATE("LED"," ",'Retrofit Inputs'!O721),CONCATENATE('Retrofit Inputs'!M721, " ",'Retrofit Inputs'!O721)))</f>
        <v/>
      </c>
      <c r="L717" s="123" t="str">
        <f>IF(K717="","",VLOOKUP(K717,Measures!D$11:G$245,4,FALSE))</f>
        <v/>
      </c>
      <c r="M717" s="121" t="str">
        <f>IF('Retrofit Inputs'!Q721=0,"",'Retrofit Inputs'!Q721)</f>
        <v/>
      </c>
      <c r="N717" s="129" t="str">
        <f>IF('Retrofit Inputs'!T721=0,"",'Retrofit Inputs'!T721)</f>
        <v/>
      </c>
      <c r="O717" s="130" t="str">
        <f ca="1">IF(OR(B717="",N717=""),"",IF(N717="None",0,INDEX(INDIRECT(CONCATENATE(B717,"SF")),1,MATCH(N717,Defaults!D$22:G$22,0))))</f>
        <v/>
      </c>
      <c r="P717" s="131" t="str">
        <f t="shared" ca="1" si="40"/>
        <v/>
      </c>
      <c r="Q717" s="228" t="str">
        <f t="shared" ca="1" si="41"/>
        <v/>
      </c>
      <c r="R717" s="132" t="str">
        <f t="shared" ca="1" si="42"/>
        <v/>
      </c>
      <c r="S717" s="352" t="str">
        <f t="shared" ca="1" si="43"/>
        <v/>
      </c>
    </row>
    <row r="718" spans="1:24" ht="15" customHeight="1">
      <c r="B718" s="348" t="str">
        <f>IF('Retrofit Inputs'!B722=0,"",'Retrofit Inputs'!B722)</f>
        <v/>
      </c>
      <c r="C718" s="118" t="str">
        <f>IF(B718="","",VLOOKUP(B718,Defaults!B$22:C$28,2,FALSE))</f>
        <v/>
      </c>
      <c r="D718" s="125" t="str">
        <f>IFERROR(VLOOKUP(F718,Measures!$D$11:$F$245,3,FALSE),"")</f>
        <v/>
      </c>
      <c r="E718" s="127" t="str">
        <f ca="1">IF(OR('Project Info'!$C$16="",B718=""),"",IF(D718="Screw-in Lighting",INDEX(INDIRECT(CONCATENATE(B718,"SI_IE")),'Project Info'!C$16,1),IF(D718="Hard-Wired Lighting",INDEX(INDIRECT(CONCATENATE(B718,"HW_IE")),'Project Info'!C$16,1))))</f>
        <v/>
      </c>
      <c r="F718" s="133" t="str">
        <f>IF(OR('Retrofit Inputs'!D722="",'Retrofit Inputs'!F722=""),"",IF(OR('Retrofit Inputs'!D722="LED Tube",'Retrofit Inputs'!D722="LED Kit"),CONCATENATE("LED"," ",'Retrofit Inputs'!F722),CONCATENATE('Retrofit Inputs'!D722, " ",'Retrofit Inputs'!F722)))</f>
        <v/>
      </c>
      <c r="G718" s="120" t="str">
        <f>IF(F718="","",VLOOKUP(F718,Measures!D$11:G$245,4,FALSE))</f>
        <v/>
      </c>
      <c r="H718" s="134" t="str">
        <f>IF('Retrofit Inputs'!H722=0,"",'Retrofit Inputs'!H722)</f>
        <v/>
      </c>
      <c r="I718" s="134" t="str">
        <f>IF('Retrofit Inputs'!K722=0,"",'Retrofit Inputs'!K722)</f>
        <v/>
      </c>
      <c r="J718" s="135" t="str">
        <f ca="1">IF(OR(B718="",I718=""),"",IF(I718="None",0,INDEX(INDIRECT(CONCATENATE(B718,"SF")),1,MATCH(I718,Defaults!D$22:G$22,0))))</f>
        <v/>
      </c>
      <c r="K718" s="128" t="str">
        <f>IF(OR('Retrofit Inputs'!M722="",'Retrofit Inputs'!O722=""),"",IF(OR('Retrofit Inputs'!M722="LED Tube",'Retrofit Inputs'!M722="LED Kit"),CONCATENATE("LED"," ",'Retrofit Inputs'!O722),CONCATENATE('Retrofit Inputs'!M722, " ",'Retrofit Inputs'!O722)))</f>
        <v/>
      </c>
      <c r="L718" s="123" t="str">
        <f>IF(K718="","",VLOOKUP(K718,Measures!D$11:G$245,4,FALSE))</f>
        <v/>
      </c>
      <c r="M718" s="121" t="str">
        <f>IF('Retrofit Inputs'!Q722=0,"",'Retrofit Inputs'!Q722)</f>
        <v/>
      </c>
      <c r="N718" s="129" t="str">
        <f>IF('Retrofit Inputs'!T722=0,"",'Retrofit Inputs'!T722)</f>
        <v/>
      </c>
      <c r="O718" s="130" t="str">
        <f ca="1">IF(OR(B718="",N718=""),"",IF(N718="None",0,INDEX(INDIRECT(CONCATENATE(B718,"SF")),1,MATCH(N718,Defaults!D$22:G$22,0))))</f>
        <v/>
      </c>
      <c r="P718" s="131" t="str">
        <f t="shared" ref="P718:P781" ca="1" si="44">IFERROR((G718/1000)*H718*C718*E718*(1-J718),"")</f>
        <v/>
      </c>
      <c r="Q718" s="228" t="str">
        <f t="shared" ref="Q718:Q781" ca="1" si="45">IFERROR((L718/1000)*M718*C718*E718*(1-O718),"")</f>
        <v/>
      </c>
      <c r="R718" s="132" t="str">
        <f t="shared" ca="1" si="42"/>
        <v/>
      </c>
      <c r="S718" s="352" t="str">
        <f t="shared" ca="1" si="43"/>
        <v/>
      </c>
    </row>
    <row r="719" spans="1:24" ht="15" customHeight="1">
      <c r="B719" s="349" t="str">
        <f>IF('Retrofit Inputs'!B723=0,"",'Retrofit Inputs'!B723)</f>
        <v/>
      </c>
      <c r="C719" s="118" t="str">
        <f>IF(B719="","",VLOOKUP(B719,Defaults!B$22:C$28,2,FALSE))</f>
        <v/>
      </c>
      <c r="D719" s="125" t="str">
        <f>IFERROR(VLOOKUP(F719,Measures!$D$11:$F$245,3,FALSE),"")</f>
        <v/>
      </c>
      <c r="E719" s="127" t="str">
        <f ca="1">IF(OR('Project Info'!$C$16="",B719=""),"",IF(D719="Screw-in Lighting",INDEX(INDIRECT(CONCATENATE(B719,"SI_IE")),'Project Info'!C$16,1),IF(D719="Hard-Wired Lighting",INDEX(INDIRECT(CONCATENATE(B719,"HW_IE")),'Project Info'!C$16,1))))</f>
        <v/>
      </c>
      <c r="F719" s="137" t="str">
        <f>IF(OR('Retrofit Inputs'!D723="",'Retrofit Inputs'!F723=""),"",IF(OR('Retrofit Inputs'!D723="LED Tube",'Retrofit Inputs'!D723="LED Kit"),CONCATENATE("LED"," ",'Retrofit Inputs'!F723),CONCATENATE('Retrofit Inputs'!D723, " ",'Retrofit Inputs'!F723)))</f>
        <v/>
      </c>
      <c r="G719" s="120" t="str">
        <f>IF(F719="","",VLOOKUP(F719,Measures!D$11:G$245,4,FALSE))</f>
        <v/>
      </c>
      <c r="H719" s="138" t="str">
        <f>IF('Retrofit Inputs'!H723=0,"",'Retrofit Inputs'!H723)</f>
        <v/>
      </c>
      <c r="I719" s="138" t="str">
        <f>IF('Retrofit Inputs'!K723=0,"",'Retrofit Inputs'!K723)</f>
        <v/>
      </c>
      <c r="J719" s="139" t="str">
        <f ca="1">IF(OR(B719="",I719=""),"",IF(I719="None",0,INDEX(INDIRECT(CONCATENATE(B719,"SF")),1,MATCH(I719,Defaults!D$22:G$22,0))))</f>
        <v/>
      </c>
      <c r="K719" s="140" t="str">
        <f>IF(OR('Retrofit Inputs'!M723="",'Retrofit Inputs'!O723=""),"",IF(OR('Retrofit Inputs'!M723="LED Tube",'Retrofit Inputs'!M723="LED Kit"),CONCATENATE("LED"," ",'Retrofit Inputs'!O723),CONCATENATE('Retrofit Inputs'!M723, " ",'Retrofit Inputs'!O723)))</f>
        <v/>
      </c>
      <c r="L719" s="123" t="str">
        <f>IF(K719="","",VLOOKUP(K719,Measures!D$11:G$245,4,FALSE))</f>
        <v/>
      </c>
      <c r="M719" s="141" t="str">
        <f>IF('Retrofit Inputs'!Q723=0,"",'Retrofit Inputs'!Q723)</f>
        <v/>
      </c>
      <c r="N719" s="142" t="str">
        <f>IF('Retrofit Inputs'!T723=0,"",'Retrofit Inputs'!T723)</f>
        <v/>
      </c>
      <c r="O719" s="143" t="str">
        <f ca="1">IF(OR(B719="",N719=""),"",IF(N719="None",0,INDEX(INDIRECT(CONCATENATE(B719,"SF")),1,MATCH(N719,Defaults!D$22:G$22,0))))</f>
        <v/>
      </c>
      <c r="P719" s="144" t="str">
        <f t="shared" ca="1" si="44"/>
        <v/>
      </c>
      <c r="Q719" s="231" t="str">
        <f t="shared" ca="1" si="45"/>
        <v/>
      </c>
      <c r="R719" s="145" t="str">
        <f t="shared" ref="R719:R782" ca="1" si="46">IFERROR(P719-Q719,"")</f>
        <v/>
      </c>
      <c r="S719" s="354" t="str">
        <f t="shared" ref="S719:S782" ca="1" si="47">IFERROR(R719*15,"")</f>
        <v/>
      </c>
    </row>
    <row r="720" spans="1:24" ht="15" customHeight="1">
      <c r="B720" s="350" t="str">
        <f>IF('Retrofit Inputs'!B724=0,"",'Retrofit Inputs'!B724)</f>
        <v/>
      </c>
      <c r="C720" s="118" t="str">
        <f>IF(B720="","",VLOOKUP(B720,Defaults!B$22:C$28,2,FALSE))</f>
        <v/>
      </c>
      <c r="D720" s="125" t="str">
        <f>IFERROR(VLOOKUP(F720,Measures!$D$11:$F$245,3,FALSE),"")</f>
        <v/>
      </c>
      <c r="E720" s="127" t="str">
        <f ca="1">IF(OR('Project Info'!$C$16="",B720=""),"",IF(D720="Screw-in Lighting",INDEX(INDIRECT(CONCATENATE(B720,"SI_IE")),'Project Info'!C$16,1),IF(D720="Hard-Wired Lighting",INDEX(INDIRECT(CONCATENATE(B720,"HW_IE")),'Project Info'!C$16,1))))</f>
        <v/>
      </c>
      <c r="F720" s="128" t="str">
        <f>IF(OR('Retrofit Inputs'!D724="",'Retrofit Inputs'!F724=""),"",IF(OR('Retrofit Inputs'!D724="LED Tube",'Retrofit Inputs'!D724="LED Kit"),CONCATENATE("LED"," ",'Retrofit Inputs'!F724),CONCATENATE('Retrofit Inputs'!D724, " ",'Retrofit Inputs'!F724)))</f>
        <v/>
      </c>
      <c r="G720" s="120" t="str">
        <f>IF(F720="","",VLOOKUP(F720,Measures!D$11:G$245,4,FALSE))</f>
        <v/>
      </c>
      <c r="H720" s="129" t="str">
        <f>IF('Retrofit Inputs'!H724=0,"",'Retrofit Inputs'!H724)</f>
        <v/>
      </c>
      <c r="I720" s="129" t="str">
        <f>IF('Retrofit Inputs'!K724=0,"",'Retrofit Inputs'!K724)</f>
        <v/>
      </c>
      <c r="J720" s="130" t="str">
        <f ca="1">IF(OR(B720="",I720=""),"",IF(I720="None",0,INDEX(INDIRECT(CONCATENATE(B720,"SF")),1,MATCH(I720,Defaults!D$22:G$22,0))))</f>
        <v/>
      </c>
      <c r="K720" s="128" t="str">
        <f>IF(OR('Retrofit Inputs'!M724="",'Retrofit Inputs'!O724=""),"",IF(OR('Retrofit Inputs'!M724="LED Tube",'Retrofit Inputs'!M724="LED Kit"),CONCATENATE("LED"," ",'Retrofit Inputs'!O724),CONCATENATE('Retrofit Inputs'!M724, " ",'Retrofit Inputs'!O724)))</f>
        <v/>
      </c>
      <c r="L720" s="123" t="str">
        <f>IF(K720="","",VLOOKUP(K720,Measures!D$11:G$245,4,FALSE))</f>
        <v/>
      </c>
      <c r="M720" s="129" t="str">
        <f>IF('Retrofit Inputs'!Q724=0,"",'Retrofit Inputs'!Q724)</f>
        <v/>
      </c>
      <c r="N720" s="129" t="str">
        <f>IF('Retrofit Inputs'!T724=0,"",'Retrofit Inputs'!T724)</f>
        <v/>
      </c>
      <c r="O720" s="130" t="str">
        <f ca="1">IF(OR(B720="",N720=""),"",IF(N720="None",0,INDEX(INDIRECT(CONCATENATE(B720,"SF")),1,MATCH(N720,Defaults!D$22:G$22,0))))</f>
        <v/>
      </c>
      <c r="P720" s="131" t="str">
        <f t="shared" ca="1" si="44"/>
        <v/>
      </c>
      <c r="Q720" s="228" t="str">
        <f t="shared" ca="1" si="45"/>
        <v/>
      </c>
      <c r="R720" s="132" t="str">
        <f t="shared" ca="1" si="46"/>
        <v/>
      </c>
      <c r="S720" s="352" t="str">
        <f t="shared" ca="1" si="47"/>
        <v/>
      </c>
    </row>
    <row r="721" spans="2:19" ht="15" customHeight="1">
      <c r="B721" s="348" t="str">
        <f>IF('Retrofit Inputs'!B725=0,"",'Retrofit Inputs'!B725)</f>
        <v/>
      </c>
      <c r="C721" s="118" t="str">
        <f>IF(B721="","",VLOOKUP(B721,Defaults!B$22:C$28,2,FALSE))</f>
        <v/>
      </c>
      <c r="D721" s="125" t="str">
        <f>IFERROR(VLOOKUP(F721,Measures!$D$11:$F$245,3,FALSE),"")</f>
        <v/>
      </c>
      <c r="E721" s="127" t="str">
        <f ca="1">IF(OR('Project Info'!$C$16="",B721=""),"",IF(D721="Screw-in Lighting",INDEX(INDIRECT(CONCATENATE(B721,"SI_IE")),'Project Info'!C$16,1),IF(D721="Hard-Wired Lighting",INDEX(INDIRECT(CONCATENATE(B721,"HW_IE")),'Project Info'!C$16,1))))</f>
        <v/>
      </c>
      <c r="F721" s="128" t="str">
        <f>IF(OR('Retrofit Inputs'!D725="",'Retrofit Inputs'!F725=""),"",IF(OR('Retrofit Inputs'!D725="LED Tube",'Retrofit Inputs'!D725="LED Kit"),CONCATENATE("LED"," ",'Retrofit Inputs'!F725),CONCATENATE('Retrofit Inputs'!D725, " ",'Retrofit Inputs'!F725)))</f>
        <v/>
      </c>
      <c r="G721" s="120" t="str">
        <f>IF(F721="","",VLOOKUP(F721,Measures!D$11:G$245,4,FALSE))</f>
        <v/>
      </c>
      <c r="H721" s="129" t="str">
        <f>IF('Retrofit Inputs'!H725=0,"",'Retrofit Inputs'!H725)</f>
        <v/>
      </c>
      <c r="I721" s="129" t="str">
        <f>IF('Retrofit Inputs'!K725=0,"",'Retrofit Inputs'!K725)</f>
        <v/>
      </c>
      <c r="J721" s="130" t="str">
        <f ca="1">IF(OR(B721="",I721=""),"",IF(I721="None",0,INDEX(INDIRECT(CONCATENATE(B721,"SF")),1,MATCH(I721,Defaults!D$22:G$22,0))))</f>
        <v/>
      </c>
      <c r="K721" s="128" t="str">
        <f>IF(OR('Retrofit Inputs'!M725="",'Retrofit Inputs'!O725=""),"",IF(OR('Retrofit Inputs'!M725="LED Tube",'Retrofit Inputs'!M725="LED Kit"),CONCATENATE("LED"," ",'Retrofit Inputs'!O725),CONCATENATE('Retrofit Inputs'!M725, " ",'Retrofit Inputs'!O725)))</f>
        <v/>
      </c>
      <c r="L721" s="123" t="str">
        <f>IF(K721="","",VLOOKUP(K721,Measures!D$11:G$245,4,FALSE))</f>
        <v/>
      </c>
      <c r="M721" s="121" t="str">
        <f>IF('Retrofit Inputs'!Q725=0,"",'Retrofit Inputs'!Q725)</f>
        <v/>
      </c>
      <c r="N721" s="129" t="str">
        <f>IF('Retrofit Inputs'!T725=0,"",'Retrofit Inputs'!T725)</f>
        <v/>
      </c>
      <c r="O721" s="130" t="str">
        <f ca="1">IF(OR(B721="",N721=""),"",IF(N721="None",0,INDEX(INDIRECT(CONCATENATE(B721,"SF")),1,MATCH(N721,Defaults!D$22:G$22,0))))</f>
        <v/>
      </c>
      <c r="P721" s="131" t="str">
        <f t="shared" ca="1" si="44"/>
        <v/>
      </c>
      <c r="Q721" s="228" t="str">
        <f t="shared" ca="1" si="45"/>
        <v/>
      </c>
      <c r="R721" s="132" t="str">
        <f t="shared" ca="1" si="46"/>
        <v/>
      </c>
      <c r="S721" s="352" t="str">
        <f t="shared" ca="1" si="47"/>
        <v/>
      </c>
    </row>
    <row r="722" spans="2:19" ht="15" customHeight="1">
      <c r="B722" s="348" t="str">
        <f>IF('Retrofit Inputs'!B726=0,"",'Retrofit Inputs'!B726)</f>
        <v/>
      </c>
      <c r="C722" s="118" t="str">
        <f>IF(B722="","",VLOOKUP(B722,Defaults!B$22:C$28,2,FALSE))</f>
        <v/>
      </c>
      <c r="D722" s="125" t="str">
        <f>IFERROR(VLOOKUP(F722,Measures!$D$11:$F$245,3,FALSE),"")</f>
        <v/>
      </c>
      <c r="E722" s="127" t="str">
        <f ca="1">IF(OR('Project Info'!$C$16="",B722=""),"",IF(D722="Screw-in Lighting",INDEX(INDIRECT(CONCATENATE(B722,"SI_IE")),'Project Info'!C$16,1),IF(D722="Hard-Wired Lighting",INDEX(INDIRECT(CONCATENATE(B722,"HW_IE")),'Project Info'!C$16,1))))</f>
        <v/>
      </c>
      <c r="F722" s="128" t="str">
        <f>IF(OR('Retrofit Inputs'!D726="",'Retrofit Inputs'!F726=""),"",IF(OR('Retrofit Inputs'!D726="LED Tube",'Retrofit Inputs'!D726="LED Kit"),CONCATENATE("LED"," ",'Retrofit Inputs'!F726),CONCATENATE('Retrofit Inputs'!D726, " ",'Retrofit Inputs'!F726)))</f>
        <v/>
      </c>
      <c r="G722" s="120" t="str">
        <f>IF(F722="","",VLOOKUP(F722,Measures!D$11:G$245,4,FALSE))</f>
        <v/>
      </c>
      <c r="H722" s="129" t="str">
        <f>IF('Retrofit Inputs'!H726=0,"",'Retrofit Inputs'!H726)</f>
        <v/>
      </c>
      <c r="I722" s="129" t="str">
        <f>IF('Retrofit Inputs'!K726=0,"",'Retrofit Inputs'!K726)</f>
        <v/>
      </c>
      <c r="J722" s="130" t="str">
        <f ca="1">IF(OR(B722="",I722=""),"",IF(I722="None",0,INDEX(INDIRECT(CONCATENATE(B722,"SF")),1,MATCH(I722,Defaults!D$22:G$22,0))))</f>
        <v/>
      </c>
      <c r="K722" s="24" t="str">
        <f>IF(OR('Retrofit Inputs'!M726="",'Retrofit Inputs'!O726=""),"",IF(OR('Retrofit Inputs'!M726="LED Tube",'Retrofit Inputs'!M726="LED Kit"),CONCATENATE("LED"," ",'Retrofit Inputs'!O726),CONCATENATE('Retrofit Inputs'!M726, " ",'Retrofit Inputs'!O726)))</f>
        <v/>
      </c>
      <c r="L722" s="123" t="str">
        <f>IF(K722="","",VLOOKUP(K722,Measures!D$11:G$245,4,FALSE))</f>
        <v/>
      </c>
      <c r="M722" s="121" t="str">
        <f>IF('Retrofit Inputs'!Q726=0,"",'Retrofit Inputs'!Q726)</f>
        <v/>
      </c>
      <c r="N722" s="25" t="str">
        <f>IF('Retrofit Inputs'!T726=0,"",'Retrofit Inputs'!T726)</f>
        <v/>
      </c>
      <c r="O722" s="26" t="str">
        <f ca="1">IF(OR(B722="",N722=""),"",IF(N722="None",0,INDEX(INDIRECT(CONCATENATE(B722,"SF")),1,MATCH(N722,Defaults!D$22:G$22,0))))</f>
        <v/>
      </c>
      <c r="P722" s="131" t="str">
        <f t="shared" ca="1" si="44"/>
        <v/>
      </c>
      <c r="Q722" s="229" t="str">
        <f t="shared" ca="1" si="45"/>
        <v/>
      </c>
      <c r="R722" s="81" t="str">
        <f t="shared" ca="1" si="46"/>
        <v/>
      </c>
      <c r="S722" s="353" t="str">
        <f t="shared" ca="1" si="47"/>
        <v/>
      </c>
    </row>
    <row r="723" spans="2:19" ht="15" customHeight="1">
      <c r="B723" s="348" t="str">
        <f>IF('Retrofit Inputs'!B727=0,"",'Retrofit Inputs'!B727)</f>
        <v/>
      </c>
      <c r="C723" s="118" t="str">
        <f>IF(B723="","",VLOOKUP(B723,Defaults!B$22:C$28,2,FALSE))</f>
        <v/>
      </c>
      <c r="D723" s="125" t="str">
        <f>IFERROR(VLOOKUP(F723,Measures!$D$11:$F$245,3,FALSE),"")</f>
        <v/>
      </c>
      <c r="E723" s="127" t="str">
        <f ca="1">IF(OR('Project Info'!$C$16="",B723=""),"",IF(D723="Screw-in Lighting",INDEX(INDIRECT(CONCATENATE(B723,"SI_IE")),'Project Info'!C$16,1),IF(D723="Hard-Wired Lighting",INDEX(INDIRECT(CONCATENATE(B723,"HW_IE")),'Project Info'!C$16,1))))</f>
        <v/>
      </c>
      <c r="F723" s="128" t="str">
        <f>IF(OR('Retrofit Inputs'!D727="",'Retrofit Inputs'!F727=""),"",IF(OR('Retrofit Inputs'!D727="LED Tube",'Retrofit Inputs'!D727="LED Kit"),CONCATENATE("LED"," ",'Retrofit Inputs'!F727),CONCATENATE('Retrofit Inputs'!D727, " ",'Retrofit Inputs'!F727)))</f>
        <v/>
      </c>
      <c r="G723" s="120" t="str">
        <f>IF(F723="","",VLOOKUP(F723,Measures!D$11:G$245,4,FALSE))</f>
        <v/>
      </c>
      <c r="H723" s="129" t="str">
        <f>IF('Retrofit Inputs'!H727=0,"",'Retrofit Inputs'!H727)</f>
        <v/>
      </c>
      <c r="I723" s="129" t="str">
        <f>IF('Retrofit Inputs'!K727=0,"",'Retrofit Inputs'!K727)</f>
        <v/>
      </c>
      <c r="J723" s="130" t="str">
        <f ca="1">IF(OR(B723="",I723=""),"",IF(I723="None",0,INDEX(INDIRECT(CONCATENATE(B723,"SF")),1,MATCH(I723,Defaults!D$22:G$22,0))))</f>
        <v/>
      </c>
      <c r="K723" s="128" t="str">
        <f>IF(OR('Retrofit Inputs'!M727="",'Retrofit Inputs'!O727=""),"",IF(OR('Retrofit Inputs'!M727="LED Tube",'Retrofit Inputs'!M727="LED Kit"),CONCATENATE("LED"," ",'Retrofit Inputs'!O727),CONCATENATE('Retrofit Inputs'!M727, " ",'Retrofit Inputs'!O727)))</f>
        <v/>
      </c>
      <c r="L723" s="123" t="str">
        <f>IF(K723="","",VLOOKUP(K723,Measures!D$11:G$245,4,FALSE))</f>
        <v/>
      </c>
      <c r="M723" s="121" t="str">
        <f>IF('Retrofit Inputs'!Q727=0,"",'Retrofit Inputs'!Q727)</f>
        <v/>
      </c>
      <c r="N723" s="129" t="str">
        <f>IF('Retrofit Inputs'!T727=0,"",'Retrofit Inputs'!T727)</f>
        <v/>
      </c>
      <c r="O723" s="130" t="str">
        <f ca="1">IF(OR(B723="",N723=""),"",IF(N723="None",0,INDEX(INDIRECT(CONCATENATE(B723,"SF")),1,MATCH(N723,Defaults!D$22:G$22,0))))</f>
        <v/>
      </c>
      <c r="P723" s="131" t="str">
        <f t="shared" ca="1" si="44"/>
        <v/>
      </c>
      <c r="Q723" s="228" t="str">
        <f t="shared" ca="1" si="45"/>
        <v/>
      </c>
      <c r="R723" s="132" t="str">
        <f t="shared" ca="1" si="46"/>
        <v/>
      </c>
      <c r="S723" s="352" t="str">
        <f t="shared" ca="1" si="47"/>
        <v/>
      </c>
    </row>
    <row r="724" spans="2:19" ht="15" customHeight="1">
      <c r="B724" s="348" t="str">
        <f>IF('Retrofit Inputs'!B728=0,"",'Retrofit Inputs'!B728)</f>
        <v/>
      </c>
      <c r="C724" s="118" t="str">
        <f>IF(B724="","",VLOOKUP(B724,Defaults!B$22:C$28,2,FALSE))</f>
        <v/>
      </c>
      <c r="D724" s="125" t="str">
        <f>IFERROR(VLOOKUP(F724,Measures!$D$11:$F$245,3,FALSE),"")</f>
        <v/>
      </c>
      <c r="E724" s="127" t="str">
        <f ca="1">IF(OR('Project Info'!$C$16="",B724=""),"",IF(D724="Screw-in Lighting",INDEX(INDIRECT(CONCATENATE(B724,"SI_IE")),'Project Info'!C$16,1),IF(D724="Hard-Wired Lighting",INDEX(INDIRECT(CONCATENATE(B724,"HW_IE")),'Project Info'!C$16,1))))</f>
        <v/>
      </c>
      <c r="F724" s="128" t="str">
        <f>IF(OR('Retrofit Inputs'!D728="",'Retrofit Inputs'!F728=""),"",IF(OR('Retrofit Inputs'!D728="LED Tube",'Retrofit Inputs'!D728="LED Kit"),CONCATENATE("LED"," ",'Retrofit Inputs'!F728),CONCATENATE('Retrofit Inputs'!D728, " ",'Retrofit Inputs'!F728)))</f>
        <v/>
      </c>
      <c r="G724" s="120" t="str">
        <f>IF(F724="","",VLOOKUP(F724,Measures!D$11:G$245,4,FALSE))</f>
        <v/>
      </c>
      <c r="H724" s="129" t="str">
        <f>IF('Retrofit Inputs'!H728=0,"",'Retrofit Inputs'!H728)</f>
        <v/>
      </c>
      <c r="I724" s="129" t="str">
        <f>IF('Retrofit Inputs'!K728=0,"",'Retrofit Inputs'!K728)</f>
        <v/>
      </c>
      <c r="J724" s="130" t="str">
        <f ca="1">IF(OR(B724="",I724=""),"",IF(I724="None",0,INDEX(INDIRECT(CONCATENATE(B724,"SF")),1,MATCH(I724,Defaults!D$22:G$22,0))))</f>
        <v/>
      </c>
      <c r="K724" s="128" t="str">
        <f>IF(OR('Retrofit Inputs'!M728="",'Retrofit Inputs'!O728=""),"",IF(OR('Retrofit Inputs'!M728="LED Tube",'Retrofit Inputs'!M728="LED Kit"),CONCATENATE("LED"," ",'Retrofit Inputs'!O728),CONCATENATE('Retrofit Inputs'!M728, " ",'Retrofit Inputs'!O728)))</f>
        <v/>
      </c>
      <c r="L724" s="123" t="str">
        <f>IF(K724="","",VLOOKUP(K724,Measures!D$11:G$245,4,FALSE))</f>
        <v/>
      </c>
      <c r="M724" s="121" t="str">
        <f>IF('Retrofit Inputs'!Q728=0,"",'Retrofit Inputs'!Q728)</f>
        <v/>
      </c>
      <c r="N724" s="129" t="str">
        <f>IF('Retrofit Inputs'!T728=0,"",'Retrofit Inputs'!T728)</f>
        <v/>
      </c>
      <c r="O724" s="130" t="str">
        <f ca="1">IF(OR(B724="",N724=""),"",IF(N724="None",0,INDEX(INDIRECT(CONCATENATE(B724,"SF")),1,MATCH(N724,Defaults!D$22:G$22,0))))</f>
        <v/>
      </c>
      <c r="P724" s="131" t="str">
        <f t="shared" ca="1" si="44"/>
        <v/>
      </c>
      <c r="Q724" s="228" t="str">
        <f t="shared" ca="1" si="45"/>
        <v/>
      </c>
      <c r="R724" s="132" t="str">
        <f t="shared" ca="1" si="46"/>
        <v/>
      </c>
      <c r="S724" s="352" t="str">
        <f t="shared" ca="1" si="47"/>
        <v/>
      </c>
    </row>
    <row r="725" spans="2:19" ht="15" customHeight="1">
      <c r="B725" s="348" t="str">
        <f>IF('Retrofit Inputs'!B729=0,"",'Retrofit Inputs'!B729)</f>
        <v/>
      </c>
      <c r="C725" s="118" t="str">
        <f>IF(B725="","",VLOOKUP(B725,Defaults!B$22:C$28,2,FALSE))</f>
        <v/>
      </c>
      <c r="D725" s="125" t="str">
        <f>IFERROR(VLOOKUP(F725,Measures!$D$11:$F$245,3,FALSE),"")</f>
        <v/>
      </c>
      <c r="E725" s="127" t="str">
        <f ca="1">IF(OR('Project Info'!$C$16="",B725=""),"",IF(D725="Screw-in Lighting",INDEX(INDIRECT(CONCATENATE(B725,"SI_IE")),'Project Info'!C$16,1),IF(D725="Hard-Wired Lighting",INDEX(INDIRECT(CONCATENATE(B725,"HW_IE")),'Project Info'!C$16,1))))</f>
        <v/>
      </c>
      <c r="F725" s="128" t="str">
        <f>IF(OR('Retrofit Inputs'!D729="",'Retrofit Inputs'!F729=""),"",IF(OR('Retrofit Inputs'!D729="LED Tube",'Retrofit Inputs'!D729="LED Kit"),CONCATENATE("LED"," ",'Retrofit Inputs'!F729),CONCATENATE('Retrofit Inputs'!D729, " ",'Retrofit Inputs'!F729)))</f>
        <v/>
      </c>
      <c r="G725" s="120" t="str">
        <f>IF(F725="","",VLOOKUP(F725,Measures!D$11:G$245,4,FALSE))</f>
        <v/>
      </c>
      <c r="H725" s="129" t="str">
        <f>IF('Retrofit Inputs'!H729=0,"",'Retrofit Inputs'!H729)</f>
        <v/>
      </c>
      <c r="I725" s="129" t="str">
        <f>IF('Retrofit Inputs'!K729=0,"",'Retrofit Inputs'!K729)</f>
        <v/>
      </c>
      <c r="J725" s="130" t="str">
        <f ca="1">IF(OR(B725="",I725=""),"",IF(I725="None",0,INDEX(INDIRECT(CONCATENATE(B725,"SF")),1,MATCH(I725,Defaults!D$22:G$22,0))))</f>
        <v/>
      </c>
      <c r="K725" s="128" t="str">
        <f>IF(OR('Retrofit Inputs'!M729="",'Retrofit Inputs'!O729=""),"",IF(OR('Retrofit Inputs'!M729="LED Tube",'Retrofit Inputs'!M729="LED Kit"),CONCATENATE("LED"," ",'Retrofit Inputs'!O729),CONCATENATE('Retrofit Inputs'!M729, " ",'Retrofit Inputs'!O729)))</f>
        <v/>
      </c>
      <c r="L725" s="123" t="str">
        <f>IF(K725="","",VLOOKUP(K725,Measures!D$11:G$245,4,FALSE))</f>
        <v/>
      </c>
      <c r="M725" s="121" t="str">
        <f>IF('Retrofit Inputs'!Q729=0,"",'Retrofit Inputs'!Q729)</f>
        <v/>
      </c>
      <c r="N725" s="129" t="str">
        <f>IF('Retrofit Inputs'!T729=0,"",'Retrofit Inputs'!T729)</f>
        <v/>
      </c>
      <c r="O725" s="130" t="str">
        <f ca="1">IF(OR(B725="",N725=""),"",IF(N725="None",0,INDEX(INDIRECT(CONCATENATE(B725,"SF")),1,MATCH(N725,Defaults!D$22:G$22,0))))</f>
        <v/>
      </c>
      <c r="P725" s="131" t="str">
        <f t="shared" ca="1" si="44"/>
        <v/>
      </c>
      <c r="Q725" s="228" t="str">
        <f t="shared" ca="1" si="45"/>
        <v/>
      </c>
      <c r="R725" s="132" t="str">
        <f t="shared" ca="1" si="46"/>
        <v/>
      </c>
      <c r="S725" s="352" t="str">
        <f t="shared" ca="1" si="47"/>
        <v/>
      </c>
    </row>
    <row r="726" spans="2:19" ht="15" customHeight="1">
      <c r="B726" s="348" t="str">
        <f>IF('Retrofit Inputs'!B730=0,"",'Retrofit Inputs'!B730)</f>
        <v/>
      </c>
      <c r="C726" s="118" t="str">
        <f>IF(B726="","",VLOOKUP(B726,Defaults!B$22:C$28,2,FALSE))</f>
        <v/>
      </c>
      <c r="D726" s="125" t="str">
        <f>IFERROR(VLOOKUP(F726,Measures!$D$11:$F$245,3,FALSE),"")</f>
        <v/>
      </c>
      <c r="E726" s="127" t="str">
        <f ca="1">IF(OR('Project Info'!$C$16="",B726=""),"",IF(D726="Screw-in Lighting",INDEX(INDIRECT(CONCATENATE(B726,"SI_IE")),'Project Info'!C$16,1),IF(D726="Hard-Wired Lighting",INDEX(INDIRECT(CONCATENATE(B726,"HW_IE")),'Project Info'!C$16,1))))</f>
        <v/>
      </c>
      <c r="F726" s="128" t="str">
        <f>IF(OR('Retrofit Inputs'!D730="",'Retrofit Inputs'!F730=""),"",IF(OR('Retrofit Inputs'!D730="LED Tube",'Retrofit Inputs'!D730="LED Kit"),CONCATENATE("LED"," ",'Retrofit Inputs'!F730),CONCATENATE('Retrofit Inputs'!D730, " ",'Retrofit Inputs'!F730)))</f>
        <v/>
      </c>
      <c r="G726" s="120" t="str">
        <f>IF(F726="","",VLOOKUP(F726,Measures!D$11:G$245,4,FALSE))</f>
        <v/>
      </c>
      <c r="H726" s="129" t="str">
        <f>IF('Retrofit Inputs'!H730=0,"",'Retrofit Inputs'!H730)</f>
        <v/>
      </c>
      <c r="I726" s="129" t="str">
        <f>IF('Retrofit Inputs'!K730=0,"",'Retrofit Inputs'!K730)</f>
        <v/>
      </c>
      <c r="J726" s="130" t="str">
        <f ca="1">IF(OR(B726="",I726=""),"",IF(I726="None",0,INDEX(INDIRECT(CONCATENATE(B726,"SF")),1,MATCH(I726,Defaults!D$22:G$22,0))))</f>
        <v/>
      </c>
      <c r="K726" s="128" t="str">
        <f>IF(OR('Retrofit Inputs'!M730="",'Retrofit Inputs'!O730=""),"",IF(OR('Retrofit Inputs'!M730="LED Tube",'Retrofit Inputs'!M730="LED Kit"),CONCATENATE("LED"," ",'Retrofit Inputs'!O730),CONCATENATE('Retrofit Inputs'!M730, " ",'Retrofit Inputs'!O730)))</f>
        <v/>
      </c>
      <c r="L726" s="123" t="str">
        <f>IF(K726="","",VLOOKUP(K726,Measures!D$11:G$245,4,FALSE))</f>
        <v/>
      </c>
      <c r="M726" s="121" t="str">
        <f>IF('Retrofit Inputs'!Q730=0,"",'Retrofit Inputs'!Q730)</f>
        <v/>
      </c>
      <c r="N726" s="129" t="str">
        <f>IF('Retrofit Inputs'!T730=0,"",'Retrofit Inputs'!T730)</f>
        <v/>
      </c>
      <c r="O726" s="130" t="str">
        <f ca="1">IF(OR(B726="",N726=""),"",IF(N726="None",0,INDEX(INDIRECT(CONCATENATE(B726,"SF")),1,MATCH(N726,Defaults!D$22:G$22,0))))</f>
        <v/>
      </c>
      <c r="P726" s="131" t="str">
        <f t="shared" ca="1" si="44"/>
        <v/>
      </c>
      <c r="Q726" s="228" t="str">
        <f t="shared" ca="1" si="45"/>
        <v/>
      </c>
      <c r="R726" s="132" t="str">
        <f t="shared" ca="1" si="46"/>
        <v/>
      </c>
      <c r="S726" s="352" t="str">
        <f t="shared" ca="1" si="47"/>
        <v/>
      </c>
    </row>
    <row r="727" spans="2:19" ht="15" customHeight="1">
      <c r="B727" s="348" t="str">
        <f>IF('Retrofit Inputs'!B731=0,"",'Retrofit Inputs'!B731)</f>
        <v/>
      </c>
      <c r="C727" s="118" t="str">
        <f>IF(B727="","",VLOOKUP(B727,Defaults!B$22:C$28,2,FALSE))</f>
        <v/>
      </c>
      <c r="D727" s="125" t="str">
        <f>IFERROR(VLOOKUP(F727,Measures!$D$11:$F$245,3,FALSE),"")</f>
        <v/>
      </c>
      <c r="E727" s="127" t="str">
        <f ca="1">IF(OR('Project Info'!$C$16="",B727=""),"",IF(D727="Screw-in Lighting",INDEX(INDIRECT(CONCATENATE(B727,"SI_IE")),'Project Info'!C$16,1),IF(D727="Hard-Wired Lighting",INDEX(INDIRECT(CONCATENATE(B727,"HW_IE")),'Project Info'!C$16,1))))</f>
        <v/>
      </c>
      <c r="F727" s="128" t="str">
        <f>IF(OR('Retrofit Inputs'!D731="",'Retrofit Inputs'!F731=""),"",IF(OR('Retrofit Inputs'!D731="LED Tube",'Retrofit Inputs'!D731="LED Kit"),CONCATENATE("LED"," ",'Retrofit Inputs'!F731),CONCATENATE('Retrofit Inputs'!D731, " ",'Retrofit Inputs'!F731)))</f>
        <v/>
      </c>
      <c r="G727" s="120" t="str">
        <f>IF(F727="","",VLOOKUP(F727,Measures!D$11:G$245,4,FALSE))</f>
        <v/>
      </c>
      <c r="H727" s="129" t="str">
        <f>IF('Retrofit Inputs'!H731=0,"",'Retrofit Inputs'!H731)</f>
        <v/>
      </c>
      <c r="I727" s="129" t="str">
        <f>IF('Retrofit Inputs'!K731=0,"",'Retrofit Inputs'!K731)</f>
        <v/>
      </c>
      <c r="J727" s="130" t="str">
        <f ca="1">IF(OR(B727="",I727=""),"",IF(I727="None",0,INDEX(INDIRECT(CONCATENATE(B727,"SF")),1,MATCH(I727,Defaults!D$22:G$22,0))))</f>
        <v/>
      </c>
      <c r="K727" s="128" t="str">
        <f>IF(OR('Retrofit Inputs'!M731="",'Retrofit Inputs'!O731=""),"",IF(OR('Retrofit Inputs'!M731="LED Tube",'Retrofit Inputs'!M731="LED Kit"),CONCATENATE("LED"," ",'Retrofit Inputs'!O731),CONCATENATE('Retrofit Inputs'!M731, " ",'Retrofit Inputs'!O731)))</f>
        <v/>
      </c>
      <c r="L727" s="123" t="str">
        <f>IF(K727="","",VLOOKUP(K727,Measures!D$11:G$245,4,FALSE))</f>
        <v/>
      </c>
      <c r="M727" s="121" t="str">
        <f>IF('Retrofit Inputs'!Q731=0,"",'Retrofit Inputs'!Q731)</f>
        <v/>
      </c>
      <c r="N727" s="129" t="str">
        <f>IF('Retrofit Inputs'!T731=0,"",'Retrofit Inputs'!T731)</f>
        <v/>
      </c>
      <c r="O727" s="130" t="str">
        <f ca="1">IF(OR(B727="",N727=""),"",IF(N727="None",0,INDEX(INDIRECT(CONCATENATE(B727,"SF")),1,MATCH(N727,Defaults!D$22:G$22,0))))</f>
        <v/>
      </c>
      <c r="P727" s="131" t="str">
        <f t="shared" ca="1" si="44"/>
        <v/>
      </c>
      <c r="Q727" s="228" t="str">
        <f t="shared" ca="1" si="45"/>
        <v/>
      </c>
      <c r="R727" s="132" t="str">
        <f t="shared" ca="1" si="46"/>
        <v/>
      </c>
      <c r="S727" s="352" t="str">
        <f t="shared" ca="1" si="47"/>
        <v/>
      </c>
    </row>
    <row r="728" spans="2:19" ht="15" customHeight="1">
      <c r="B728" s="348" t="str">
        <f>IF('Retrofit Inputs'!B732=0,"",'Retrofit Inputs'!B732)</f>
        <v/>
      </c>
      <c r="C728" s="118" t="str">
        <f>IF(B728="","",VLOOKUP(B728,Defaults!B$22:C$28,2,FALSE))</f>
        <v/>
      </c>
      <c r="D728" s="125" t="str">
        <f>IFERROR(VLOOKUP(F728,Measures!$D$11:$F$245,3,FALSE),"")</f>
        <v/>
      </c>
      <c r="E728" s="127" t="str">
        <f ca="1">IF(OR('Project Info'!$C$16="",B728=""),"",IF(D728="Screw-in Lighting",INDEX(INDIRECT(CONCATENATE(B728,"SI_IE")),'Project Info'!C$16,1),IF(D728="Hard-Wired Lighting",INDEX(INDIRECT(CONCATENATE(B728,"HW_IE")),'Project Info'!C$16,1))))</f>
        <v/>
      </c>
      <c r="F728" s="133" t="str">
        <f>IF(OR('Retrofit Inputs'!D732="",'Retrofit Inputs'!F732=""),"",IF(OR('Retrofit Inputs'!D732="LED Tube",'Retrofit Inputs'!D732="LED Kit"),CONCATENATE("LED"," ",'Retrofit Inputs'!F732),CONCATENATE('Retrofit Inputs'!D732, " ",'Retrofit Inputs'!F732)))</f>
        <v/>
      </c>
      <c r="G728" s="120" t="str">
        <f>IF(F728="","",VLOOKUP(F728,Measures!D$11:G$245,4,FALSE))</f>
        <v/>
      </c>
      <c r="H728" s="134" t="str">
        <f>IF('Retrofit Inputs'!H732=0,"",'Retrofit Inputs'!H732)</f>
        <v/>
      </c>
      <c r="I728" s="134" t="str">
        <f>IF('Retrofit Inputs'!K732=0,"",'Retrofit Inputs'!K732)</f>
        <v/>
      </c>
      <c r="J728" s="135" t="str">
        <f ca="1">IF(OR(B728="",I728=""),"",IF(I728="None",0,INDEX(INDIRECT(CONCATENATE(B728,"SF")),1,MATCH(I728,Defaults!D$22:G$22,0))))</f>
        <v/>
      </c>
      <c r="K728" s="128" t="str">
        <f>IF(OR('Retrofit Inputs'!M732="",'Retrofit Inputs'!O732=""),"",IF(OR('Retrofit Inputs'!M732="LED Tube",'Retrofit Inputs'!M732="LED Kit"),CONCATENATE("LED"," ",'Retrofit Inputs'!O732),CONCATENATE('Retrofit Inputs'!M732, " ",'Retrofit Inputs'!O732)))</f>
        <v/>
      </c>
      <c r="L728" s="123" t="str">
        <f>IF(K728="","",VLOOKUP(K728,Measures!D$11:G$245,4,FALSE))</f>
        <v/>
      </c>
      <c r="M728" s="121" t="str">
        <f>IF('Retrofit Inputs'!Q732=0,"",'Retrofit Inputs'!Q732)</f>
        <v/>
      </c>
      <c r="N728" s="129" t="str">
        <f>IF('Retrofit Inputs'!T732=0,"",'Retrofit Inputs'!T732)</f>
        <v/>
      </c>
      <c r="O728" s="130" t="str">
        <f ca="1">IF(OR(B728="",N728=""),"",IF(N728="None",0,INDEX(INDIRECT(CONCATENATE(B728,"SF")),1,MATCH(N728,Defaults!D$22:G$22,0))))</f>
        <v/>
      </c>
      <c r="P728" s="131" t="str">
        <f t="shared" ca="1" si="44"/>
        <v/>
      </c>
      <c r="Q728" s="228" t="str">
        <f t="shared" ca="1" si="45"/>
        <v/>
      </c>
      <c r="R728" s="132" t="str">
        <f t="shared" ca="1" si="46"/>
        <v/>
      </c>
      <c r="S728" s="352" t="str">
        <f t="shared" ca="1" si="47"/>
        <v/>
      </c>
    </row>
    <row r="729" spans="2:19" ht="15" customHeight="1">
      <c r="B729" s="348" t="str">
        <f>IF('Retrofit Inputs'!B733=0,"",'Retrofit Inputs'!B733)</f>
        <v/>
      </c>
      <c r="C729" s="118" t="str">
        <f>IF(B729="","",VLOOKUP(B729,Defaults!B$22:C$28,2,FALSE))</f>
        <v/>
      </c>
      <c r="D729" s="125" t="str">
        <f>IFERROR(VLOOKUP(F729,Measures!$D$11:$F$245,3,FALSE),"")</f>
        <v/>
      </c>
      <c r="E729" s="127" t="str">
        <f ca="1">IF(OR('Project Info'!$C$16="",B729=""),"",IF(D729="Screw-in Lighting",INDEX(INDIRECT(CONCATENATE(B729,"SI_IE")),'Project Info'!C$16,1),IF(D729="Hard-Wired Lighting",INDEX(INDIRECT(CONCATENATE(B729,"HW_IE")),'Project Info'!C$16,1))))</f>
        <v/>
      </c>
      <c r="F729" s="133" t="str">
        <f>IF(OR('Retrofit Inputs'!D733="",'Retrofit Inputs'!F733=""),"",IF(OR('Retrofit Inputs'!D733="LED Tube",'Retrofit Inputs'!D733="LED Kit"),CONCATENATE("LED"," ",'Retrofit Inputs'!F733),CONCATENATE('Retrofit Inputs'!D733, " ",'Retrofit Inputs'!F733)))</f>
        <v/>
      </c>
      <c r="G729" s="120" t="str">
        <f>IF(F729="","",VLOOKUP(F729,Measures!D$11:G$245,4,FALSE))</f>
        <v/>
      </c>
      <c r="H729" s="134" t="str">
        <f>IF('Retrofit Inputs'!H733=0,"",'Retrofit Inputs'!H733)</f>
        <v/>
      </c>
      <c r="I729" s="134" t="str">
        <f>IF('Retrofit Inputs'!K733=0,"",'Retrofit Inputs'!K733)</f>
        <v/>
      </c>
      <c r="J729" s="135" t="str">
        <f ca="1">IF(OR(B729="",I729=""),"",IF(I729="None",0,INDEX(INDIRECT(CONCATENATE(B729,"SF")),1,MATCH(I729,Defaults!D$22:G$22,0))))</f>
        <v/>
      </c>
      <c r="K729" s="128" t="str">
        <f>IF(OR('Retrofit Inputs'!M733="",'Retrofit Inputs'!O733=""),"",IF(OR('Retrofit Inputs'!M733="LED Tube",'Retrofit Inputs'!M733="LED Kit"),CONCATENATE("LED"," ",'Retrofit Inputs'!O733),CONCATENATE('Retrofit Inputs'!M733, " ",'Retrofit Inputs'!O733)))</f>
        <v/>
      </c>
      <c r="L729" s="123" t="str">
        <f>IF(K729="","",VLOOKUP(K729,Measures!D$11:G$245,4,FALSE))</f>
        <v/>
      </c>
      <c r="M729" s="121" t="str">
        <f>IF('Retrofit Inputs'!Q733=0,"",'Retrofit Inputs'!Q733)</f>
        <v/>
      </c>
      <c r="N729" s="129" t="str">
        <f>IF('Retrofit Inputs'!T733=0,"",'Retrofit Inputs'!T733)</f>
        <v/>
      </c>
      <c r="O729" s="130" t="str">
        <f ca="1">IF(OR(B729="",N729=""),"",IF(N729="None",0,INDEX(INDIRECT(CONCATENATE(B729,"SF")),1,MATCH(N729,Defaults!D$22:G$22,0))))</f>
        <v/>
      </c>
      <c r="P729" s="131" t="str">
        <f t="shared" ca="1" si="44"/>
        <v/>
      </c>
      <c r="Q729" s="228" t="str">
        <f t="shared" ca="1" si="45"/>
        <v/>
      </c>
      <c r="R729" s="132" t="str">
        <f t="shared" ca="1" si="46"/>
        <v/>
      </c>
      <c r="S729" s="352" t="str">
        <f t="shared" ca="1" si="47"/>
        <v/>
      </c>
    </row>
    <row r="730" spans="2:19" ht="15" customHeight="1">
      <c r="B730" s="348" t="str">
        <f>IF('Retrofit Inputs'!B734=0,"",'Retrofit Inputs'!B734)</f>
        <v/>
      </c>
      <c r="C730" s="118" t="str">
        <f>IF(B730="","",VLOOKUP(B730,Defaults!B$22:C$28,2,FALSE))</f>
        <v/>
      </c>
      <c r="D730" s="125" t="str">
        <f>IFERROR(VLOOKUP(F730,Measures!$D$11:$F$245,3,FALSE),"")</f>
        <v/>
      </c>
      <c r="E730" s="127" t="str">
        <f ca="1">IF(OR('Project Info'!$C$16="",B730=""),"",IF(D730="Screw-in Lighting",INDEX(INDIRECT(CONCATENATE(B730,"SI_IE")),'Project Info'!C$16,1),IF(D730="Hard-Wired Lighting",INDEX(INDIRECT(CONCATENATE(B730,"HW_IE")),'Project Info'!C$16,1))))</f>
        <v/>
      </c>
      <c r="F730" s="117" t="str">
        <f>IF(OR('Retrofit Inputs'!D734="",'Retrofit Inputs'!F734=""),"",IF(OR('Retrofit Inputs'!D734="LED Tube",'Retrofit Inputs'!D734="LED Kit"),CONCATENATE("LED"," ",'Retrofit Inputs'!F734),CONCATENATE('Retrofit Inputs'!D734, " ",'Retrofit Inputs'!F734)))</f>
        <v/>
      </c>
      <c r="G730" s="120" t="str">
        <f>IF(F730="","",VLOOKUP(F730,Measures!D$11:G$245,4,FALSE))</f>
        <v/>
      </c>
      <c r="H730" s="121" t="str">
        <f>IF('Retrofit Inputs'!H734=0,"",'Retrofit Inputs'!H734)</f>
        <v/>
      </c>
      <c r="I730" s="121" t="str">
        <f>IF('Retrofit Inputs'!K734=0,"",'Retrofit Inputs'!K734)</f>
        <v/>
      </c>
      <c r="J730" s="122" t="str">
        <f ca="1">IF(OR(B730="",I730=""),"",IF(I730="None",0,INDEX(INDIRECT(CONCATENATE(B730,"SF")),1,MATCH(I730,Defaults!D$22:G$22,0))))</f>
        <v/>
      </c>
      <c r="K730" s="117" t="str">
        <f>IF(OR('Retrofit Inputs'!M734="",'Retrofit Inputs'!O734=""),"",IF(OR('Retrofit Inputs'!M734="LED Tube",'Retrofit Inputs'!M734="LED Kit"),CONCATENATE("LED"," ",'Retrofit Inputs'!O734),CONCATENATE('Retrofit Inputs'!M734, " ",'Retrofit Inputs'!O734)))</f>
        <v/>
      </c>
      <c r="L730" s="123" t="str">
        <f>IF(K730="","",VLOOKUP(K730,Measures!D$11:G$245,4,FALSE))</f>
        <v/>
      </c>
      <c r="M730" s="121" t="str">
        <f>IF('Retrofit Inputs'!Q734=0,"",'Retrofit Inputs'!Q734)</f>
        <v/>
      </c>
      <c r="N730" s="121" t="str">
        <f>IF('Retrofit Inputs'!T734=0,"",'Retrofit Inputs'!T734)</f>
        <v/>
      </c>
      <c r="O730" s="122" t="str">
        <f ca="1">IF(OR(B730="",N730=""),"",IF(N730="None",0,INDEX(INDIRECT(CONCATENATE(B730,"SF")),1,MATCH(N730,Defaults!D$22:G$22,0))))</f>
        <v/>
      </c>
      <c r="P730" s="136" t="str">
        <f t="shared" ca="1" si="44"/>
        <v/>
      </c>
      <c r="Q730" s="230" t="str">
        <f t="shared" ca="1" si="45"/>
        <v/>
      </c>
      <c r="R730" s="126" t="str">
        <f t="shared" ca="1" si="46"/>
        <v/>
      </c>
      <c r="S730" s="351" t="str">
        <f t="shared" ca="1" si="47"/>
        <v/>
      </c>
    </row>
    <row r="731" spans="2:19" ht="15" customHeight="1">
      <c r="B731" s="348" t="str">
        <f>IF('Retrofit Inputs'!B735=0,"",'Retrofit Inputs'!B735)</f>
        <v/>
      </c>
      <c r="C731" s="118" t="str">
        <f>IF(B731="","",VLOOKUP(B731,Defaults!B$22:C$28,2,FALSE))</f>
        <v/>
      </c>
      <c r="D731" s="125" t="str">
        <f>IFERROR(VLOOKUP(F731,Measures!$D$11:$F$245,3,FALSE),"")</f>
        <v/>
      </c>
      <c r="E731" s="127" t="str">
        <f ca="1">IF(OR('Project Info'!$C$16="",B731=""),"",IF(D731="Screw-in Lighting",INDEX(INDIRECT(CONCATENATE(B731,"SI_IE")),'Project Info'!C$16,1),IF(D731="Hard-Wired Lighting",INDEX(INDIRECT(CONCATENATE(B731,"HW_IE")),'Project Info'!C$16,1))))</f>
        <v/>
      </c>
      <c r="F731" s="128" t="str">
        <f>IF(OR('Retrofit Inputs'!D735="",'Retrofit Inputs'!F735=""),"",IF(OR('Retrofit Inputs'!D735="LED Tube",'Retrofit Inputs'!D735="LED Kit"),CONCATENATE("LED"," ",'Retrofit Inputs'!F735),CONCATENATE('Retrofit Inputs'!D735, " ",'Retrofit Inputs'!F735)))</f>
        <v/>
      </c>
      <c r="G731" s="120" t="str">
        <f>IF(F731="","",VLOOKUP(F731,Measures!D$11:G$245,4,FALSE))</f>
        <v/>
      </c>
      <c r="H731" s="129" t="str">
        <f>IF('Retrofit Inputs'!H735=0,"",'Retrofit Inputs'!H735)</f>
        <v/>
      </c>
      <c r="I731" s="129" t="str">
        <f>IF('Retrofit Inputs'!K735=0,"",'Retrofit Inputs'!K735)</f>
        <v/>
      </c>
      <c r="J731" s="130" t="str">
        <f ca="1">IF(OR(B731="",I731=""),"",IF(I731="None",0,INDEX(INDIRECT(CONCATENATE(B731,"SF")),1,MATCH(I731,Defaults!D$22:G$22,0))))</f>
        <v/>
      </c>
      <c r="K731" s="128" t="str">
        <f>IF(OR('Retrofit Inputs'!M735="",'Retrofit Inputs'!O735=""),"",IF(OR('Retrofit Inputs'!M735="LED Tube",'Retrofit Inputs'!M735="LED Kit"),CONCATENATE("LED"," ",'Retrofit Inputs'!O735),CONCATENATE('Retrofit Inputs'!M735, " ",'Retrofit Inputs'!O735)))</f>
        <v/>
      </c>
      <c r="L731" s="123" t="str">
        <f>IF(K731="","",VLOOKUP(K731,Measures!D$11:G$245,4,FALSE))</f>
        <v/>
      </c>
      <c r="M731" s="121" t="str">
        <f>IF('Retrofit Inputs'!Q735=0,"",'Retrofit Inputs'!Q735)</f>
        <v/>
      </c>
      <c r="N731" s="129" t="str">
        <f>IF('Retrofit Inputs'!T735=0,"",'Retrofit Inputs'!T735)</f>
        <v/>
      </c>
      <c r="O731" s="130" t="str">
        <f ca="1">IF(OR(B731="",N731=""),"",IF(N731="None",0,INDEX(INDIRECT(CONCATENATE(B731,"SF")),1,MATCH(N731,Defaults!D$22:G$22,0))))</f>
        <v/>
      </c>
      <c r="P731" s="131" t="str">
        <f t="shared" ca="1" si="44"/>
        <v/>
      </c>
      <c r="Q731" s="228" t="str">
        <f t="shared" ca="1" si="45"/>
        <v/>
      </c>
      <c r="R731" s="132" t="str">
        <f t="shared" ca="1" si="46"/>
        <v/>
      </c>
      <c r="S731" s="352" t="str">
        <f t="shared" ca="1" si="47"/>
        <v/>
      </c>
    </row>
    <row r="732" spans="2:19" ht="15.5">
      <c r="B732" s="348" t="str">
        <f>IF('Retrofit Inputs'!B736=0,"",'Retrofit Inputs'!B736)</f>
        <v/>
      </c>
      <c r="C732" s="118" t="str">
        <f>IF(B732="","",VLOOKUP(B732,Defaults!B$22:C$28,2,FALSE))</f>
        <v/>
      </c>
      <c r="D732" s="125" t="str">
        <f>IFERROR(VLOOKUP(F732,Measures!$D$11:$F$245,3,FALSE),"")</f>
        <v/>
      </c>
      <c r="E732" s="127" t="str">
        <f ca="1">IF(OR('Project Info'!$C$16="",B732=""),"",IF(D732="Screw-in Lighting",INDEX(INDIRECT(CONCATENATE(B732,"SI_IE")),'Project Info'!C$16,1),IF(D732="Hard-Wired Lighting",INDEX(INDIRECT(CONCATENATE(B732,"HW_IE")),'Project Info'!C$16,1))))</f>
        <v/>
      </c>
      <c r="F732" s="128" t="str">
        <f>IF(OR('Retrofit Inputs'!D736="",'Retrofit Inputs'!F736=""),"",IF(OR('Retrofit Inputs'!D736="LED Tube",'Retrofit Inputs'!D736="LED Kit"),CONCATENATE("LED"," ",'Retrofit Inputs'!F736),CONCATENATE('Retrofit Inputs'!D736, " ",'Retrofit Inputs'!F736)))</f>
        <v/>
      </c>
      <c r="G732" s="120" t="str">
        <f>IF(F732="","",VLOOKUP(F732,Measures!D$11:G$245,4,FALSE))</f>
        <v/>
      </c>
      <c r="H732" s="129" t="str">
        <f>IF('Retrofit Inputs'!H736=0,"",'Retrofit Inputs'!H736)</f>
        <v/>
      </c>
      <c r="I732" s="129" t="str">
        <f>IF('Retrofit Inputs'!K736=0,"",'Retrofit Inputs'!K736)</f>
        <v/>
      </c>
      <c r="J732" s="130" t="str">
        <f ca="1">IF(OR(B732="",I732=""),"",IF(I732="None",0,INDEX(INDIRECT(CONCATENATE(B732,"SF")),1,MATCH(I732,Defaults!D$22:G$22,0))))</f>
        <v/>
      </c>
      <c r="K732" s="24" t="str">
        <f>IF(OR('Retrofit Inputs'!M736="",'Retrofit Inputs'!O736=""),"",IF(OR('Retrofit Inputs'!M736="LED Tube",'Retrofit Inputs'!M736="LED Kit"),CONCATENATE("LED"," ",'Retrofit Inputs'!O736),CONCATENATE('Retrofit Inputs'!M736, " ",'Retrofit Inputs'!O736)))</f>
        <v/>
      </c>
      <c r="L732" s="123" t="str">
        <f>IF(K732="","",VLOOKUP(K732,Measures!D$11:G$245,4,FALSE))</f>
        <v/>
      </c>
      <c r="M732" s="121" t="str">
        <f>IF('Retrofit Inputs'!Q736=0,"",'Retrofit Inputs'!Q736)</f>
        <v/>
      </c>
      <c r="N732" s="25" t="str">
        <f>IF('Retrofit Inputs'!T736=0,"",'Retrofit Inputs'!T736)</f>
        <v/>
      </c>
      <c r="O732" s="26" t="str">
        <f ca="1">IF(OR(B732="",N732=""),"",IF(N732="None",0,INDEX(INDIRECT(CONCATENATE(B732,"SF")),1,MATCH(N732,Defaults!D$22:G$22,0))))</f>
        <v/>
      </c>
      <c r="P732" s="27" t="str">
        <f t="shared" ca="1" si="44"/>
        <v/>
      </c>
      <c r="Q732" s="229" t="str">
        <f t="shared" ca="1" si="45"/>
        <v/>
      </c>
      <c r="R732" s="81" t="str">
        <f t="shared" ca="1" si="46"/>
        <v/>
      </c>
      <c r="S732" s="353" t="str">
        <f t="shared" ca="1" si="47"/>
        <v/>
      </c>
    </row>
    <row r="733" spans="2:19" ht="15.5">
      <c r="B733" s="348" t="str">
        <f>IF('Retrofit Inputs'!B737=0,"",'Retrofit Inputs'!B737)</f>
        <v/>
      </c>
      <c r="C733" s="118" t="str">
        <f>IF(B733="","",VLOOKUP(B733,Defaults!B$22:C$28,2,FALSE))</f>
        <v/>
      </c>
      <c r="D733" s="125" t="str">
        <f>IFERROR(VLOOKUP(F733,Measures!$D$11:$F$245,3,FALSE),"")</f>
        <v/>
      </c>
      <c r="E733" s="127" t="str">
        <f ca="1">IF(OR('Project Info'!$C$16="",B733=""),"",IF(D733="Screw-in Lighting",INDEX(INDIRECT(CONCATENATE(B733,"SI_IE")),'Project Info'!C$16,1),IF(D733="Hard-Wired Lighting",INDEX(INDIRECT(CONCATENATE(B733,"HW_IE")),'Project Info'!C$16,1))))</f>
        <v/>
      </c>
      <c r="F733" s="128" t="str">
        <f>IF(OR('Retrofit Inputs'!D737="",'Retrofit Inputs'!F737=""),"",IF(OR('Retrofit Inputs'!D737="LED Tube",'Retrofit Inputs'!D737="LED Kit"),CONCATENATE("LED"," ",'Retrofit Inputs'!F737),CONCATENATE('Retrofit Inputs'!D737, " ",'Retrofit Inputs'!F737)))</f>
        <v/>
      </c>
      <c r="G733" s="120" t="str">
        <f>IF(F733="","",VLOOKUP(F733,Measures!D$11:G$245,4,FALSE))</f>
        <v/>
      </c>
      <c r="H733" s="129" t="str">
        <f>IF('Retrofit Inputs'!H737=0,"",'Retrofit Inputs'!H737)</f>
        <v/>
      </c>
      <c r="I733" s="129" t="str">
        <f>IF('Retrofit Inputs'!K737=0,"",'Retrofit Inputs'!K737)</f>
        <v/>
      </c>
      <c r="J733" s="130" t="str">
        <f ca="1">IF(OR(B733="",I733=""),"",IF(I733="None",0,INDEX(INDIRECT(CONCATENATE(B733,"SF")),1,MATCH(I733,Defaults!D$22:G$22,0))))</f>
        <v/>
      </c>
      <c r="K733" s="128" t="str">
        <f>IF(OR('Retrofit Inputs'!M737="",'Retrofit Inputs'!O737=""),"",IF(OR('Retrofit Inputs'!M737="LED Tube",'Retrofit Inputs'!M737="LED Kit"),CONCATENATE("LED"," ",'Retrofit Inputs'!O737),CONCATENATE('Retrofit Inputs'!M737, " ",'Retrofit Inputs'!O737)))</f>
        <v/>
      </c>
      <c r="L733" s="123" t="str">
        <f>IF(K733="","",VLOOKUP(K733,Measures!D$11:G$245,4,FALSE))</f>
        <v/>
      </c>
      <c r="M733" s="121" t="str">
        <f>IF('Retrofit Inputs'!Q737=0,"",'Retrofit Inputs'!Q737)</f>
        <v/>
      </c>
      <c r="N733" s="129" t="str">
        <f>IF('Retrofit Inputs'!T737=0,"",'Retrofit Inputs'!T737)</f>
        <v/>
      </c>
      <c r="O733" s="130" t="str">
        <f ca="1">IF(OR(B733="",N733=""),"",IF(N733="None",0,INDEX(INDIRECT(CONCATENATE(B733,"SF")),1,MATCH(N733,Defaults!D$22:G$22,0))))</f>
        <v/>
      </c>
      <c r="P733" s="131" t="str">
        <f t="shared" ca="1" si="44"/>
        <v/>
      </c>
      <c r="Q733" s="228" t="str">
        <f t="shared" ca="1" si="45"/>
        <v/>
      </c>
      <c r="R733" s="132" t="str">
        <f t="shared" ca="1" si="46"/>
        <v/>
      </c>
      <c r="S733" s="352" t="str">
        <f t="shared" ca="1" si="47"/>
        <v/>
      </c>
    </row>
    <row r="734" spans="2:19" ht="15.5">
      <c r="B734" s="348" t="str">
        <f>IF('Retrofit Inputs'!B738=0,"",'Retrofit Inputs'!B738)</f>
        <v/>
      </c>
      <c r="C734" s="118" t="str">
        <f>IF(B734="","",VLOOKUP(B734,Defaults!B$22:C$28,2,FALSE))</f>
        <v/>
      </c>
      <c r="D734" s="125" t="str">
        <f>IFERROR(VLOOKUP(F734,Measures!$D$11:$F$245,3,FALSE),"")</f>
        <v/>
      </c>
      <c r="E734" s="127" t="str">
        <f ca="1">IF(OR('Project Info'!$C$16="",B734=""),"",IF(D734="Screw-in Lighting",INDEX(INDIRECT(CONCATENATE(B734,"SI_IE")),'Project Info'!C$16,1),IF(D734="Hard-Wired Lighting",INDEX(INDIRECT(CONCATENATE(B734,"HW_IE")),'Project Info'!C$16,1))))</f>
        <v/>
      </c>
      <c r="F734" s="128" t="str">
        <f>IF(OR('Retrofit Inputs'!D738="",'Retrofit Inputs'!F738=""),"",IF(OR('Retrofit Inputs'!D738="LED Tube",'Retrofit Inputs'!D738="LED Kit"),CONCATENATE("LED"," ",'Retrofit Inputs'!F738),CONCATENATE('Retrofit Inputs'!D738, " ",'Retrofit Inputs'!F738)))</f>
        <v/>
      </c>
      <c r="G734" s="120" t="str">
        <f>IF(F734="","",VLOOKUP(F734,Measures!D$11:G$245,4,FALSE))</f>
        <v/>
      </c>
      <c r="H734" s="129" t="str">
        <f>IF('Retrofit Inputs'!H738=0,"",'Retrofit Inputs'!H738)</f>
        <v/>
      </c>
      <c r="I734" s="129" t="str">
        <f>IF('Retrofit Inputs'!K738=0,"",'Retrofit Inputs'!K738)</f>
        <v/>
      </c>
      <c r="J734" s="130" t="str">
        <f ca="1">IF(OR(B734="",I734=""),"",IF(I734="None",0,INDEX(INDIRECT(CONCATENATE(B734,"SF")),1,MATCH(I734,Defaults!D$22:G$22,0))))</f>
        <v/>
      </c>
      <c r="K734" s="128" t="str">
        <f>IF(OR('Retrofit Inputs'!M738="",'Retrofit Inputs'!O738=""),"",IF(OR('Retrofit Inputs'!M738="LED Tube",'Retrofit Inputs'!M738="LED Kit"),CONCATENATE("LED"," ",'Retrofit Inputs'!O738),CONCATENATE('Retrofit Inputs'!M738, " ",'Retrofit Inputs'!O738)))</f>
        <v/>
      </c>
      <c r="L734" s="123" t="str">
        <f>IF(K734="","",VLOOKUP(K734,Measures!D$11:G$245,4,FALSE))</f>
        <v/>
      </c>
      <c r="M734" s="121" t="str">
        <f>IF('Retrofit Inputs'!Q738=0,"",'Retrofit Inputs'!Q738)</f>
        <v/>
      </c>
      <c r="N734" s="129" t="str">
        <f>IF('Retrofit Inputs'!T738=0,"",'Retrofit Inputs'!T738)</f>
        <v/>
      </c>
      <c r="O734" s="130" t="str">
        <f ca="1">IF(OR(B734="",N734=""),"",IF(N734="None",0,INDEX(INDIRECT(CONCATENATE(B734,"SF")),1,MATCH(N734,Defaults!D$22:G$22,0))))</f>
        <v/>
      </c>
      <c r="P734" s="131" t="str">
        <f t="shared" ca="1" si="44"/>
        <v/>
      </c>
      <c r="Q734" s="228" t="str">
        <f t="shared" ca="1" si="45"/>
        <v/>
      </c>
      <c r="R734" s="132" t="str">
        <f t="shared" ca="1" si="46"/>
        <v/>
      </c>
      <c r="S734" s="352" t="str">
        <f t="shared" ca="1" si="47"/>
        <v/>
      </c>
    </row>
    <row r="735" spans="2:19" ht="15.5">
      <c r="B735" s="348" t="str">
        <f>IF('Retrofit Inputs'!B739=0,"",'Retrofit Inputs'!B739)</f>
        <v/>
      </c>
      <c r="C735" s="118" t="str">
        <f>IF(B735="","",VLOOKUP(B735,Defaults!B$22:C$28,2,FALSE))</f>
        <v/>
      </c>
      <c r="D735" s="125" t="str">
        <f>IFERROR(VLOOKUP(F735,Measures!$D$11:$F$245,3,FALSE),"")</f>
        <v/>
      </c>
      <c r="E735" s="127" t="str">
        <f ca="1">IF(OR('Project Info'!$C$16="",B735=""),"",IF(D735="Screw-in Lighting",INDEX(INDIRECT(CONCATENATE(B735,"SI_IE")),'Project Info'!C$16,1),IF(D735="Hard-Wired Lighting",INDEX(INDIRECT(CONCATENATE(B735,"HW_IE")),'Project Info'!C$16,1))))</f>
        <v/>
      </c>
      <c r="F735" s="128" t="str">
        <f>IF(OR('Retrofit Inputs'!D739="",'Retrofit Inputs'!F739=""),"",IF(OR('Retrofit Inputs'!D739="LED Tube",'Retrofit Inputs'!D739="LED Kit"),CONCATENATE("LED"," ",'Retrofit Inputs'!F739),CONCATENATE('Retrofit Inputs'!D739, " ",'Retrofit Inputs'!F739)))</f>
        <v/>
      </c>
      <c r="G735" s="120" t="str">
        <f>IF(F735="","",VLOOKUP(F735,Measures!D$11:G$245,4,FALSE))</f>
        <v/>
      </c>
      <c r="H735" s="129" t="str">
        <f>IF('Retrofit Inputs'!H739=0,"",'Retrofit Inputs'!H739)</f>
        <v/>
      </c>
      <c r="I735" s="129" t="str">
        <f>IF('Retrofit Inputs'!K739=0,"",'Retrofit Inputs'!K739)</f>
        <v/>
      </c>
      <c r="J735" s="130" t="str">
        <f ca="1">IF(OR(B735="",I735=""),"",IF(I735="None",0,INDEX(INDIRECT(CONCATENATE(B735,"SF")),1,MATCH(I735,Defaults!D$22:G$22,0))))</f>
        <v/>
      </c>
      <c r="K735" s="128" t="str">
        <f>IF(OR('Retrofit Inputs'!M739="",'Retrofit Inputs'!O739=""),"",IF(OR('Retrofit Inputs'!M739="LED Tube",'Retrofit Inputs'!M739="LED Kit"),CONCATENATE("LED"," ",'Retrofit Inputs'!O739),CONCATENATE('Retrofit Inputs'!M739, " ",'Retrofit Inputs'!O739)))</f>
        <v/>
      </c>
      <c r="L735" s="123" t="str">
        <f>IF(K735="","",VLOOKUP(K735,Measures!D$11:G$245,4,FALSE))</f>
        <v/>
      </c>
      <c r="M735" s="121" t="str">
        <f>IF('Retrofit Inputs'!Q739=0,"",'Retrofit Inputs'!Q739)</f>
        <v/>
      </c>
      <c r="N735" s="129" t="str">
        <f>IF('Retrofit Inputs'!T739=0,"",'Retrofit Inputs'!T739)</f>
        <v/>
      </c>
      <c r="O735" s="130" t="str">
        <f ca="1">IF(OR(B735="",N735=""),"",IF(N735="None",0,INDEX(INDIRECT(CONCATENATE(B735,"SF")),1,MATCH(N735,Defaults!D$22:G$22,0))))</f>
        <v/>
      </c>
      <c r="P735" s="131" t="str">
        <f t="shared" ca="1" si="44"/>
        <v/>
      </c>
      <c r="Q735" s="228" t="str">
        <f t="shared" ca="1" si="45"/>
        <v/>
      </c>
      <c r="R735" s="132" t="str">
        <f t="shared" ca="1" si="46"/>
        <v/>
      </c>
      <c r="S735" s="352" t="str">
        <f t="shared" ca="1" si="47"/>
        <v/>
      </c>
    </row>
    <row r="736" spans="2:19" ht="15.5">
      <c r="B736" s="348" t="str">
        <f>IF('Retrofit Inputs'!B740=0,"",'Retrofit Inputs'!B740)</f>
        <v/>
      </c>
      <c r="C736" s="118" t="str">
        <f>IF(B736="","",VLOOKUP(B736,Defaults!B$22:C$28,2,FALSE))</f>
        <v/>
      </c>
      <c r="D736" s="125" t="str">
        <f>IFERROR(VLOOKUP(F736,Measures!$D$11:$F$245,3,FALSE),"")</f>
        <v/>
      </c>
      <c r="E736" s="127" t="str">
        <f ca="1">IF(OR('Project Info'!$C$16="",B736=""),"",IF(D736="Screw-in Lighting",INDEX(INDIRECT(CONCATENATE(B736,"SI_IE")),'Project Info'!C$16,1),IF(D736="Hard-Wired Lighting",INDEX(INDIRECT(CONCATENATE(B736,"HW_IE")),'Project Info'!C$16,1))))</f>
        <v/>
      </c>
      <c r="F736" s="128" t="str">
        <f>IF(OR('Retrofit Inputs'!D740="",'Retrofit Inputs'!F740=""),"",IF(OR('Retrofit Inputs'!D740="LED Tube",'Retrofit Inputs'!D740="LED Kit"),CONCATENATE("LED"," ",'Retrofit Inputs'!F740),CONCATENATE('Retrofit Inputs'!D740, " ",'Retrofit Inputs'!F740)))</f>
        <v/>
      </c>
      <c r="G736" s="120" t="str">
        <f>IF(F736="","",VLOOKUP(F736,Measures!D$11:G$245,4,FALSE))</f>
        <v/>
      </c>
      <c r="H736" s="129" t="str">
        <f>IF('Retrofit Inputs'!H740=0,"",'Retrofit Inputs'!H740)</f>
        <v/>
      </c>
      <c r="I736" s="129" t="str">
        <f>IF('Retrofit Inputs'!K740=0,"",'Retrofit Inputs'!K740)</f>
        <v/>
      </c>
      <c r="J736" s="130" t="str">
        <f ca="1">IF(OR(B736="",I736=""),"",IF(I736="None",0,INDEX(INDIRECT(CONCATENATE(B736,"SF")),1,MATCH(I736,Defaults!D$22:G$22,0))))</f>
        <v/>
      </c>
      <c r="K736" s="128" t="str">
        <f>IF(OR('Retrofit Inputs'!M740="",'Retrofit Inputs'!O740=""),"",IF(OR('Retrofit Inputs'!M740="LED Tube",'Retrofit Inputs'!M740="LED Kit"),CONCATENATE("LED"," ",'Retrofit Inputs'!O740),CONCATENATE('Retrofit Inputs'!M740, " ",'Retrofit Inputs'!O740)))</f>
        <v/>
      </c>
      <c r="L736" s="123" t="str">
        <f>IF(K736="","",VLOOKUP(K736,Measures!D$11:G$245,4,FALSE))</f>
        <v/>
      </c>
      <c r="M736" s="121" t="str">
        <f>IF('Retrofit Inputs'!Q740=0,"",'Retrofit Inputs'!Q740)</f>
        <v/>
      </c>
      <c r="N736" s="129" t="str">
        <f>IF('Retrofit Inputs'!T740=0,"",'Retrofit Inputs'!T740)</f>
        <v/>
      </c>
      <c r="O736" s="130" t="str">
        <f ca="1">IF(OR(B736="",N736=""),"",IF(N736="None",0,INDEX(INDIRECT(CONCATENATE(B736,"SF")),1,MATCH(N736,Defaults!D$22:G$22,0))))</f>
        <v/>
      </c>
      <c r="P736" s="131" t="str">
        <f t="shared" ca="1" si="44"/>
        <v/>
      </c>
      <c r="Q736" s="228" t="str">
        <f t="shared" ca="1" si="45"/>
        <v/>
      </c>
      <c r="R736" s="132" t="str">
        <f t="shared" ca="1" si="46"/>
        <v/>
      </c>
      <c r="S736" s="352" t="str">
        <f t="shared" ca="1" si="47"/>
        <v/>
      </c>
    </row>
    <row r="737" spans="2:19" ht="15.5">
      <c r="B737" s="348" t="str">
        <f>IF('Retrofit Inputs'!B741=0,"",'Retrofit Inputs'!B741)</f>
        <v/>
      </c>
      <c r="C737" s="118" t="str">
        <f>IF(B737="","",VLOOKUP(B737,Defaults!B$22:C$28,2,FALSE))</f>
        <v/>
      </c>
      <c r="D737" s="125" t="str">
        <f>IFERROR(VLOOKUP(F737,Measures!$D$11:$F$245,3,FALSE),"")</f>
        <v/>
      </c>
      <c r="E737" s="127" t="str">
        <f ca="1">IF(OR('Project Info'!$C$16="",B737=""),"",IF(D737="Screw-in Lighting",INDEX(INDIRECT(CONCATENATE(B737,"SI_IE")),'Project Info'!C$16,1),IF(D737="Hard-Wired Lighting",INDEX(INDIRECT(CONCATENATE(B737,"HW_IE")),'Project Info'!C$16,1))))</f>
        <v/>
      </c>
      <c r="F737" s="128" t="str">
        <f>IF(OR('Retrofit Inputs'!D741="",'Retrofit Inputs'!F741=""),"",IF(OR('Retrofit Inputs'!D741="LED Tube",'Retrofit Inputs'!D741="LED Kit"),CONCATENATE("LED"," ",'Retrofit Inputs'!F741),CONCATENATE('Retrofit Inputs'!D741, " ",'Retrofit Inputs'!F741)))</f>
        <v/>
      </c>
      <c r="G737" s="120" t="str">
        <f>IF(F737="","",VLOOKUP(F737,Measures!D$11:G$245,4,FALSE))</f>
        <v/>
      </c>
      <c r="H737" s="129" t="str">
        <f>IF('Retrofit Inputs'!H741=0,"",'Retrofit Inputs'!H741)</f>
        <v/>
      </c>
      <c r="I737" s="129" t="str">
        <f>IF('Retrofit Inputs'!K741=0,"",'Retrofit Inputs'!K741)</f>
        <v/>
      </c>
      <c r="J737" s="130" t="str">
        <f ca="1">IF(OR(B737="",I737=""),"",IF(I737="None",0,INDEX(INDIRECT(CONCATENATE(B737,"SF")),1,MATCH(I737,Defaults!D$22:G$22,0))))</f>
        <v/>
      </c>
      <c r="K737" s="128" t="str">
        <f>IF(OR('Retrofit Inputs'!M741="",'Retrofit Inputs'!O741=""),"",IF(OR('Retrofit Inputs'!M741="LED Tube",'Retrofit Inputs'!M741="LED Kit"),CONCATENATE("LED"," ",'Retrofit Inputs'!O741),CONCATENATE('Retrofit Inputs'!M741, " ",'Retrofit Inputs'!O741)))</f>
        <v/>
      </c>
      <c r="L737" s="123" t="str">
        <f>IF(K737="","",VLOOKUP(K737,Measures!D$11:G$245,4,FALSE))</f>
        <v/>
      </c>
      <c r="M737" s="121" t="str">
        <f>IF('Retrofit Inputs'!Q741=0,"",'Retrofit Inputs'!Q741)</f>
        <v/>
      </c>
      <c r="N737" s="129" t="str">
        <f>IF('Retrofit Inputs'!T741=0,"",'Retrofit Inputs'!T741)</f>
        <v/>
      </c>
      <c r="O737" s="130" t="str">
        <f ca="1">IF(OR(B737="",N737=""),"",IF(N737="None",0,INDEX(INDIRECT(CONCATENATE(B737,"SF")),1,MATCH(N737,Defaults!D$22:G$22,0))))</f>
        <v/>
      </c>
      <c r="P737" s="131" t="str">
        <f t="shared" ca="1" si="44"/>
        <v/>
      </c>
      <c r="Q737" s="228" t="str">
        <f t="shared" ca="1" si="45"/>
        <v/>
      </c>
      <c r="R737" s="132" t="str">
        <f t="shared" ca="1" si="46"/>
        <v/>
      </c>
      <c r="S737" s="352" t="str">
        <f t="shared" ca="1" si="47"/>
        <v/>
      </c>
    </row>
    <row r="738" spans="2:19" ht="15.5">
      <c r="B738" s="348" t="str">
        <f>IF('Retrofit Inputs'!B742=0,"",'Retrofit Inputs'!B742)</f>
        <v/>
      </c>
      <c r="C738" s="118" t="str">
        <f>IF(B738="","",VLOOKUP(B738,Defaults!B$22:C$28,2,FALSE))</f>
        <v/>
      </c>
      <c r="D738" s="125" t="str">
        <f>IFERROR(VLOOKUP(F738,Measures!$D$11:$F$245,3,FALSE),"")</f>
        <v/>
      </c>
      <c r="E738" s="127" t="str">
        <f ca="1">IF(OR('Project Info'!$C$16="",B738=""),"",IF(D738="Screw-in Lighting",INDEX(INDIRECT(CONCATENATE(B738,"SI_IE")),'Project Info'!C$16,1),IF(D738="Hard-Wired Lighting",INDEX(INDIRECT(CONCATENATE(B738,"HW_IE")),'Project Info'!C$16,1))))</f>
        <v/>
      </c>
      <c r="F738" s="133" t="str">
        <f>IF(OR('Retrofit Inputs'!D742="",'Retrofit Inputs'!F742=""),"",IF(OR('Retrofit Inputs'!D742="LED Tube",'Retrofit Inputs'!D742="LED Kit"),CONCATENATE("LED"," ",'Retrofit Inputs'!F742),CONCATENATE('Retrofit Inputs'!D742, " ",'Retrofit Inputs'!F742)))</f>
        <v/>
      </c>
      <c r="G738" s="120" t="str">
        <f>IF(F738="","",VLOOKUP(F738,Measures!D$11:G$245,4,FALSE))</f>
        <v/>
      </c>
      <c r="H738" s="134" t="str">
        <f>IF('Retrofit Inputs'!H742=0,"",'Retrofit Inputs'!H742)</f>
        <v/>
      </c>
      <c r="I738" s="134" t="str">
        <f>IF('Retrofit Inputs'!K742=0,"",'Retrofit Inputs'!K742)</f>
        <v/>
      </c>
      <c r="J738" s="135" t="str">
        <f ca="1">IF(OR(B738="",I738=""),"",IF(I738="None",0,INDEX(INDIRECT(CONCATENATE(B738,"SF")),1,MATCH(I738,Defaults!D$22:G$22,0))))</f>
        <v/>
      </c>
      <c r="K738" s="128" t="str">
        <f>IF(OR('Retrofit Inputs'!M742="",'Retrofit Inputs'!O742=""),"",IF(OR('Retrofit Inputs'!M742="LED Tube",'Retrofit Inputs'!M742="LED Kit"),CONCATENATE("LED"," ",'Retrofit Inputs'!O742),CONCATENATE('Retrofit Inputs'!M742, " ",'Retrofit Inputs'!O742)))</f>
        <v/>
      </c>
      <c r="L738" s="123" t="str">
        <f>IF(K738="","",VLOOKUP(K738,Measures!D$11:G$245,4,FALSE))</f>
        <v/>
      </c>
      <c r="M738" s="121" t="str">
        <f>IF('Retrofit Inputs'!Q742=0,"",'Retrofit Inputs'!Q742)</f>
        <v/>
      </c>
      <c r="N738" s="129" t="str">
        <f>IF('Retrofit Inputs'!T742=0,"",'Retrofit Inputs'!T742)</f>
        <v/>
      </c>
      <c r="O738" s="130" t="str">
        <f ca="1">IF(OR(B738="",N738=""),"",IF(N738="None",0,INDEX(INDIRECT(CONCATENATE(B738,"SF")),1,MATCH(N738,Defaults!D$22:G$22,0))))</f>
        <v/>
      </c>
      <c r="P738" s="131" t="str">
        <f t="shared" ca="1" si="44"/>
        <v/>
      </c>
      <c r="Q738" s="228" t="str">
        <f t="shared" ca="1" si="45"/>
        <v/>
      </c>
      <c r="R738" s="132" t="str">
        <f t="shared" ca="1" si="46"/>
        <v/>
      </c>
      <c r="S738" s="352" t="str">
        <f t="shared" ca="1" si="47"/>
        <v/>
      </c>
    </row>
    <row r="739" spans="2:19" ht="15.5">
      <c r="B739" s="349" t="str">
        <f>IF('Retrofit Inputs'!B743=0,"",'Retrofit Inputs'!B743)</f>
        <v/>
      </c>
      <c r="C739" s="118" t="str">
        <f>IF(B739="","",VLOOKUP(B739,Defaults!B$22:C$28,2,FALSE))</f>
        <v/>
      </c>
      <c r="D739" s="125" t="str">
        <f>IFERROR(VLOOKUP(F739,Measures!$D$11:$F$245,3,FALSE),"")</f>
        <v/>
      </c>
      <c r="E739" s="127" t="str">
        <f ca="1">IF(OR('Project Info'!$C$16="",B739=""),"",IF(D739="Screw-in Lighting",INDEX(INDIRECT(CONCATENATE(B739,"SI_IE")),'Project Info'!C$16,1),IF(D739="Hard-Wired Lighting",INDEX(INDIRECT(CONCATENATE(B739,"HW_IE")),'Project Info'!C$16,1))))</f>
        <v/>
      </c>
      <c r="F739" s="137" t="str">
        <f>IF(OR('Retrofit Inputs'!D743="",'Retrofit Inputs'!F743=""),"",IF(OR('Retrofit Inputs'!D743="LED Tube",'Retrofit Inputs'!D743="LED Kit"),CONCATENATE("LED"," ",'Retrofit Inputs'!F743),CONCATENATE('Retrofit Inputs'!D743, " ",'Retrofit Inputs'!F743)))</f>
        <v/>
      </c>
      <c r="G739" s="120" t="str">
        <f>IF(F739="","",VLOOKUP(F739,Measures!D$11:G$245,4,FALSE))</f>
        <v/>
      </c>
      <c r="H739" s="138" t="str">
        <f>IF('Retrofit Inputs'!H743=0,"",'Retrofit Inputs'!H743)</f>
        <v/>
      </c>
      <c r="I739" s="138" t="str">
        <f>IF('Retrofit Inputs'!K743=0,"",'Retrofit Inputs'!K743)</f>
        <v/>
      </c>
      <c r="J739" s="139" t="str">
        <f ca="1">IF(OR(B739="",I739=""),"",IF(I739="None",0,INDEX(INDIRECT(CONCATENATE(B739,"SF")),1,MATCH(I739,Defaults!D$22:G$22,0))))</f>
        <v/>
      </c>
      <c r="K739" s="140" t="str">
        <f>IF(OR('Retrofit Inputs'!M743="",'Retrofit Inputs'!O743=""),"",IF(OR('Retrofit Inputs'!M743="LED Tube",'Retrofit Inputs'!M743="LED Kit"),CONCATENATE("LED"," ",'Retrofit Inputs'!O743),CONCATENATE('Retrofit Inputs'!M743, " ",'Retrofit Inputs'!O743)))</f>
        <v/>
      </c>
      <c r="L739" s="123" t="str">
        <f>IF(K739="","",VLOOKUP(K739,Measures!D$11:G$245,4,FALSE))</f>
        <v/>
      </c>
      <c r="M739" s="141" t="str">
        <f>IF('Retrofit Inputs'!Q743=0,"",'Retrofit Inputs'!Q743)</f>
        <v/>
      </c>
      <c r="N739" s="142" t="str">
        <f>IF('Retrofit Inputs'!T743=0,"",'Retrofit Inputs'!T743)</f>
        <v/>
      </c>
      <c r="O739" s="143" t="str">
        <f ca="1">IF(OR(B739="",N739=""),"",IF(N739="None",0,INDEX(INDIRECT(CONCATENATE(B739,"SF")),1,MATCH(N739,Defaults!D$22:G$22,0))))</f>
        <v/>
      </c>
      <c r="P739" s="144" t="str">
        <f t="shared" ca="1" si="44"/>
        <v/>
      </c>
      <c r="Q739" s="231" t="str">
        <f t="shared" ca="1" si="45"/>
        <v/>
      </c>
      <c r="R739" s="145" t="str">
        <f t="shared" ca="1" si="46"/>
        <v/>
      </c>
      <c r="S739" s="354" t="str">
        <f t="shared" ca="1" si="47"/>
        <v/>
      </c>
    </row>
    <row r="740" spans="2:19" ht="15.5">
      <c r="B740" s="350" t="str">
        <f>IF('Retrofit Inputs'!B744=0,"",'Retrofit Inputs'!B744)</f>
        <v/>
      </c>
      <c r="C740" s="118" t="str">
        <f>IF(B740="","",VLOOKUP(B740,Defaults!B$22:C$28,2,FALSE))</f>
        <v/>
      </c>
      <c r="D740" s="125" t="str">
        <f>IFERROR(VLOOKUP(F740,Measures!$D$11:$F$245,3,FALSE),"")</f>
        <v/>
      </c>
      <c r="E740" s="127" t="str">
        <f ca="1">IF(OR('Project Info'!$C$16="",B740=""),"",IF(D740="Screw-in Lighting",INDEX(INDIRECT(CONCATENATE(B740,"SI_IE")),'Project Info'!C$16,1),IF(D740="Hard-Wired Lighting",INDEX(INDIRECT(CONCATENATE(B740,"HW_IE")),'Project Info'!C$16,1))))</f>
        <v/>
      </c>
      <c r="F740" s="128" t="str">
        <f>IF(OR('Retrofit Inputs'!D744="",'Retrofit Inputs'!F744=""),"",IF(OR('Retrofit Inputs'!D744="LED Tube",'Retrofit Inputs'!D744="LED Kit"),CONCATENATE("LED"," ",'Retrofit Inputs'!F744),CONCATENATE('Retrofit Inputs'!D744, " ",'Retrofit Inputs'!F744)))</f>
        <v/>
      </c>
      <c r="G740" s="120" t="str">
        <f>IF(F740="","",VLOOKUP(F740,Measures!D$11:G$245,4,FALSE))</f>
        <v/>
      </c>
      <c r="H740" s="129" t="str">
        <f>IF('Retrofit Inputs'!H744=0,"",'Retrofit Inputs'!H744)</f>
        <v/>
      </c>
      <c r="I740" s="129" t="str">
        <f>IF('Retrofit Inputs'!K744=0,"",'Retrofit Inputs'!K744)</f>
        <v/>
      </c>
      <c r="J740" s="130" t="str">
        <f ca="1">IF(OR(B740="",I740=""),"",IF(I740="None",0,INDEX(INDIRECT(CONCATENATE(B740,"SF")),1,MATCH(I740,Defaults!D$22:G$22,0))))</f>
        <v/>
      </c>
      <c r="K740" s="128" t="str">
        <f>IF(OR('Retrofit Inputs'!M744="",'Retrofit Inputs'!O744=""),"",IF(OR('Retrofit Inputs'!M744="LED Tube",'Retrofit Inputs'!M744="LED Kit"),CONCATENATE("LED"," ",'Retrofit Inputs'!O744),CONCATENATE('Retrofit Inputs'!M744, " ",'Retrofit Inputs'!O744)))</f>
        <v/>
      </c>
      <c r="L740" s="123" t="str">
        <f>IF(K740="","",VLOOKUP(K740,Measures!D$11:G$245,4,FALSE))</f>
        <v/>
      </c>
      <c r="M740" s="129" t="str">
        <f>IF('Retrofit Inputs'!Q744=0,"",'Retrofit Inputs'!Q744)</f>
        <v/>
      </c>
      <c r="N740" s="129" t="str">
        <f>IF('Retrofit Inputs'!T744=0,"",'Retrofit Inputs'!T744)</f>
        <v/>
      </c>
      <c r="O740" s="130" t="str">
        <f ca="1">IF(OR(B740="",N740=""),"",IF(N740="None",0,INDEX(INDIRECT(CONCATENATE(B740,"SF")),1,MATCH(N740,Defaults!D$22:G$22,0))))</f>
        <v/>
      </c>
      <c r="P740" s="131" t="str">
        <f t="shared" ca="1" si="44"/>
        <v/>
      </c>
      <c r="Q740" s="228" t="str">
        <f t="shared" ca="1" si="45"/>
        <v/>
      </c>
      <c r="R740" s="132" t="str">
        <f t="shared" ca="1" si="46"/>
        <v/>
      </c>
      <c r="S740" s="352" t="str">
        <f t="shared" ca="1" si="47"/>
        <v/>
      </c>
    </row>
    <row r="741" spans="2:19" ht="15.5">
      <c r="B741" s="348" t="str">
        <f>IF('Retrofit Inputs'!B745=0,"",'Retrofit Inputs'!B745)</f>
        <v/>
      </c>
      <c r="C741" s="118" t="str">
        <f>IF(B741="","",VLOOKUP(B741,Defaults!B$22:C$28,2,FALSE))</f>
        <v/>
      </c>
      <c r="D741" s="125" t="str">
        <f>IFERROR(VLOOKUP(F741,Measures!$D$11:$F$245,3,FALSE),"")</f>
        <v/>
      </c>
      <c r="E741" s="127" t="str">
        <f ca="1">IF(OR('Project Info'!$C$16="",B741=""),"",IF(D741="Screw-in Lighting",INDEX(INDIRECT(CONCATENATE(B741,"SI_IE")),'Project Info'!C$16,1),IF(D741="Hard-Wired Lighting",INDEX(INDIRECT(CONCATENATE(B741,"HW_IE")),'Project Info'!C$16,1))))</f>
        <v/>
      </c>
      <c r="F741" s="128" t="str">
        <f>IF(OR('Retrofit Inputs'!D745="",'Retrofit Inputs'!F745=""),"",IF(OR('Retrofit Inputs'!D745="LED Tube",'Retrofit Inputs'!D745="LED Kit"),CONCATENATE("LED"," ",'Retrofit Inputs'!F745),CONCATENATE('Retrofit Inputs'!D745, " ",'Retrofit Inputs'!F745)))</f>
        <v/>
      </c>
      <c r="G741" s="120" t="str">
        <f>IF(F741="","",VLOOKUP(F741,Measures!D$11:G$245,4,FALSE))</f>
        <v/>
      </c>
      <c r="H741" s="129" t="str">
        <f>IF('Retrofit Inputs'!H745=0,"",'Retrofit Inputs'!H745)</f>
        <v/>
      </c>
      <c r="I741" s="129" t="str">
        <f>IF('Retrofit Inputs'!K745=0,"",'Retrofit Inputs'!K745)</f>
        <v/>
      </c>
      <c r="J741" s="130" t="str">
        <f ca="1">IF(OR(B741="",I741=""),"",IF(I741="None",0,INDEX(INDIRECT(CONCATENATE(B741,"SF")),1,MATCH(I741,Defaults!D$22:G$22,0))))</f>
        <v/>
      </c>
      <c r="K741" s="128" t="str">
        <f>IF(OR('Retrofit Inputs'!M745="",'Retrofit Inputs'!O745=""),"",IF(OR('Retrofit Inputs'!M745="LED Tube",'Retrofit Inputs'!M745="LED Kit"),CONCATENATE("LED"," ",'Retrofit Inputs'!O745),CONCATENATE('Retrofit Inputs'!M745, " ",'Retrofit Inputs'!O745)))</f>
        <v/>
      </c>
      <c r="L741" s="123" t="str">
        <f>IF(K741="","",VLOOKUP(K741,Measures!D$11:G$245,4,FALSE))</f>
        <v/>
      </c>
      <c r="M741" s="121" t="str">
        <f>IF('Retrofit Inputs'!Q745=0,"",'Retrofit Inputs'!Q745)</f>
        <v/>
      </c>
      <c r="N741" s="129" t="str">
        <f>IF('Retrofit Inputs'!T745=0,"",'Retrofit Inputs'!T745)</f>
        <v/>
      </c>
      <c r="O741" s="130" t="str">
        <f ca="1">IF(OR(B741="",N741=""),"",IF(N741="None",0,INDEX(INDIRECT(CONCATENATE(B741,"SF")),1,MATCH(N741,Defaults!D$22:G$22,0))))</f>
        <v/>
      </c>
      <c r="P741" s="131" t="str">
        <f t="shared" ca="1" si="44"/>
        <v/>
      </c>
      <c r="Q741" s="228" t="str">
        <f t="shared" ca="1" si="45"/>
        <v/>
      </c>
      <c r="R741" s="132" t="str">
        <f t="shared" ca="1" si="46"/>
        <v/>
      </c>
      <c r="S741" s="352" t="str">
        <f t="shared" ca="1" si="47"/>
        <v/>
      </c>
    </row>
    <row r="742" spans="2:19" ht="15.5">
      <c r="B742" s="348" t="str">
        <f>IF('Retrofit Inputs'!B746=0,"",'Retrofit Inputs'!B746)</f>
        <v/>
      </c>
      <c r="C742" s="118" t="str">
        <f>IF(B742="","",VLOOKUP(B742,Defaults!B$22:C$28,2,FALSE))</f>
        <v/>
      </c>
      <c r="D742" s="125" t="str">
        <f>IFERROR(VLOOKUP(F742,Measures!$D$11:$F$245,3,FALSE),"")</f>
        <v/>
      </c>
      <c r="E742" s="127" t="str">
        <f ca="1">IF(OR('Project Info'!$C$16="",B742=""),"",IF(D742="Screw-in Lighting",INDEX(INDIRECT(CONCATENATE(B742,"SI_IE")),'Project Info'!C$16,1),IF(D742="Hard-Wired Lighting",INDEX(INDIRECT(CONCATENATE(B742,"HW_IE")),'Project Info'!C$16,1))))</f>
        <v/>
      </c>
      <c r="F742" s="128" t="str">
        <f>IF(OR('Retrofit Inputs'!D746="",'Retrofit Inputs'!F746=""),"",IF(OR('Retrofit Inputs'!D746="LED Tube",'Retrofit Inputs'!D746="LED Kit"),CONCATENATE("LED"," ",'Retrofit Inputs'!F746),CONCATENATE('Retrofit Inputs'!D746, " ",'Retrofit Inputs'!F746)))</f>
        <v/>
      </c>
      <c r="G742" s="120" t="str">
        <f>IF(F742="","",VLOOKUP(F742,Measures!D$11:G$245,4,FALSE))</f>
        <v/>
      </c>
      <c r="H742" s="129" t="str">
        <f>IF('Retrofit Inputs'!H746=0,"",'Retrofit Inputs'!H746)</f>
        <v/>
      </c>
      <c r="I742" s="129" t="str">
        <f>IF('Retrofit Inputs'!K746=0,"",'Retrofit Inputs'!K746)</f>
        <v/>
      </c>
      <c r="J742" s="130" t="str">
        <f ca="1">IF(OR(B742="",I742=""),"",IF(I742="None",0,INDEX(INDIRECT(CONCATENATE(B742,"SF")),1,MATCH(I742,Defaults!D$22:G$22,0))))</f>
        <v/>
      </c>
      <c r="K742" s="24" t="str">
        <f>IF(OR('Retrofit Inputs'!M746="",'Retrofit Inputs'!O746=""),"",IF(OR('Retrofit Inputs'!M746="LED Tube",'Retrofit Inputs'!M746="LED Kit"),CONCATENATE("LED"," ",'Retrofit Inputs'!O746),CONCATENATE('Retrofit Inputs'!M746, " ",'Retrofit Inputs'!O746)))</f>
        <v/>
      </c>
      <c r="L742" s="123" t="str">
        <f>IF(K742="","",VLOOKUP(K742,Measures!D$11:G$245,4,FALSE))</f>
        <v/>
      </c>
      <c r="M742" s="121" t="str">
        <f>IF('Retrofit Inputs'!Q746=0,"",'Retrofit Inputs'!Q746)</f>
        <v/>
      </c>
      <c r="N742" s="25" t="str">
        <f>IF('Retrofit Inputs'!T746=0,"",'Retrofit Inputs'!T746)</f>
        <v/>
      </c>
      <c r="O742" s="26" t="str">
        <f ca="1">IF(OR(B742="",N742=""),"",IF(N742="None",0,INDEX(INDIRECT(CONCATENATE(B742,"SF")),1,MATCH(N742,Defaults!D$22:G$22,0))))</f>
        <v/>
      </c>
      <c r="P742" s="131" t="str">
        <f t="shared" ca="1" si="44"/>
        <v/>
      </c>
      <c r="Q742" s="229" t="str">
        <f t="shared" ca="1" si="45"/>
        <v/>
      </c>
      <c r="R742" s="81" t="str">
        <f t="shared" ca="1" si="46"/>
        <v/>
      </c>
      <c r="S742" s="353" t="str">
        <f t="shared" ca="1" si="47"/>
        <v/>
      </c>
    </row>
    <row r="743" spans="2:19" ht="15.5">
      <c r="B743" s="348" t="str">
        <f>IF('Retrofit Inputs'!B747=0,"",'Retrofit Inputs'!B747)</f>
        <v/>
      </c>
      <c r="C743" s="118" t="str">
        <f>IF(B743="","",VLOOKUP(B743,Defaults!B$22:C$28,2,FALSE))</f>
        <v/>
      </c>
      <c r="D743" s="125" t="str">
        <f>IFERROR(VLOOKUP(F743,Measures!$D$11:$F$245,3,FALSE),"")</f>
        <v/>
      </c>
      <c r="E743" s="127" t="str">
        <f ca="1">IF(OR('Project Info'!$C$16="",B743=""),"",IF(D743="Screw-in Lighting",INDEX(INDIRECT(CONCATENATE(B743,"SI_IE")),'Project Info'!C$16,1),IF(D743="Hard-Wired Lighting",INDEX(INDIRECT(CONCATENATE(B743,"HW_IE")),'Project Info'!C$16,1))))</f>
        <v/>
      </c>
      <c r="F743" s="128" t="str">
        <f>IF(OR('Retrofit Inputs'!D747="",'Retrofit Inputs'!F747=""),"",IF(OR('Retrofit Inputs'!D747="LED Tube",'Retrofit Inputs'!D747="LED Kit"),CONCATENATE("LED"," ",'Retrofit Inputs'!F747),CONCATENATE('Retrofit Inputs'!D747, " ",'Retrofit Inputs'!F747)))</f>
        <v/>
      </c>
      <c r="G743" s="120" t="str">
        <f>IF(F743="","",VLOOKUP(F743,Measures!D$11:G$245,4,FALSE))</f>
        <v/>
      </c>
      <c r="H743" s="129" t="str">
        <f>IF('Retrofit Inputs'!H747=0,"",'Retrofit Inputs'!H747)</f>
        <v/>
      </c>
      <c r="I743" s="129" t="str">
        <f>IF('Retrofit Inputs'!K747=0,"",'Retrofit Inputs'!K747)</f>
        <v/>
      </c>
      <c r="J743" s="130" t="str">
        <f ca="1">IF(OR(B743="",I743=""),"",IF(I743="None",0,INDEX(INDIRECT(CONCATENATE(B743,"SF")),1,MATCH(I743,Defaults!D$22:G$22,0))))</f>
        <v/>
      </c>
      <c r="K743" s="128" t="str">
        <f>IF(OR('Retrofit Inputs'!M747="",'Retrofit Inputs'!O747=""),"",IF(OR('Retrofit Inputs'!M747="LED Tube",'Retrofit Inputs'!M747="LED Kit"),CONCATENATE("LED"," ",'Retrofit Inputs'!O747),CONCATENATE('Retrofit Inputs'!M747, " ",'Retrofit Inputs'!O747)))</f>
        <v/>
      </c>
      <c r="L743" s="123" t="str">
        <f>IF(K743="","",VLOOKUP(K743,Measures!D$11:G$245,4,FALSE))</f>
        <v/>
      </c>
      <c r="M743" s="121" t="str">
        <f>IF('Retrofit Inputs'!Q747=0,"",'Retrofit Inputs'!Q747)</f>
        <v/>
      </c>
      <c r="N743" s="129" t="str">
        <f>IF('Retrofit Inputs'!T747=0,"",'Retrofit Inputs'!T747)</f>
        <v/>
      </c>
      <c r="O743" s="130" t="str">
        <f ca="1">IF(OR(B743="",N743=""),"",IF(N743="None",0,INDEX(INDIRECT(CONCATENATE(B743,"SF")),1,MATCH(N743,Defaults!D$22:G$22,0))))</f>
        <v/>
      </c>
      <c r="P743" s="131" t="str">
        <f t="shared" ca="1" si="44"/>
        <v/>
      </c>
      <c r="Q743" s="228" t="str">
        <f t="shared" ca="1" si="45"/>
        <v/>
      </c>
      <c r="R743" s="132" t="str">
        <f t="shared" ca="1" si="46"/>
        <v/>
      </c>
      <c r="S743" s="352" t="str">
        <f t="shared" ca="1" si="47"/>
        <v/>
      </c>
    </row>
    <row r="744" spans="2:19" ht="15.5">
      <c r="B744" s="348" t="str">
        <f>IF('Retrofit Inputs'!B748=0,"",'Retrofit Inputs'!B748)</f>
        <v/>
      </c>
      <c r="C744" s="118" t="str">
        <f>IF(B744="","",VLOOKUP(B744,Defaults!B$22:C$28,2,FALSE))</f>
        <v/>
      </c>
      <c r="D744" s="125" t="str">
        <f>IFERROR(VLOOKUP(F744,Measures!$D$11:$F$245,3,FALSE),"")</f>
        <v/>
      </c>
      <c r="E744" s="127" t="str">
        <f ca="1">IF(OR('Project Info'!$C$16="",B744=""),"",IF(D744="Screw-in Lighting",INDEX(INDIRECT(CONCATENATE(B744,"SI_IE")),'Project Info'!C$16,1),IF(D744="Hard-Wired Lighting",INDEX(INDIRECT(CONCATENATE(B744,"HW_IE")),'Project Info'!C$16,1))))</f>
        <v/>
      </c>
      <c r="F744" s="128" t="str">
        <f>IF(OR('Retrofit Inputs'!D748="",'Retrofit Inputs'!F748=""),"",IF(OR('Retrofit Inputs'!D748="LED Tube",'Retrofit Inputs'!D748="LED Kit"),CONCATENATE("LED"," ",'Retrofit Inputs'!F748),CONCATENATE('Retrofit Inputs'!D748, " ",'Retrofit Inputs'!F748)))</f>
        <v/>
      </c>
      <c r="G744" s="120" t="str">
        <f>IF(F744="","",VLOOKUP(F744,Measures!D$11:G$245,4,FALSE))</f>
        <v/>
      </c>
      <c r="H744" s="129" t="str">
        <f>IF('Retrofit Inputs'!H748=0,"",'Retrofit Inputs'!H748)</f>
        <v/>
      </c>
      <c r="I744" s="129" t="str">
        <f>IF('Retrofit Inputs'!K748=0,"",'Retrofit Inputs'!K748)</f>
        <v/>
      </c>
      <c r="J744" s="130" t="str">
        <f ca="1">IF(OR(B744="",I744=""),"",IF(I744="None",0,INDEX(INDIRECT(CONCATENATE(B744,"SF")),1,MATCH(I744,Defaults!D$22:G$22,0))))</f>
        <v/>
      </c>
      <c r="K744" s="128" t="str">
        <f>IF(OR('Retrofit Inputs'!M748="",'Retrofit Inputs'!O748=""),"",IF(OR('Retrofit Inputs'!M748="LED Tube",'Retrofit Inputs'!M748="LED Kit"),CONCATENATE("LED"," ",'Retrofit Inputs'!O748),CONCATENATE('Retrofit Inputs'!M748, " ",'Retrofit Inputs'!O748)))</f>
        <v/>
      </c>
      <c r="L744" s="123" t="str">
        <f>IF(K744="","",VLOOKUP(K744,Measures!D$11:G$245,4,FALSE))</f>
        <v/>
      </c>
      <c r="M744" s="121" t="str">
        <f>IF('Retrofit Inputs'!Q748=0,"",'Retrofit Inputs'!Q748)</f>
        <v/>
      </c>
      <c r="N744" s="129" t="str">
        <f>IF('Retrofit Inputs'!T748=0,"",'Retrofit Inputs'!T748)</f>
        <v/>
      </c>
      <c r="O744" s="130" t="str">
        <f ca="1">IF(OR(B744="",N744=""),"",IF(N744="None",0,INDEX(INDIRECT(CONCATENATE(B744,"SF")),1,MATCH(N744,Defaults!D$22:G$22,0))))</f>
        <v/>
      </c>
      <c r="P744" s="131" t="str">
        <f t="shared" ca="1" si="44"/>
        <v/>
      </c>
      <c r="Q744" s="228" t="str">
        <f t="shared" ca="1" si="45"/>
        <v/>
      </c>
      <c r="R744" s="132" t="str">
        <f t="shared" ca="1" si="46"/>
        <v/>
      </c>
      <c r="S744" s="352" t="str">
        <f t="shared" ca="1" si="47"/>
        <v/>
      </c>
    </row>
    <row r="745" spans="2:19" ht="15.5">
      <c r="B745" s="348" t="str">
        <f>IF('Retrofit Inputs'!B749=0,"",'Retrofit Inputs'!B749)</f>
        <v/>
      </c>
      <c r="C745" s="118" t="str">
        <f>IF(B745="","",VLOOKUP(B745,Defaults!B$22:C$28,2,FALSE))</f>
        <v/>
      </c>
      <c r="D745" s="125" t="str">
        <f>IFERROR(VLOOKUP(F745,Measures!$D$11:$F$245,3,FALSE),"")</f>
        <v/>
      </c>
      <c r="E745" s="127" t="str">
        <f ca="1">IF(OR('Project Info'!$C$16="",B745=""),"",IF(D745="Screw-in Lighting",INDEX(INDIRECT(CONCATENATE(B745,"SI_IE")),'Project Info'!C$16,1),IF(D745="Hard-Wired Lighting",INDEX(INDIRECT(CONCATENATE(B745,"HW_IE")),'Project Info'!C$16,1))))</f>
        <v/>
      </c>
      <c r="F745" s="128" t="str">
        <f>IF(OR('Retrofit Inputs'!D749="",'Retrofit Inputs'!F749=""),"",IF(OR('Retrofit Inputs'!D749="LED Tube",'Retrofit Inputs'!D749="LED Kit"),CONCATENATE("LED"," ",'Retrofit Inputs'!F749),CONCATENATE('Retrofit Inputs'!D749, " ",'Retrofit Inputs'!F749)))</f>
        <v/>
      </c>
      <c r="G745" s="120" t="str">
        <f>IF(F745="","",VLOOKUP(F745,Measures!D$11:G$245,4,FALSE))</f>
        <v/>
      </c>
      <c r="H745" s="129" t="str">
        <f>IF('Retrofit Inputs'!H749=0,"",'Retrofit Inputs'!H749)</f>
        <v/>
      </c>
      <c r="I745" s="129" t="str">
        <f>IF('Retrofit Inputs'!K749=0,"",'Retrofit Inputs'!K749)</f>
        <v/>
      </c>
      <c r="J745" s="130" t="str">
        <f ca="1">IF(OR(B745="",I745=""),"",IF(I745="None",0,INDEX(INDIRECT(CONCATENATE(B745,"SF")),1,MATCH(I745,Defaults!D$22:G$22,0))))</f>
        <v/>
      </c>
      <c r="K745" s="128" t="str">
        <f>IF(OR('Retrofit Inputs'!M749="",'Retrofit Inputs'!O749=""),"",IF(OR('Retrofit Inputs'!M749="LED Tube",'Retrofit Inputs'!M749="LED Kit"),CONCATENATE("LED"," ",'Retrofit Inputs'!O749),CONCATENATE('Retrofit Inputs'!M749, " ",'Retrofit Inputs'!O749)))</f>
        <v/>
      </c>
      <c r="L745" s="123" t="str">
        <f>IF(K745="","",VLOOKUP(K745,Measures!D$11:G$245,4,FALSE))</f>
        <v/>
      </c>
      <c r="M745" s="121" t="str">
        <f>IF('Retrofit Inputs'!Q749=0,"",'Retrofit Inputs'!Q749)</f>
        <v/>
      </c>
      <c r="N745" s="129" t="str">
        <f>IF('Retrofit Inputs'!T749=0,"",'Retrofit Inputs'!T749)</f>
        <v/>
      </c>
      <c r="O745" s="130" t="str">
        <f ca="1">IF(OR(B745="",N745=""),"",IF(N745="None",0,INDEX(INDIRECT(CONCATENATE(B745,"SF")),1,MATCH(N745,Defaults!D$22:G$22,0))))</f>
        <v/>
      </c>
      <c r="P745" s="131" t="str">
        <f t="shared" ca="1" si="44"/>
        <v/>
      </c>
      <c r="Q745" s="228" t="str">
        <f t="shared" ca="1" si="45"/>
        <v/>
      </c>
      <c r="R745" s="132" t="str">
        <f t="shared" ca="1" si="46"/>
        <v/>
      </c>
      <c r="S745" s="352" t="str">
        <f t="shared" ca="1" si="47"/>
        <v/>
      </c>
    </row>
    <row r="746" spans="2:19" ht="15.5">
      <c r="B746" s="348" t="str">
        <f>IF('Retrofit Inputs'!B750=0,"",'Retrofit Inputs'!B750)</f>
        <v/>
      </c>
      <c r="C746" s="118" t="str">
        <f>IF(B746="","",VLOOKUP(B746,Defaults!B$22:C$28,2,FALSE))</f>
        <v/>
      </c>
      <c r="D746" s="125" t="str">
        <f>IFERROR(VLOOKUP(F746,Measures!$D$11:$F$245,3,FALSE),"")</f>
        <v/>
      </c>
      <c r="E746" s="127" t="str">
        <f ca="1">IF(OR('Project Info'!$C$16="",B746=""),"",IF(D746="Screw-in Lighting",INDEX(INDIRECT(CONCATENATE(B746,"SI_IE")),'Project Info'!C$16,1),IF(D746="Hard-Wired Lighting",INDEX(INDIRECT(CONCATENATE(B746,"HW_IE")),'Project Info'!C$16,1))))</f>
        <v/>
      </c>
      <c r="F746" s="128" t="str">
        <f>IF(OR('Retrofit Inputs'!D750="",'Retrofit Inputs'!F750=""),"",IF(OR('Retrofit Inputs'!D750="LED Tube",'Retrofit Inputs'!D750="LED Kit"),CONCATENATE("LED"," ",'Retrofit Inputs'!F750),CONCATENATE('Retrofit Inputs'!D750, " ",'Retrofit Inputs'!F750)))</f>
        <v/>
      </c>
      <c r="G746" s="120" t="str">
        <f>IF(F746="","",VLOOKUP(F746,Measures!D$11:G$245,4,FALSE))</f>
        <v/>
      </c>
      <c r="H746" s="129" t="str">
        <f>IF('Retrofit Inputs'!H750=0,"",'Retrofit Inputs'!H750)</f>
        <v/>
      </c>
      <c r="I746" s="129" t="str">
        <f>IF('Retrofit Inputs'!K750=0,"",'Retrofit Inputs'!K750)</f>
        <v/>
      </c>
      <c r="J746" s="130" t="str">
        <f ca="1">IF(OR(B746="",I746=""),"",IF(I746="None",0,INDEX(INDIRECT(CONCATENATE(B746,"SF")),1,MATCH(I746,Defaults!D$22:G$22,0))))</f>
        <v/>
      </c>
      <c r="K746" s="128" t="str">
        <f>IF(OR('Retrofit Inputs'!M750="",'Retrofit Inputs'!O750=""),"",IF(OR('Retrofit Inputs'!M750="LED Tube",'Retrofit Inputs'!M750="LED Kit"),CONCATENATE("LED"," ",'Retrofit Inputs'!O750),CONCATENATE('Retrofit Inputs'!M750, " ",'Retrofit Inputs'!O750)))</f>
        <v/>
      </c>
      <c r="L746" s="123" t="str">
        <f>IF(K746="","",VLOOKUP(K746,Measures!D$11:G$245,4,FALSE))</f>
        <v/>
      </c>
      <c r="M746" s="121" t="str">
        <f>IF('Retrofit Inputs'!Q750=0,"",'Retrofit Inputs'!Q750)</f>
        <v/>
      </c>
      <c r="N746" s="129" t="str">
        <f>IF('Retrofit Inputs'!T750=0,"",'Retrofit Inputs'!T750)</f>
        <v/>
      </c>
      <c r="O746" s="130" t="str">
        <f ca="1">IF(OR(B746="",N746=""),"",IF(N746="None",0,INDEX(INDIRECT(CONCATENATE(B746,"SF")),1,MATCH(N746,Defaults!D$22:G$22,0))))</f>
        <v/>
      </c>
      <c r="P746" s="131" t="str">
        <f t="shared" ca="1" si="44"/>
        <v/>
      </c>
      <c r="Q746" s="228" t="str">
        <f t="shared" ca="1" si="45"/>
        <v/>
      </c>
      <c r="R746" s="132" t="str">
        <f t="shared" ca="1" si="46"/>
        <v/>
      </c>
      <c r="S746" s="352" t="str">
        <f t="shared" ca="1" si="47"/>
        <v/>
      </c>
    </row>
    <row r="747" spans="2:19" ht="15.5">
      <c r="B747" s="348" t="str">
        <f>IF('Retrofit Inputs'!B751=0,"",'Retrofit Inputs'!B751)</f>
        <v/>
      </c>
      <c r="C747" s="118" t="str">
        <f>IF(B747="","",VLOOKUP(B747,Defaults!B$22:C$28,2,FALSE))</f>
        <v/>
      </c>
      <c r="D747" s="125" t="str">
        <f>IFERROR(VLOOKUP(F747,Measures!$D$11:$F$245,3,FALSE),"")</f>
        <v/>
      </c>
      <c r="E747" s="127" t="str">
        <f ca="1">IF(OR('Project Info'!$C$16="",B747=""),"",IF(D747="Screw-in Lighting",INDEX(INDIRECT(CONCATENATE(B747,"SI_IE")),'Project Info'!C$16,1),IF(D747="Hard-Wired Lighting",INDEX(INDIRECT(CONCATENATE(B747,"HW_IE")),'Project Info'!C$16,1))))</f>
        <v/>
      </c>
      <c r="F747" s="128" t="str">
        <f>IF(OR('Retrofit Inputs'!D751="",'Retrofit Inputs'!F751=""),"",IF(OR('Retrofit Inputs'!D751="LED Tube",'Retrofit Inputs'!D751="LED Kit"),CONCATENATE("LED"," ",'Retrofit Inputs'!F751),CONCATENATE('Retrofit Inputs'!D751, " ",'Retrofit Inputs'!F751)))</f>
        <v/>
      </c>
      <c r="G747" s="120" t="str">
        <f>IF(F747="","",VLOOKUP(F747,Measures!D$11:G$245,4,FALSE))</f>
        <v/>
      </c>
      <c r="H747" s="129" t="str">
        <f>IF('Retrofit Inputs'!H751=0,"",'Retrofit Inputs'!H751)</f>
        <v/>
      </c>
      <c r="I747" s="129" t="str">
        <f>IF('Retrofit Inputs'!K751=0,"",'Retrofit Inputs'!K751)</f>
        <v/>
      </c>
      <c r="J747" s="130" t="str">
        <f ca="1">IF(OR(B747="",I747=""),"",IF(I747="None",0,INDEX(INDIRECT(CONCATENATE(B747,"SF")),1,MATCH(I747,Defaults!D$22:G$22,0))))</f>
        <v/>
      </c>
      <c r="K747" s="128" t="str">
        <f>IF(OR('Retrofit Inputs'!M751="",'Retrofit Inputs'!O751=""),"",IF(OR('Retrofit Inputs'!M751="LED Tube",'Retrofit Inputs'!M751="LED Kit"),CONCATENATE("LED"," ",'Retrofit Inputs'!O751),CONCATENATE('Retrofit Inputs'!M751, " ",'Retrofit Inputs'!O751)))</f>
        <v/>
      </c>
      <c r="L747" s="123" t="str">
        <f>IF(K747="","",VLOOKUP(K747,Measures!D$11:G$245,4,FALSE))</f>
        <v/>
      </c>
      <c r="M747" s="121" t="str">
        <f>IF('Retrofit Inputs'!Q751=0,"",'Retrofit Inputs'!Q751)</f>
        <v/>
      </c>
      <c r="N747" s="129" t="str">
        <f>IF('Retrofit Inputs'!T751=0,"",'Retrofit Inputs'!T751)</f>
        <v/>
      </c>
      <c r="O747" s="130" t="str">
        <f ca="1">IF(OR(B747="",N747=""),"",IF(N747="None",0,INDEX(INDIRECT(CONCATENATE(B747,"SF")),1,MATCH(N747,Defaults!D$22:G$22,0))))</f>
        <v/>
      </c>
      <c r="P747" s="131" t="str">
        <f t="shared" ca="1" si="44"/>
        <v/>
      </c>
      <c r="Q747" s="228" t="str">
        <f t="shared" ca="1" si="45"/>
        <v/>
      </c>
      <c r="R747" s="132" t="str">
        <f t="shared" ca="1" si="46"/>
        <v/>
      </c>
      <c r="S747" s="352" t="str">
        <f t="shared" ca="1" si="47"/>
        <v/>
      </c>
    </row>
    <row r="748" spans="2:19" ht="15.5">
      <c r="B748" s="348" t="str">
        <f>IF('Retrofit Inputs'!B752=0,"",'Retrofit Inputs'!B752)</f>
        <v/>
      </c>
      <c r="C748" s="118" t="str">
        <f>IF(B748="","",VLOOKUP(B748,Defaults!B$22:C$28,2,FALSE))</f>
        <v/>
      </c>
      <c r="D748" s="125" t="str">
        <f>IFERROR(VLOOKUP(F748,Measures!$D$11:$F$245,3,FALSE),"")</f>
        <v/>
      </c>
      <c r="E748" s="127" t="str">
        <f ca="1">IF(OR('Project Info'!$C$16="",B748=""),"",IF(D748="Screw-in Lighting",INDEX(INDIRECT(CONCATENATE(B748,"SI_IE")),'Project Info'!C$16,1),IF(D748="Hard-Wired Lighting",INDEX(INDIRECT(CONCATENATE(B748,"HW_IE")),'Project Info'!C$16,1))))</f>
        <v/>
      </c>
      <c r="F748" s="133" t="str">
        <f>IF(OR('Retrofit Inputs'!D752="",'Retrofit Inputs'!F752=""),"",IF(OR('Retrofit Inputs'!D752="LED Tube",'Retrofit Inputs'!D752="LED Kit"),CONCATENATE("LED"," ",'Retrofit Inputs'!F752),CONCATENATE('Retrofit Inputs'!D752, " ",'Retrofit Inputs'!F752)))</f>
        <v/>
      </c>
      <c r="G748" s="120" t="str">
        <f>IF(F748="","",VLOOKUP(F748,Measures!D$11:G$245,4,FALSE))</f>
        <v/>
      </c>
      <c r="H748" s="134" t="str">
        <f>IF('Retrofit Inputs'!H752=0,"",'Retrofit Inputs'!H752)</f>
        <v/>
      </c>
      <c r="I748" s="134" t="str">
        <f>IF('Retrofit Inputs'!K752=0,"",'Retrofit Inputs'!K752)</f>
        <v/>
      </c>
      <c r="J748" s="135" t="str">
        <f ca="1">IF(OR(B748="",I748=""),"",IF(I748="None",0,INDEX(INDIRECT(CONCATENATE(B748,"SF")),1,MATCH(I748,Defaults!D$22:G$22,0))))</f>
        <v/>
      </c>
      <c r="K748" s="128" t="str">
        <f>IF(OR('Retrofit Inputs'!M752="",'Retrofit Inputs'!O752=""),"",IF(OR('Retrofit Inputs'!M752="LED Tube",'Retrofit Inputs'!M752="LED Kit"),CONCATENATE("LED"," ",'Retrofit Inputs'!O752),CONCATENATE('Retrofit Inputs'!M752, " ",'Retrofit Inputs'!O752)))</f>
        <v/>
      </c>
      <c r="L748" s="123" t="str">
        <f>IF(K748="","",VLOOKUP(K748,Measures!D$11:G$245,4,FALSE))</f>
        <v/>
      </c>
      <c r="M748" s="121" t="str">
        <f>IF('Retrofit Inputs'!Q752=0,"",'Retrofit Inputs'!Q752)</f>
        <v/>
      </c>
      <c r="N748" s="129" t="str">
        <f>IF('Retrofit Inputs'!T752=0,"",'Retrofit Inputs'!T752)</f>
        <v/>
      </c>
      <c r="O748" s="130" t="str">
        <f ca="1">IF(OR(B748="",N748=""),"",IF(N748="None",0,INDEX(INDIRECT(CONCATENATE(B748,"SF")),1,MATCH(N748,Defaults!D$22:G$22,0))))</f>
        <v/>
      </c>
      <c r="P748" s="131" t="str">
        <f t="shared" ca="1" si="44"/>
        <v/>
      </c>
      <c r="Q748" s="228" t="str">
        <f t="shared" ca="1" si="45"/>
        <v/>
      </c>
      <c r="R748" s="132" t="str">
        <f t="shared" ca="1" si="46"/>
        <v/>
      </c>
      <c r="S748" s="352" t="str">
        <f t="shared" ca="1" si="47"/>
        <v/>
      </c>
    </row>
    <row r="749" spans="2:19" ht="15.5">
      <c r="B749" s="348" t="str">
        <f>IF('Retrofit Inputs'!B753=0,"",'Retrofit Inputs'!B753)</f>
        <v/>
      </c>
      <c r="C749" s="118" t="str">
        <f>IF(B749="","",VLOOKUP(B749,Defaults!B$22:C$28,2,FALSE))</f>
        <v/>
      </c>
      <c r="D749" s="125" t="str">
        <f>IFERROR(VLOOKUP(F749,Measures!$D$11:$F$245,3,FALSE),"")</f>
        <v/>
      </c>
      <c r="E749" s="127" t="str">
        <f ca="1">IF(OR('Project Info'!$C$16="",B749=""),"",IF(D749="Screw-in Lighting",INDEX(INDIRECT(CONCATENATE(B749,"SI_IE")),'Project Info'!C$16,1),IF(D749="Hard-Wired Lighting",INDEX(INDIRECT(CONCATENATE(B749,"HW_IE")),'Project Info'!C$16,1))))</f>
        <v/>
      </c>
      <c r="F749" s="133" t="str">
        <f>IF(OR('Retrofit Inputs'!D753="",'Retrofit Inputs'!F753=""),"",IF(OR('Retrofit Inputs'!D753="LED Tube",'Retrofit Inputs'!D753="LED Kit"),CONCATENATE("LED"," ",'Retrofit Inputs'!F753),CONCATENATE('Retrofit Inputs'!D753, " ",'Retrofit Inputs'!F753)))</f>
        <v/>
      </c>
      <c r="G749" s="120" t="str">
        <f>IF(F749="","",VLOOKUP(F749,Measures!D$11:G$245,4,FALSE))</f>
        <v/>
      </c>
      <c r="H749" s="134" t="str">
        <f>IF('Retrofit Inputs'!H753=0,"",'Retrofit Inputs'!H753)</f>
        <v/>
      </c>
      <c r="I749" s="134" t="str">
        <f>IF('Retrofit Inputs'!K753=0,"",'Retrofit Inputs'!K753)</f>
        <v/>
      </c>
      <c r="J749" s="135" t="str">
        <f ca="1">IF(OR(B749="",I749=""),"",IF(I749="None",0,INDEX(INDIRECT(CONCATENATE(B749,"SF")),1,MATCH(I749,Defaults!D$22:G$22,0))))</f>
        <v/>
      </c>
      <c r="K749" s="128" t="str">
        <f>IF(OR('Retrofit Inputs'!M753="",'Retrofit Inputs'!O753=""),"",IF(OR('Retrofit Inputs'!M753="LED Tube",'Retrofit Inputs'!M753="LED Kit"),CONCATENATE("LED"," ",'Retrofit Inputs'!O753),CONCATENATE('Retrofit Inputs'!M753, " ",'Retrofit Inputs'!O753)))</f>
        <v/>
      </c>
      <c r="L749" s="123" t="str">
        <f>IF(K749="","",VLOOKUP(K749,Measures!D$11:G$245,4,FALSE))</f>
        <v/>
      </c>
      <c r="M749" s="121" t="str">
        <f>IF('Retrofit Inputs'!Q753=0,"",'Retrofit Inputs'!Q753)</f>
        <v/>
      </c>
      <c r="N749" s="129" t="str">
        <f>IF('Retrofit Inputs'!T753=0,"",'Retrofit Inputs'!T753)</f>
        <v/>
      </c>
      <c r="O749" s="130" t="str">
        <f ca="1">IF(OR(B749="",N749=""),"",IF(N749="None",0,INDEX(INDIRECT(CONCATENATE(B749,"SF")),1,MATCH(N749,Defaults!D$22:G$22,0))))</f>
        <v/>
      </c>
      <c r="P749" s="131" t="str">
        <f t="shared" ca="1" si="44"/>
        <v/>
      </c>
      <c r="Q749" s="228" t="str">
        <f t="shared" ca="1" si="45"/>
        <v/>
      </c>
      <c r="R749" s="132" t="str">
        <f t="shared" ca="1" si="46"/>
        <v/>
      </c>
      <c r="S749" s="352" t="str">
        <f t="shared" ca="1" si="47"/>
        <v/>
      </c>
    </row>
    <row r="750" spans="2:19" ht="15.5">
      <c r="B750" s="348" t="str">
        <f>IF('Retrofit Inputs'!B754=0,"",'Retrofit Inputs'!B754)</f>
        <v/>
      </c>
      <c r="C750" s="118" t="str">
        <f>IF(B750="","",VLOOKUP(B750,Defaults!B$22:C$28,2,FALSE))</f>
        <v/>
      </c>
      <c r="D750" s="125" t="str">
        <f>IFERROR(VLOOKUP(F750,Measures!$D$11:$F$245,3,FALSE),"")</f>
        <v/>
      </c>
      <c r="E750" s="127" t="str">
        <f ca="1">IF(OR('Project Info'!$C$16="",B750=""),"",IF(D750="Screw-in Lighting",INDEX(INDIRECT(CONCATENATE(B750,"SI_IE")),'Project Info'!C$16,1),IF(D750="Hard-Wired Lighting",INDEX(INDIRECT(CONCATENATE(B750,"HW_IE")),'Project Info'!C$16,1))))</f>
        <v/>
      </c>
      <c r="F750" s="117" t="str">
        <f>IF(OR('Retrofit Inputs'!D754="",'Retrofit Inputs'!F754=""),"",IF(OR('Retrofit Inputs'!D754="LED Tube",'Retrofit Inputs'!D754="LED Kit"),CONCATENATE("LED"," ",'Retrofit Inputs'!F754),CONCATENATE('Retrofit Inputs'!D754, " ",'Retrofit Inputs'!F754)))</f>
        <v/>
      </c>
      <c r="G750" s="120" t="str">
        <f>IF(F750="","",VLOOKUP(F750,Measures!D$11:G$245,4,FALSE))</f>
        <v/>
      </c>
      <c r="H750" s="121" t="str">
        <f>IF('Retrofit Inputs'!H754=0,"",'Retrofit Inputs'!H754)</f>
        <v/>
      </c>
      <c r="I750" s="121" t="str">
        <f>IF('Retrofit Inputs'!K754=0,"",'Retrofit Inputs'!K754)</f>
        <v/>
      </c>
      <c r="J750" s="122" t="str">
        <f ca="1">IF(OR(B750="",I750=""),"",IF(I750="None",0,INDEX(INDIRECT(CONCATENATE(B750,"SF")),1,MATCH(I750,Defaults!D$22:G$22,0))))</f>
        <v/>
      </c>
      <c r="K750" s="117" t="str">
        <f>IF(OR('Retrofit Inputs'!M754="",'Retrofit Inputs'!O754=""),"",IF(OR('Retrofit Inputs'!M754="LED Tube",'Retrofit Inputs'!M754="LED Kit"),CONCATENATE("LED"," ",'Retrofit Inputs'!O754),CONCATENATE('Retrofit Inputs'!M754, " ",'Retrofit Inputs'!O754)))</f>
        <v/>
      </c>
      <c r="L750" s="123" t="str">
        <f>IF(K750="","",VLOOKUP(K750,Measures!D$11:G$245,4,FALSE))</f>
        <v/>
      </c>
      <c r="M750" s="121" t="str">
        <f>IF('Retrofit Inputs'!Q754=0,"",'Retrofit Inputs'!Q754)</f>
        <v/>
      </c>
      <c r="N750" s="121" t="str">
        <f>IF('Retrofit Inputs'!T754=0,"",'Retrofit Inputs'!T754)</f>
        <v/>
      </c>
      <c r="O750" s="122" t="str">
        <f ca="1">IF(OR(B750="",N750=""),"",IF(N750="None",0,INDEX(INDIRECT(CONCATENATE(B750,"SF")),1,MATCH(N750,Defaults!D$22:G$22,0))))</f>
        <v/>
      </c>
      <c r="P750" s="136" t="str">
        <f t="shared" ca="1" si="44"/>
        <v/>
      </c>
      <c r="Q750" s="230" t="str">
        <f t="shared" ca="1" si="45"/>
        <v/>
      </c>
      <c r="R750" s="126" t="str">
        <f t="shared" ca="1" si="46"/>
        <v/>
      </c>
      <c r="S750" s="351" t="str">
        <f t="shared" ca="1" si="47"/>
        <v/>
      </c>
    </row>
    <row r="751" spans="2:19" ht="15.5">
      <c r="B751" s="348" t="str">
        <f>IF('Retrofit Inputs'!B755=0,"",'Retrofit Inputs'!B755)</f>
        <v/>
      </c>
      <c r="C751" s="118" t="str">
        <f>IF(B751="","",VLOOKUP(B751,Defaults!B$22:C$28,2,FALSE))</f>
        <v/>
      </c>
      <c r="D751" s="125" t="str">
        <f>IFERROR(VLOOKUP(F751,Measures!$D$11:$F$245,3,FALSE),"")</f>
        <v/>
      </c>
      <c r="E751" s="127" t="str">
        <f ca="1">IF(OR('Project Info'!$C$16="",B751=""),"",IF(D751="Screw-in Lighting",INDEX(INDIRECT(CONCATENATE(B751,"SI_IE")),'Project Info'!C$16,1),IF(D751="Hard-Wired Lighting",INDEX(INDIRECT(CONCATENATE(B751,"HW_IE")),'Project Info'!C$16,1))))</f>
        <v/>
      </c>
      <c r="F751" s="128" t="str">
        <f>IF(OR('Retrofit Inputs'!D755="",'Retrofit Inputs'!F755=""),"",IF(OR('Retrofit Inputs'!D755="LED Tube",'Retrofit Inputs'!D755="LED Kit"),CONCATENATE("LED"," ",'Retrofit Inputs'!F755),CONCATENATE('Retrofit Inputs'!D755, " ",'Retrofit Inputs'!F755)))</f>
        <v/>
      </c>
      <c r="G751" s="120" t="str">
        <f>IF(F751="","",VLOOKUP(F751,Measures!D$11:G$245,4,FALSE))</f>
        <v/>
      </c>
      <c r="H751" s="129" t="str">
        <f>IF('Retrofit Inputs'!H755=0,"",'Retrofit Inputs'!H755)</f>
        <v/>
      </c>
      <c r="I751" s="129" t="str">
        <f>IF('Retrofit Inputs'!K755=0,"",'Retrofit Inputs'!K755)</f>
        <v/>
      </c>
      <c r="J751" s="130" t="str">
        <f ca="1">IF(OR(B751="",I751=""),"",IF(I751="None",0,INDEX(INDIRECT(CONCATENATE(B751,"SF")),1,MATCH(I751,Defaults!D$22:G$22,0))))</f>
        <v/>
      </c>
      <c r="K751" s="128" t="str">
        <f>IF(OR('Retrofit Inputs'!M755="",'Retrofit Inputs'!O755=""),"",IF(OR('Retrofit Inputs'!M755="LED Tube",'Retrofit Inputs'!M755="LED Kit"),CONCATENATE("LED"," ",'Retrofit Inputs'!O755),CONCATENATE('Retrofit Inputs'!M755, " ",'Retrofit Inputs'!O755)))</f>
        <v/>
      </c>
      <c r="L751" s="123" t="str">
        <f>IF(K751="","",VLOOKUP(K751,Measures!D$11:G$245,4,FALSE))</f>
        <v/>
      </c>
      <c r="M751" s="121" t="str">
        <f>IF('Retrofit Inputs'!Q755=0,"",'Retrofit Inputs'!Q755)</f>
        <v/>
      </c>
      <c r="N751" s="129" t="str">
        <f>IF('Retrofit Inputs'!T755=0,"",'Retrofit Inputs'!T755)</f>
        <v/>
      </c>
      <c r="O751" s="130" t="str">
        <f ca="1">IF(OR(B751="",N751=""),"",IF(N751="None",0,INDEX(INDIRECT(CONCATENATE(B751,"SF")),1,MATCH(N751,Defaults!D$22:G$22,0))))</f>
        <v/>
      </c>
      <c r="P751" s="131" t="str">
        <f t="shared" ca="1" si="44"/>
        <v/>
      </c>
      <c r="Q751" s="228" t="str">
        <f t="shared" ca="1" si="45"/>
        <v/>
      </c>
      <c r="R751" s="132" t="str">
        <f t="shared" ca="1" si="46"/>
        <v/>
      </c>
      <c r="S751" s="352" t="str">
        <f t="shared" ca="1" si="47"/>
        <v/>
      </c>
    </row>
    <row r="752" spans="2:19" ht="15.5">
      <c r="B752" s="348" t="str">
        <f>IF('Retrofit Inputs'!B756=0,"",'Retrofit Inputs'!B756)</f>
        <v/>
      </c>
      <c r="C752" s="118" t="str">
        <f>IF(B752="","",VLOOKUP(B752,Defaults!B$22:C$28,2,FALSE))</f>
        <v/>
      </c>
      <c r="D752" s="125" t="str">
        <f>IFERROR(VLOOKUP(F752,Measures!$D$11:$F$245,3,FALSE),"")</f>
        <v/>
      </c>
      <c r="E752" s="127" t="str">
        <f ca="1">IF(OR('Project Info'!$C$16="",B752=""),"",IF(D752="Screw-in Lighting",INDEX(INDIRECT(CONCATENATE(B752,"SI_IE")),'Project Info'!C$16,1),IF(D752="Hard-Wired Lighting",INDEX(INDIRECT(CONCATENATE(B752,"HW_IE")),'Project Info'!C$16,1))))</f>
        <v/>
      </c>
      <c r="F752" s="128" t="str">
        <f>IF(OR('Retrofit Inputs'!D756="",'Retrofit Inputs'!F756=""),"",IF(OR('Retrofit Inputs'!D756="LED Tube",'Retrofit Inputs'!D756="LED Kit"),CONCATENATE("LED"," ",'Retrofit Inputs'!F756),CONCATENATE('Retrofit Inputs'!D756, " ",'Retrofit Inputs'!F756)))</f>
        <v/>
      </c>
      <c r="G752" s="120" t="str">
        <f>IF(F752="","",VLOOKUP(F752,Measures!D$11:G$245,4,FALSE))</f>
        <v/>
      </c>
      <c r="H752" s="129" t="str">
        <f>IF('Retrofit Inputs'!H756=0,"",'Retrofit Inputs'!H756)</f>
        <v/>
      </c>
      <c r="I752" s="129" t="str">
        <f>IF('Retrofit Inputs'!K756=0,"",'Retrofit Inputs'!K756)</f>
        <v/>
      </c>
      <c r="J752" s="130" t="str">
        <f ca="1">IF(OR(B752="",I752=""),"",IF(I752="None",0,INDEX(INDIRECT(CONCATENATE(B752,"SF")),1,MATCH(I752,Defaults!D$22:G$22,0))))</f>
        <v/>
      </c>
      <c r="K752" s="24" t="str">
        <f>IF(OR('Retrofit Inputs'!M756="",'Retrofit Inputs'!O756=""),"",IF(OR('Retrofit Inputs'!M756="LED Tube",'Retrofit Inputs'!M756="LED Kit"),CONCATENATE("LED"," ",'Retrofit Inputs'!O756),CONCATENATE('Retrofit Inputs'!M756, " ",'Retrofit Inputs'!O756)))</f>
        <v/>
      </c>
      <c r="L752" s="123" t="str">
        <f>IF(K752="","",VLOOKUP(K752,Measures!D$11:G$245,4,FALSE))</f>
        <v/>
      </c>
      <c r="M752" s="121" t="str">
        <f>IF('Retrofit Inputs'!Q756=0,"",'Retrofit Inputs'!Q756)</f>
        <v/>
      </c>
      <c r="N752" s="25" t="str">
        <f>IF('Retrofit Inputs'!T756=0,"",'Retrofit Inputs'!T756)</f>
        <v/>
      </c>
      <c r="O752" s="26" t="str">
        <f ca="1">IF(OR(B752="",N752=""),"",IF(N752="None",0,INDEX(INDIRECT(CONCATENATE(B752,"SF")),1,MATCH(N752,Defaults!D$22:G$22,0))))</f>
        <v/>
      </c>
      <c r="P752" s="27" t="str">
        <f t="shared" ca="1" si="44"/>
        <v/>
      </c>
      <c r="Q752" s="229" t="str">
        <f t="shared" ca="1" si="45"/>
        <v/>
      </c>
      <c r="R752" s="81" t="str">
        <f t="shared" ca="1" si="46"/>
        <v/>
      </c>
      <c r="S752" s="353" t="str">
        <f t="shared" ca="1" si="47"/>
        <v/>
      </c>
    </row>
    <row r="753" spans="2:19" ht="15.5">
      <c r="B753" s="348" t="str">
        <f>IF('Retrofit Inputs'!B757=0,"",'Retrofit Inputs'!B757)</f>
        <v/>
      </c>
      <c r="C753" s="118" t="str">
        <f>IF(B753="","",VLOOKUP(B753,Defaults!B$22:C$28,2,FALSE))</f>
        <v/>
      </c>
      <c r="D753" s="125" t="str">
        <f>IFERROR(VLOOKUP(F753,Measures!$D$11:$F$245,3,FALSE),"")</f>
        <v/>
      </c>
      <c r="E753" s="127" t="str">
        <f ca="1">IF(OR('Project Info'!$C$16="",B753=""),"",IF(D753="Screw-in Lighting",INDEX(INDIRECT(CONCATENATE(B753,"SI_IE")),'Project Info'!C$16,1),IF(D753="Hard-Wired Lighting",INDEX(INDIRECT(CONCATENATE(B753,"HW_IE")),'Project Info'!C$16,1))))</f>
        <v/>
      </c>
      <c r="F753" s="128" t="str">
        <f>IF(OR('Retrofit Inputs'!D757="",'Retrofit Inputs'!F757=""),"",IF(OR('Retrofit Inputs'!D757="LED Tube",'Retrofit Inputs'!D757="LED Kit"),CONCATENATE("LED"," ",'Retrofit Inputs'!F757),CONCATENATE('Retrofit Inputs'!D757, " ",'Retrofit Inputs'!F757)))</f>
        <v/>
      </c>
      <c r="G753" s="120" t="str">
        <f>IF(F753="","",VLOOKUP(F753,Measures!D$11:G$245,4,FALSE))</f>
        <v/>
      </c>
      <c r="H753" s="129" t="str">
        <f>IF('Retrofit Inputs'!H757=0,"",'Retrofit Inputs'!H757)</f>
        <v/>
      </c>
      <c r="I753" s="129" t="str">
        <f>IF('Retrofit Inputs'!K757=0,"",'Retrofit Inputs'!K757)</f>
        <v/>
      </c>
      <c r="J753" s="130" t="str">
        <f ca="1">IF(OR(B753="",I753=""),"",IF(I753="None",0,INDEX(INDIRECT(CONCATENATE(B753,"SF")),1,MATCH(I753,Defaults!D$22:G$22,0))))</f>
        <v/>
      </c>
      <c r="K753" s="128" t="str">
        <f>IF(OR('Retrofit Inputs'!M757="",'Retrofit Inputs'!O757=""),"",IF(OR('Retrofit Inputs'!M757="LED Tube",'Retrofit Inputs'!M757="LED Kit"),CONCATENATE("LED"," ",'Retrofit Inputs'!O757),CONCATENATE('Retrofit Inputs'!M757, " ",'Retrofit Inputs'!O757)))</f>
        <v/>
      </c>
      <c r="L753" s="123" t="str">
        <f>IF(K753="","",VLOOKUP(K753,Measures!D$11:G$245,4,FALSE))</f>
        <v/>
      </c>
      <c r="M753" s="121" t="str">
        <f>IF('Retrofit Inputs'!Q757=0,"",'Retrofit Inputs'!Q757)</f>
        <v/>
      </c>
      <c r="N753" s="129" t="str">
        <f>IF('Retrofit Inputs'!T757=0,"",'Retrofit Inputs'!T757)</f>
        <v/>
      </c>
      <c r="O753" s="130" t="str">
        <f ca="1">IF(OR(B753="",N753=""),"",IF(N753="None",0,INDEX(INDIRECT(CONCATENATE(B753,"SF")),1,MATCH(N753,Defaults!D$22:G$22,0))))</f>
        <v/>
      </c>
      <c r="P753" s="131" t="str">
        <f t="shared" ca="1" si="44"/>
        <v/>
      </c>
      <c r="Q753" s="228" t="str">
        <f t="shared" ca="1" si="45"/>
        <v/>
      </c>
      <c r="R753" s="132" t="str">
        <f t="shared" ca="1" si="46"/>
        <v/>
      </c>
      <c r="S753" s="352" t="str">
        <f t="shared" ca="1" si="47"/>
        <v/>
      </c>
    </row>
    <row r="754" spans="2:19" ht="15.5">
      <c r="B754" s="348" t="str">
        <f>IF('Retrofit Inputs'!B758=0,"",'Retrofit Inputs'!B758)</f>
        <v/>
      </c>
      <c r="C754" s="118" t="str">
        <f>IF(B754="","",VLOOKUP(B754,Defaults!B$22:C$28,2,FALSE))</f>
        <v/>
      </c>
      <c r="D754" s="125" t="str">
        <f>IFERROR(VLOOKUP(F754,Measures!$D$11:$F$245,3,FALSE),"")</f>
        <v/>
      </c>
      <c r="E754" s="127" t="str">
        <f ca="1">IF(OR('Project Info'!$C$16="",B754=""),"",IF(D754="Screw-in Lighting",INDEX(INDIRECT(CONCATENATE(B754,"SI_IE")),'Project Info'!C$16,1),IF(D754="Hard-Wired Lighting",INDEX(INDIRECT(CONCATENATE(B754,"HW_IE")),'Project Info'!C$16,1))))</f>
        <v/>
      </c>
      <c r="F754" s="128" t="str">
        <f>IF(OR('Retrofit Inputs'!D758="",'Retrofit Inputs'!F758=""),"",IF(OR('Retrofit Inputs'!D758="LED Tube",'Retrofit Inputs'!D758="LED Kit"),CONCATENATE("LED"," ",'Retrofit Inputs'!F758),CONCATENATE('Retrofit Inputs'!D758, " ",'Retrofit Inputs'!F758)))</f>
        <v/>
      </c>
      <c r="G754" s="120" t="str">
        <f>IF(F754="","",VLOOKUP(F754,Measures!D$11:G$245,4,FALSE))</f>
        <v/>
      </c>
      <c r="H754" s="129" t="str">
        <f>IF('Retrofit Inputs'!H758=0,"",'Retrofit Inputs'!H758)</f>
        <v/>
      </c>
      <c r="I754" s="129" t="str">
        <f>IF('Retrofit Inputs'!K758=0,"",'Retrofit Inputs'!K758)</f>
        <v/>
      </c>
      <c r="J754" s="130" t="str">
        <f ca="1">IF(OR(B754="",I754=""),"",IF(I754="None",0,INDEX(INDIRECT(CONCATENATE(B754,"SF")),1,MATCH(I754,Defaults!D$22:G$22,0))))</f>
        <v/>
      </c>
      <c r="K754" s="128" t="str">
        <f>IF(OR('Retrofit Inputs'!M758="",'Retrofit Inputs'!O758=""),"",IF(OR('Retrofit Inputs'!M758="LED Tube",'Retrofit Inputs'!M758="LED Kit"),CONCATENATE("LED"," ",'Retrofit Inputs'!O758),CONCATENATE('Retrofit Inputs'!M758, " ",'Retrofit Inputs'!O758)))</f>
        <v/>
      </c>
      <c r="L754" s="123" t="str">
        <f>IF(K754="","",VLOOKUP(K754,Measures!D$11:G$245,4,FALSE))</f>
        <v/>
      </c>
      <c r="M754" s="121" t="str">
        <f>IF('Retrofit Inputs'!Q758=0,"",'Retrofit Inputs'!Q758)</f>
        <v/>
      </c>
      <c r="N754" s="129" t="str">
        <f>IF('Retrofit Inputs'!T758=0,"",'Retrofit Inputs'!T758)</f>
        <v/>
      </c>
      <c r="O754" s="130" t="str">
        <f ca="1">IF(OR(B754="",N754=""),"",IF(N754="None",0,INDEX(INDIRECT(CONCATENATE(B754,"SF")),1,MATCH(N754,Defaults!D$22:G$22,0))))</f>
        <v/>
      </c>
      <c r="P754" s="131" t="str">
        <f t="shared" ca="1" si="44"/>
        <v/>
      </c>
      <c r="Q754" s="228" t="str">
        <f t="shared" ca="1" si="45"/>
        <v/>
      </c>
      <c r="R754" s="132" t="str">
        <f t="shared" ca="1" si="46"/>
        <v/>
      </c>
      <c r="S754" s="352" t="str">
        <f t="shared" ca="1" si="47"/>
        <v/>
      </c>
    </row>
    <row r="755" spans="2:19" ht="15.5">
      <c r="B755" s="348" t="str">
        <f>IF('Retrofit Inputs'!B759=0,"",'Retrofit Inputs'!B759)</f>
        <v/>
      </c>
      <c r="C755" s="118" t="str">
        <f>IF(B755="","",VLOOKUP(B755,Defaults!B$22:C$28,2,FALSE))</f>
        <v/>
      </c>
      <c r="D755" s="125" t="str">
        <f>IFERROR(VLOOKUP(F755,Measures!$D$11:$F$245,3,FALSE),"")</f>
        <v/>
      </c>
      <c r="E755" s="127" t="str">
        <f ca="1">IF(OR('Project Info'!$C$16="",B755=""),"",IF(D755="Screw-in Lighting",INDEX(INDIRECT(CONCATENATE(B755,"SI_IE")),'Project Info'!C$16,1),IF(D755="Hard-Wired Lighting",INDEX(INDIRECT(CONCATENATE(B755,"HW_IE")),'Project Info'!C$16,1))))</f>
        <v/>
      </c>
      <c r="F755" s="128" t="str">
        <f>IF(OR('Retrofit Inputs'!D759="",'Retrofit Inputs'!F759=""),"",IF(OR('Retrofit Inputs'!D759="LED Tube",'Retrofit Inputs'!D759="LED Kit"),CONCATENATE("LED"," ",'Retrofit Inputs'!F759),CONCATENATE('Retrofit Inputs'!D759, " ",'Retrofit Inputs'!F759)))</f>
        <v/>
      </c>
      <c r="G755" s="120" t="str">
        <f>IF(F755="","",VLOOKUP(F755,Measures!D$11:G$245,4,FALSE))</f>
        <v/>
      </c>
      <c r="H755" s="129" t="str">
        <f>IF('Retrofit Inputs'!H759=0,"",'Retrofit Inputs'!H759)</f>
        <v/>
      </c>
      <c r="I755" s="129" t="str">
        <f>IF('Retrofit Inputs'!K759=0,"",'Retrofit Inputs'!K759)</f>
        <v/>
      </c>
      <c r="J755" s="130" t="str">
        <f ca="1">IF(OR(B755="",I755=""),"",IF(I755="None",0,INDEX(INDIRECT(CONCATENATE(B755,"SF")),1,MATCH(I755,Defaults!D$22:G$22,0))))</f>
        <v/>
      </c>
      <c r="K755" s="128" t="str">
        <f>IF(OR('Retrofit Inputs'!M759="",'Retrofit Inputs'!O759=""),"",IF(OR('Retrofit Inputs'!M759="LED Tube",'Retrofit Inputs'!M759="LED Kit"),CONCATENATE("LED"," ",'Retrofit Inputs'!O759),CONCATENATE('Retrofit Inputs'!M759, " ",'Retrofit Inputs'!O759)))</f>
        <v/>
      </c>
      <c r="L755" s="123" t="str">
        <f>IF(K755="","",VLOOKUP(K755,Measures!D$11:G$245,4,FALSE))</f>
        <v/>
      </c>
      <c r="M755" s="121" t="str">
        <f>IF('Retrofit Inputs'!Q759=0,"",'Retrofit Inputs'!Q759)</f>
        <v/>
      </c>
      <c r="N755" s="129" t="str">
        <f>IF('Retrofit Inputs'!T759=0,"",'Retrofit Inputs'!T759)</f>
        <v/>
      </c>
      <c r="O755" s="130" t="str">
        <f ca="1">IF(OR(B755="",N755=""),"",IF(N755="None",0,INDEX(INDIRECT(CONCATENATE(B755,"SF")),1,MATCH(N755,Defaults!D$22:G$22,0))))</f>
        <v/>
      </c>
      <c r="P755" s="131" t="str">
        <f t="shared" ca="1" si="44"/>
        <v/>
      </c>
      <c r="Q755" s="228" t="str">
        <f t="shared" ca="1" si="45"/>
        <v/>
      </c>
      <c r="R755" s="132" t="str">
        <f t="shared" ca="1" si="46"/>
        <v/>
      </c>
      <c r="S755" s="352" t="str">
        <f t="shared" ca="1" si="47"/>
        <v/>
      </c>
    </row>
    <row r="756" spans="2:19" ht="15.5">
      <c r="B756" s="348" t="str">
        <f>IF('Retrofit Inputs'!B760=0,"",'Retrofit Inputs'!B760)</f>
        <v/>
      </c>
      <c r="C756" s="118" t="str">
        <f>IF(B756="","",VLOOKUP(B756,Defaults!B$22:C$28,2,FALSE))</f>
        <v/>
      </c>
      <c r="D756" s="125" t="str">
        <f>IFERROR(VLOOKUP(F756,Measures!$D$11:$F$245,3,FALSE),"")</f>
        <v/>
      </c>
      <c r="E756" s="127" t="str">
        <f ca="1">IF(OR('Project Info'!$C$16="",B756=""),"",IF(D756="Screw-in Lighting",INDEX(INDIRECT(CONCATENATE(B756,"SI_IE")),'Project Info'!C$16,1),IF(D756="Hard-Wired Lighting",INDEX(INDIRECT(CONCATENATE(B756,"HW_IE")),'Project Info'!C$16,1))))</f>
        <v/>
      </c>
      <c r="F756" s="128" t="str">
        <f>IF(OR('Retrofit Inputs'!D760="",'Retrofit Inputs'!F760=""),"",IF(OR('Retrofit Inputs'!D760="LED Tube",'Retrofit Inputs'!D760="LED Kit"),CONCATENATE("LED"," ",'Retrofit Inputs'!F760),CONCATENATE('Retrofit Inputs'!D760, " ",'Retrofit Inputs'!F760)))</f>
        <v/>
      </c>
      <c r="G756" s="120" t="str">
        <f>IF(F756="","",VLOOKUP(F756,Measures!D$11:G$245,4,FALSE))</f>
        <v/>
      </c>
      <c r="H756" s="129" t="str">
        <f>IF('Retrofit Inputs'!H760=0,"",'Retrofit Inputs'!H760)</f>
        <v/>
      </c>
      <c r="I756" s="129" t="str">
        <f>IF('Retrofit Inputs'!K760=0,"",'Retrofit Inputs'!K760)</f>
        <v/>
      </c>
      <c r="J756" s="130" t="str">
        <f ca="1">IF(OR(B756="",I756=""),"",IF(I756="None",0,INDEX(INDIRECT(CONCATENATE(B756,"SF")),1,MATCH(I756,Defaults!D$22:G$22,0))))</f>
        <v/>
      </c>
      <c r="K756" s="128" t="str">
        <f>IF(OR('Retrofit Inputs'!M760="",'Retrofit Inputs'!O760=""),"",IF(OR('Retrofit Inputs'!M760="LED Tube",'Retrofit Inputs'!M760="LED Kit"),CONCATENATE("LED"," ",'Retrofit Inputs'!O760),CONCATENATE('Retrofit Inputs'!M760, " ",'Retrofit Inputs'!O760)))</f>
        <v/>
      </c>
      <c r="L756" s="123" t="str">
        <f>IF(K756="","",VLOOKUP(K756,Measures!D$11:G$245,4,FALSE))</f>
        <v/>
      </c>
      <c r="M756" s="121" t="str">
        <f>IF('Retrofit Inputs'!Q760=0,"",'Retrofit Inputs'!Q760)</f>
        <v/>
      </c>
      <c r="N756" s="129" t="str">
        <f>IF('Retrofit Inputs'!T760=0,"",'Retrofit Inputs'!T760)</f>
        <v/>
      </c>
      <c r="O756" s="130" t="str">
        <f ca="1">IF(OR(B756="",N756=""),"",IF(N756="None",0,INDEX(INDIRECT(CONCATENATE(B756,"SF")),1,MATCH(N756,Defaults!D$22:G$22,0))))</f>
        <v/>
      </c>
      <c r="P756" s="131" t="str">
        <f t="shared" ca="1" si="44"/>
        <v/>
      </c>
      <c r="Q756" s="228" t="str">
        <f t="shared" ca="1" si="45"/>
        <v/>
      </c>
      <c r="R756" s="132" t="str">
        <f t="shared" ca="1" si="46"/>
        <v/>
      </c>
      <c r="S756" s="352" t="str">
        <f t="shared" ca="1" si="47"/>
        <v/>
      </c>
    </row>
    <row r="757" spans="2:19" ht="15.5">
      <c r="B757" s="348" t="str">
        <f>IF('Retrofit Inputs'!B761=0,"",'Retrofit Inputs'!B761)</f>
        <v/>
      </c>
      <c r="C757" s="118" t="str">
        <f>IF(B757="","",VLOOKUP(B757,Defaults!B$22:C$28,2,FALSE))</f>
        <v/>
      </c>
      <c r="D757" s="125" t="str">
        <f>IFERROR(VLOOKUP(F757,Measures!$D$11:$F$245,3,FALSE),"")</f>
        <v/>
      </c>
      <c r="E757" s="127" t="str">
        <f ca="1">IF(OR('Project Info'!$C$16="",B757=""),"",IF(D757="Screw-in Lighting",INDEX(INDIRECT(CONCATENATE(B757,"SI_IE")),'Project Info'!C$16,1),IF(D757="Hard-Wired Lighting",INDEX(INDIRECT(CONCATENATE(B757,"HW_IE")),'Project Info'!C$16,1))))</f>
        <v/>
      </c>
      <c r="F757" s="128" t="str">
        <f>IF(OR('Retrofit Inputs'!D761="",'Retrofit Inputs'!F761=""),"",IF(OR('Retrofit Inputs'!D761="LED Tube",'Retrofit Inputs'!D761="LED Kit"),CONCATENATE("LED"," ",'Retrofit Inputs'!F761),CONCATENATE('Retrofit Inputs'!D761, " ",'Retrofit Inputs'!F761)))</f>
        <v/>
      </c>
      <c r="G757" s="120" t="str">
        <f>IF(F757="","",VLOOKUP(F757,Measures!D$11:G$245,4,FALSE))</f>
        <v/>
      </c>
      <c r="H757" s="129" t="str">
        <f>IF('Retrofit Inputs'!H761=0,"",'Retrofit Inputs'!H761)</f>
        <v/>
      </c>
      <c r="I757" s="129" t="str">
        <f>IF('Retrofit Inputs'!K761=0,"",'Retrofit Inputs'!K761)</f>
        <v/>
      </c>
      <c r="J757" s="130" t="str">
        <f ca="1">IF(OR(B757="",I757=""),"",IF(I757="None",0,INDEX(INDIRECT(CONCATENATE(B757,"SF")),1,MATCH(I757,Defaults!D$22:G$22,0))))</f>
        <v/>
      </c>
      <c r="K757" s="128" t="str">
        <f>IF(OR('Retrofit Inputs'!M761="",'Retrofit Inputs'!O761=""),"",IF(OR('Retrofit Inputs'!M761="LED Tube",'Retrofit Inputs'!M761="LED Kit"),CONCATENATE("LED"," ",'Retrofit Inputs'!O761),CONCATENATE('Retrofit Inputs'!M761, " ",'Retrofit Inputs'!O761)))</f>
        <v/>
      </c>
      <c r="L757" s="123" t="str">
        <f>IF(K757="","",VLOOKUP(K757,Measures!D$11:G$245,4,FALSE))</f>
        <v/>
      </c>
      <c r="M757" s="121" t="str">
        <f>IF('Retrofit Inputs'!Q761=0,"",'Retrofit Inputs'!Q761)</f>
        <v/>
      </c>
      <c r="N757" s="129" t="str">
        <f>IF('Retrofit Inputs'!T761=0,"",'Retrofit Inputs'!T761)</f>
        <v/>
      </c>
      <c r="O757" s="130" t="str">
        <f ca="1">IF(OR(B757="",N757=""),"",IF(N757="None",0,INDEX(INDIRECT(CONCATENATE(B757,"SF")),1,MATCH(N757,Defaults!D$22:G$22,0))))</f>
        <v/>
      </c>
      <c r="P757" s="131" t="str">
        <f t="shared" ca="1" si="44"/>
        <v/>
      </c>
      <c r="Q757" s="228" t="str">
        <f t="shared" ca="1" si="45"/>
        <v/>
      </c>
      <c r="R757" s="132" t="str">
        <f t="shared" ca="1" si="46"/>
        <v/>
      </c>
      <c r="S757" s="352" t="str">
        <f t="shared" ca="1" si="47"/>
        <v/>
      </c>
    </row>
    <row r="758" spans="2:19" ht="15.5">
      <c r="B758" s="348" t="str">
        <f>IF('Retrofit Inputs'!B762=0,"",'Retrofit Inputs'!B762)</f>
        <v/>
      </c>
      <c r="C758" s="118" t="str">
        <f>IF(B758="","",VLOOKUP(B758,Defaults!B$22:C$28,2,FALSE))</f>
        <v/>
      </c>
      <c r="D758" s="125" t="str">
        <f>IFERROR(VLOOKUP(F758,Measures!$D$11:$F$245,3,FALSE),"")</f>
        <v/>
      </c>
      <c r="E758" s="127" t="str">
        <f ca="1">IF(OR('Project Info'!$C$16="",B758=""),"",IF(D758="Screw-in Lighting",INDEX(INDIRECT(CONCATENATE(B758,"SI_IE")),'Project Info'!C$16,1),IF(D758="Hard-Wired Lighting",INDEX(INDIRECT(CONCATENATE(B758,"HW_IE")),'Project Info'!C$16,1))))</f>
        <v/>
      </c>
      <c r="F758" s="133" t="str">
        <f>IF(OR('Retrofit Inputs'!D762="",'Retrofit Inputs'!F762=""),"",IF(OR('Retrofit Inputs'!D762="LED Tube",'Retrofit Inputs'!D762="LED Kit"),CONCATENATE("LED"," ",'Retrofit Inputs'!F762),CONCATENATE('Retrofit Inputs'!D762, " ",'Retrofit Inputs'!F762)))</f>
        <v/>
      </c>
      <c r="G758" s="120" t="str">
        <f>IF(F758="","",VLOOKUP(F758,Measures!D$11:G$245,4,FALSE))</f>
        <v/>
      </c>
      <c r="H758" s="134" t="str">
        <f>IF('Retrofit Inputs'!H762=0,"",'Retrofit Inputs'!H762)</f>
        <v/>
      </c>
      <c r="I758" s="134" t="str">
        <f>IF('Retrofit Inputs'!K762=0,"",'Retrofit Inputs'!K762)</f>
        <v/>
      </c>
      <c r="J758" s="135" t="str">
        <f ca="1">IF(OR(B758="",I758=""),"",IF(I758="None",0,INDEX(INDIRECT(CONCATENATE(B758,"SF")),1,MATCH(I758,Defaults!D$22:G$22,0))))</f>
        <v/>
      </c>
      <c r="K758" s="128" t="str">
        <f>IF(OR('Retrofit Inputs'!M762="",'Retrofit Inputs'!O762=""),"",IF(OR('Retrofit Inputs'!M762="LED Tube",'Retrofit Inputs'!M762="LED Kit"),CONCATENATE("LED"," ",'Retrofit Inputs'!O762),CONCATENATE('Retrofit Inputs'!M762, " ",'Retrofit Inputs'!O762)))</f>
        <v/>
      </c>
      <c r="L758" s="123" t="str">
        <f>IF(K758="","",VLOOKUP(K758,Measures!D$11:G$245,4,FALSE))</f>
        <v/>
      </c>
      <c r="M758" s="121" t="str">
        <f>IF('Retrofit Inputs'!Q762=0,"",'Retrofit Inputs'!Q762)</f>
        <v/>
      </c>
      <c r="N758" s="129" t="str">
        <f>IF('Retrofit Inputs'!T762=0,"",'Retrofit Inputs'!T762)</f>
        <v/>
      </c>
      <c r="O758" s="130" t="str">
        <f ca="1">IF(OR(B758="",N758=""),"",IF(N758="None",0,INDEX(INDIRECT(CONCATENATE(B758,"SF")),1,MATCH(N758,Defaults!D$22:G$22,0))))</f>
        <v/>
      </c>
      <c r="P758" s="131" t="str">
        <f t="shared" ca="1" si="44"/>
        <v/>
      </c>
      <c r="Q758" s="228" t="str">
        <f t="shared" ca="1" si="45"/>
        <v/>
      </c>
      <c r="R758" s="132" t="str">
        <f t="shared" ca="1" si="46"/>
        <v/>
      </c>
      <c r="S758" s="352" t="str">
        <f t="shared" ca="1" si="47"/>
        <v/>
      </c>
    </row>
    <row r="759" spans="2:19" ht="15.5">
      <c r="B759" s="349" t="str">
        <f>IF('Retrofit Inputs'!B763=0,"",'Retrofit Inputs'!B763)</f>
        <v/>
      </c>
      <c r="C759" s="118" t="str">
        <f>IF(B759="","",VLOOKUP(B759,Defaults!B$22:C$28,2,FALSE))</f>
        <v/>
      </c>
      <c r="D759" s="125" t="str">
        <f>IFERROR(VLOOKUP(F759,Measures!$D$11:$F$245,3,FALSE),"")</f>
        <v/>
      </c>
      <c r="E759" s="127" t="str">
        <f ca="1">IF(OR('Project Info'!$C$16="",B759=""),"",IF(D759="Screw-in Lighting",INDEX(INDIRECT(CONCATENATE(B759,"SI_IE")),'Project Info'!C$16,1),IF(D759="Hard-Wired Lighting",INDEX(INDIRECT(CONCATENATE(B759,"HW_IE")),'Project Info'!C$16,1))))</f>
        <v/>
      </c>
      <c r="F759" s="137" t="str">
        <f>IF(OR('Retrofit Inputs'!D763="",'Retrofit Inputs'!F763=""),"",IF(OR('Retrofit Inputs'!D763="LED Tube",'Retrofit Inputs'!D763="LED Kit"),CONCATENATE("LED"," ",'Retrofit Inputs'!F763),CONCATENATE('Retrofit Inputs'!D763, " ",'Retrofit Inputs'!F763)))</f>
        <v/>
      </c>
      <c r="G759" s="120" t="str">
        <f>IF(F759="","",VLOOKUP(F759,Measures!D$11:G$245,4,FALSE))</f>
        <v/>
      </c>
      <c r="H759" s="138" t="str">
        <f>IF('Retrofit Inputs'!H763=0,"",'Retrofit Inputs'!H763)</f>
        <v/>
      </c>
      <c r="I759" s="138" t="str">
        <f>IF('Retrofit Inputs'!K763=0,"",'Retrofit Inputs'!K763)</f>
        <v/>
      </c>
      <c r="J759" s="139" t="str">
        <f ca="1">IF(OR(B759="",I759=""),"",IF(I759="None",0,INDEX(INDIRECT(CONCATENATE(B759,"SF")),1,MATCH(I759,Defaults!D$22:G$22,0))))</f>
        <v/>
      </c>
      <c r="K759" s="140" t="str">
        <f>IF(OR('Retrofit Inputs'!M763="",'Retrofit Inputs'!O763=""),"",IF(OR('Retrofit Inputs'!M763="LED Tube",'Retrofit Inputs'!M763="LED Kit"),CONCATENATE("LED"," ",'Retrofit Inputs'!O763),CONCATENATE('Retrofit Inputs'!M763, " ",'Retrofit Inputs'!O763)))</f>
        <v/>
      </c>
      <c r="L759" s="123" t="str">
        <f>IF(K759="","",VLOOKUP(K759,Measures!D$11:G$245,4,FALSE))</f>
        <v/>
      </c>
      <c r="M759" s="141" t="str">
        <f>IF('Retrofit Inputs'!Q763=0,"",'Retrofit Inputs'!Q763)</f>
        <v/>
      </c>
      <c r="N759" s="142" t="str">
        <f>IF('Retrofit Inputs'!T763=0,"",'Retrofit Inputs'!T763)</f>
        <v/>
      </c>
      <c r="O759" s="143" t="str">
        <f ca="1">IF(OR(B759="",N759=""),"",IF(N759="None",0,INDEX(INDIRECT(CONCATENATE(B759,"SF")),1,MATCH(N759,Defaults!D$22:G$22,0))))</f>
        <v/>
      </c>
      <c r="P759" s="144" t="str">
        <f t="shared" ca="1" si="44"/>
        <v/>
      </c>
      <c r="Q759" s="231" t="str">
        <f t="shared" ca="1" si="45"/>
        <v/>
      </c>
      <c r="R759" s="145" t="str">
        <f t="shared" ca="1" si="46"/>
        <v/>
      </c>
      <c r="S759" s="354" t="str">
        <f t="shared" ca="1" si="47"/>
        <v/>
      </c>
    </row>
    <row r="760" spans="2:19" ht="15.5">
      <c r="B760" s="350" t="str">
        <f>IF('Retrofit Inputs'!B764=0,"",'Retrofit Inputs'!B764)</f>
        <v/>
      </c>
      <c r="C760" s="118" t="str">
        <f>IF(B760="","",VLOOKUP(B760,Defaults!B$22:C$28,2,FALSE))</f>
        <v/>
      </c>
      <c r="D760" s="125" t="str">
        <f>IFERROR(VLOOKUP(F760,Measures!$D$11:$F$245,3,FALSE),"")</f>
        <v/>
      </c>
      <c r="E760" s="127" t="str">
        <f ca="1">IF(OR('Project Info'!$C$16="",B760=""),"",IF(D760="Screw-in Lighting",INDEX(INDIRECT(CONCATENATE(B760,"SI_IE")),'Project Info'!C$16,1),IF(D760="Hard-Wired Lighting",INDEX(INDIRECT(CONCATENATE(B760,"HW_IE")),'Project Info'!C$16,1))))</f>
        <v/>
      </c>
      <c r="F760" s="128" t="str">
        <f>IF(OR('Retrofit Inputs'!D764="",'Retrofit Inputs'!F764=""),"",IF(OR('Retrofit Inputs'!D764="LED Tube",'Retrofit Inputs'!D764="LED Kit"),CONCATENATE("LED"," ",'Retrofit Inputs'!F764),CONCATENATE('Retrofit Inputs'!D764, " ",'Retrofit Inputs'!F764)))</f>
        <v/>
      </c>
      <c r="G760" s="120" t="str">
        <f>IF(F760="","",VLOOKUP(F760,Measures!D$11:G$245,4,FALSE))</f>
        <v/>
      </c>
      <c r="H760" s="129" t="str">
        <f>IF('Retrofit Inputs'!H764=0,"",'Retrofit Inputs'!H764)</f>
        <v/>
      </c>
      <c r="I760" s="129" t="str">
        <f>IF('Retrofit Inputs'!K764=0,"",'Retrofit Inputs'!K764)</f>
        <v/>
      </c>
      <c r="J760" s="130" t="str">
        <f ca="1">IF(OR(B760="",I760=""),"",IF(I760="None",0,INDEX(INDIRECT(CONCATENATE(B760,"SF")),1,MATCH(I760,Defaults!D$22:G$22,0))))</f>
        <v/>
      </c>
      <c r="K760" s="128" t="str">
        <f>IF(OR('Retrofit Inputs'!M764="",'Retrofit Inputs'!O764=""),"",IF(OR('Retrofit Inputs'!M764="LED Tube",'Retrofit Inputs'!M764="LED Kit"),CONCATENATE("LED"," ",'Retrofit Inputs'!O764),CONCATENATE('Retrofit Inputs'!M764, " ",'Retrofit Inputs'!O764)))</f>
        <v/>
      </c>
      <c r="L760" s="123" t="str">
        <f>IF(K760="","",VLOOKUP(K760,Measures!D$11:G$245,4,FALSE))</f>
        <v/>
      </c>
      <c r="M760" s="129" t="str">
        <f>IF('Retrofit Inputs'!Q764=0,"",'Retrofit Inputs'!Q764)</f>
        <v/>
      </c>
      <c r="N760" s="129" t="str">
        <f>IF('Retrofit Inputs'!T764=0,"",'Retrofit Inputs'!T764)</f>
        <v/>
      </c>
      <c r="O760" s="130" t="str">
        <f ca="1">IF(OR(B760="",N760=""),"",IF(N760="None",0,INDEX(INDIRECT(CONCATENATE(B760,"SF")),1,MATCH(N760,Defaults!D$22:G$22,0))))</f>
        <v/>
      </c>
      <c r="P760" s="131" t="str">
        <f t="shared" ca="1" si="44"/>
        <v/>
      </c>
      <c r="Q760" s="228" t="str">
        <f t="shared" ca="1" si="45"/>
        <v/>
      </c>
      <c r="R760" s="132" t="str">
        <f t="shared" ca="1" si="46"/>
        <v/>
      </c>
      <c r="S760" s="352" t="str">
        <f t="shared" ca="1" si="47"/>
        <v/>
      </c>
    </row>
    <row r="761" spans="2:19" ht="15.5">
      <c r="B761" s="348" t="str">
        <f>IF('Retrofit Inputs'!B765=0,"",'Retrofit Inputs'!B765)</f>
        <v/>
      </c>
      <c r="C761" s="118" t="str">
        <f>IF(B761="","",VLOOKUP(B761,Defaults!B$22:C$28,2,FALSE))</f>
        <v/>
      </c>
      <c r="D761" s="125" t="str">
        <f>IFERROR(VLOOKUP(F761,Measures!$D$11:$F$245,3,FALSE),"")</f>
        <v/>
      </c>
      <c r="E761" s="127" t="str">
        <f ca="1">IF(OR('Project Info'!$C$16="",B761=""),"",IF(D761="Screw-in Lighting",INDEX(INDIRECT(CONCATENATE(B761,"SI_IE")),'Project Info'!C$16,1),IF(D761="Hard-Wired Lighting",INDEX(INDIRECT(CONCATENATE(B761,"HW_IE")),'Project Info'!C$16,1))))</f>
        <v/>
      </c>
      <c r="F761" s="128" t="str">
        <f>IF(OR('Retrofit Inputs'!D765="",'Retrofit Inputs'!F765=""),"",IF(OR('Retrofit Inputs'!D765="LED Tube",'Retrofit Inputs'!D765="LED Kit"),CONCATENATE("LED"," ",'Retrofit Inputs'!F765),CONCATENATE('Retrofit Inputs'!D765, " ",'Retrofit Inputs'!F765)))</f>
        <v/>
      </c>
      <c r="G761" s="120" t="str">
        <f>IF(F761="","",VLOOKUP(F761,Measures!D$11:G$245,4,FALSE))</f>
        <v/>
      </c>
      <c r="H761" s="129" t="str">
        <f>IF('Retrofit Inputs'!H765=0,"",'Retrofit Inputs'!H765)</f>
        <v/>
      </c>
      <c r="I761" s="129" t="str">
        <f>IF('Retrofit Inputs'!K765=0,"",'Retrofit Inputs'!K765)</f>
        <v/>
      </c>
      <c r="J761" s="130" t="str">
        <f ca="1">IF(OR(B761="",I761=""),"",IF(I761="None",0,INDEX(INDIRECT(CONCATENATE(B761,"SF")),1,MATCH(I761,Defaults!D$22:G$22,0))))</f>
        <v/>
      </c>
      <c r="K761" s="128" t="str">
        <f>IF(OR('Retrofit Inputs'!M765="",'Retrofit Inputs'!O765=""),"",IF(OR('Retrofit Inputs'!M765="LED Tube",'Retrofit Inputs'!M765="LED Kit"),CONCATENATE("LED"," ",'Retrofit Inputs'!O765),CONCATENATE('Retrofit Inputs'!M765, " ",'Retrofit Inputs'!O765)))</f>
        <v/>
      </c>
      <c r="L761" s="123" t="str">
        <f>IF(K761="","",VLOOKUP(K761,Measures!D$11:G$245,4,FALSE))</f>
        <v/>
      </c>
      <c r="M761" s="121" t="str">
        <f>IF('Retrofit Inputs'!Q765=0,"",'Retrofit Inputs'!Q765)</f>
        <v/>
      </c>
      <c r="N761" s="129" t="str">
        <f>IF('Retrofit Inputs'!T765=0,"",'Retrofit Inputs'!T765)</f>
        <v/>
      </c>
      <c r="O761" s="130" t="str">
        <f ca="1">IF(OR(B761="",N761=""),"",IF(N761="None",0,INDEX(INDIRECT(CONCATENATE(B761,"SF")),1,MATCH(N761,Defaults!D$22:G$22,0))))</f>
        <v/>
      </c>
      <c r="P761" s="131" t="str">
        <f t="shared" ca="1" si="44"/>
        <v/>
      </c>
      <c r="Q761" s="228" t="str">
        <f t="shared" ca="1" si="45"/>
        <v/>
      </c>
      <c r="R761" s="132" t="str">
        <f t="shared" ca="1" si="46"/>
        <v/>
      </c>
      <c r="S761" s="352" t="str">
        <f t="shared" ca="1" si="47"/>
        <v/>
      </c>
    </row>
    <row r="762" spans="2:19" ht="15.5">
      <c r="B762" s="348" t="str">
        <f>IF('Retrofit Inputs'!B766=0,"",'Retrofit Inputs'!B766)</f>
        <v/>
      </c>
      <c r="C762" s="118" t="str">
        <f>IF(B762="","",VLOOKUP(B762,Defaults!B$22:C$28,2,FALSE))</f>
        <v/>
      </c>
      <c r="D762" s="125" t="str">
        <f>IFERROR(VLOOKUP(F762,Measures!$D$11:$F$245,3,FALSE),"")</f>
        <v/>
      </c>
      <c r="E762" s="127" t="str">
        <f ca="1">IF(OR('Project Info'!$C$16="",B762=""),"",IF(D762="Screw-in Lighting",INDEX(INDIRECT(CONCATENATE(B762,"SI_IE")),'Project Info'!C$16,1),IF(D762="Hard-Wired Lighting",INDEX(INDIRECT(CONCATENATE(B762,"HW_IE")),'Project Info'!C$16,1))))</f>
        <v/>
      </c>
      <c r="F762" s="128" t="str">
        <f>IF(OR('Retrofit Inputs'!D766="",'Retrofit Inputs'!F766=""),"",IF(OR('Retrofit Inputs'!D766="LED Tube",'Retrofit Inputs'!D766="LED Kit"),CONCATENATE("LED"," ",'Retrofit Inputs'!F766),CONCATENATE('Retrofit Inputs'!D766, " ",'Retrofit Inputs'!F766)))</f>
        <v/>
      </c>
      <c r="G762" s="120" t="str">
        <f>IF(F762="","",VLOOKUP(F762,Measures!D$11:G$245,4,FALSE))</f>
        <v/>
      </c>
      <c r="H762" s="129" t="str">
        <f>IF('Retrofit Inputs'!H766=0,"",'Retrofit Inputs'!H766)</f>
        <v/>
      </c>
      <c r="I762" s="129" t="str">
        <f>IF('Retrofit Inputs'!K766=0,"",'Retrofit Inputs'!K766)</f>
        <v/>
      </c>
      <c r="J762" s="130" t="str">
        <f ca="1">IF(OR(B762="",I762=""),"",IF(I762="None",0,INDEX(INDIRECT(CONCATENATE(B762,"SF")),1,MATCH(I762,Defaults!D$22:G$22,0))))</f>
        <v/>
      </c>
      <c r="K762" s="24" t="str">
        <f>IF(OR('Retrofit Inputs'!M766="",'Retrofit Inputs'!O766=""),"",IF(OR('Retrofit Inputs'!M766="LED Tube",'Retrofit Inputs'!M766="LED Kit"),CONCATENATE("LED"," ",'Retrofit Inputs'!O766),CONCATENATE('Retrofit Inputs'!M766, " ",'Retrofit Inputs'!O766)))</f>
        <v/>
      </c>
      <c r="L762" s="123" t="str">
        <f>IF(K762="","",VLOOKUP(K762,Measures!D$11:G$245,4,FALSE))</f>
        <v/>
      </c>
      <c r="M762" s="121" t="str">
        <f>IF('Retrofit Inputs'!Q766=0,"",'Retrofit Inputs'!Q766)</f>
        <v/>
      </c>
      <c r="N762" s="25" t="str">
        <f>IF('Retrofit Inputs'!T766=0,"",'Retrofit Inputs'!T766)</f>
        <v/>
      </c>
      <c r="O762" s="26" t="str">
        <f ca="1">IF(OR(B762="",N762=""),"",IF(N762="None",0,INDEX(INDIRECT(CONCATENATE(B762,"SF")),1,MATCH(N762,Defaults!D$22:G$22,0))))</f>
        <v/>
      </c>
      <c r="P762" s="131" t="str">
        <f t="shared" ca="1" si="44"/>
        <v/>
      </c>
      <c r="Q762" s="229" t="str">
        <f t="shared" ca="1" si="45"/>
        <v/>
      </c>
      <c r="R762" s="81" t="str">
        <f t="shared" ca="1" si="46"/>
        <v/>
      </c>
      <c r="S762" s="353" t="str">
        <f t="shared" ca="1" si="47"/>
        <v/>
      </c>
    </row>
    <row r="763" spans="2:19" ht="15.5">
      <c r="B763" s="348" t="str">
        <f>IF('Retrofit Inputs'!B767=0,"",'Retrofit Inputs'!B767)</f>
        <v/>
      </c>
      <c r="C763" s="118" t="str">
        <f>IF(B763="","",VLOOKUP(B763,Defaults!B$22:C$28,2,FALSE))</f>
        <v/>
      </c>
      <c r="D763" s="125" t="str">
        <f>IFERROR(VLOOKUP(F763,Measures!$D$11:$F$245,3,FALSE),"")</f>
        <v/>
      </c>
      <c r="E763" s="127" t="str">
        <f ca="1">IF(OR('Project Info'!$C$16="",B763=""),"",IF(D763="Screw-in Lighting",INDEX(INDIRECT(CONCATENATE(B763,"SI_IE")),'Project Info'!C$16,1),IF(D763="Hard-Wired Lighting",INDEX(INDIRECT(CONCATENATE(B763,"HW_IE")),'Project Info'!C$16,1))))</f>
        <v/>
      </c>
      <c r="F763" s="128" t="str">
        <f>IF(OR('Retrofit Inputs'!D767="",'Retrofit Inputs'!F767=""),"",IF(OR('Retrofit Inputs'!D767="LED Tube",'Retrofit Inputs'!D767="LED Kit"),CONCATENATE("LED"," ",'Retrofit Inputs'!F767),CONCATENATE('Retrofit Inputs'!D767, " ",'Retrofit Inputs'!F767)))</f>
        <v/>
      </c>
      <c r="G763" s="120" t="str">
        <f>IF(F763="","",VLOOKUP(F763,Measures!D$11:G$245,4,FALSE))</f>
        <v/>
      </c>
      <c r="H763" s="129" t="str">
        <f>IF('Retrofit Inputs'!H767=0,"",'Retrofit Inputs'!H767)</f>
        <v/>
      </c>
      <c r="I763" s="129" t="str">
        <f>IF('Retrofit Inputs'!K767=0,"",'Retrofit Inputs'!K767)</f>
        <v/>
      </c>
      <c r="J763" s="130" t="str">
        <f ca="1">IF(OR(B763="",I763=""),"",IF(I763="None",0,INDEX(INDIRECT(CONCATENATE(B763,"SF")),1,MATCH(I763,Defaults!D$22:G$22,0))))</f>
        <v/>
      </c>
      <c r="K763" s="128" t="str">
        <f>IF(OR('Retrofit Inputs'!M767="",'Retrofit Inputs'!O767=""),"",IF(OR('Retrofit Inputs'!M767="LED Tube",'Retrofit Inputs'!M767="LED Kit"),CONCATENATE("LED"," ",'Retrofit Inputs'!O767),CONCATENATE('Retrofit Inputs'!M767, " ",'Retrofit Inputs'!O767)))</f>
        <v/>
      </c>
      <c r="L763" s="123" t="str">
        <f>IF(K763="","",VLOOKUP(K763,Measures!D$11:G$245,4,FALSE))</f>
        <v/>
      </c>
      <c r="M763" s="121" t="str">
        <f>IF('Retrofit Inputs'!Q767=0,"",'Retrofit Inputs'!Q767)</f>
        <v/>
      </c>
      <c r="N763" s="129" t="str">
        <f>IF('Retrofit Inputs'!T767=0,"",'Retrofit Inputs'!T767)</f>
        <v/>
      </c>
      <c r="O763" s="130" t="str">
        <f ca="1">IF(OR(B763="",N763=""),"",IF(N763="None",0,INDEX(INDIRECT(CONCATENATE(B763,"SF")),1,MATCH(N763,Defaults!D$22:G$22,0))))</f>
        <v/>
      </c>
      <c r="P763" s="131" t="str">
        <f t="shared" ca="1" si="44"/>
        <v/>
      </c>
      <c r="Q763" s="228" t="str">
        <f t="shared" ca="1" si="45"/>
        <v/>
      </c>
      <c r="R763" s="132" t="str">
        <f t="shared" ca="1" si="46"/>
        <v/>
      </c>
      <c r="S763" s="352" t="str">
        <f t="shared" ca="1" si="47"/>
        <v/>
      </c>
    </row>
    <row r="764" spans="2:19" ht="15.5">
      <c r="B764" s="348" t="str">
        <f>IF('Retrofit Inputs'!B768=0,"",'Retrofit Inputs'!B768)</f>
        <v/>
      </c>
      <c r="C764" s="118" t="str">
        <f>IF(B764="","",VLOOKUP(B764,Defaults!B$22:C$28,2,FALSE))</f>
        <v/>
      </c>
      <c r="D764" s="125" t="str">
        <f>IFERROR(VLOOKUP(F764,Measures!$D$11:$F$245,3,FALSE),"")</f>
        <v/>
      </c>
      <c r="E764" s="127" t="str">
        <f ca="1">IF(OR('Project Info'!$C$16="",B764=""),"",IF(D764="Screw-in Lighting",INDEX(INDIRECT(CONCATENATE(B764,"SI_IE")),'Project Info'!C$16,1),IF(D764="Hard-Wired Lighting",INDEX(INDIRECT(CONCATENATE(B764,"HW_IE")),'Project Info'!C$16,1))))</f>
        <v/>
      </c>
      <c r="F764" s="128" t="str">
        <f>IF(OR('Retrofit Inputs'!D768="",'Retrofit Inputs'!F768=""),"",IF(OR('Retrofit Inputs'!D768="LED Tube",'Retrofit Inputs'!D768="LED Kit"),CONCATENATE("LED"," ",'Retrofit Inputs'!F768),CONCATENATE('Retrofit Inputs'!D768, " ",'Retrofit Inputs'!F768)))</f>
        <v/>
      </c>
      <c r="G764" s="120" t="str">
        <f>IF(F764="","",VLOOKUP(F764,Measures!D$11:G$245,4,FALSE))</f>
        <v/>
      </c>
      <c r="H764" s="129" t="str">
        <f>IF('Retrofit Inputs'!H768=0,"",'Retrofit Inputs'!H768)</f>
        <v/>
      </c>
      <c r="I764" s="129" t="str">
        <f>IF('Retrofit Inputs'!K768=0,"",'Retrofit Inputs'!K768)</f>
        <v/>
      </c>
      <c r="J764" s="130" t="str">
        <f ca="1">IF(OR(B764="",I764=""),"",IF(I764="None",0,INDEX(INDIRECT(CONCATENATE(B764,"SF")),1,MATCH(I764,Defaults!D$22:G$22,0))))</f>
        <v/>
      </c>
      <c r="K764" s="128" t="str">
        <f>IF(OR('Retrofit Inputs'!M768="",'Retrofit Inputs'!O768=""),"",IF(OR('Retrofit Inputs'!M768="LED Tube",'Retrofit Inputs'!M768="LED Kit"),CONCATENATE("LED"," ",'Retrofit Inputs'!O768),CONCATENATE('Retrofit Inputs'!M768, " ",'Retrofit Inputs'!O768)))</f>
        <v/>
      </c>
      <c r="L764" s="123" t="str">
        <f>IF(K764="","",VLOOKUP(K764,Measures!D$11:G$245,4,FALSE))</f>
        <v/>
      </c>
      <c r="M764" s="121" t="str">
        <f>IF('Retrofit Inputs'!Q768=0,"",'Retrofit Inputs'!Q768)</f>
        <v/>
      </c>
      <c r="N764" s="129" t="str">
        <f>IF('Retrofit Inputs'!T768=0,"",'Retrofit Inputs'!T768)</f>
        <v/>
      </c>
      <c r="O764" s="130" t="str">
        <f ca="1">IF(OR(B764="",N764=""),"",IF(N764="None",0,INDEX(INDIRECT(CONCATENATE(B764,"SF")),1,MATCH(N764,Defaults!D$22:G$22,0))))</f>
        <v/>
      </c>
      <c r="P764" s="131" t="str">
        <f t="shared" ca="1" si="44"/>
        <v/>
      </c>
      <c r="Q764" s="228" t="str">
        <f t="shared" ca="1" si="45"/>
        <v/>
      </c>
      <c r="R764" s="132" t="str">
        <f t="shared" ca="1" si="46"/>
        <v/>
      </c>
      <c r="S764" s="352" t="str">
        <f t="shared" ca="1" si="47"/>
        <v/>
      </c>
    </row>
    <row r="765" spans="2:19" ht="15.5">
      <c r="B765" s="348" t="str">
        <f>IF('Retrofit Inputs'!B769=0,"",'Retrofit Inputs'!B769)</f>
        <v/>
      </c>
      <c r="C765" s="118" t="str">
        <f>IF(B765="","",VLOOKUP(B765,Defaults!B$22:C$28,2,FALSE))</f>
        <v/>
      </c>
      <c r="D765" s="125" t="str">
        <f>IFERROR(VLOOKUP(F765,Measures!$D$11:$F$245,3,FALSE),"")</f>
        <v/>
      </c>
      <c r="E765" s="127" t="str">
        <f ca="1">IF(OR('Project Info'!$C$16="",B765=""),"",IF(D765="Screw-in Lighting",INDEX(INDIRECT(CONCATENATE(B765,"SI_IE")),'Project Info'!C$16,1),IF(D765="Hard-Wired Lighting",INDEX(INDIRECT(CONCATENATE(B765,"HW_IE")),'Project Info'!C$16,1))))</f>
        <v/>
      </c>
      <c r="F765" s="128" t="str">
        <f>IF(OR('Retrofit Inputs'!D769="",'Retrofit Inputs'!F769=""),"",IF(OR('Retrofit Inputs'!D769="LED Tube",'Retrofit Inputs'!D769="LED Kit"),CONCATENATE("LED"," ",'Retrofit Inputs'!F769),CONCATENATE('Retrofit Inputs'!D769, " ",'Retrofit Inputs'!F769)))</f>
        <v/>
      </c>
      <c r="G765" s="120" t="str">
        <f>IF(F765="","",VLOOKUP(F765,Measures!D$11:G$245,4,FALSE))</f>
        <v/>
      </c>
      <c r="H765" s="129" t="str">
        <f>IF('Retrofit Inputs'!H769=0,"",'Retrofit Inputs'!H769)</f>
        <v/>
      </c>
      <c r="I765" s="129" t="str">
        <f>IF('Retrofit Inputs'!K769=0,"",'Retrofit Inputs'!K769)</f>
        <v/>
      </c>
      <c r="J765" s="130" t="str">
        <f ca="1">IF(OR(B765="",I765=""),"",IF(I765="None",0,INDEX(INDIRECT(CONCATENATE(B765,"SF")),1,MATCH(I765,Defaults!D$22:G$22,0))))</f>
        <v/>
      </c>
      <c r="K765" s="128" t="str">
        <f>IF(OR('Retrofit Inputs'!M769="",'Retrofit Inputs'!O769=""),"",IF(OR('Retrofit Inputs'!M769="LED Tube",'Retrofit Inputs'!M769="LED Kit"),CONCATENATE("LED"," ",'Retrofit Inputs'!O769),CONCATENATE('Retrofit Inputs'!M769, " ",'Retrofit Inputs'!O769)))</f>
        <v/>
      </c>
      <c r="L765" s="123" t="str">
        <f>IF(K765="","",VLOOKUP(K765,Measures!D$11:G$245,4,FALSE))</f>
        <v/>
      </c>
      <c r="M765" s="121" t="str">
        <f>IF('Retrofit Inputs'!Q769=0,"",'Retrofit Inputs'!Q769)</f>
        <v/>
      </c>
      <c r="N765" s="129" t="str">
        <f>IF('Retrofit Inputs'!T769=0,"",'Retrofit Inputs'!T769)</f>
        <v/>
      </c>
      <c r="O765" s="130" t="str">
        <f ca="1">IF(OR(B765="",N765=""),"",IF(N765="None",0,INDEX(INDIRECT(CONCATENATE(B765,"SF")),1,MATCH(N765,Defaults!D$22:G$22,0))))</f>
        <v/>
      </c>
      <c r="P765" s="131" t="str">
        <f t="shared" ca="1" si="44"/>
        <v/>
      </c>
      <c r="Q765" s="228" t="str">
        <f t="shared" ca="1" si="45"/>
        <v/>
      </c>
      <c r="R765" s="132" t="str">
        <f t="shared" ca="1" si="46"/>
        <v/>
      </c>
      <c r="S765" s="352" t="str">
        <f t="shared" ca="1" si="47"/>
        <v/>
      </c>
    </row>
    <row r="766" spans="2:19" ht="15.5">
      <c r="B766" s="348" t="str">
        <f>IF('Retrofit Inputs'!B770=0,"",'Retrofit Inputs'!B770)</f>
        <v/>
      </c>
      <c r="C766" s="118" t="str">
        <f>IF(B766="","",VLOOKUP(B766,Defaults!B$22:C$28,2,FALSE))</f>
        <v/>
      </c>
      <c r="D766" s="125" t="str">
        <f>IFERROR(VLOOKUP(F766,Measures!$D$11:$F$245,3,FALSE),"")</f>
        <v/>
      </c>
      <c r="E766" s="127" t="str">
        <f ca="1">IF(OR('Project Info'!$C$16="",B766=""),"",IF(D766="Screw-in Lighting",INDEX(INDIRECT(CONCATENATE(B766,"SI_IE")),'Project Info'!C$16,1),IF(D766="Hard-Wired Lighting",INDEX(INDIRECT(CONCATENATE(B766,"HW_IE")),'Project Info'!C$16,1))))</f>
        <v/>
      </c>
      <c r="F766" s="128" t="str">
        <f>IF(OR('Retrofit Inputs'!D770="",'Retrofit Inputs'!F770=""),"",IF(OR('Retrofit Inputs'!D770="LED Tube",'Retrofit Inputs'!D770="LED Kit"),CONCATENATE("LED"," ",'Retrofit Inputs'!F770),CONCATENATE('Retrofit Inputs'!D770, " ",'Retrofit Inputs'!F770)))</f>
        <v/>
      </c>
      <c r="G766" s="120" t="str">
        <f>IF(F766="","",VLOOKUP(F766,Measures!D$11:G$245,4,FALSE))</f>
        <v/>
      </c>
      <c r="H766" s="129" t="str">
        <f>IF('Retrofit Inputs'!H770=0,"",'Retrofit Inputs'!H770)</f>
        <v/>
      </c>
      <c r="I766" s="129" t="str">
        <f>IF('Retrofit Inputs'!K770=0,"",'Retrofit Inputs'!K770)</f>
        <v/>
      </c>
      <c r="J766" s="130" t="str">
        <f ca="1">IF(OR(B766="",I766=""),"",IF(I766="None",0,INDEX(INDIRECT(CONCATENATE(B766,"SF")),1,MATCH(I766,Defaults!D$22:G$22,0))))</f>
        <v/>
      </c>
      <c r="K766" s="128" t="str">
        <f>IF(OR('Retrofit Inputs'!M770="",'Retrofit Inputs'!O770=""),"",IF(OR('Retrofit Inputs'!M770="LED Tube",'Retrofit Inputs'!M770="LED Kit"),CONCATENATE("LED"," ",'Retrofit Inputs'!O770),CONCATENATE('Retrofit Inputs'!M770, " ",'Retrofit Inputs'!O770)))</f>
        <v/>
      </c>
      <c r="L766" s="123" t="str">
        <f>IF(K766="","",VLOOKUP(K766,Measures!D$11:G$245,4,FALSE))</f>
        <v/>
      </c>
      <c r="M766" s="121" t="str">
        <f>IF('Retrofit Inputs'!Q770=0,"",'Retrofit Inputs'!Q770)</f>
        <v/>
      </c>
      <c r="N766" s="129" t="str">
        <f>IF('Retrofit Inputs'!T770=0,"",'Retrofit Inputs'!T770)</f>
        <v/>
      </c>
      <c r="O766" s="130" t="str">
        <f ca="1">IF(OR(B766="",N766=""),"",IF(N766="None",0,INDEX(INDIRECT(CONCATENATE(B766,"SF")),1,MATCH(N766,Defaults!D$22:G$22,0))))</f>
        <v/>
      </c>
      <c r="P766" s="131" t="str">
        <f t="shared" ca="1" si="44"/>
        <v/>
      </c>
      <c r="Q766" s="228" t="str">
        <f t="shared" ca="1" si="45"/>
        <v/>
      </c>
      <c r="R766" s="132" t="str">
        <f t="shared" ca="1" si="46"/>
        <v/>
      </c>
      <c r="S766" s="352" t="str">
        <f t="shared" ca="1" si="47"/>
        <v/>
      </c>
    </row>
    <row r="767" spans="2:19" ht="15.5">
      <c r="B767" s="348" t="str">
        <f>IF('Retrofit Inputs'!B771=0,"",'Retrofit Inputs'!B771)</f>
        <v/>
      </c>
      <c r="C767" s="118" t="str">
        <f>IF(B767="","",VLOOKUP(B767,Defaults!B$22:C$28,2,FALSE))</f>
        <v/>
      </c>
      <c r="D767" s="125" t="str">
        <f>IFERROR(VLOOKUP(F767,Measures!$D$11:$F$245,3,FALSE),"")</f>
        <v/>
      </c>
      <c r="E767" s="127" t="str">
        <f ca="1">IF(OR('Project Info'!$C$16="",B767=""),"",IF(D767="Screw-in Lighting",INDEX(INDIRECT(CONCATENATE(B767,"SI_IE")),'Project Info'!C$16,1),IF(D767="Hard-Wired Lighting",INDEX(INDIRECT(CONCATENATE(B767,"HW_IE")),'Project Info'!C$16,1))))</f>
        <v/>
      </c>
      <c r="F767" s="128" t="str">
        <f>IF(OR('Retrofit Inputs'!D771="",'Retrofit Inputs'!F771=""),"",IF(OR('Retrofit Inputs'!D771="LED Tube",'Retrofit Inputs'!D771="LED Kit"),CONCATENATE("LED"," ",'Retrofit Inputs'!F771),CONCATENATE('Retrofit Inputs'!D771, " ",'Retrofit Inputs'!F771)))</f>
        <v/>
      </c>
      <c r="G767" s="120" t="str">
        <f>IF(F767="","",VLOOKUP(F767,Measures!D$11:G$245,4,FALSE))</f>
        <v/>
      </c>
      <c r="H767" s="129" t="str">
        <f>IF('Retrofit Inputs'!H771=0,"",'Retrofit Inputs'!H771)</f>
        <v/>
      </c>
      <c r="I767" s="129" t="str">
        <f>IF('Retrofit Inputs'!K771=0,"",'Retrofit Inputs'!K771)</f>
        <v/>
      </c>
      <c r="J767" s="130" t="str">
        <f ca="1">IF(OR(B767="",I767=""),"",IF(I767="None",0,INDEX(INDIRECT(CONCATENATE(B767,"SF")),1,MATCH(I767,Defaults!D$22:G$22,0))))</f>
        <v/>
      </c>
      <c r="K767" s="128" t="str">
        <f>IF(OR('Retrofit Inputs'!M771="",'Retrofit Inputs'!O771=""),"",IF(OR('Retrofit Inputs'!M771="LED Tube",'Retrofit Inputs'!M771="LED Kit"),CONCATENATE("LED"," ",'Retrofit Inputs'!O771),CONCATENATE('Retrofit Inputs'!M771, " ",'Retrofit Inputs'!O771)))</f>
        <v/>
      </c>
      <c r="L767" s="123" t="str">
        <f>IF(K767="","",VLOOKUP(K767,Measures!D$11:G$245,4,FALSE))</f>
        <v/>
      </c>
      <c r="M767" s="121" t="str">
        <f>IF('Retrofit Inputs'!Q771=0,"",'Retrofit Inputs'!Q771)</f>
        <v/>
      </c>
      <c r="N767" s="129" t="str">
        <f>IF('Retrofit Inputs'!T771=0,"",'Retrofit Inputs'!T771)</f>
        <v/>
      </c>
      <c r="O767" s="130" t="str">
        <f ca="1">IF(OR(B767="",N767=""),"",IF(N767="None",0,INDEX(INDIRECT(CONCATENATE(B767,"SF")),1,MATCH(N767,Defaults!D$22:G$22,0))))</f>
        <v/>
      </c>
      <c r="P767" s="131" t="str">
        <f t="shared" ca="1" si="44"/>
        <v/>
      </c>
      <c r="Q767" s="228" t="str">
        <f t="shared" ca="1" si="45"/>
        <v/>
      </c>
      <c r="R767" s="132" t="str">
        <f t="shared" ca="1" si="46"/>
        <v/>
      </c>
      <c r="S767" s="352" t="str">
        <f t="shared" ca="1" si="47"/>
        <v/>
      </c>
    </row>
    <row r="768" spans="2:19" ht="15.5">
      <c r="B768" s="348" t="str">
        <f>IF('Retrofit Inputs'!B772=0,"",'Retrofit Inputs'!B772)</f>
        <v/>
      </c>
      <c r="C768" s="118" t="str">
        <f>IF(B768="","",VLOOKUP(B768,Defaults!B$22:C$28,2,FALSE))</f>
        <v/>
      </c>
      <c r="D768" s="125" t="str">
        <f>IFERROR(VLOOKUP(F768,Measures!$D$11:$F$245,3,FALSE),"")</f>
        <v/>
      </c>
      <c r="E768" s="127" t="str">
        <f ca="1">IF(OR('Project Info'!$C$16="",B768=""),"",IF(D768="Screw-in Lighting",INDEX(INDIRECT(CONCATENATE(B768,"SI_IE")),'Project Info'!C$16,1),IF(D768="Hard-Wired Lighting",INDEX(INDIRECT(CONCATENATE(B768,"HW_IE")),'Project Info'!C$16,1))))</f>
        <v/>
      </c>
      <c r="F768" s="133" t="str">
        <f>IF(OR('Retrofit Inputs'!D772="",'Retrofit Inputs'!F772=""),"",IF(OR('Retrofit Inputs'!D772="LED Tube",'Retrofit Inputs'!D772="LED Kit"),CONCATENATE("LED"," ",'Retrofit Inputs'!F772),CONCATENATE('Retrofit Inputs'!D772, " ",'Retrofit Inputs'!F772)))</f>
        <v/>
      </c>
      <c r="G768" s="120" t="str">
        <f>IF(F768="","",VLOOKUP(F768,Measures!D$11:G$245,4,FALSE))</f>
        <v/>
      </c>
      <c r="H768" s="134" t="str">
        <f>IF('Retrofit Inputs'!H772=0,"",'Retrofit Inputs'!H772)</f>
        <v/>
      </c>
      <c r="I768" s="134" t="str">
        <f>IF('Retrofit Inputs'!K772=0,"",'Retrofit Inputs'!K772)</f>
        <v/>
      </c>
      <c r="J768" s="135" t="str">
        <f ca="1">IF(OR(B768="",I768=""),"",IF(I768="None",0,INDEX(INDIRECT(CONCATENATE(B768,"SF")),1,MATCH(I768,Defaults!D$22:G$22,0))))</f>
        <v/>
      </c>
      <c r="K768" s="128" t="str">
        <f>IF(OR('Retrofit Inputs'!M772="",'Retrofit Inputs'!O772=""),"",IF(OR('Retrofit Inputs'!M772="LED Tube",'Retrofit Inputs'!M772="LED Kit"),CONCATENATE("LED"," ",'Retrofit Inputs'!O772),CONCATENATE('Retrofit Inputs'!M772, " ",'Retrofit Inputs'!O772)))</f>
        <v/>
      </c>
      <c r="L768" s="123" t="str">
        <f>IF(K768="","",VLOOKUP(K768,Measures!D$11:G$245,4,FALSE))</f>
        <v/>
      </c>
      <c r="M768" s="121" t="str">
        <f>IF('Retrofit Inputs'!Q772=0,"",'Retrofit Inputs'!Q772)</f>
        <v/>
      </c>
      <c r="N768" s="129" t="str">
        <f>IF('Retrofit Inputs'!T772=0,"",'Retrofit Inputs'!T772)</f>
        <v/>
      </c>
      <c r="O768" s="130" t="str">
        <f ca="1">IF(OR(B768="",N768=""),"",IF(N768="None",0,INDEX(INDIRECT(CONCATENATE(B768,"SF")),1,MATCH(N768,Defaults!D$22:G$22,0))))</f>
        <v/>
      </c>
      <c r="P768" s="131" t="str">
        <f t="shared" ca="1" si="44"/>
        <v/>
      </c>
      <c r="Q768" s="228" t="str">
        <f t="shared" ca="1" si="45"/>
        <v/>
      </c>
      <c r="R768" s="132" t="str">
        <f t="shared" ca="1" si="46"/>
        <v/>
      </c>
      <c r="S768" s="352" t="str">
        <f t="shared" ca="1" si="47"/>
        <v/>
      </c>
    </row>
    <row r="769" spans="2:19" ht="15.5">
      <c r="B769" s="348" t="str">
        <f>IF('Retrofit Inputs'!B773=0,"",'Retrofit Inputs'!B773)</f>
        <v/>
      </c>
      <c r="C769" s="118" t="str">
        <f>IF(B769="","",VLOOKUP(B769,Defaults!B$22:C$28,2,FALSE))</f>
        <v/>
      </c>
      <c r="D769" s="125" t="str">
        <f>IFERROR(VLOOKUP(F769,Measures!$D$11:$F$245,3,FALSE),"")</f>
        <v/>
      </c>
      <c r="E769" s="127" t="str">
        <f ca="1">IF(OR('Project Info'!$C$16="",B769=""),"",IF(D769="Screw-in Lighting",INDEX(INDIRECT(CONCATENATE(B769,"SI_IE")),'Project Info'!C$16,1),IF(D769="Hard-Wired Lighting",INDEX(INDIRECT(CONCATENATE(B769,"HW_IE")),'Project Info'!C$16,1))))</f>
        <v/>
      </c>
      <c r="F769" s="133" t="str">
        <f>IF(OR('Retrofit Inputs'!D773="",'Retrofit Inputs'!F773=""),"",IF(OR('Retrofit Inputs'!D773="LED Tube",'Retrofit Inputs'!D773="LED Kit"),CONCATENATE("LED"," ",'Retrofit Inputs'!F773),CONCATENATE('Retrofit Inputs'!D773, " ",'Retrofit Inputs'!F773)))</f>
        <v/>
      </c>
      <c r="G769" s="120" t="str">
        <f>IF(F769="","",VLOOKUP(F769,Measures!D$11:G$245,4,FALSE))</f>
        <v/>
      </c>
      <c r="H769" s="134" t="str">
        <f>IF('Retrofit Inputs'!H773=0,"",'Retrofit Inputs'!H773)</f>
        <v/>
      </c>
      <c r="I769" s="134" t="str">
        <f>IF('Retrofit Inputs'!K773=0,"",'Retrofit Inputs'!K773)</f>
        <v/>
      </c>
      <c r="J769" s="135" t="str">
        <f ca="1">IF(OR(B769="",I769=""),"",IF(I769="None",0,INDEX(INDIRECT(CONCATENATE(B769,"SF")),1,MATCH(I769,Defaults!D$22:G$22,0))))</f>
        <v/>
      </c>
      <c r="K769" s="128" t="str">
        <f>IF(OR('Retrofit Inputs'!M773="",'Retrofit Inputs'!O773=""),"",IF(OR('Retrofit Inputs'!M773="LED Tube",'Retrofit Inputs'!M773="LED Kit"),CONCATENATE("LED"," ",'Retrofit Inputs'!O773),CONCATENATE('Retrofit Inputs'!M773, " ",'Retrofit Inputs'!O773)))</f>
        <v/>
      </c>
      <c r="L769" s="123" t="str">
        <f>IF(K769="","",VLOOKUP(K769,Measures!D$11:G$245,4,FALSE))</f>
        <v/>
      </c>
      <c r="M769" s="121" t="str">
        <f>IF('Retrofit Inputs'!Q773=0,"",'Retrofit Inputs'!Q773)</f>
        <v/>
      </c>
      <c r="N769" s="129" t="str">
        <f>IF('Retrofit Inputs'!T773=0,"",'Retrofit Inputs'!T773)</f>
        <v/>
      </c>
      <c r="O769" s="130" t="str">
        <f ca="1">IF(OR(B769="",N769=""),"",IF(N769="None",0,INDEX(INDIRECT(CONCATENATE(B769,"SF")),1,MATCH(N769,Defaults!D$22:G$22,0))))</f>
        <v/>
      </c>
      <c r="P769" s="131" t="str">
        <f t="shared" ca="1" si="44"/>
        <v/>
      </c>
      <c r="Q769" s="228" t="str">
        <f t="shared" ca="1" si="45"/>
        <v/>
      </c>
      <c r="R769" s="132" t="str">
        <f t="shared" ca="1" si="46"/>
        <v/>
      </c>
      <c r="S769" s="352" t="str">
        <f t="shared" ca="1" si="47"/>
        <v/>
      </c>
    </row>
    <row r="770" spans="2:19" ht="15.5">
      <c r="B770" s="348" t="str">
        <f>IF('Retrofit Inputs'!B774=0,"",'Retrofit Inputs'!B774)</f>
        <v/>
      </c>
      <c r="C770" s="118" t="str">
        <f>IF(B770="","",VLOOKUP(B770,Defaults!B$22:C$28,2,FALSE))</f>
        <v/>
      </c>
      <c r="D770" s="125" t="str">
        <f>IFERROR(VLOOKUP(F770,Measures!$D$11:$F$245,3,FALSE),"")</f>
        <v/>
      </c>
      <c r="E770" s="127" t="str">
        <f ca="1">IF(OR('Project Info'!$C$16="",B770=""),"",IF(D770="Screw-in Lighting",INDEX(INDIRECT(CONCATENATE(B770,"SI_IE")),'Project Info'!C$16,1),IF(D770="Hard-Wired Lighting",INDEX(INDIRECT(CONCATENATE(B770,"HW_IE")),'Project Info'!C$16,1))))</f>
        <v/>
      </c>
      <c r="F770" s="117" t="str">
        <f>IF(OR('Retrofit Inputs'!D774="",'Retrofit Inputs'!F774=""),"",IF(OR('Retrofit Inputs'!D774="LED Tube",'Retrofit Inputs'!D774="LED Kit"),CONCATENATE("LED"," ",'Retrofit Inputs'!F774),CONCATENATE('Retrofit Inputs'!D774, " ",'Retrofit Inputs'!F774)))</f>
        <v/>
      </c>
      <c r="G770" s="120" t="str">
        <f>IF(F770="","",VLOOKUP(F770,Measures!D$11:G$245,4,FALSE))</f>
        <v/>
      </c>
      <c r="H770" s="121" t="str">
        <f>IF('Retrofit Inputs'!H774=0,"",'Retrofit Inputs'!H774)</f>
        <v/>
      </c>
      <c r="I770" s="121" t="str">
        <f>IF('Retrofit Inputs'!K774=0,"",'Retrofit Inputs'!K774)</f>
        <v/>
      </c>
      <c r="J770" s="122" t="str">
        <f ca="1">IF(OR(B770="",I770=""),"",IF(I770="None",0,INDEX(INDIRECT(CONCATENATE(B770,"SF")),1,MATCH(I770,Defaults!D$22:G$22,0))))</f>
        <v/>
      </c>
      <c r="K770" s="117" t="str">
        <f>IF(OR('Retrofit Inputs'!M774="",'Retrofit Inputs'!O774=""),"",IF(OR('Retrofit Inputs'!M774="LED Tube",'Retrofit Inputs'!M774="LED Kit"),CONCATENATE("LED"," ",'Retrofit Inputs'!O774),CONCATENATE('Retrofit Inputs'!M774, " ",'Retrofit Inputs'!O774)))</f>
        <v/>
      </c>
      <c r="L770" s="123" t="str">
        <f>IF(K770="","",VLOOKUP(K770,Measures!D$11:G$245,4,FALSE))</f>
        <v/>
      </c>
      <c r="M770" s="121" t="str">
        <f>IF('Retrofit Inputs'!Q774=0,"",'Retrofit Inputs'!Q774)</f>
        <v/>
      </c>
      <c r="N770" s="121" t="str">
        <f>IF('Retrofit Inputs'!T774=0,"",'Retrofit Inputs'!T774)</f>
        <v/>
      </c>
      <c r="O770" s="122" t="str">
        <f ca="1">IF(OR(B770="",N770=""),"",IF(N770="None",0,INDEX(INDIRECT(CONCATENATE(B770,"SF")),1,MATCH(N770,Defaults!D$22:G$22,0))))</f>
        <v/>
      </c>
      <c r="P770" s="136" t="str">
        <f t="shared" ca="1" si="44"/>
        <v/>
      </c>
      <c r="Q770" s="230" t="str">
        <f t="shared" ca="1" si="45"/>
        <v/>
      </c>
      <c r="R770" s="126" t="str">
        <f t="shared" ca="1" si="46"/>
        <v/>
      </c>
      <c r="S770" s="351" t="str">
        <f t="shared" ca="1" si="47"/>
        <v/>
      </c>
    </row>
    <row r="771" spans="2:19" ht="15.5">
      <c r="B771" s="348" t="str">
        <f>IF('Retrofit Inputs'!B775=0,"",'Retrofit Inputs'!B775)</f>
        <v/>
      </c>
      <c r="C771" s="118" t="str">
        <f>IF(B771="","",VLOOKUP(B771,Defaults!B$22:C$28,2,FALSE))</f>
        <v/>
      </c>
      <c r="D771" s="125" t="str">
        <f>IFERROR(VLOOKUP(F771,Measures!$D$11:$F$245,3,FALSE),"")</f>
        <v/>
      </c>
      <c r="E771" s="127" t="str">
        <f ca="1">IF(OR('Project Info'!$C$16="",B771=""),"",IF(D771="Screw-in Lighting",INDEX(INDIRECT(CONCATENATE(B771,"SI_IE")),'Project Info'!C$16,1),IF(D771="Hard-Wired Lighting",INDEX(INDIRECT(CONCATENATE(B771,"HW_IE")),'Project Info'!C$16,1))))</f>
        <v/>
      </c>
      <c r="F771" s="128" t="str">
        <f>IF(OR('Retrofit Inputs'!D775="",'Retrofit Inputs'!F775=""),"",IF(OR('Retrofit Inputs'!D775="LED Tube",'Retrofit Inputs'!D775="LED Kit"),CONCATENATE("LED"," ",'Retrofit Inputs'!F775),CONCATENATE('Retrofit Inputs'!D775, " ",'Retrofit Inputs'!F775)))</f>
        <v/>
      </c>
      <c r="G771" s="120" t="str">
        <f>IF(F771="","",VLOOKUP(F771,Measures!D$11:G$245,4,FALSE))</f>
        <v/>
      </c>
      <c r="H771" s="129" t="str">
        <f>IF('Retrofit Inputs'!H775=0,"",'Retrofit Inputs'!H775)</f>
        <v/>
      </c>
      <c r="I771" s="129" t="str">
        <f>IF('Retrofit Inputs'!K775=0,"",'Retrofit Inputs'!K775)</f>
        <v/>
      </c>
      <c r="J771" s="130" t="str">
        <f ca="1">IF(OR(B771="",I771=""),"",IF(I771="None",0,INDEX(INDIRECT(CONCATENATE(B771,"SF")),1,MATCH(I771,Defaults!D$22:G$22,0))))</f>
        <v/>
      </c>
      <c r="K771" s="128" t="str">
        <f>IF(OR('Retrofit Inputs'!M775="",'Retrofit Inputs'!O775=""),"",IF(OR('Retrofit Inputs'!M775="LED Tube",'Retrofit Inputs'!M775="LED Kit"),CONCATENATE("LED"," ",'Retrofit Inputs'!O775),CONCATENATE('Retrofit Inputs'!M775, " ",'Retrofit Inputs'!O775)))</f>
        <v/>
      </c>
      <c r="L771" s="123" t="str">
        <f>IF(K771="","",VLOOKUP(K771,Measures!D$11:G$245,4,FALSE))</f>
        <v/>
      </c>
      <c r="M771" s="121" t="str">
        <f>IF('Retrofit Inputs'!Q775=0,"",'Retrofit Inputs'!Q775)</f>
        <v/>
      </c>
      <c r="N771" s="129" t="str">
        <f>IF('Retrofit Inputs'!T775=0,"",'Retrofit Inputs'!T775)</f>
        <v/>
      </c>
      <c r="O771" s="130" t="str">
        <f ca="1">IF(OR(B771="",N771=""),"",IF(N771="None",0,INDEX(INDIRECT(CONCATENATE(B771,"SF")),1,MATCH(N771,Defaults!D$22:G$22,0))))</f>
        <v/>
      </c>
      <c r="P771" s="131" t="str">
        <f t="shared" ca="1" si="44"/>
        <v/>
      </c>
      <c r="Q771" s="228" t="str">
        <f t="shared" ca="1" si="45"/>
        <v/>
      </c>
      <c r="R771" s="132" t="str">
        <f t="shared" ca="1" si="46"/>
        <v/>
      </c>
      <c r="S771" s="352" t="str">
        <f t="shared" ca="1" si="47"/>
        <v/>
      </c>
    </row>
    <row r="772" spans="2:19" ht="15.5">
      <c r="B772" s="348" t="str">
        <f>IF('Retrofit Inputs'!B776=0,"",'Retrofit Inputs'!B776)</f>
        <v/>
      </c>
      <c r="C772" s="118" t="str">
        <f>IF(B772="","",VLOOKUP(B772,Defaults!B$22:C$28,2,FALSE))</f>
        <v/>
      </c>
      <c r="D772" s="125" t="str">
        <f>IFERROR(VLOOKUP(F772,Measures!$D$11:$F$245,3,FALSE),"")</f>
        <v/>
      </c>
      <c r="E772" s="127" t="str">
        <f ca="1">IF(OR('Project Info'!$C$16="",B772=""),"",IF(D772="Screw-in Lighting",INDEX(INDIRECT(CONCATENATE(B772,"SI_IE")),'Project Info'!C$16,1),IF(D772="Hard-Wired Lighting",INDEX(INDIRECT(CONCATENATE(B772,"HW_IE")),'Project Info'!C$16,1))))</f>
        <v/>
      </c>
      <c r="F772" s="128" t="str">
        <f>IF(OR('Retrofit Inputs'!D776="",'Retrofit Inputs'!F776=""),"",IF(OR('Retrofit Inputs'!D776="LED Tube",'Retrofit Inputs'!D776="LED Kit"),CONCATENATE("LED"," ",'Retrofit Inputs'!F776),CONCATENATE('Retrofit Inputs'!D776, " ",'Retrofit Inputs'!F776)))</f>
        <v/>
      </c>
      <c r="G772" s="120" t="str">
        <f>IF(F772="","",VLOOKUP(F772,Measures!D$11:G$245,4,FALSE))</f>
        <v/>
      </c>
      <c r="H772" s="129" t="str">
        <f>IF('Retrofit Inputs'!H776=0,"",'Retrofit Inputs'!H776)</f>
        <v/>
      </c>
      <c r="I772" s="129" t="str">
        <f>IF('Retrofit Inputs'!K776=0,"",'Retrofit Inputs'!K776)</f>
        <v/>
      </c>
      <c r="J772" s="130" t="str">
        <f ca="1">IF(OR(B772="",I772=""),"",IF(I772="None",0,INDEX(INDIRECT(CONCATENATE(B772,"SF")),1,MATCH(I772,Defaults!D$22:G$22,0))))</f>
        <v/>
      </c>
      <c r="K772" s="24" t="str">
        <f>IF(OR('Retrofit Inputs'!M776="",'Retrofit Inputs'!O776=""),"",IF(OR('Retrofit Inputs'!M776="LED Tube",'Retrofit Inputs'!M776="LED Kit"),CONCATENATE("LED"," ",'Retrofit Inputs'!O776),CONCATENATE('Retrofit Inputs'!M776, " ",'Retrofit Inputs'!O776)))</f>
        <v/>
      </c>
      <c r="L772" s="123" t="str">
        <f>IF(K772="","",VLOOKUP(K772,Measures!D$11:G$245,4,FALSE))</f>
        <v/>
      </c>
      <c r="M772" s="121" t="str">
        <f>IF('Retrofit Inputs'!Q776=0,"",'Retrofit Inputs'!Q776)</f>
        <v/>
      </c>
      <c r="N772" s="25" t="str">
        <f>IF('Retrofit Inputs'!T776=0,"",'Retrofit Inputs'!T776)</f>
        <v/>
      </c>
      <c r="O772" s="26" t="str">
        <f ca="1">IF(OR(B772="",N772=""),"",IF(N772="None",0,INDEX(INDIRECT(CONCATENATE(B772,"SF")),1,MATCH(N772,Defaults!D$22:G$22,0))))</f>
        <v/>
      </c>
      <c r="P772" s="27" t="str">
        <f t="shared" ca="1" si="44"/>
        <v/>
      </c>
      <c r="Q772" s="229" t="str">
        <f t="shared" ca="1" si="45"/>
        <v/>
      </c>
      <c r="R772" s="81" t="str">
        <f t="shared" ca="1" si="46"/>
        <v/>
      </c>
      <c r="S772" s="353" t="str">
        <f t="shared" ca="1" si="47"/>
        <v/>
      </c>
    </row>
    <row r="773" spans="2:19" ht="15.5">
      <c r="B773" s="348" t="str">
        <f>IF('Retrofit Inputs'!B777=0,"",'Retrofit Inputs'!B777)</f>
        <v/>
      </c>
      <c r="C773" s="118" t="str">
        <f>IF(B773="","",VLOOKUP(B773,Defaults!B$22:C$28,2,FALSE))</f>
        <v/>
      </c>
      <c r="D773" s="125" t="str">
        <f>IFERROR(VLOOKUP(F773,Measures!$D$11:$F$245,3,FALSE),"")</f>
        <v/>
      </c>
      <c r="E773" s="127" t="str">
        <f ca="1">IF(OR('Project Info'!$C$16="",B773=""),"",IF(D773="Screw-in Lighting",INDEX(INDIRECT(CONCATENATE(B773,"SI_IE")),'Project Info'!C$16,1),IF(D773="Hard-Wired Lighting",INDEX(INDIRECT(CONCATENATE(B773,"HW_IE")),'Project Info'!C$16,1))))</f>
        <v/>
      </c>
      <c r="F773" s="128" t="str">
        <f>IF(OR('Retrofit Inputs'!D777="",'Retrofit Inputs'!F777=""),"",IF(OR('Retrofit Inputs'!D777="LED Tube",'Retrofit Inputs'!D777="LED Kit"),CONCATENATE("LED"," ",'Retrofit Inputs'!F777),CONCATENATE('Retrofit Inputs'!D777, " ",'Retrofit Inputs'!F777)))</f>
        <v/>
      </c>
      <c r="G773" s="120" t="str">
        <f>IF(F773="","",VLOOKUP(F773,Measures!D$11:G$245,4,FALSE))</f>
        <v/>
      </c>
      <c r="H773" s="129" t="str">
        <f>IF('Retrofit Inputs'!H777=0,"",'Retrofit Inputs'!H777)</f>
        <v/>
      </c>
      <c r="I773" s="129" t="str">
        <f>IF('Retrofit Inputs'!K777=0,"",'Retrofit Inputs'!K777)</f>
        <v/>
      </c>
      <c r="J773" s="130" t="str">
        <f ca="1">IF(OR(B773="",I773=""),"",IF(I773="None",0,INDEX(INDIRECT(CONCATENATE(B773,"SF")),1,MATCH(I773,Defaults!D$22:G$22,0))))</f>
        <v/>
      </c>
      <c r="K773" s="128" t="str">
        <f>IF(OR('Retrofit Inputs'!M777="",'Retrofit Inputs'!O777=""),"",IF(OR('Retrofit Inputs'!M777="LED Tube",'Retrofit Inputs'!M777="LED Kit"),CONCATENATE("LED"," ",'Retrofit Inputs'!O777),CONCATENATE('Retrofit Inputs'!M777, " ",'Retrofit Inputs'!O777)))</f>
        <v/>
      </c>
      <c r="L773" s="123" t="str">
        <f>IF(K773="","",VLOOKUP(K773,Measures!D$11:G$245,4,FALSE))</f>
        <v/>
      </c>
      <c r="M773" s="121" t="str">
        <f>IF('Retrofit Inputs'!Q777=0,"",'Retrofit Inputs'!Q777)</f>
        <v/>
      </c>
      <c r="N773" s="129" t="str">
        <f>IF('Retrofit Inputs'!T777=0,"",'Retrofit Inputs'!T777)</f>
        <v/>
      </c>
      <c r="O773" s="130" t="str">
        <f ca="1">IF(OR(B773="",N773=""),"",IF(N773="None",0,INDEX(INDIRECT(CONCATENATE(B773,"SF")),1,MATCH(N773,Defaults!D$22:G$22,0))))</f>
        <v/>
      </c>
      <c r="P773" s="131" t="str">
        <f t="shared" ca="1" si="44"/>
        <v/>
      </c>
      <c r="Q773" s="228" t="str">
        <f t="shared" ca="1" si="45"/>
        <v/>
      </c>
      <c r="R773" s="132" t="str">
        <f t="shared" ca="1" si="46"/>
        <v/>
      </c>
      <c r="S773" s="352" t="str">
        <f t="shared" ca="1" si="47"/>
        <v/>
      </c>
    </row>
    <row r="774" spans="2:19" ht="15.5">
      <c r="B774" s="348" t="str">
        <f>IF('Retrofit Inputs'!B778=0,"",'Retrofit Inputs'!B778)</f>
        <v/>
      </c>
      <c r="C774" s="118" t="str">
        <f>IF(B774="","",VLOOKUP(B774,Defaults!B$22:C$28,2,FALSE))</f>
        <v/>
      </c>
      <c r="D774" s="125" t="str">
        <f>IFERROR(VLOOKUP(F774,Measures!$D$11:$F$245,3,FALSE),"")</f>
        <v/>
      </c>
      <c r="E774" s="127" t="str">
        <f ca="1">IF(OR('Project Info'!$C$16="",B774=""),"",IF(D774="Screw-in Lighting",INDEX(INDIRECT(CONCATENATE(B774,"SI_IE")),'Project Info'!C$16,1),IF(D774="Hard-Wired Lighting",INDEX(INDIRECT(CONCATENATE(B774,"HW_IE")),'Project Info'!C$16,1))))</f>
        <v/>
      </c>
      <c r="F774" s="128" t="str">
        <f>IF(OR('Retrofit Inputs'!D778="",'Retrofit Inputs'!F778=""),"",IF(OR('Retrofit Inputs'!D778="LED Tube",'Retrofit Inputs'!D778="LED Kit"),CONCATENATE("LED"," ",'Retrofit Inputs'!F778),CONCATENATE('Retrofit Inputs'!D778, " ",'Retrofit Inputs'!F778)))</f>
        <v/>
      </c>
      <c r="G774" s="120" t="str">
        <f>IF(F774="","",VLOOKUP(F774,Measures!D$11:G$245,4,FALSE))</f>
        <v/>
      </c>
      <c r="H774" s="129" t="str">
        <f>IF('Retrofit Inputs'!H778=0,"",'Retrofit Inputs'!H778)</f>
        <v/>
      </c>
      <c r="I774" s="129" t="str">
        <f>IF('Retrofit Inputs'!K778=0,"",'Retrofit Inputs'!K778)</f>
        <v/>
      </c>
      <c r="J774" s="130" t="str">
        <f ca="1">IF(OR(B774="",I774=""),"",IF(I774="None",0,INDEX(INDIRECT(CONCATENATE(B774,"SF")),1,MATCH(I774,Defaults!D$22:G$22,0))))</f>
        <v/>
      </c>
      <c r="K774" s="128" t="str">
        <f>IF(OR('Retrofit Inputs'!M778="",'Retrofit Inputs'!O778=""),"",IF(OR('Retrofit Inputs'!M778="LED Tube",'Retrofit Inputs'!M778="LED Kit"),CONCATENATE("LED"," ",'Retrofit Inputs'!O778),CONCATENATE('Retrofit Inputs'!M778, " ",'Retrofit Inputs'!O778)))</f>
        <v/>
      </c>
      <c r="L774" s="123" t="str">
        <f>IF(K774="","",VLOOKUP(K774,Measures!D$11:G$245,4,FALSE))</f>
        <v/>
      </c>
      <c r="M774" s="121" t="str">
        <f>IF('Retrofit Inputs'!Q778=0,"",'Retrofit Inputs'!Q778)</f>
        <v/>
      </c>
      <c r="N774" s="129" t="str">
        <f>IF('Retrofit Inputs'!T778=0,"",'Retrofit Inputs'!T778)</f>
        <v/>
      </c>
      <c r="O774" s="130" t="str">
        <f ca="1">IF(OR(B774="",N774=""),"",IF(N774="None",0,INDEX(INDIRECT(CONCATENATE(B774,"SF")),1,MATCH(N774,Defaults!D$22:G$22,0))))</f>
        <v/>
      </c>
      <c r="P774" s="131" t="str">
        <f t="shared" ca="1" si="44"/>
        <v/>
      </c>
      <c r="Q774" s="228" t="str">
        <f t="shared" ca="1" si="45"/>
        <v/>
      </c>
      <c r="R774" s="132" t="str">
        <f t="shared" ca="1" si="46"/>
        <v/>
      </c>
      <c r="S774" s="352" t="str">
        <f t="shared" ca="1" si="47"/>
        <v/>
      </c>
    </row>
    <row r="775" spans="2:19" ht="15.5">
      <c r="B775" s="348" t="str">
        <f>IF('Retrofit Inputs'!B779=0,"",'Retrofit Inputs'!B779)</f>
        <v/>
      </c>
      <c r="C775" s="118" t="str">
        <f>IF(B775="","",VLOOKUP(B775,Defaults!B$22:C$28,2,FALSE))</f>
        <v/>
      </c>
      <c r="D775" s="125" t="str">
        <f>IFERROR(VLOOKUP(F775,Measures!$D$11:$F$245,3,FALSE),"")</f>
        <v/>
      </c>
      <c r="E775" s="127" t="str">
        <f ca="1">IF(OR('Project Info'!$C$16="",B775=""),"",IF(D775="Screw-in Lighting",INDEX(INDIRECT(CONCATENATE(B775,"SI_IE")),'Project Info'!C$16,1),IF(D775="Hard-Wired Lighting",INDEX(INDIRECT(CONCATENATE(B775,"HW_IE")),'Project Info'!C$16,1))))</f>
        <v/>
      </c>
      <c r="F775" s="128" t="str">
        <f>IF(OR('Retrofit Inputs'!D779="",'Retrofit Inputs'!F779=""),"",IF(OR('Retrofit Inputs'!D779="LED Tube",'Retrofit Inputs'!D779="LED Kit"),CONCATENATE("LED"," ",'Retrofit Inputs'!F779),CONCATENATE('Retrofit Inputs'!D779, " ",'Retrofit Inputs'!F779)))</f>
        <v/>
      </c>
      <c r="G775" s="120" t="str">
        <f>IF(F775="","",VLOOKUP(F775,Measures!D$11:G$245,4,FALSE))</f>
        <v/>
      </c>
      <c r="H775" s="129" t="str">
        <f>IF('Retrofit Inputs'!H779=0,"",'Retrofit Inputs'!H779)</f>
        <v/>
      </c>
      <c r="I775" s="129" t="str">
        <f>IF('Retrofit Inputs'!K779=0,"",'Retrofit Inputs'!K779)</f>
        <v/>
      </c>
      <c r="J775" s="130" t="str">
        <f ca="1">IF(OR(B775="",I775=""),"",IF(I775="None",0,INDEX(INDIRECT(CONCATENATE(B775,"SF")),1,MATCH(I775,Defaults!D$22:G$22,0))))</f>
        <v/>
      </c>
      <c r="K775" s="128" t="str">
        <f>IF(OR('Retrofit Inputs'!M779="",'Retrofit Inputs'!O779=""),"",IF(OR('Retrofit Inputs'!M779="LED Tube",'Retrofit Inputs'!M779="LED Kit"),CONCATENATE("LED"," ",'Retrofit Inputs'!O779),CONCATENATE('Retrofit Inputs'!M779, " ",'Retrofit Inputs'!O779)))</f>
        <v/>
      </c>
      <c r="L775" s="123" t="str">
        <f>IF(K775="","",VLOOKUP(K775,Measures!D$11:G$245,4,FALSE))</f>
        <v/>
      </c>
      <c r="M775" s="121" t="str">
        <f>IF('Retrofit Inputs'!Q779=0,"",'Retrofit Inputs'!Q779)</f>
        <v/>
      </c>
      <c r="N775" s="129" t="str">
        <f>IF('Retrofit Inputs'!T779=0,"",'Retrofit Inputs'!T779)</f>
        <v/>
      </c>
      <c r="O775" s="130" t="str">
        <f ca="1">IF(OR(B775="",N775=""),"",IF(N775="None",0,INDEX(INDIRECT(CONCATENATE(B775,"SF")),1,MATCH(N775,Defaults!D$22:G$22,0))))</f>
        <v/>
      </c>
      <c r="P775" s="131" t="str">
        <f t="shared" ca="1" si="44"/>
        <v/>
      </c>
      <c r="Q775" s="228" t="str">
        <f t="shared" ca="1" si="45"/>
        <v/>
      </c>
      <c r="R775" s="132" t="str">
        <f t="shared" ca="1" si="46"/>
        <v/>
      </c>
      <c r="S775" s="352" t="str">
        <f t="shared" ca="1" si="47"/>
        <v/>
      </c>
    </row>
    <row r="776" spans="2:19" ht="15.5">
      <c r="B776" s="348" t="str">
        <f>IF('Retrofit Inputs'!B780=0,"",'Retrofit Inputs'!B780)</f>
        <v/>
      </c>
      <c r="C776" s="118" t="str">
        <f>IF(B776="","",VLOOKUP(B776,Defaults!B$22:C$28,2,FALSE))</f>
        <v/>
      </c>
      <c r="D776" s="125" t="str">
        <f>IFERROR(VLOOKUP(F776,Measures!$D$11:$F$245,3,FALSE),"")</f>
        <v/>
      </c>
      <c r="E776" s="127" t="str">
        <f ca="1">IF(OR('Project Info'!$C$16="",B776=""),"",IF(D776="Screw-in Lighting",INDEX(INDIRECT(CONCATENATE(B776,"SI_IE")),'Project Info'!C$16,1),IF(D776="Hard-Wired Lighting",INDEX(INDIRECT(CONCATENATE(B776,"HW_IE")),'Project Info'!C$16,1))))</f>
        <v/>
      </c>
      <c r="F776" s="128" t="str">
        <f>IF(OR('Retrofit Inputs'!D780="",'Retrofit Inputs'!F780=""),"",IF(OR('Retrofit Inputs'!D780="LED Tube",'Retrofit Inputs'!D780="LED Kit"),CONCATENATE("LED"," ",'Retrofit Inputs'!F780),CONCATENATE('Retrofit Inputs'!D780, " ",'Retrofit Inputs'!F780)))</f>
        <v/>
      </c>
      <c r="G776" s="120" t="str">
        <f>IF(F776="","",VLOOKUP(F776,Measures!D$11:G$245,4,FALSE))</f>
        <v/>
      </c>
      <c r="H776" s="129" t="str">
        <f>IF('Retrofit Inputs'!H780=0,"",'Retrofit Inputs'!H780)</f>
        <v/>
      </c>
      <c r="I776" s="129" t="str">
        <f>IF('Retrofit Inputs'!K780=0,"",'Retrofit Inputs'!K780)</f>
        <v/>
      </c>
      <c r="J776" s="130" t="str">
        <f ca="1">IF(OR(B776="",I776=""),"",IF(I776="None",0,INDEX(INDIRECT(CONCATENATE(B776,"SF")),1,MATCH(I776,Defaults!D$22:G$22,0))))</f>
        <v/>
      </c>
      <c r="K776" s="128" t="str">
        <f>IF(OR('Retrofit Inputs'!M780="",'Retrofit Inputs'!O780=""),"",IF(OR('Retrofit Inputs'!M780="LED Tube",'Retrofit Inputs'!M780="LED Kit"),CONCATENATE("LED"," ",'Retrofit Inputs'!O780),CONCATENATE('Retrofit Inputs'!M780, " ",'Retrofit Inputs'!O780)))</f>
        <v/>
      </c>
      <c r="L776" s="123" t="str">
        <f>IF(K776="","",VLOOKUP(K776,Measures!D$11:G$245,4,FALSE))</f>
        <v/>
      </c>
      <c r="M776" s="121" t="str">
        <f>IF('Retrofit Inputs'!Q780=0,"",'Retrofit Inputs'!Q780)</f>
        <v/>
      </c>
      <c r="N776" s="129" t="str">
        <f>IF('Retrofit Inputs'!T780=0,"",'Retrofit Inputs'!T780)</f>
        <v/>
      </c>
      <c r="O776" s="130" t="str">
        <f ca="1">IF(OR(B776="",N776=""),"",IF(N776="None",0,INDEX(INDIRECT(CONCATENATE(B776,"SF")),1,MATCH(N776,Defaults!D$22:G$22,0))))</f>
        <v/>
      </c>
      <c r="P776" s="131" t="str">
        <f t="shared" ca="1" si="44"/>
        <v/>
      </c>
      <c r="Q776" s="228" t="str">
        <f t="shared" ca="1" si="45"/>
        <v/>
      </c>
      <c r="R776" s="132" t="str">
        <f t="shared" ca="1" si="46"/>
        <v/>
      </c>
      <c r="S776" s="352" t="str">
        <f t="shared" ca="1" si="47"/>
        <v/>
      </c>
    </row>
    <row r="777" spans="2:19" ht="15.5">
      <c r="B777" s="348" t="str">
        <f>IF('Retrofit Inputs'!B781=0,"",'Retrofit Inputs'!B781)</f>
        <v/>
      </c>
      <c r="C777" s="118" t="str">
        <f>IF(B777="","",VLOOKUP(B777,Defaults!B$22:C$28,2,FALSE))</f>
        <v/>
      </c>
      <c r="D777" s="125" t="str">
        <f>IFERROR(VLOOKUP(F777,Measures!$D$11:$F$245,3,FALSE),"")</f>
        <v/>
      </c>
      <c r="E777" s="127" t="str">
        <f ca="1">IF(OR('Project Info'!$C$16="",B777=""),"",IF(D777="Screw-in Lighting",INDEX(INDIRECT(CONCATENATE(B777,"SI_IE")),'Project Info'!C$16,1),IF(D777="Hard-Wired Lighting",INDEX(INDIRECT(CONCATENATE(B777,"HW_IE")),'Project Info'!C$16,1))))</f>
        <v/>
      </c>
      <c r="F777" s="128" t="str">
        <f>IF(OR('Retrofit Inputs'!D781="",'Retrofit Inputs'!F781=""),"",IF(OR('Retrofit Inputs'!D781="LED Tube",'Retrofit Inputs'!D781="LED Kit"),CONCATENATE("LED"," ",'Retrofit Inputs'!F781),CONCATENATE('Retrofit Inputs'!D781, " ",'Retrofit Inputs'!F781)))</f>
        <v/>
      </c>
      <c r="G777" s="120" t="str">
        <f>IF(F777="","",VLOOKUP(F777,Measures!D$11:G$245,4,FALSE))</f>
        <v/>
      </c>
      <c r="H777" s="129" t="str">
        <f>IF('Retrofit Inputs'!H781=0,"",'Retrofit Inputs'!H781)</f>
        <v/>
      </c>
      <c r="I777" s="129" t="str">
        <f>IF('Retrofit Inputs'!K781=0,"",'Retrofit Inputs'!K781)</f>
        <v/>
      </c>
      <c r="J777" s="130" t="str">
        <f ca="1">IF(OR(B777="",I777=""),"",IF(I777="None",0,INDEX(INDIRECT(CONCATENATE(B777,"SF")),1,MATCH(I777,Defaults!D$22:G$22,0))))</f>
        <v/>
      </c>
      <c r="K777" s="128" t="str">
        <f>IF(OR('Retrofit Inputs'!M781="",'Retrofit Inputs'!O781=""),"",IF(OR('Retrofit Inputs'!M781="LED Tube",'Retrofit Inputs'!M781="LED Kit"),CONCATENATE("LED"," ",'Retrofit Inputs'!O781),CONCATENATE('Retrofit Inputs'!M781, " ",'Retrofit Inputs'!O781)))</f>
        <v/>
      </c>
      <c r="L777" s="123" t="str">
        <f>IF(K777="","",VLOOKUP(K777,Measures!D$11:G$245,4,FALSE))</f>
        <v/>
      </c>
      <c r="M777" s="121" t="str">
        <f>IF('Retrofit Inputs'!Q781=0,"",'Retrofit Inputs'!Q781)</f>
        <v/>
      </c>
      <c r="N777" s="129" t="str">
        <f>IF('Retrofit Inputs'!T781=0,"",'Retrofit Inputs'!T781)</f>
        <v/>
      </c>
      <c r="O777" s="130" t="str">
        <f ca="1">IF(OR(B777="",N777=""),"",IF(N777="None",0,INDEX(INDIRECT(CONCATENATE(B777,"SF")),1,MATCH(N777,Defaults!D$22:G$22,0))))</f>
        <v/>
      </c>
      <c r="P777" s="131" t="str">
        <f t="shared" ca="1" si="44"/>
        <v/>
      </c>
      <c r="Q777" s="228" t="str">
        <f t="shared" ca="1" si="45"/>
        <v/>
      </c>
      <c r="R777" s="132" t="str">
        <f t="shared" ca="1" si="46"/>
        <v/>
      </c>
      <c r="S777" s="352" t="str">
        <f t="shared" ca="1" si="47"/>
        <v/>
      </c>
    </row>
    <row r="778" spans="2:19" ht="15.5">
      <c r="B778" s="348" t="str">
        <f>IF('Retrofit Inputs'!B782=0,"",'Retrofit Inputs'!B782)</f>
        <v/>
      </c>
      <c r="C778" s="118" t="str">
        <f>IF(B778="","",VLOOKUP(B778,Defaults!B$22:C$28,2,FALSE))</f>
        <v/>
      </c>
      <c r="D778" s="125" t="str">
        <f>IFERROR(VLOOKUP(F778,Measures!$D$11:$F$245,3,FALSE),"")</f>
        <v/>
      </c>
      <c r="E778" s="127" t="str">
        <f ca="1">IF(OR('Project Info'!$C$16="",B778=""),"",IF(D778="Screw-in Lighting",INDEX(INDIRECT(CONCATENATE(B778,"SI_IE")),'Project Info'!C$16,1),IF(D778="Hard-Wired Lighting",INDEX(INDIRECT(CONCATENATE(B778,"HW_IE")),'Project Info'!C$16,1))))</f>
        <v/>
      </c>
      <c r="F778" s="133" t="str">
        <f>IF(OR('Retrofit Inputs'!D782="",'Retrofit Inputs'!F782=""),"",IF(OR('Retrofit Inputs'!D782="LED Tube",'Retrofit Inputs'!D782="LED Kit"),CONCATENATE("LED"," ",'Retrofit Inputs'!F782),CONCATENATE('Retrofit Inputs'!D782, " ",'Retrofit Inputs'!F782)))</f>
        <v/>
      </c>
      <c r="G778" s="120" t="str">
        <f>IF(F778="","",VLOOKUP(F778,Measures!D$11:G$245,4,FALSE))</f>
        <v/>
      </c>
      <c r="H778" s="134" t="str">
        <f>IF('Retrofit Inputs'!H782=0,"",'Retrofit Inputs'!H782)</f>
        <v/>
      </c>
      <c r="I778" s="134" t="str">
        <f>IF('Retrofit Inputs'!K782=0,"",'Retrofit Inputs'!K782)</f>
        <v/>
      </c>
      <c r="J778" s="135" t="str">
        <f ca="1">IF(OR(B778="",I778=""),"",IF(I778="None",0,INDEX(INDIRECT(CONCATENATE(B778,"SF")),1,MATCH(I778,Defaults!D$22:G$22,0))))</f>
        <v/>
      </c>
      <c r="K778" s="128" t="str">
        <f>IF(OR('Retrofit Inputs'!M782="",'Retrofit Inputs'!O782=""),"",IF(OR('Retrofit Inputs'!M782="LED Tube",'Retrofit Inputs'!M782="LED Kit"),CONCATENATE("LED"," ",'Retrofit Inputs'!O782),CONCATENATE('Retrofit Inputs'!M782, " ",'Retrofit Inputs'!O782)))</f>
        <v/>
      </c>
      <c r="L778" s="123" t="str">
        <f>IF(K778="","",VLOOKUP(K778,Measures!D$11:G$245,4,FALSE))</f>
        <v/>
      </c>
      <c r="M778" s="121" t="str">
        <f>IF('Retrofit Inputs'!Q782=0,"",'Retrofit Inputs'!Q782)</f>
        <v/>
      </c>
      <c r="N778" s="129" t="str">
        <f>IF('Retrofit Inputs'!T782=0,"",'Retrofit Inputs'!T782)</f>
        <v/>
      </c>
      <c r="O778" s="130" t="str">
        <f ca="1">IF(OR(B778="",N778=""),"",IF(N778="None",0,INDEX(INDIRECT(CONCATENATE(B778,"SF")),1,MATCH(N778,Defaults!D$22:G$22,0))))</f>
        <v/>
      </c>
      <c r="P778" s="131" t="str">
        <f t="shared" ca="1" si="44"/>
        <v/>
      </c>
      <c r="Q778" s="228" t="str">
        <f t="shared" ca="1" si="45"/>
        <v/>
      </c>
      <c r="R778" s="132" t="str">
        <f t="shared" ca="1" si="46"/>
        <v/>
      </c>
      <c r="S778" s="352" t="str">
        <f t="shared" ca="1" si="47"/>
        <v/>
      </c>
    </row>
    <row r="779" spans="2:19" ht="15.5">
      <c r="B779" s="349" t="str">
        <f>IF('Retrofit Inputs'!B783=0,"",'Retrofit Inputs'!B783)</f>
        <v/>
      </c>
      <c r="C779" s="118" t="str">
        <f>IF(B779="","",VLOOKUP(B779,Defaults!B$22:C$28,2,FALSE))</f>
        <v/>
      </c>
      <c r="D779" s="125" t="str">
        <f>IFERROR(VLOOKUP(F779,Measures!$D$11:$F$245,3,FALSE),"")</f>
        <v/>
      </c>
      <c r="E779" s="127" t="str">
        <f ca="1">IF(OR('Project Info'!$C$16="",B779=""),"",IF(D779="Screw-in Lighting",INDEX(INDIRECT(CONCATENATE(B779,"SI_IE")),'Project Info'!C$16,1),IF(D779="Hard-Wired Lighting",INDEX(INDIRECT(CONCATENATE(B779,"HW_IE")),'Project Info'!C$16,1))))</f>
        <v/>
      </c>
      <c r="F779" s="137" t="str">
        <f>IF(OR('Retrofit Inputs'!D783="",'Retrofit Inputs'!F783=""),"",IF(OR('Retrofit Inputs'!D783="LED Tube",'Retrofit Inputs'!D783="LED Kit"),CONCATENATE("LED"," ",'Retrofit Inputs'!F783),CONCATENATE('Retrofit Inputs'!D783, " ",'Retrofit Inputs'!F783)))</f>
        <v/>
      </c>
      <c r="G779" s="120" t="str">
        <f>IF(F779="","",VLOOKUP(F779,Measures!D$11:G$245,4,FALSE))</f>
        <v/>
      </c>
      <c r="H779" s="138" t="str">
        <f>IF('Retrofit Inputs'!H783=0,"",'Retrofit Inputs'!H783)</f>
        <v/>
      </c>
      <c r="I779" s="138" t="str">
        <f>IF('Retrofit Inputs'!K783=0,"",'Retrofit Inputs'!K783)</f>
        <v/>
      </c>
      <c r="J779" s="139" t="str">
        <f ca="1">IF(OR(B779="",I779=""),"",IF(I779="None",0,INDEX(INDIRECT(CONCATENATE(B779,"SF")),1,MATCH(I779,Defaults!D$22:G$22,0))))</f>
        <v/>
      </c>
      <c r="K779" s="140" t="str">
        <f>IF(OR('Retrofit Inputs'!M783="",'Retrofit Inputs'!O783=""),"",IF(OR('Retrofit Inputs'!M783="LED Tube",'Retrofit Inputs'!M783="LED Kit"),CONCATENATE("LED"," ",'Retrofit Inputs'!O783),CONCATENATE('Retrofit Inputs'!M783, " ",'Retrofit Inputs'!O783)))</f>
        <v/>
      </c>
      <c r="L779" s="123" t="str">
        <f>IF(K779="","",VLOOKUP(K779,Measures!D$11:G$245,4,FALSE))</f>
        <v/>
      </c>
      <c r="M779" s="141" t="str">
        <f>IF('Retrofit Inputs'!Q783=0,"",'Retrofit Inputs'!Q783)</f>
        <v/>
      </c>
      <c r="N779" s="142" t="str">
        <f>IF('Retrofit Inputs'!T783=0,"",'Retrofit Inputs'!T783)</f>
        <v/>
      </c>
      <c r="O779" s="143" t="str">
        <f ca="1">IF(OR(B779="",N779=""),"",IF(N779="None",0,INDEX(INDIRECT(CONCATENATE(B779,"SF")),1,MATCH(N779,Defaults!D$22:G$22,0))))</f>
        <v/>
      </c>
      <c r="P779" s="144" t="str">
        <f t="shared" ca="1" si="44"/>
        <v/>
      </c>
      <c r="Q779" s="231" t="str">
        <f t="shared" ca="1" si="45"/>
        <v/>
      </c>
      <c r="R779" s="145" t="str">
        <f t="shared" ca="1" si="46"/>
        <v/>
      </c>
      <c r="S779" s="354" t="str">
        <f t="shared" ca="1" si="47"/>
        <v/>
      </c>
    </row>
    <row r="780" spans="2:19" ht="15.5">
      <c r="B780" s="350" t="str">
        <f>IF('Retrofit Inputs'!B784=0,"",'Retrofit Inputs'!B784)</f>
        <v/>
      </c>
      <c r="C780" s="118" t="str">
        <f>IF(B780="","",VLOOKUP(B780,Defaults!B$22:C$28,2,FALSE))</f>
        <v/>
      </c>
      <c r="D780" s="125" t="str">
        <f>IFERROR(VLOOKUP(F780,Measures!$D$11:$F$245,3,FALSE),"")</f>
        <v/>
      </c>
      <c r="E780" s="127" t="str">
        <f ca="1">IF(OR('Project Info'!$C$16="",B780=""),"",IF(D780="Screw-in Lighting",INDEX(INDIRECT(CONCATENATE(B780,"SI_IE")),'Project Info'!C$16,1),IF(D780="Hard-Wired Lighting",INDEX(INDIRECT(CONCATENATE(B780,"HW_IE")),'Project Info'!C$16,1))))</f>
        <v/>
      </c>
      <c r="F780" s="128" t="str">
        <f>IF(OR('Retrofit Inputs'!D784="",'Retrofit Inputs'!F784=""),"",IF(OR('Retrofit Inputs'!D784="LED Tube",'Retrofit Inputs'!D784="LED Kit"),CONCATENATE("LED"," ",'Retrofit Inputs'!F784),CONCATENATE('Retrofit Inputs'!D784, " ",'Retrofit Inputs'!F784)))</f>
        <v/>
      </c>
      <c r="G780" s="120" t="str">
        <f>IF(F780="","",VLOOKUP(F780,Measures!D$11:G$245,4,FALSE))</f>
        <v/>
      </c>
      <c r="H780" s="129" t="str">
        <f>IF('Retrofit Inputs'!H784=0,"",'Retrofit Inputs'!H784)</f>
        <v/>
      </c>
      <c r="I780" s="129" t="str">
        <f>IF('Retrofit Inputs'!K784=0,"",'Retrofit Inputs'!K784)</f>
        <v/>
      </c>
      <c r="J780" s="130" t="str">
        <f ca="1">IF(OR(B780="",I780=""),"",IF(I780="None",0,INDEX(INDIRECT(CONCATENATE(B780,"SF")),1,MATCH(I780,Defaults!D$22:G$22,0))))</f>
        <v/>
      </c>
      <c r="K780" s="128" t="str">
        <f>IF(OR('Retrofit Inputs'!M784="",'Retrofit Inputs'!O784=""),"",IF(OR('Retrofit Inputs'!M784="LED Tube",'Retrofit Inputs'!M784="LED Kit"),CONCATENATE("LED"," ",'Retrofit Inputs'!O784),CONCATENATE('Retrofit Inputs'!M784, " ",'Retrofit Inputs'!O784)))</f>
        <v/>
      </c>
      <c r="L780" s="123" t="str">
        <f>IF(K780="","",VLOOKUP(K780,Measures!D$11:G$245,4,FALSE))</f>
        <v/>
      </c>
      <c r="M780" s="129" t="str">
        <f>IF('Retrofit Inputs'!Q784=0,"",'Retrofit Inputs'!Q784)</f>
        <v/>
      </c>
      <c r="N780" s="129" t="str">
        <f>IF('Retrofit Inputs'!T784=0,"",'Retrofit Inputs'!T784)</f>
        <v/>
      </c>
      <c r="O780" s="130" t="str">
        <f ca="1">IF(OR(B780="",N780=""),"",IF(N780="None",0,INDEX(INDIRECT(CONCATENATE(B780,"SF")),1,MATCH(N780,Defaults!D$22:G$22,0))))</f>
        <v/>
      </c>
      <c r="P780" s="131" t="str">
        <f t="shared" ca="1" si="44"/>
        <v/>
      </c>
      <c r="Q780" s="228" t="str">
        <f t="shared" ca="1" si="45"/>
        <v/>
      </c>
      <c r="R780" s="132" t="str">
        <f t="shared" ca="1" si="46"/>
        <v/>
      </c>
      <c r="S780" s="352" t="str">
        <f t="shared" ca="1" si="47"/>
        <v/>
      </c>
    </row>
    <row r="781" spans="2:19" ht="15.5">
      <c r="B781" s="348" t="str">
        <f>IF('Retrofit Inputs'!B785=0,"",'Retrofit Inputs'!B785)</f>
        <v/>
      </c>
      <c r="C781" s="118" t="str">
        <f>IF(B781="","",VLOOKUP(B781,Defaults!B$22:C$28,2,FALSE))</f>
        <v/>
      </c>
      <c r="D781" s="125" t="str">
        <f>IFERROR(VLOOKUP(F781,Measures!$D$11:$F$245,3,FALSE),"")</f>
        <v/>
      </c>
      <c r="E781" s="127" t="str">
        <f ca="1">IF(OR('Project Info'!$C$16="",B781=""),"",IF(D781="Screw-in Lighting",INDEX(INDIRECT(CONCATENATE(B781,"SI_IE")),'Project Info'!C$16,1),IF(D781="Hard-Wired Lighting",INDEX(INDIRECT(CONCATENATE(B781,"HW_IE")),'Project Info'!C$16,1))))</f>
        <v/>
      </c>
      <c r="F781" s="128" t="str">
        <f>IF(OR('Retrofit Inputs'!D785="",'Retrofit Inputs'!F785=""),"",IF(OR('Retrofit Inputs'!D785="LED Tube",'Retrofit Inputs'!D785="LED Kit"),CONCATENATE("LED"," ",'Retrofit Inputs'!F785),CONCATENATE('Retrofit Inputs'!D785, " ",'Retrofit Inputs'!F785)))</f>
        <v/>
      </c>
      <c r="G781" s="120" t="str">
        <f>IF(F781="","",VLOOKUP(F781,Measures!D$11:G$245,4,FALSE))</f>
        <v/>
      </c>
      <c r="H781" s="129" t="str">
        <f>IF('Retrofit Inputs'!H785=0,"",'Retrofit Inputs'!H785)</f>
        <v/>
      </c>
      <c r="I781" s="129" t="str">
        <f>IF('Retrofit Inputs'!K785=0,"",'Retrofit Inputs'!K785)</f>
        <v/>
      </c>
      <c r="J781" s="130" t="str">
        <f ca="1">IF(OR(B781="",I781=""),"",IF(I781="None",0,INDEX(INDIRECT(CONCATENATE(B781,"SF")),1,MATCH(I781,Defaults!D$22:G$22,0))))</f>
        <v/>
      </c>
      <c r="K781" s="128" t="str">
        <f>IF(OR('Retrofit Inputs'!M785="",'Retrofit Inputs'!O785=""),"",IF(OR('Retrofit Inputs'!M785="LED Tube",'Retrofit Inputs'!M785="LED Kit"),CONCATENATE("LED"," ",'Retrofit Inputs'!O785),CONCATENATE('Retrofit Inputs'!M785, " ",'Retrofit Inputs'!O785)))</f>
        <v/>
      </c>
      <c r="L781" s="123" t="str">
        <f>IF(K781="","",VLOOKUP(K781,Measures!D$11:G$245,4,FALSE))</f>
        <v/>
      </c>
      <c r="M781" s="121" t="str">
        <f>IF('Retrofit Inputs'!Q785=0,"",'Retrofit Inputs'!Q785)</f>
        <v/>
      </c>
      <c r="N781" s="129" t="str">
        <f>IF('Retrofit Inputs'!T785=0,"",'Retrofit Inputs'!T785)</f>
        <v/>
      </c>
      <c r="O781" s="130" t="str">
        <f ca="1">IF(OR(B781="",N781=""),"",IF(N781="None",0,INDEX(INDIRECT(CONCATENATE(B781,"SF")),1,MATCH(N781,Defaults!D$22:G$22,0))))</f>
        <v/>
      </c>
      <c r="P781" s="131" t="str">
        <f t="shared" ca="1" si="44"/>
        <v/>
      </c>
      <c r="Q781" s="228" t="str">
        <f t="shared" ca="1" si="45"/>
        <v/>
      </c>
      <c r="R781" s="132" t="str">
        <f t="shared" ca="1" si="46"/>
        <v/>
      </c>
      <c r="S781" s="352" t="str">
        <f t="shared" ca="1" si="47"/>
        <v/>
      </c>
    </row>
    <row r="782" spans="2:19" ht="15.5">
      <c r="B782" s="348" t="str">
        <f>IF('Retrofit Inputs'!B786=0,"",'Retrofit Inputs'!B786)</f>
        <v/>
      </c>
      <c r="C782" s="118" t="str">
        <f>IF(B782="","",VLOOKUP(B782,Defaults!B$22:C$28,2,FALSE))</f>
        <v/>
      </c>
      <c r="D782" s="125" t="str">
        <f>IFERROR(VLOOKUP(F782,Measures!$D$11:$F$245,3,FALSE),"")</f>
        <v/>
      </c>
      <c r="E782" s="127" t="str">
        <f ca="1">IF(OR('Project Info'!$C$16="",B782=""),"",IF(D782="Screw-in Lighting",INDEX(INDIRECT(CONCATENATE(B782,"SI_IE")),'Project Info'!C$16,1),IF(D782="Hard-Wired Lighting",INDEX(INDIRECT(CONCATENATE(B782,"HW_IE")),'Project Info'!C$16,1))))</f>
        <v/>
      </c>
      <c r="F782" s="128" t="str">
        <f>IF(OR('Retrofit Inputs'!D786="",'Retrofit Inputs'!F786=""),"",IF(OR('Retrofit Inputs'!D786="LED Tube",'Retrofit Inputs'!D786="LED Kit"),CONCATENATE("LED"," ",'Retrofit Inputs'!F786),CONCATENATE('Retrofit Inputs'!D786, " ",'Retrofit Inputs'!F786)))</f>
        <v/>
      </c>
      <c r="G782" s="120" t="str">
        <f>IF(F782="","",VLOOKUP(F782,Measures!D$11:G$245,4,FALSE))</f>
        <v/>
      </c>
      <c r="H782" s="129" t="str">
        <f>IF('Retrofit Inputs'!H786=0,"",'Retrofit Inputs'!H786)</f>
        <v/>
      </c>
      <c r="I782" s="129" t="str">
        <f>IF('Retrofit Inputs'!K786=0,"",'Retrofit Inputs'!K786)</f>
        <v/>
      </c>
      <c r="J782" s="130" t="str">
        <f ca="1">IF(OR(B782="",I782=""),"",IF(I782="None",0,INDEX(INDIRECT(CONCATENATE(B782,"SF")),1,MATCH(I782,Defaults!D$22:G$22,0))))</f>
        <v/>
      </c>
      <c r="K782" s="24" t="str">
        <f>IF(OR('Retrofit Inputs'!M786="",'Retrofit Inputs'!O786=""),"",IF(OR('Retrofit Inputs'!M786="LED Tube",'Retrofit Inputs'!M786="LED Kit"),CONCATENATE("LED"," ",'Retrofit Inputs'!O786),CONCATENATE('Retrofit Inputs'!M786, " ",'Retrofit Inputs'!O786)))</f>
        <v/>
      </c>
      <c r="L782" s="123" t="str">
        <f>IF(K782="","",VLOOKUP(K782,Measures!D$11:G$245,4,FALSE))</f>
        <v/>
      </c>
      <c r="M782" s="121" t="str">
        <f>IF('Retrofit Inputs'!Q786=0,"",'Retrofit Inputs'!Q786)</f>
        <v/>
      </c>
      <c r="N782" s="25" t="str">
        <f>IF('Retrofit Inputs'!T786=0,"",'Retrofit Inputs'!T786)</f>
        <v/>
      </c>
      <c r="O782" s="26" t="str">
        <f ca="1">IF(OR(B782="",N782=""),"",IF(N782="None",0,INDEX(INDIRECT(CONCATENATE(B782,"SF")),1,MATCH(N782,Defaults!D$22:G$22,0))))</f>
        <v/>
      </c>
      <c r="P782" s="131" t="str">
        <f t="shared" ref="P782:P845" ca="1" si="48">IFERROR((G782/1000)*H782*C782*E782*(1-J782),"")</f>
        <v/>
      </c>
      <c r="Q782" s="229" t="str">
        <f t="shared" ref="Q782:Q845" ca="1" si="49">IFERROR((L782/1000)*M782*C782*E782*(1-O782),"")</f>
        <v/>
      </c>
      <c r="R782" s="81" t="str">
        <f t="shared" ca="1" si="46"/>
        <v/>
      </c>
      <c r="S782" s="353" t="str">
        <f t="shared" ca="1" si="47"/>
        <v/>
      </c>
    </row>
    <row r="783" spans="2:19" ht="15.5">
      <c r="B783" s="348" t="str">
        <f>IF('Retrofit Inputs'!B787=0,"",'Retrofit Inputs'!B787)</f>
        <v/>
      </c>
      <c r="C783" s="118" t="str">
        <f>IF(B783="","",VLOOKUP(B783,Defaults!B$22:C$28,2,FALSE))</f>
        <v/>
      </c>
      <c r="D783" s="125" t="str">
        <f>IFERROR(VLOOKUP(F783,Measures!$D$11:$F$245,3,FALSE),"")</f>
        <v/>
      </c>
      <c r="E783" s="127" t="str">
        <f ca="1">IF(OR('Project Info'!$C$16="",B783=""),"",IF(D783="Screw-in Lighting",INDEX(INDIRECT(CONCATENATE(B783,"SI_IE")),'Project Info'!C$16,1),IF(D783="Hard-Wired Lighting",INDEX(INDIRECT(CONCATENATE(B783,"HW_IE")),'Project Info'!C$16,1))))</f>
        <v/>
      </c>
      <c r="F783" s="128" t="str">
        <f>IF(OR('Retrofit Inputs'!D787="",'Retrofit Inputs'!F787=""),"",IF(OR('Retrofit Inputs'!D787="LED Tube",'Retrofit Inputs'!D787="LED Kit"),CONCATENATE("LED"," ",'Retrofit Inputs'!F787),CONCATENATE('Retrofit Inputs'!D787, " ",'Retrofit Inputs'!F787)))</f>
        <v/>
      </c>
      <c r="G783" s="120" t="str">
        <f>IF(F783="","",VLOOKUP(F783,Measures!D$11:G$245,4,FALSE))</f>
        <v/>
      </c>
      <c r="H783" s="129" t="str">
        <f>IF('Retrofit Inputs'!H787=0,"",'Retrofit Inputs'!H787)</f>
        <v/>
      </c>
      <c r="I783" s="129" t="str">
        <f>IF('Retrofit Inputs'!K787=0,"",'Retrofit Inputs'!K787)</f>
        <v/>
      </c>
      <c r="J783" s="130" t="str">
        <f ca="1">IF(OR(B783="",I783=""),"",IF(I783="None",0,INDEX(INDIRECT(CONCATENATE(B783,"SF")),1,MATCH(I783,Defaults!D$22:G$22,0))))</f>
        <v/>
      </c>
      <c r="K783" s="128" t="str">
        <f>IF(OR('Retrofit Inputs'!M787="",'Retrofit Inputs'!O787=""),"",IF(OR('Retrofit Inputs'!M787="LED Tube",'Retrofit Inputs'!M787="LED Kit"),CONCATENATE("LED"," ",'Retrofit Inputs'!O787),CONCATENATE('Retrofit Inputs'!M787, " ",'Retrofit Inputs'!O787)))</f>
        <v/>
      </c>
      <c r="L783" s="123" t="str">
        <f>IF(K783="","",VLOOKUP(K783,Measures!D$11:G$245,4,FALSE))</f>
        <v/>
      </c>
      <c r="M783" s="121" t="str">
        <f>IF('Retrofit Inputs'!Q787=0,"",'Retrofit Inputs'!Q787)</f>
        <v/>
      </c>
      <c r="N783" s="129" t="str">
        <f>IF('Retrofit Inputs'!T787=0,"",'Retrofit Inputs'!T787)</f>
        <v/>
      </c>
      <c r="O783" s="130" t="str">
        <f ca="1">IF(OR(B783="",N783=""),"",IF(N783="None",0,INDEX(INDIRECT(CONCATENATE(B783,"SF")),1,MATCH(N783,Defaults!D$22:G$22,0))))</f>
        <v/>
      </c>
      <c r="P783" s="131" t="str">
        <f t="shared" ca="1" si="48"/>
        <v/>
      </c>
      <c r="Q783" s="228" t="str">
        <f t="shared" ca="1" si="49"/>
        <v/>
      </c>
      <c r="R783" s="132" t="str">
        <f t="shared" ref="R783:R846" ca="1" si="50">IFERROR(P783-Q783,"")</f>
        <v/>
      </c>
      <c r="S783" s="352" t="str">
        <f t="shared" ref="S783:S846" ca="1" si="51">IFERROR(R783*15,"")</f>
        <v/>
      </c>
    </row>
    <row r="784" spans="2:19" ht="15.5">
      <c r="B784" s="348" t="str">
        <f>IF('Retrofit Inputs'!B788=0,"",'Retrofit Inputs'!B788)</f>
        <v/>
      </c>
      <c r="C784" s="118" t="str">
        <f>IF(B784="","",VLOOKUP(B784,Defaults!B$22:C$28,2,FALSE))</f>
        <v/>
      </c>
      <c r="D784" s="125" t="str">
        <f>IFERROR(VLOOKUP(F784,Measures!$D$11:$F$245,3,FALSE),"")</f>
        <v/>
      </c>
      <c r="E784" s="127" t="str">
        <f ca="1">IF(OR('Project Info'!$C$16="",B784=""),"",IF(D784="Screw-in Lighting",INDEX(INDIRECT(CONCATENATE(B784,"SI_IE")),'Project Info'!C$16,1),IF(D784="Hard-Wired Lighting",INDEX(INDIRECT(CONCATENATE(B784,"HW_IE")),'Project Info'!C$16,1))))</f>
        <v/>
      </c>
      <c r="F784" s="128" t="str">
        <f>IF(OR('Retrofit Inputs'!D788="",'Retrofit Inputs'!F788=""),"",IF(OR('Retrofit Inputs'!D788="LED Tube",'Retrofit Inputs'!D788="LED Kit"),CONCATENATE("LED"," ",'Retrofit Inputs'!F788),CONCATENATE('Retrofit Inputs'!D788, " ",'Retrofit Inputs'!F788)))</f>
        <v/>
      </c>
      <c r="G784" s="120" t="str">
        <f>IF(F784="","",VLOOKUP(F784,Measures!D$11:G$245,4,FALSE))</f>
        <v/>
      </c>
      <c r="H784" s="129" t="str">
        <f>IF('Retrofit Inputs'!H788=0,"",'Retrofit Inputs'!H788)</f>
        <v/>
      </c>
      <c r="I784" s="129" t="str">
        <f>IF('Retrofit Inputs'!K788=0,"",'Retrofit Inputs'!K788)</f>
        <v/>
      </c>
      <c r="J784" s="130" t="str">
        <f ca="1">IF(OR(B784="",I784=""),"",IF(I784="None",0,INDEX(INDIRECT(CONCATENATE(B784,"SF")),1,MATCH(I784,Defaults!D$22:G$22,0))))</f>
        <v/>
      </c>
      <c r="K784" s="128" t="str">
        <f>IF(OR('Retrofit Inputs'!M788="",'Retrofit Inputs'!O788=""),"",IF(OR('Retrofit Inputs'!M788="LED Tube",'Retrofit Inputs'!M788="LED Kit"),CONCATENATE("LED"," ",'Retrofit Inputs'!O788),CONCATENATE('Retrofit Inputs'!M788, " ",'Retrofit Inputs'!O788)))</f>
        <v/>
      </c>
      <c r="L784" s="123" t="str">
        <f>IF(K784="","",VLOOKUP(K784,Measures!D$11:G$245,4,FALSE))</f>
        <v/>
      </c>
      <c r="M784" s="121" t="str">
        <f>IF('Retrofit Inputs'!Q788=0,"",'Retrofit Inputs'!Q788)</f>
        <v/>
      </c>
      <c r="N784" s="129" t="str">
        <f>IF('Retrofit Inputs'!T788=0,"",'Retrofit Inputs'!T788)</f>
        <v/>
      </c>
      <c r="O784" s="130" t="str">
        <f ca="1">IF(OR(B784="",N784=""),"",IF(N784="None",0,INDEX(INDIRECT(CONCATENATE(B784,"SF")),1,MATCH(N784,Defaults!D$22:G$22,0))))</f>
        <v/>
      </c>
      <c r="P784" s="131" t="str">
        <f t="shared" ca="1" si="48"/>
        <v/>
      </c>
      <c r="Q784" s="228" t="str">
        <f t="shared" ca="1" si="49"/>
        <v/>
      </c>
      <c r="R784" s="132" t="str">
        <f t="shared" ca="1" si="50"/>
        <v/>
      </c>
      <c r="S784" s="352" t="str">
        <f t="shared" ca="1" si="51"/>
        <v/>
      </c>
    </row>
    <row r="785" spans="2:24" ht="15.5">
      <c r="B785" s="348" t="str">
        <f>IF('Retrofit Inputs'!B789=0,"",'Retrofit Inputs'!B789)</f>
        <v/>
      </c>
      <c r="C785" s="118" t="str">
        <f>IF(B785="","",VLOOKUP(B785,Defaults!B$22:C$28,2,FALSE))</f>
        <v/>
      </c>
      <c r="D785" s="125" t="str">
        <f>IFERROR(VLOOKUP(F785,Measures!$D$11:$F$245,3,FALSE),"")</f>
        <v/>
      </c>
      <c r="E785" s="127" t="str">
        <f ca="1">IF(OR('Project Info'!$C$16="",B785=""),"",IF(D785="Screw-in Lighting",INDEX(INDIRECT(CONCATENATE(B785,"SI_IE")),'Project Info'!C$16,1),IF(D785="Hard-Wired Lighting",INDEX(INDIRECT(CONCATENATE(B785,"HW_IE")),'Project Info'!C$16,1))))</f>
        <v/>
      </c>
      <c r="F785" s="128" t="str">
        <f>IF(OR('Retrofit Inputs'!D789="",'Retrofit Inputs'!F789=""),"",IF(OR('Retrofit Inputs'!D789="LED Tube",'Retrofit Inputs'!D789="LED Kit"),CONCATENATE("LED"," ",'Retrofit Inputs'!F789),CONCATENATE('Retrofit Inputs'!D789, " ",'Retrofit Inputs'!F789)))</f>
        <v/>
      </c>
      <c r="G785" s="120" t="str">
        <f>IF(F785="","",VLOOKUP(F785,Measures!D$11:G$245,4,FALSE))</f>
        <v/>
      </c>
      <c r="H785" s="129" t="str">
        <f>IF('Retrofit Inputs'!H789=0,"",'Retrofit Inputs'!H789)</f>
        <v/>
      </c>
      <c r="I785" s="129" t="str">
        <f>IF('Retrofit Inputs'!K789=0,"",'Retrofit Inputs'!K789)</f>
        <v/>
      </c>
      <c r="J785" s="130" t="str">
        <f ca="1">IF(OR(B785="",I785=""),"",IF(I785="None",0,INDEX(INDIRECT(CONCATENATE(B785,"SF")),1,MATCH(I785,Defaults!D$22:G$22,0))))</f>
        <v/>
      </c>
      <c r="K785" s="128" t="str">
        <f>IF(OR('Retrofit Inputs'!M789="",'Retrofit Inputs'!O789=""),"",IF(OR('Retrofit Inputs'!M789="LED Tube",'Retrofit Inputs'!M789="LED Kit"),CONCATENATE("LED"," ",'Retrofit Inputs'!O789),CONCATENATE('Retrofit Inputs'!M789, " ",'Retrofit Inputs'!O789)))</f>
        <v/>
      </c>
      <c r="L785" s="123" t="str">
        <f>IF(K785="","",VLOOKUP(K785,Measures!D$11:G$245,4,FALSE))</f>
        <v/>
      </c>
      <c r="M785" s="121" t="str">
        <f>IF('Retrofit Inputs'!Q789=0,"",'Retrofit Inputs'!Q789)</f>
        <v/>
      </c>
      <c r="N785" s="129" t="str">
        <f>IF('Retrofit Inputs'!T789=0,"",'Retrofit Inputs'!T789)</f>
        <v/>
      </c>
      <c r="O785" s="130" t="str">
        <f ca="1">IF(OR(B785="",N785=""),"",IF(N785="None",0,INDEX(INDIRECT(CONCATENATE(B785,"SF")),1,MATCH(N785,Defaults!D$22:G$22,0))))</f>
        <v/>
      </c>
      <c r="P785" s="131" t="str">
        <f t="shared" ca="1" si="48"/>
        <v/>
      </c>
      <c r="Q785" s="228" t="str">
        <f t="shared" ca="1" si="49"/>
        <v/>
      </c>
      <c r="R785" s="132" t="str">
        <f t="shared" ca="1" si="50"/>
        <v/>
      </c>
      <c r="S785" s="352" t="str">
        <f t="shared" ca="1" si="51"/>
        <v/>
      </c>
    </row>
    <row r="786" spans="2:24" ht="15.5">
      <c r="B786" s="348" t="str">
        <f>IF('Retrofit Inputs'!B790=0,"",'Retrofit Inputs'!B790)</f>
        <v/>
      </c>
      <c r="C786" s="118" t="str">
        <f>IF(B786="","",VLOOKUP(B786,Defaults!B$22:C$28,2,FALSE))</f>
        <v/>
      </c>
      <c r="D786" s="125" t="str">
        <f>IFERROR(VLOOKUP(F786,Measures!$D$11:$F$245,3,FALSE),"")</f>
        <v/>
      </c>
      <c r="E786" s="127" t="str">
        <f ca="1">IF(OR('Project Info'!$C$16="",B786=""),"",IF(D786="Screw-in Lighting",INDEX(INDIRECT(CONCATENATE(B786,"SI_IE")),'Project Info'!C$16,1),IF(D786="Hard-Wired Lighting",INDEX(INDIRECT(CONCATENATE(B786,"HW_IE")),'Project Info'!C$16,1))))</f>
        <v/>
      </c>
      <c r="F786" s="128" t="str">
        <f>IF(OR('Retrofit Inputs'!D790="",'Retrofit Inputs'!F790=""),"",IF(OR('Retrofit Inputs'!D790="LED Tube",'Retrofit Inputs'!D790="LED Kit"),CONCATENATE("LED"," ",'Retrofit Inputs'!F790),CONCATENATE('Retrofit Inputs'!D790, " ",'Retrofit Inputs'!F790)))</f>
        <v/>
      </c>
      <c r="G786" s="120" t="str">
        <f>IF(F786="","",VLOOKUP(F786,Measures!D$11:G$245,4,FALSE))</f>
        <v/>
      </c>
      <c r="H786" s="129" t="str">
        <f>IF('Retrofit Inputs'!H790=0,"",'Retrofit Inputs'!H790)</f>
        <v/>
      </c>
      <c r="I786" s="129" t="str">
        <f>IF('Retrofit Inputs'!K790=0,"",'Retrofit Inputs'!K790)</f>
        <v/>
      </c>
      <c r="J786" s="130" t="str">
        <f ca="1">IF(OR(B786="",I786=""),"",IF(I786="None",0,INDEX(INDIRECT(CONCATENATE(B786,"SF")),1,MATCH(I786,Defaults!D$22:G$22,0))))</f>
        <v/>
      </c>
      <c r="K786" s="128" t="str">
        <f>IF(OR('Retrofit Inputs'!M790="",'Retrofit Inputs'!O790=""),"",IF(OR('Retrofit Inputs'!M790="LED Tube",'Retrofit Inputs'!M790="LED Kit"),CONCATENATE("LED"," ",'Retrofit Inputs'!O790),CONCATENATE('Retrofit Inputs'!M790, " ",'Retrofit Inputs'!O790)))</f>
        <v/>
      </c>
      <c r="L786" s="123" t="str">
        <f>IF(K786="","",VLOOKUP(K786,Measures!D$11:G$245,4,FALSE))</f>
        <v/>
      </c>
      <c r="M786" s="121" t="str">
        <f>IF('Retrofit Inputs'!Q790=0,"",'Retrofit Inputs'!Q790)</f>
        <v/>
      </c>
      <c r="N786" s="129" t="str">
        <f>IF('Retrofit Inputs'!T790=0,"",'Retrofit Inputs'!T790)</f>
        <v/>
      </c>
      <c r="O786" s="130" t="str">
        <f ca="1">IF(OR(B786="",N786=""),"",IF(N786="None",0,INDEX(INDIRECT(CONCATENATE(B786,"SF")),1,MATCH(N786,Defaults!D$22:G$22,0))))</f>
        <v/>
      </c>
      <c r="P786" s="131" t="str">
        <f t="shared" ca="1" si="48"/>
        <v/>
      </c>
      <c r="Q786" s="228" t="str">
        <f t="shared" ca="1" si="49"/>
        <v/>
      </c>
      <c r="R786" s="132" t="str">
        <f t="shared" ca="1" si="50"/>
        <v/>
      </c>
      <c r="S786" s="352" t="str">
        <f t="shared" ca="1" si="51"/>
        <v/>
      </c>
    </row>
    <row r="787" spans="2:24" ht="15.5">
      <c r="B787" s="348" t="str">
        <f>IF('Retrofit Inputs'!B791=0,"",'Retrofit Inputs'!B791)</f>
        <v/>
      </c>
      <c r="C787" s="118" t="str">
        <f>IF(B787="","",VLOOKUP(B787,Defaults!B$22:C$28,2,FALSE))</f>
        <v/>
      </c>
      <c r="D787" s="125" t="str">
        <f>IFERROR(VLOOKUP(F787,Measures!$D$11:$F$245,3,FALSE),"")</f>
        <v/>
      </c>
      <c r="E787" s="127" t="str">
        <f ca="1">IF(OR('Project Info'!$C$16="",B787=""),"",IF(D787="Screw-in Lighting",INDEX(INDIRECT(CONCATENATE(B787,"SI_IE")),'Project Info'!C$16,1),IF(D787="Hard-Wired Lighting",INDEX(INDIRECT(CONCATENATE(B787,"HW_IE")),'Project Info'!C$16,1))))</f>
        <v/>
      </c>
      <c r="F787" s="128" t="str">
        <f>IF(OR('Retrofit Inputs'!D791="",'Retrofit Inputs'!F791=""),"",IF(OR('Retrofit Inputs'!D791="LED Tube",'Retrofit Inputs'!D791="LED Kit"),CONCATENATE("LED"," ",'Retrofit Inputs'!F791),CONCATENATE('Retrofit Inputs'!D791, " ",'Retrofit Inputs'!F791)))</f>
        <v/>
      </c>
      <c r="G787" s="120" t="str">
        <f>IF(F787="","",VLOOKUP(F787,Measures!D$11:G$245,4,FALSE))</f>
        <v/>
      </c>
      <c r="H787" s="129" t="str">
        <f>IF('Retrofit Inputs'!H791=0,"",'Retrofit Inputs'!H791)</f>
        <v/>
      </c>
      <c r="I787" s="129" t="str">
        <f>IF('Retrofit Inputs'!K791=0,"",'Retrofit Inputs'!K791)</f>
        <v/>
      </c>
      <c r="J787" s="130" t="str">
        <f ca="1">IF(OR(B787="",I787=""),"",IF(I787="None",0,INDEX(INDIRECT(CONCATENATE(B787,"SF")),1,MATCH(I787,Defaults!D$22:G$22,0))))</f>
        <v/>
      </c>
      <c r="K787" s="128" t="str">
        <f>IF(OR('Retrofit Inputs'!M791="",'Retrofit Inputs'!O791=""),"",IF(OR('Retrofit Inputs'!M791="LED Tube",'Retrofit Inputs'!M791="LED Kit"),CONCATENATE("LED"," ",'Retrofit Inputs'!O791),CONCATENATE('Retrofit Inputs'!M791, " ",'Retrofit Inputs'!O791)))</f>
        <v/>
      </c>
      <c r="L787" s="123" t="str">
        <f>IF(K787="","",VLOOKUP(K787,Measures!D$11:G$245,4,FALSE))</f>
        <v/>
      </c>
      <c r="M787" s="121" t="str">
        <f>IF('Retrofit Inputs'!Q791=0,"",'Retrofit Inputs'!Q791)</f>
        <v/>
      </c>
      <c r="N787" s="129" t="str">
        <f>IF('Retrofit Inputs'!T791=0,"",'Retrofit Inputs'!T791)</f>
        <v/>
      </c>
      <c r="O787" s="130" t="str">
        <f ca="1">IF(OR(B787="",N787=""),"",IF(N787="None",0,INDEX(INDIRECT(CONCATENATE(B787,"SF")),1,MATCH(N787,Defaults!D$22:G$22,0))))</f>
        <v/>
      </c>
      <c r="P787" s="131" t="str">
        <f t="shared" ca="1" si="48"/>
        <v/>
      </c>
      <c r="Q787" s="228" t="str">
        <f t="shared" ca="1" si="49"/>
        <v/>
      </c>
      <c r="R787" s="132" t="str">
        <f t="shared" ca="1" si="50"/>
        <v/>
      </c>
      <c r="S787" s="352" t="str">
        <f t="shared" ca="1" si="51"/>
        <v/>
      </c>
    </row>
    <row r="788" spans="2:24" ht="15.5">
      <c r="B788" s="348" t="str">
        <f>IF('Retrofit Inputs'!B792=0,"",'Retrofit Inputs'!B792)</f>
        <v/>
      </c>
      <c r="C788" s="118" t="str">
        <f>IF(B788="","",VLOOKUP(B788,Defaults!B$22:C$28,2,FALSE))</f>
        <v/>
      </c>
      <c r="D788" s="125" t="str">
        <f>IFERROR(VLOOKUP(F788,Measures!$D$11:$F$245,3,FALSE),"")</f>
        <v/>
      </c>
      <c r="E788" s="127" t="str">
        <f ca="1">IF(OR('Project Info'!$C$16="",B788=""),"",IF(D788="Screw-in Lighting",INDEX(INDIRECT(CONCATENATE(B788,"SI_IE")),'Project Info'!C$16,1),IF(D788="Hard-Wired Lighting",INDEX(INDIRECT(CONCATENATE(B788,"HW_IE")),'Project Info'!C$16,1))))</f>
        <v/>
      </c>
      <c r="F788" s="133" t="str">
        <f>IF(OR('Retrofit Inputs'!D792="",'Retrofit Inputs'!F792=""),"",IF(OR('Retrofit Inputs'!D792="LED Tube",'Retrofit Inputs'!D792="LED Kit"),CONCATENATE("LED"," ",'Retrofit Inputs'!F792),CONCATENATE('Retrofit Inputs'!D792, " ",'Retrofit Inputs'!F792)))</f>
        <v/>
      </c>
      <c r="G788" s="120" t="str">
        <f>IF(F788="","",VLOOKUP(F788,Measures!D$11:G$245,4,FALSE))</f>
        <v/>
      </c>
      <c r="H788" s="134" t="str">
        <f>IF('Retrofit Inputs'!H792=0,"",'Retrofit Inputs'!H792)</f>
        <v/>
      </c>
      <c r="I788" s="134" t="str">
        <f>IF('Retrofit Inputs'!K792=0,"",'Retrofit Inputs'!K792)</f>
        <v/>
      </c>
      <c r="J788" s="135" t="str">
        <f ca="1">IF(OR(B788="",I788=""),"",IF(I788="None",0,INDEX(INDIRECT(CONCATENATE(B788,"SF")),1,MATCH(I788,Defaults!D$22:G$22,0))))</f>
        <v/>
      </c>
      <c r="K788" s="128" t="str">
        <f>IF(OR('Retrofit Inputs'!M792="",'Retrofit Inputs'!O792=""),"",IF(OR('Retrofit Inputs'!M792="LED Tube",'Retrofit Inputs'!M792="LED Kit"),CONCATENATE("LED"," ",'Retrofit Inputs'!O792),CONCATENATE('Retrofit Inputs'!M792, " ",'Retrofit Inputs'!O792)))</f>
        <v/>
      </c>
      <c r="L788" s="123" t="str">
        <f>IF(K788="","",VLOOKUP(K788,Measures!D$11:G$245,4,FALSE))</f>
        <v/>
      </c>
      <c r="M788" s="121" t="str">
        <f>IF('Retrofit Inputs'!Q792=0,"",'Retrofit Inputs'!Q792)</f>
        <v/>
      </c>
      <c r="N788" s="129" t="str">
        <f>IF('Retrofit Inputs'!T792=0,"",'Retrofit Inputs'!T792)</f>
        <v/>
      </c>
      <c r="O788" s="130" t="str">
        <f ca="1">IF(OR(B788="",N788=""),"",IF(N788="None",0,INDEX(INDIRECT(CONCATENATE(B788,"SF")),1,MATCH(N788,Defaults!D$22:G$22,0))))</f>
        <v/>
      </c>
      <c r="P788" s="131" t="str">
        <f t="shared" ca="1" si="48"/>
        <v/>
      </c>
      <c r="Q788" s="228" t="str">
        <f t="shared" ca="1" si="49"/>
        <v/>
      </c>
      <c r="R788" s="132" t="str">
        <f t="shared" ca="1" si="50"/>
        <v/>
      </c>
      <c r="S788" s="352" t="str">
        <f t="shared" ca="1" si="51"/>
        <v/>
      </c>
    </row>
    <row r="789" spans="2:24" ht="15.5">
      <c r="B789" s="348" t="str">
        <f>IF('Retrofit Inputs'!B793=0,"",'Retrofit Inputs'!B793)</f>
        <v/>
      </c>
      <c r="C789" s="118" t="str">
        <f>IF(B789="","",VLOOKUP(B789,Defaults!B$22:C$28,2,FALSE))</f>
        <v/>
      </c>
      <c r="D789" s="125" t="str">
        <f>IFERROR(VLOOKUP(F789,Measures!$D$11:$F$245,3,FALSE),"")</f>
        <v/>
      </c>
      <c r="E789" s="127" t="str">
        <f ca="1">IF(OR('Project Info'!$C$16="",B789=""),"",IF(D789="Screw-in Lighting",INDEX(INDIRECT(CONCATENATE(B789,"SI_IE")),'Project Info'!C$16,1),IF(D789="Hard-Wired Lighting",INDEX(INDIRECT(CONCATENATE(B789,"HW_IE")),'Project Info'!C$16,1))))</f>
        <v/>
      </c>
      <c r="F789" s="133" t="str">
        <f>IF(OR('Retrofit Inputs'!D793="",'Retrofit Inputs'!F793=""),"",IF(OR('Retrofit Inputs'!D793="LED Tube",'Retrofit Inputs'!D793="LED Kit"),CONCATENATE("LED"," ",'Retrofit Inputs'!F793),CONCATENATE('Retrofit Inputs'!D793, " ",'Retrofit Inputs'!F793)))</f>
        <v/>
      </c>
      <c r="G789" s="120" t="str">
        <f>IF(F789="","",VLOOKUP(F789,Measures!D$11:G$245,4,FALSE))</f>
        <v/>
      </c>
      <c r="H789" s="134" t="str">
        <f>IF('Retrofit Inputs'!H793=0,"",'Retrofit Inputs'!H793)</f>
        <v/>
      </c>
      <c r="I789" s="134" t="str">
        <f>IF('Retrofit Inputs'!K793=0,"",'Retrofit Inputs'!K793)</f>
        <v/>
      </c>
      <c r="J789" s="135" t="str">
        <f ca="1">IF(OR(B789="",I789=""),"",IF(I789="None",0,INDEX(INDIRECT(CONCATENATE(B789,"SF")),1,MATCH(I789,Defaults!D$22:G$22,0))))</f>
        <v/>
      </c>
      <c r="K789" s="128" t="str">
        <f>IF(OR('Retrofit Inputs'!M793="",'Retrofit Inputs'!O793=""),"",IF(OR('Retrofit Inputs'!M793="LED Tube",'Retrofit Inputs'!M793="LED Kit"),CONCATENATE("LED"," ",'Retrofit Inputs'!O793),CONCATENATE('Retrofit Inputs'!M793, " ",'Retrofit Inputs'!O793)))</f>
        <v/>
      </c>
      <c r="L789" s="123" t="str">
        <f>IF(K789="","",VLOOKUP(K789,Measures!D$11:G$245,4,FALSE))</f>
        <v/>
      </c>
      <c r="M789" s="121" t="str">
        <f>IF('Retrofit Inputs'!Q793=0,"",'Retrofit Inputs'!Q793)</f>
        <v/>
      </c>
      <c r="N789" s="129" t="str">
        <f>IF('Retrofit Inputs'!T793=0,"",'Retrofit Inputs'!T793)</f>
        <v/>
      </c>
      <c r="O789" s="130" t="str">
        <f ca="1">IF(OR(B789="",N789=""),"",IF(N789="None",0,INDEX(INDIRECT(CONCATENATE(B789,"SF")),1,MATCH(N789,Defaults!D$22:G$22,0))))</f>
        <v/>
      </c>
      <c r="P789" s="131" t="str">
        <f t="shared" ca="1" si="48"/>
        <v/>
      </c>
      <c r="Q789" s="228" t="str">
        <f t="shared" ca="1" si="49"/>
        <v/>
      </c>
      <c r="R789" s="132" t="str">
        <f t="shared" ca="1" si="50"/>
        <v/>
      </c>
      <c r="S789" s="352" t="str">
        <f t="shared" ca="1" si="51"/>
        <v/>
      </c>
    </row>
    <row r="790" spans="2:24" ht="15.5">
      <c r="B790" s="348" t="str">
        <f>IF('Retrofit Inputs'!B794=0,"",'Retrofit Inputs'!B794)</f>
        <v/>
      </c>
      <c r="C790" s="118" t="str">
        <f>IF(B790="","",VLOOKUP(B790,Defaults!B$22:C$28,2,FALSE))</f>
        <v/>
      </c>
      <c r="D790" s="125" t="str">
        <f>IFERROR(VLOOKUP(F790,Measures!$D$11:$F$245,3,FALSE),"")</f>
        <v/>
      </c>
      <c r="E790" s="127" t="str">
        <f ca="1">IF(OR('Project Info'!$C$16="",B790=""),"",IF(D790="Screw-in Lighting",INDEX(INDIRECT(CONCATENATE(B790,"SI_IE")),'Project Info'!C$16,1),IF(D790="Hard-Wired Lighting",INDEX(INDIRECT(CONCATENATE(B790,"HW_IE")),'Project Info'!C$16,1))))</f>
        <v/>
      </c>
      <c r="F790" s="117" t="str">
        <f>IF(OR('Retrofit Inputs'!D794="",'Retrofit Inputs'!F794=""),"",IF(OR('Retrofit Inputs'!D794="LED Tube",'Retrofit Inputs'!D794="LED Kit"),CONCATENATE("LED"," ",'Retrofit Inputs'!F794),CONCATENATE('Retrofit Inputs'!D794, " ",'Retrofit Inputs'!F794)))</f>
        <v/>
      </c>
      <c r="G790" s="120" t="str">
        <f>IF(F790="","",VLOOKUP(F790,Measures!D$11:G$245,4,FALSE))</f>
        <v/>
      </c>
      <c r="H790" s="121" t="str">
        <f>IF('Retrofit Inputs'!H794=0,"",'Retrofit Inputs'!H794)</f>
        <v/>
      </c>
      <c r="I790" s="121" t="str">
        <f>IF('Retrofit Inputs'!K794=0,"",'Retrofit Inputs'!K794)</f>
        <v/>
      </c>
      <c r="J790" s="122" t="str">
        <f ca="1">IF(OR(B790="",I790=""),"",IF(I790="None",0,INDEX(INDIRECT(CONCATENATE(B790,"SF")),1,MATCH(I790,Defaults!D$22:G$22,0))))</f>
        <v/>
      </c>
      <c r="K790" s="117" t="str">
        <f>IF(OR('Retrofit Inputs'!M794="",'Retrofit Inputs'!O794=""),"",IF(OR('Retrofit Inputs'!M794="LED Tube",'Retrofit Inputs'!M794="LED Kit"),CONCATENATE("LED"," ",'Retrofit Inputs'!O794),CONCATENATE('Retrofit Inputs'!M794, " ",'Retrofit Inputs'!O794)))</f>
        <v/>
      </c>
      <c r="L790" s="123" t="str">
        <f>IF(K790="","",VLOOKUP(K790,Measures!D$11:G$245,4,FALSE))</f>
        <v/>
      </c>
      <c r="M790" s="121" t="str">
        <f>IF('Retrofit Inputs'!Q794=0,"",'Retrofit Inputs'!Q794)</f>
        <v/>
      </c>
      <c r="N790" s="121" t="str">
        <f>IF('Retrofit Inputs'!T794=0,"",'Retrofit Inputs'!T794)</f>
        <v/>
      </c>
      <c r="O790" s="122" t="str">
        <f ca="1">IF(OR(B790="",N790=""),"",IF(N790="None",0,INDEX(INDIRECT(CONCATENATE(B790,"SF")),1,MATCH(N790,Defaults!D$22:G$22,0))))</f>
        <v/>
      </c>
      <c r="P790" s="136" t="str">
        <f t="shared" ca="1" si="48"/>
        <v/>
      </c>
      <c r="Q790" s="230" t="str">
        <f t="shared" ca="1" si="49"/>
        <v/>
      </c>
      <c r="R790" s="126" t="str">
        <f t="shared" ca="1" si="50"/>
        <v/>
      </c>
      <c r="S790" s="351" t="str">
        <f t="shared" ca="1" si="51"/>
        <v/>
      </c>
    </row>
    <row r="791" spans="2:24" ht="15.5">
      <c r="B791" s="348" t="str">
        <f>IF('Retrofit Inputs'!B795=0,"",'Retrofit Inputs'!B795)</f>
        <v/>
      </c>
      <c r="C791" s="118" t="str">
        <f>IF(B791="","",VLOOKUP(B791,Defaults!B$22:C$28,2,FALSE))</f>
        <v/>
      </c>
      <c r="D791" s="125" t="str">
        <f>IFERROR(VLOOKUP(F791,Measures!$D$11:$F$245,3,FALSE),"")</f>
        <v/>
      </c>
      <c r="E791" s="127" t="str">
        <f ca="1">IF(OR('Project Info'!$C$16="",B791=""),"",IF(D791="Screw-in Lighting",INDEX(INDIRECT(CONCATENATE(B791,"SI_IE")),'Project Info'!C$16,1),IF(D791="Hard-Wired Lighting",INDEX(INDIRECT(CONCATENATE(B791,"HW_IE")),'Project Info'!C$16,1))))</f>
        <v/>
      </c>
      <c r="F791" s="128" t="str">
        <f>IF(OR('Retrofit Inputs'!D795="",'Retrofit Inputs'!F795=""),"",IF(OR('Retrofit Inputs'!D795="LED Tube",'Retrofit Inputs'!D795="LED Kit"),CONCATENATE("LED"," ",'Retrofit Inputs'!F795),CONCATENATE('Retrofit Inputs'!D795, " ",'Retrofit Inputs'!F795)))</f>
        <v/>
      </c>
      <c r="G791" s="120" t="str">
        <f>IF(F791="","",VLOOKUP(F791,Measures!D$11:G$245,4,FALSE))</f>
        <v/>
      </c>
      <c r="H791" s="129" t="str">
        <f>IF('Retrofit Inputs'!H795=0,"",'Retrofit Inputs'!H795)</f>
        <v/>
      </c>
      <c r="I791" s="129" t="str">
        <f>IF('Retrofit Inputs'!K795=0,"",'Retrofit Inputs'!K795)</f>
        <v/>
      </c>
      <c r="J791" s="130" t="str">
        <f ca="1">IF(OR(B791="",I791=""),"",IF(I791="None",0,INDEX(INDIRECT(CONCATENATE(B791,"SF")),1,MATCH(I791,Defaults!D$22:G$22,0))))</f>
        <v/>
      </c>
      <c r="K791" s="128" t="str">
        <f>IF(OR('Retrofit Inputs'!M795="",'Retrofit Inputs'!O795=""),"",IF(OR('Retrofit Inputs'!M795="LED Tube",'Retrofit Inputs'!M795="LED Kit"),CONCATENATE("LED"," ",'Retrofit Inputs'!O795),CONCATENATE('Retrofit Inputs'!M795, " ",'Retrofit Inputs'!O795)))</f>
        <v/>
      </c>
      <c r="L791" s="123" t="str">
        <f>IF(K791="","",VLOOKUP(K791,Measures!D$11:G$245,4,FALSE))</f>
        <v/>
      </c>
      <c r="M791" s="121" t="str">
        <f>IF('Retrofit Inputs'!Q795=0,"",'Retrofit Inputs'!Q795)</f>
        <v/>
      </c>
      <c r="N791" s="129" t="str">
        <f>IF('Retrofit Inputs'!T795=0,"",'Retrofit Inputs'!T795)</f>
        <v/>
      </c>
      <c r="O791" s="130" t="str">
        <f ca="1">IF(OR(B791="",N791=""),"",IF(N791="None",0,INDEX(INDIRECT(CONCATENATE(B791,"SF")),1,MATCH(N791,Defaults!D$22:G$22,0))))</f>
        <v/>
      </c>
      <c r="P791" s="131" t="str">
        <f t="shared" ca="1" si="48"/>
        <v/>
      </c>
      <c r="Q791" s="228" t="str">
        <f t="shared" ca="1" si="49"/>
        <v/>
      </c>
      <c r="R791" s="132" t="str">
        <f t="shared" ca="1" si="50"/>
        <v/>
      </c>
      <c r="S791" s="352" t="str">
        <f t="shared" ca="1" si="51"/>
        <v/>
      </c>
    </row>
    <row r="792" spans="2:24" ht="15.5">
      <c r="B792" s="348" t="str">
        <f>IF('Retrofit Inputs'!B796=0,"",'Retrofit Inputs'!B796)</f>
        <v/>
      </c>
      <c r="C792" s="118" t="str">
        <f>IF(B792="","",VLOOKUP(B792,Defaults!B$22:C$28,2,FALSE))</f>
        <v/>
      </c>
      <c r="D792" s="125" t="str">
        <f>IFERROR(VLOOKUP(F792,Measures!$D$11:$F$245,3,FALSE),"")</f>
        <v/>
      </c>
      <c r="E792" s="127" t="str">
        <f ca="1">IF(OR('Project Info'!$C$16="",B792=""),"",IF(D792="Screw-in Lighting",INDEX(INDIRECT(CONCATENATE(B792,"SI_IE")),'Project Info'!C$16,1),IF(D792="Hard-Wired Lighting",INDEX(INDIRECT(CONCATENATE(B792,"HW_IE")),'Project Info'!C$16,1))))</f>
        <v/>
      </c>
      <c r="F792" s="128" t="str">
        <f>IF(OR('Retrofit Inputs'!D796="",'Retrofit Inputs'!F796=""),"",IF(OR('Retrofit Inputs'!D796="LED Tube",'Retrofit Inputs'!D796="LED Kit"),CONCATENATE("LED"," ",'Retrofit Inputs'!F796),CONCATENATE('Retrofit Inputs'!D796, " ",'Retrofit Inputs'!F796)))</f>
        <v/>
      </c>
      <c r="G792" s="120" t="str">
        <f>IF(F792="","",VLOOKUP(F792,Measures!D$11:G$245,4,FALSE))</f>
        <v/>
      </c>
      <c r="H792" s="129" t="str">
        <f>IF('Retrofit Inputs'!H796=0,"",'Retrofit Inputs'!H796)</f>
        <v/>
      </c>
      <c r="I792" s="129" t="str">
        <f>IF('Retrofit Inputs'!K796=0,"",'Retrofit Inputs'!K796)</f>
        <v/>
      </c>
      <c r="J792" s="130" t="str">
        <f ca="1">IF(OR(B792="",I792=""),"",IF(I792="None",0,INDEX(INDIRECT(CONCATENATE(B792,"SF")),1,MATCH(I792,Defaults!D$22:G$22,0))))</f>
        <v/>
      </c>
      <c r="K792" s="24" t="str">
        <f>IF(OR('Retrofit Inputs'!M796="",'Retrofit Inputs'!O796=""),"",IF(OR('Retrofit Inputs'!M796="LED Tube",'Retrofit Inputs'!M796="LED Kit"),CONCATENATE("LED"," ",'Retrofit Inputs'!O796),CONCATENATE('Retrofit Inputs'!M796, " ",'Retrofit Inputs'!O796)))</f>
        <v/>
      </c>
      <c r="L792" s="123" t="str">
        <f>IF(K792="","",VLOOKUP(K792,Measures!D$11:G$245,4,FALSE))</f>
        <v/>
      </c>
      <c r="M792" s="121" t="str">
        <f>IF('Retrofit Inputs'!Q796=0,"",'Retrofit Inputs'!Q796)</f>
        <v/>
      </c>
      <c r="N792" s="25" t="str">
        <f>IF('Retrofit Inputs'!T796=0,"",'Retrofit Inputs'!T796)</f>
        <v/>
      </c>
      <c r="O792" s="26" t="str">
        <f ca="1">IF(OR(B792="",N792=""),"",IF(N792="None",0,INDEX(INDIRECT(CONCATENATE(B792,"SF")),1,MATCH(N792,Defaults!D$22:G$22,0))))</f>
        <v/>
      </c>
      <c r="P792" s="27" t="str">
        <f t="shared" ca="1" si="48"/>
        <v/>
      </c>
      <c r="Q792" s="229" t="str">
        <f t="shared" ca="1" si="49"/>
        <v/>
      </c>
      <c r="R792" s="81" t="str">
        <f t="shared" ca="1" si="50"/>
        <v/>
      </c>
      <c r="S792" s="353" t="str">
        <f t="shared" ca="1" si="51"/>
        <v/>
      </c>
    </row>
    <row r="793" spans="2:24" ht="15.5">
      <c r="B793" s="348" t="str">
        <f>IF('Retrofit Inputs'!B797=0,"",'Retrofit Inputs'!B797)</f>
        <v/>
      </c>
      <c r="C793" s="118" t="str">
        <f>IF(B793="","",VLOOKUP(B793,Defaults!B$22:C$28,2,FALSE))</f>
        <v/>
      </c>
      <c r="D793" s="125" t="str">
        <f>IFERROR(VLOOKUP(F793,Measures!$D$11:$F$245,3,FALSE),"")</f>
        <v/>
      </c>
      <c r="E793" s="127" t="str">
        <f ca="1">IF(OR('Project Info'!$C$16="",B793=""),"",IF(D793="Screw-in Lighting",INDEX(INDIRECT(CONCATENATE(B793,"SI_IE")),'Project Info'!C$16,1),IF(D793="Hard-Wired Lighting",INDEX(INDIRECT(CONCATENATE(B793,"HW_IE")),'Project Info'!C$16,1))))</f>
        <v/>
      </c>
      <c r="F793" s="128" t="str">
        <f>IF(OR('Retrofit Inputs'!D797="",'Retrofit Inputs'!F797=""),"",IF(OR('Retrofit Inputs'!D797="LED Tube",'Retrofit Inputs'!D797="LED Kit"),CONCATENATE("LED"," ",'Retrofit Inputs'!F797),CONCATENATE('Retrofit Inputs'!D797, " ",'Retrofit Inputs'!F797)))</f>
        <v/>
      </c>
      <c r="G793" s="120" t="str">
        <f>IF(F793="","",VLOOKUP(F793,Measures!D$11:G$245,4,FALSE))</f>
        <v/>
      </c>
      <c r="H793" s="129" t="str">
        <f>IF('Retrofit Inputs'!H797=0,"",'Retrofit Inputs'!H797)</f>
        <v/>
      </c>
      <c r="I793" s="129" t="str">
        <f>IF('Retrofit Inputs'!K797=0,"",'Retrofit Inputs'!K797)</f>
        <v/>
      </c>
      <c r="J793" s="130" t="str">
        <f ca="1">IF(OR(B793="",I793=""),"",IF(I793="None",0,INDEX(INDIRECT(CONCATENATE(B793,"SF")),1,MATCH(I793,Defaults!D$22:G$22,0))))</f>
        <v/>
      </c>
      <c r="K793" s="128" t="str">
        <f>IF(OR('Retrofit Inputs'!M797="",'Retrofit Inputs'!O797=""),"",IF(OR('Retrofit Inputs'!M797="LED Tube",'Retrofit Inputs'!M797="LED Kit"),CONCATENATE("LED"," ",'Retrofit Inputs'!O797),CONCATENATE('Retrofit Inputs'!M797, " ",'Retrofit Inputs'!O797)))</f>
        <v/>
      </c>
      <c r="L793" s="123" t="str">
        <f>IF(K793="","",VLOOKUP(K793,Measures!D$11:G$245,4,FALSE))</f>
        <v/>
      </c>
      <c r="M793" s="121" t="str">
        <f>IF('Retrofit Inputs'!Q797=0,"",'Retrofit Inputs'!Q797)</f>
        <v/>
      </c>
      <c r="N793" s="129" t="str">
        <f>IF('Retrofit Inputs'!T797=0,"",'Retrofit Inputs'!T797)</f>
        <v/>
      </c>
      <c r="O793" s="130" t="str">
        <f ca="1">IF(OR(B793="",N793=""),"",IF(N793="None",0,INDEX(INDIRECT(CONCATENATE(B793,"SF")),1,MATCH(N793,Defaults!D$22:G$22,0))))</f>
        <v/>
      </c>
      <c r="P793" s="131" t="str">
        <f t="shared" ca="1" si="48"/>
        <v/>
      </c>
      <c r="Q793" s="228" t="str">
        <f t="shared" ca="1" si="49"/>
        <v/>
      </c>
      <c r="R793" s="132" t="str">
        <f t="shared" ca="1" si="50"/>
        <v/>
      </c>
      <c r="S793" s="352" t="str">
        <f t="shared" ca="1" si="51"/>
        <v/>
      </c>
    </row>
    <row r="794" spans="2:24" ht="15.5">
      <c r="B794" s="348" t="str">
        <f>IF('Retrofit Inputs'!B798=0,"",'Retrofit Inputs'!B798)</f>
        <v/>
      </c>
      <c r="C794" s="118" t="str">
        <f>IF(B794="","",VLOOKUP(B794,Defaults!B$22:C$28,2,FALSE))</f>
        <v/>
      </c>
      <c r="D794" s="125" t="str">
        <f>IFERROR(VLOOKUP(F794,Measures!$D$11:$F$245,3,FALSE),"")</f>
        <v/>
      </c>
      <c r="E794" s="127" t="str">
        <f ca="1">IF(OR('Project Info'!$C$16="",B794=""),"",IF(D794="Screw-in Lighting",INDEX(INDIRECT(CONCATENATE(B794,"SI_IE")),'Project Info'!C$16,1),IF(D794="Hard-Wired Lighting",INDEX(INDIRECT(CONCATENATE(B794,"HW_IE")),'Project Info'!C$16,1))))</f>
        <v/>
      </c>
      <c r="F794" s="128" t="str">
        <f>IF(OR('Retrofit Inputs'!D798="",'Retrofit Inputs'!F798=""),"",IF(OR('Retrofit Inputs'!D798="LED Tube",'Retrofit Inputs'!D798="LED Kit"),CONCATENATE("LED"," ",'Retrofit Inputs'!F798),CONCATENATE('Retrofit Inputs'!D798, " ",'Retrofit Inputs'!F798)))</f>
        <v/>
      </c>
      <c r="G794" s="120" t="str">
        <f>IF(F794="","",VLOOKUP(F794,Measures!D$11:G$245,4,FALSE))</f>
        <v/>
      </c>
      <c r="H794" s="129" t="str">
        <f>IF('Retrofit Inputs'!H798=0,"",'Retrofit Inputs'!H798)</f>
        <v/>
      </c>
      <c r="I794" s="129" t="str">
        <f>IF('Retrofit Inputs'!K798=0,"",'Retrofit Inputs'!K798)</f>
        <v/>
      </c>
      <c r="J794" s="130" t="str">
        <f ca="1">IF(OR(B794="",I794=""),"",IF(I794="None",0,INDEX(INDIRECT(CONCATENATE(B794,"SF")),1,MATCH(I794,Defaults!D$22:G$22,0))))</f>
        <v/>
      </c>
      <c r="K794" s="128" t="str">
        <f>IF(OR('Retrofit Inputs'!M798="",'Retrofit Inputs'!O798=""),"",IF(OR('Retrofit Inputs'!M798="LED Tube",'Retrofit Inputs'!M798="LED Kit"),CONCATENATE("LED"," ",'Retrofit Inputs'!O798),CONCATENATE('Retrofit Inputs'!M798, " ",'Retrofit Inputs'!O798)))</f>
        <v/>
      </c>
      <c r="L794" s="123" t="str">
        <f>IF(K794="","",VLOOKUP(K794,Measures!D$11:G$245,4,FALSE))</f>
        <v/>
      </c>
      <c r="M794" s="121" t="str">
        <f>IF('Retrofit Inputs'!Q798=0,"",'Retrofit Inputs'!Q798)</f>
        <v/>
      </c>
      <c r="N794" s="129" t="str">
        <f>IF('Retrofit Inputs'!T798=0,"",'Retrofit Inputs'!T798)</f>
        <v/>
      </c>
      <c r="O794" s="130" t="str">
        <f ca="1">IF(OR(B794="",N794=""),"",IF(N794="None",0,INDEX(INDIRECT(CONCATENATE(B794,"SF")),1,MATCH(N794,Defaults!D$22:G$22,0))))</f>
        <v/>
      </c>
      <c r="P794" s="131" t="str">
        <f t="shared" ca="1" si="48"/>
        <v/>
      </c>
      <c r="Q794" s="228" t="str">
        <f t="shared" ca="1" si="49"/>
        <v/>
      </c>
      <c r="R794" s="132" t="str">
        <f t="shared" ca="1" si="50"/>
        <v/>
      </c>
      <c r="S794" s="352" t="str">
        <f t="shared" ca="1" si="51"/>
        <v/>
      </c>
    </row>
    <row r="795" spans="2:24" ht="15.5">
      <c r="B795" s="348" t="str">
        <f>IF('Retrofit Inputs'!B799=0,"",'Retrofit Inputs'!B799)</f>
        <v/>
      </c>
      <c r="C795" s="118" t="str">
        <f>IF(B795="","",VLOOKUP(B795,Defaults!B$22:C$28,2,FALSE))</f>
        <v/>
      </c>
      <c r="D795" s="125" t="str">
        <f>IFERROR(VLOOKUP(F795,Measures!$D$11:$F$245,3,FALSE),"")</f>
        <v/>
      </c>
      <c r="E795" s="127" t="str">
        <f ca="1">IF(OR('Project Info'!$C$16="",B795=""),"",IF(D795="Screw-in Lighting",INDEX(INDIRECT(CONCATENATE(B795,"SI_IE")),'Project Info'!C$16,1),IF(D795="Hard-Wired Lighting",INDEX(INDIRECT(CONCATENATE(B795,"HW_IE")),'Project Info'!C$16,1))))</f>
        <v/>
      </c>
      <c r="F795" s="128" t="str">
        <f>IF(OR('Retrofit Inputs'!D799="",'Retrofit Inputs'!F799=""),"",IF(OR('Retrofit Inputs'!D799="LED Tube",'Retrofit Inputs'!D799="LED Kit"),CONCATENATE("LED"," ",'Retrofit Inputs'!F799),CONCATENATE('Retrofit Inputs'!D799, " ",'Retrofit Inputs'!F799)))</f>
        <v/>
      </c>
      <c r="G795" s="120" t="str">
        <f>IF(F795="","",VLOOKUP(F795,Measures!D$11:G$245,4,FALSE))</f>
        <v/>
      </c>
      <c r="H795" s="129" t="str">
        <f>IF('Retrofit Inputs'!H799=0,"",'Retrofit Inputs'!H799)</f>
        <v/>
      </c>
      <c r="I795" s="129" t="str">
        <f>IF('Retrofit Inputs'!K799=0,"",'Retrofit Inputs'!K799)</f>
        <v/>
      </c>
      <c r="J795" s="130" t="str">
        <f ca="1">IF(OR(B795="",I795=""),"",IF(I795="None",0,INDEX(INDIRECT(CONCATENATE(B795,"SF")),1,MATCH(I795,Defaults!D$22:G$22,0))))</f>
        <v/>
      </c>
      <c r="K795" s="128" t="str">
        <f>IF(OR('Retrofit Inputs'!M799="",'Retrofit Inputs'!O799=""),"",IF(OR('Retrofit Inputs'!M799="LED Tube",'Retrofit Inputs'!M799="LED Kit"),CONCATENATE("LED"," ",'Retrofit Inputs'!O799),CONCATENATE('Retrofit Inputs'!M799, " ",'Retrofit Inputs'!O799)))</f>
        <v/>
      </c>
      <c r="L795" s="123" t="str">
        <f>IF(K795="","",VLOOKUP(K795,Measures!D$11:G$245,4,FALSE))</f>
        <v/>
      </c>
      <c r="M795" s="121" t="str">
        <f>IF('Retrofit Inputs'!Q799=0,"",'Retrofit Inputs'!Q799)</f>
        <v/>
      </c>
      <c r="N795" s="129" t="str">
        <f>IF('Retrofit Inputs'!T799=0,"",'Retrofit Inputs'!T799)</f>
        <v/>
      </c>
      <c r="O795" s="130" t="str">
        <f ca="1">IF(OR(B795="",N795=""),"",IF(N795="None",0,INDEX(INDIRECT(CONCATENATE(B795,"SF")),1,MATCH(N795,Defaults!D$22:G$22,0))))</f>
        <v/>
      </c>
      <c r="P795" s="131" t="str">
        <f t="shared" ca="1" si="48"/>
        <v/>
      </c>
      <c r="Q795" s="228" t="str">
        <f t="shared" ca="1" si="49"/>
        <v/>
      </c>
      <c r="R795" s="132" t="str">
        <f t="shared" ca="1" si="50"/>
        <v/>
      </c>
      <c r="S795" s="352" t="str">
        <f t="shared" ca="1" si="51"/>
        <v/>
      </c>
    </row>
    <row r="796" spans="2:24" ht="15.5">
      <c r="B796" s="348" t="str">
        <f>IF('Retrofit Inputs'!B800=0,"",'Retrofit Inputs'!B800)</f>
        <v/>
      </c>
      <c r="C796" s="118" t="str">
        <f>IF(B796="","",VLOOKUP(B796,Defaults!B$22:C$28,2,FALSE))</f>
        <v/>
      </c>
      <c r="D796" s="125" t="str">
        <f>IFERROR(VLOOKUP(F796,Measures!$D$11:$F$245,3,FALSE),"")</f>
        <v/>
      </c>
      <c r="E796" s="127" t="str">
        <f ca="1">IF(OR('Project Info'!$C$16="",B796=""),"",IF(D796="Screw-in Lighting",INDEX(INDIRECT(CONCATENATE(B796,"SI_IE")),'Project Info'!C$16,1),IF(D796="Hard-Wired Lighting",INDEX(INDIRECT(CONCATENATE(B796,"HW_IE")),'Project Info'!C$16,1))))</f>
        <v/>
      </c>
      <c r="F796" s="128" t="str">
        <f>IF(OR('Retrofit Inputs'!D800="",'Retrofit Inputs'!F800=""),"",IF(OR('Retrofit Inputs'!D800="LED Tube",'Retrofit Inputs'!D800="LED Kit"),CONCATENATE("LED"," ",'Retrofit Inputs'!F800),CONCATENATE('Retrofit Inputs'!D800, " ",'Retrofit Inputs'!F800)))</f>
        <v/>
      </c>
      <c r="G796" s="120" t="str">
        <f>IF(F796="","",VLOOKUP(F796,Measures!D$11:G$245,4,FALSE))</f>
        <v/>
      </c>
      <c r="H796" s="129" t="str">
        <f>IF('Retrofit Inputs'!H800=0,"",'Retrofit Inputs'!H800)</f>
        <v/>
      </c>
      <c r="I796" s="129" t="str">
        <f>IF('Retrofit Inputs'!K800=0,"",'Retrofit Inputs'!K800)</f>
        <v/>
      </c>
      <c r="J796" s="130" t="str">
        <f ca="1">IF(OR(B796="",I796=""),"",IF(I796="None",0,INDEX(INDIRECT(CONCATENATE(B796,"SF")),1,MATCH(I796,Defaults!D$22:G$22,0))))</f>
        <v/>
      </c>
      <c r="K796" s="128" t="str">
        <f>IF(OR('Retrofit Inputs'!M800="",'Retrofit Inputs'!O800=""),"",IF(OR('Retrofit Inputs'!M800="LED Tube",'Retrofit Inputs'!M800="LED Kit"),CONCATENATE("LED"," ",'Retrofit Inputs'!O800),CONCATENATE('Retrofit Inputs'!M800, " ",'Retrofit Inputs'!O800)))</f>
        <v/>
      </c>
      <c r="L796" s="123" t="str">
        <f>IF(K796="","",VLOOKUP(K796,Measures!D$11:G$245,4,FALSE))</f>
        <v/>
      </c>
      <c r="M796" s="121" t="str">
        <f>IF('Retrofit Inputs'!Q800=0,"",'Retrofit Inputs'!Q800)</f>
        <v/>
      </c>
      <c r="N796" s="129" t="str">
        <f>IF('Retrofit Inputs'!T800=0,"",'Retrofit Inputs'!T800)</f>
        <v/>
      </c>
      <c r="O796" s="130" t="str">
        <f ca="1">IF(OR(B796="",N796=""),"",IF(N796="None",0,INDEX(INDIRECT(CONCATENATE(B796,"SF")),1,MATCH(N796,Defaults!D$22:G$22,0))))</f>
        <v/>
      </c>
      <c r="P796" s="131" t="str">
        <f t="shared" ca="1" si="48"/>
        <v/>
      </c>
      <c r="Q796" s="228" t="str">
        <f t="shared" ca="1" si="49"/>
        <v/>
      </c>
      <c r="R796" s="132" t="str">
        <f t="shared" ca="1" si="50"/>
        <v/>
      </c>
      <c r="S796" s="352" t="str">
        <f t="shared" ca="1" si="51"/>
        <v/>
      </c>
    </row>
    <row r="797" spans="2:24" ht="15.5">
      <c r="B797" s="348" t="str">
        <f>IF('Retrofit Inputs'!B801=0,"",'Retrofit Inputs'!B801)</f>
        <v/>
      </c>
      <c r="C797" s="118" t="str">
        <f>IF(B797="","",VLOOKUP(B797,Defaults!B$22:C$28,2,FALSE))</f>
        <v/>
      </c>
      <c r="D797" s="125" t="str">
        <f>IFERROR(VLOOKUP(F797,Measures!$D$11:$F$245,3,FALSE),"")</f>
        <v/>
      </c>
      <c r="E797" s="127" t="str">
        <f ca="1">IF(OR('Project Info'!$C$16="",B797=""),"",IF(D797="Screw-in Lighting",INDEX(INDIRECT(CONCATENATE(B797,"SI_IE")),'Project Info'!C$16,1),IF(D797="Hard-Wired Lighting",INDEX(INDIRECT(CONCATENATE(B797,"HW_IE")),'Project Info'!C$16,1))))</f>
        <v/>
      </c>
      <c r="F797" s="128" t="str">
        <f>IF(OR('Retrofit Inputs'!D801="",'Retrofit Inputs'!F801=""),"",IF(OR('Retrofit Inputs'!D801="LED Tube",'Retrofit Inputs'!D801="LED Kit"),CONCATENATE("LED"," ",'Retrofit Inputs'!F801),CONCATENATE('Retrofit Inputs'!D801, " ",'Retrofit Inputs'!F801)))</f>
        <v/>
      </c>
      <c r="G797" s="120" t="str">
        <f>IF(F797="","",VLOOKUP(F797,Measures!D$11:G$245,4,FALSE))</f>
        <v/>
      </c>
      <c r="H797" s="129" t="str">
        <f>IF('Retrofit Inputs'!H801=0,"",'Retrofit Inputs'!H801)</f>
        <v/>
      </c>
      <c r="I797" s="129" t="str">
        <f>IF('Retrofit Inputs'!K801=0,"",'Retrofit Inputs'!K801)</f>
        <v/>
      </c>
      <c r="J797" s="130" t="str">
        <f ca="1">IF(OR(B797="",I797=""),"",IF(I797="None",0,INDEX(INDIRECT(CONCATENATE(B797,"SF")),1,MATCH(I797,Defaults!D$22:G$22,0))))</f>
        <v/>
      </c>
      <c r="K797" s="128" t="str">
        <f>IF(OR('Retrofit Inputs'!M801="",'Retrofit Inputs'!O801=""),"",IF(OR('Retrofit Inputs'!M801="LED Tube",'Retrofit Inputs'!M801="LED Kit"),CONCATENATE("LED"," ",'Retrofit Inputs'!O801),CONCATENATE('Retrofit Inputs'!M801, " ",'Retrofit Inputs'!O801)))</f>
        <v/>
      </c>
      <c r="L797" s="123" t="str">
        <f>IF(K797="","",VLOOKUP(K797,Measures!D$11:G$245,4,FALSE))</f>
        <v/>
      </c>
      <c r="M797" s="121" t="str">
        <f>IF('Retrofit Inputs'!Q801=0,"",'Retrofit Inputs'!Q801)</f>
        <v/>
      </c>
      <c r="N797" s="129" t="str">
        <f>IF('Retrofit Inputs'!T801=0,"",'Retrofit Inputs'!T801)</f>
        <v/>
      </c>
      <c r="O797" s="130" t="str">
        <f ca="1">IF(OR(B797="",N797=""),"",IF(N797="None",0,INDEX(INDIRECT(CONCATENATE(B797,"SF")),1,MATCH(N797,Defaults!D$22:G$22,0))))</f>
        <v/>
      </c>
      <c r="P797" s="131" t="str">
        <f t="shared" ca="1" si="48"/>
        <v/>
      </c>
      <c r="Q797" s="228" t="str">
        <f t="shared" ca="1" si="49"/>
        <v/>
      </c>
      <c r="R797" s="132" t="str">
        <f t="shared" ca="1" si="50"/>
        <v/>
      </c>
      <c r="S797" s="352" t="str">
        <f t="shared" ca="1" si="51"/>
        <v/>
      </c>
    </row>
    <row r="798" spans="2:24" ht="15.5">
      <c r="B798" s="348" t="str">
        <f>IF('Retrofit Inputs'!B802=0,"",'Retrofit Inputs'!B802)</f>
        <v/>
      </c>
      <c r="C798" s="118" t="str">
        <f>IF(B798="","",VLOOKUP(B798,Defaults!B$22:C$28,2,FALSE))</f>
        <v/>
      </c>
      <c r="D798" s="125" t="str">
        <f>IFERROR(VLOOKUP(F798,Measures!$D$11:$F$245,3,FALSE),"")</f>
        <v/>
      </c>
      <c r="E798" s="127" t="str">
        <f ca="1">IF(OR('Project Info'!$C$16="",B798=""),"",IF(D798="Screw-in Lighting",INDEX(INDIRECT(CONCATENATE(B798,"SI_IE")),'Project Info'!C$16,1),IF(D798="Hard-Wired Lighting",INDEX(INDIRECT(CONCATENATE(B798,"HW_IE")),'Project Info'!C$16,1))))</f>
        <v/>
      </c>
      <c r="F798" s="133" t="str">
        <f>IF(OR('Retrofit Inputs'!D802="",'Retrofit Inputs'!F802=""),"",IF(OR('Retrofit Inputs'!D802="LED Tube",'Retrofit Inputs'!D802="LED Kit"),CONCATENATE("LED"," ",'Retrofit Inputs'!F802),CONCATENATE('Retrofit Inputs'!D802, " ",'Retrofit Inputs'!F802)))</f>
        <v/>
      </c>
      <c r="G798" s="120" t="str">
        <f>IF(F798="","",VLOOKUP(F798,Measures!D$11:G$245,4,FALSE))</f>
        <v/>
      </c>
      <c r="H798" s="134" t="str">
        <f>IF('Retrofit Inputs'!H802=0,"",'Retrofit Inputs'!H802)</f>
        <v/>
      </c>
      <c r="I798" s="134" t="str">
        <f>IF('Retrofit Inputs'!K802=0,"",'Retrofit Inputs'!K802)</f>
        <v/>
      </c>
      <c r="J798" s="135" t="str">
        <f ca="1">IF(OR(B798="",I798=""),"",IF(I798="None",0,INDEX(INDIRECT(CONCATENATE(B798,"SF")),1,MATCH(I798,Defaults!D$22:G$22,0))))</f>
        <v/>
      </c>
      <c r="K798" s="128" t="str">
        <f>IF(OR('Retrofit Inputs'!M802="",'Retrofit Inputs'!O802=""),"",IF(OR('Retrofit Inputs'!M802="LED Tube",'Retrofit Inputs'!M802="LED Kit"),CONCATENATE("LED"," ",'Retrofit Inputs'!O802),CONCATENATE('Retrofit Inputs'!M802, " ",'Retrofit Inputs'!O802)))</f>
        <v/>
      </c>
      <c r="L798" s="123" t="str">
        <f>IF(K798="","",VLOOKUP(K798,Measures!D$11:G$245,4,FALSE))</f>
        <v/>
      </c>
      <c r="M798" s="121" t="str">
        <f>IF('Retrofit Inputs'!Q802=0,"",'Retrofit Inputs'!Q802)</f>
        <v/>
      </c>
      <c r="N798" s="129" t="str">
        <f>IF('Retrofit Inputs'!T802=0,"",'Retrofit Inputs'!T802)</f>
        <v/>
      </c>
      <c r="O798" s="130" t="str">
        <f ca="1">IF(OR(B798="",N798=""),"",IF(N798="None",0,INDEX(INDIRECT(CONCATENATE(B798,"SF")),1,MATCH(N798,Defaults!D$22:G$22,0))))</f>
        <v/>
      </c>
      <c r="P798" s="131" t="str">
        <f t="shared" ca="1" si="48"/>
        <v/>
      </c>
      <c r="Q798" s="228" t="str">
        <f t="shared" ca="1" si="49"/>
        <v/>
      </c>
      <c r="R798" s="132" t="str">
        <f t="shared" ca="1" si="50"/>
        <v/>
      </c>
      <c r="S798" s="352" t="str">
        <f t="shared" ca="1" si="51"/>
        <v/>
      </c>
    </row>
    <row r="799" spans="2:24" s="20" customFormat="1" ht="15" customHeight="1">
      <c r="B799" s="348" t="str">
        <f>IF('Retrofit Inputs'!B803=0,"",'Retrofit Inputs'!B803)</f>
        <v/>
      </c>
      <c r="C799" s="118" t="str">
        <f>IF(B799="","",VLOOKUP(B799,Defaults!B$22:C$28,2,FALSE))</f>
        <v/>
      </c>
      <c r="D799" s="125" t="str">
        <f>IFERROR(VLOOKUP(F799,Measures!$D$11:$F$245,3,FALSE),"")</f>
        <v/>
      </c>
      <c r="E799" s="127" t="str">
        <f ca="1">IF(OR('Project Info'!$C$16="",B799=""),"",IF(D799="Screw-in Lighting",INDEX(INDIRECT(CONCATENATE(B799,"SI_IE")),'Project Info'!C$16,1),IF(D799="Hard-Wired Lighting",INDEX(INDIRECT(CONCATENATE(B799,"HW_IE")),'Project Info'!C$16,1))))</f>
        <v/>
      </c>
      <c r="F799" s="128" t="str">
        <f>IF(OR('Retrofit Inputs'!D803="",'Retrofit Inputs'!F803=""),"",IF(OR('Retrofit Inputs'!D803="LED Tube",'Retrofit Inputs'!D803="LED Kit"),CONCATENATE("LED"," ",'Retrofit Inputs'!F803),CONCATENATE('Retrofit Inputs'!D803, " ",'Retrofit Inputs'!F803)))</f>
        <v/>
      </c>
      <c r="G799" s="120" t="str">
        <f>IF(F799="","",VLOOKUP(F799,Measures!D$11:G$245,4,FALSE))</f>
        <v/>
      </c>
      <c r="H799" s="129" t="str">
        <f>IF('Retrofit Inputs'!H803=0,"",'Retrofit Inputs'!H803)</f>
        <v/>
      </c>
      <c r="I799" s="129" t="str">
        <f>IF('Retrofit Inputs'!K803=0,"",'Retrofit Inputs'!K803)</f>
        <v/>
      </c>
      <c r="J799" s="130" t="str">
        <f ca="1">IF(OR(B799="",I799=""),"",IF(I799="None",0,INDEX(INDIRECT(CONCATENATE(B799,"SF")),1,MATCH(I799,Defaults!D$22:G$22,0))))</f>
        <v/>
      </c>
      <c r="K799" s="128" t="str">
        <f>IF(OR('Retrofit Inputs'!M803="",'Retrofit Inputs'!O803=""),"",IF(OR('Retrofit Inputs'!M803="LED Tube",'Retrofit Inputs'!M803="LED Kit"),CONCATENATE("LED"," ",'Retrofit Inputs'!O803),CONCATENATE('Retrofit Inputs'!M803, " ",'Retrofit Inputs'!O803)))</f>
        <v/>
      </c>
      <c r="L799" s="123" t="str">
        <f>IF(K799="","",VLOOKUP(K799,Measures!D$11:G$245,4,FALSE))</f>
        <v/>
      </c>
      <c r="M799" s="121" t="str">
        <f>IF('Retrofit Inputs'!Q803=0,"",'Retrofit Inputs'!Q803)</f>
        <v/>
      </c>
      <c r="N799" s="129" t="str">
        <f>IF('Retrofit Inputs'!T803=0,"",'Retrofit Inputs'!T803)</f>
        <v/>
      </c>
      <c r="O799" s="130" t="str">
        <f ca="1">IF(OR(B799="",N799=""),"",IF(N799="None",0,INDEX(INDIRECT(CONCATENATE(B799,"SF")),1,MATCH(N799,Defaults!D$22:G$22,0))))</f>
        <v/>
      </c>
      <c r="P799" s="131" t="str">
        <f t="shared" ca="1" si="48"/>
        <v/>
      </c>
      <c r="Q799" s="228" t="str">
        <f t="shared" ca="1" si="49"/>
        <v/>
      </c>
      <c r="R799" s="132" t="str">
        <f t="shared" ca="1" si="50"/>
        <v/>
      </c>
      <c r="S799" s="352" t="str">
        <f t="shared" ca="1" si="51"/>
        <v/>
      </c>
      <c r="T799" s="104"/>
      <c r="U799" s="13"/>
      <c r="V799" s="13"/>
      <c r="W799" s="13"/>
      <c r="X799" s="13"/>
    </row>
    <row r="800" spans="2:24" s="20" customFormat="1" ht="15" customHeight="1">
      <c r="B800" s="348" t="str">
        <f>IF('Retrofit Inputs'!B804=0,"",'Retrofit Inputs'!B804)</f>
        <v/>
      </c>
      <c r="C800" s="118" t="str">
        <f>IF(B800="","",VLOOKUP(B800,Defaults!B$22:C$28,2,FALSE))</f>
        <v/>
      </c>
      <c r="D800" s="125" t="str">
        <f>IFERROR(VLOOKUP(F800,Measures!$D$11:$F$245,3,FALSE),"")</f>
        <v/>
      </c>
      <c r="E800" s="127" t="str">
        <f ca="1">IF(OR('Project Info'!$C$16="",B800=""),"",IF(D800="Screw-in Lighting",INDEX(INDIRECT(CONCATENATE(B800,"SI_IE")),'Project Info'!C$16,1),IF(D800="Hard-Wired Lighting",INDEX(INDIRECT(CONCATENATE(B800,"HW_IE")),'Project Info'!C$16,1))))</f>
        <v/>
      </c>
      <c r="F800" s="128" t="str">
        <f>IF(OR('Retrofit Inputs'!D804="",'Retrofit Inputs'!F804=""),"",IF(OR('Retrofit Inputs'!D804="LED Tube",'Retrofit Inputs'!D804="LED Kit"),CONCATENATE("LED"," ",'Retrofit Inputs'!F804),CONCATENATE('Retrofit Inputs'!D804, " ",'Retrofit Inputs'!F804)))</f>
        <v/>
      </c>
      <c r="G800" s="120" t="str">
        <f>IF(F800="","",VLOOKUP(F800,Measures!D$11:G$245,4,FALSE))</f>
        <v/>
      </c>
      <c r="H800" s="129" t="str">
        <f>IF('Retrofit Inputs'!H804=0,"",'Retrofit Inputs'!H804)</f>
        <v/>
      </c>
      <c r="I800" s="129" t="str">
        <f>IF('Retrofit Inputs'!K804=0,"",'Retrofit Inputs'!K804)</f>
        <v/>
      </c>
      <c r="J800" s="130" t="str">
        <f ca="1">IF(OR(B800="",I800=""),"",IF(I800="None",0,INDEX(INDIRECT(CONCATENATE(B800,"SF")),1,MATCH(I800,Defaults!D$22:G$22,0))))</f>
        <v/>
      </c>
      <c r="K800" s="24" t="str">
        <f>IF(OR('Retrofit Inputs'!M804="",'Retrofit Inputs'!O804=""),"",IF(OR('Retrofit Inputs'!M804="LED Tube",'Retrofit Inputs'!M804="LED Kit"),CONCATENATE("LED"," ",'Retrofit Inputs'!O804),CONCATENATE('Retrofit Inputs'!M804, " ",'Retrofit Inputs'!O804)))</f>
        <v/>
      </c>
      <c r="L800" s="123" t="str">
        <f>IF(K800="","",VLOOKUP(K800,Measures!D$11:G$245,4,FALSE))</f>
        <v/>
      </c>
      <c r="M800" s="121" t="str">
        <f>IF('Retrofit Inputs'!Q804=0,"",'Retrofit Inputs'!Q804)</f>
        <v/>
      </c>
      <c r="N800" s="25" t="str">
        <f>IF('Retrofit Inputs'!T804=0,"",'Retrofit Inputs'!T804)</f>
        <v/>
      </c>
      <c r="O800" s="26" t="str">
        <f ca="1">IF(OR(B800="",N800=""),"",IF(N800="None",0,INDEX(INDIRECT(CONCATENATE(B800,"SF")),1,MATCH(N800,Defaults!D$22:G$22,0))))</f>
        <v/>
      </c>
      <c r="P800" s="131" t="str">
        <f t="shared" ca="1" si="48"/>
        <v/>
      </c>
      <c r="Q800" s="229" t="str">
        <f t="shared" ca="1" si="49"/>
        <v/>
      </c>
      <c r="R800" s="81" t="str">
        <f t="shared" ca="1" si="50"/>
        <v/>
      </c>
      <c r="S800" s="353" t="str">
        <f t="shared" ca="1" si="51"/>
        <v/>
      </c>
      <c r="T800" s="15"/>
      <c r="U800" s="104"/>
      <c r="V800" s="13"/>
      <c r="W800" s="13"/>
      <c r="X800" s="13"/>
    </row>
    <row r="801" spans="1:24" s="20" customFormat="1" ht="15" customHeight="1">
      <c r="B801" s="348" t="str">
        <f>IF('Retrofit Inputs'!B805=0,"",'Retrofit Inputs'!B805)</f>
        <v/>
      </c>
      <c r="C801" s="118" t="str">
        <f>IF(B801="","",VLOOKUP(B801,Defaults!B$22:C$28,2,FALSE))</f>
        <v/>
      </c>
      <c r="D801" s="125" t="str">
        <f>IFERROR(VLOOKUP(F801,Measures!$D$11:$F$245,3,FALSE),"")</f>
        <v/>
      </c>
      <c r="E801" s="127" t="str">
        <f ca="1">IF(OR('Project Info'!$C$16="",B801=""),"",IF(D801="Screw-in Lighting",INDEX(INDIRECT(CONCATENATE(B801,"SI_IE")),'Project Info'!C$16,1),IF(D801="Hard-Wired Lighting",INDEX(INDIRECT(CONCATENATE(B801,"HW_IE")),'Project Info'!C$16,1))))</f>
        <v/>
      </c>
      <c r="F801" s="128" t="str">
        <f>IF(OR('Retrofit Inputs'!D805="",'Retrofit Inputs'!F805=""),"",IF(OR('Retrofit Inputs'!D805="LED Tube",'Retrofit Inputs'!D805="LED Kit"),CONCATENATE("LED"," ",'Retrofit Inputs'!F805),CONCATENATE('Retrofit Inputs'!D805, " ",'Retrofit Inputs'!F805)))</f>
        <v/>
      </c>
      <c r="G801" s="120" t="str">
        <f>IF(F801="","",VLOOKUP(F801,Measures!D$11:G$245,4,FALSE))</f>
        <v/>
      </c>
      <c r="H801" s="129" t="str">
        <f>IF('Retrofit Inputs'!H805=0,"",'Retrofit Inputs'!H805)</f>
        <v/>
      </c>
      <c r="I801" s="129" t="str">
        <f>IF('Retrofit Inputs'!K805=0,"",'Retrofit Inputs'!K805)</f>
        <v/>
      </c>
      <c r="J801" s="130" t="str">
        <f ca="1">IF(OR(B801="",I801=""),"",IF(I801="None",0,INDEX(INDIRECT(CONCATENATE(B801,"SF")),1,MATCH(I801,Defaults!D$22:G$22,0))))</f>
        <v/>
      </c>
      <c r="K801" s="128" t="str">
        <f>IF(OR('Retrofit Inputs'!M805="",'Retrofit Inputs'!O805=""),"",IF(OR('Retrofit Inputs'!M805="LED Tube",'Retrofit Inputs'!M805="LED Kit"),CONCATENATE("LED"," ",'Retrofit Inputs'!O805),CONCATENATE('Retrofit Inputs'!M805, " ",'Retrofit Inputs'!O805)))</f>
        <v/>
      </c>
      <c r="L801" s="123" t="str">
        <f>IF(K801="","",VLOOKUP(K801,Measures!D$11:G$245,4,FALSE))</f>
        <v/>
      </c>
      <c r="M801" s="121" t="str">
        <f>IF('Retrofit Inputs'!Q805=0,"",'Retrofit Inputs'!Q805)</f>
        <v/>
      </c>
      <c r="N801" s="129" t="str">
        <f>IF('Retrofit Inputs'!T805=0,"",'Retrofit Inputs'!T805)</f>
        <v/>
      </c>
      <c r="O801" s="130" t="str">
        <f ca="1">IF(OR(B801="",N801=""),"",IF(N801="None",0,INDEX(INDIRECT(CONCATENATE(B801,"SF")),1,MATCH(N801,Defaults!D$22:G$22,0))))</f>
        <v/>
      </c>
      <c r="P801" s="131" t="str">
        <f t="shared" ca="1" si="48"/>
        <v/>
      </c>
      <c r="Q801" s="228" t="str">
        <f t="shared" ca="1" si="49"/>
        <v/>
      </c>
      <c r="R801" s="132" t="str">
        <f t="shared" ca="1" si="50"/>
        <v/>
      </c>
      <c r="S801" s="352" t="str">
        <f t="shared" ca="1" si="51"/>
        <v/>
      </c>
      <c r="T801" s="104"/>
      <c r="U801" s="16"/>
    </row>
    <row r="802" spans="1:24" s="20" customFormat="1" ht="15" customHeight="1">
      <c r="A802" s="104"/>
      <c r="B802" s="348" t="str">
        <f>IF('Retrofit Inputs'!B806=0,"",'Retrofit Inputs'!B806)</f>
        <v/>
      </c>
      <c r="C802" s="118" t="str">
        <f>IF(B802="","",VLOOKUP(B802,Defaults!B$22:C$28,2,FALSE))</f>
        <v/>
      </c>
      <c r="D802" s="125" t="str">
        <f>IFERROR(VLOOKUP(F802,Measures!$D$11:$F$245,3,FALSE),"")</f>
        <v/>
      </c>
      <c r="E802" s="127" t="str">
        <f ca="1">IF(OR('Project Info'!$C$16="",B802=""),"",IF(D802="Screw-in Lighting",INDEX(INDIRECT(CONCATENATE(B802,"SI_IE")),'Project Info'!C$16,1),IF(D802="Hard-Wired Lighting",INDEX(INDIRECT(CONCATENATE(B802,"HW_IE")),'Project Info'!C$16,1))))</f>
        <v/>
      </c>
      <c r="F802" s="128" t="str">
        <f>IF(OR('Retrofit Inputs'!D806="",'Retrofit Inputs'!F806=""),"",IF(OR('Retrofit Inputs'!D806="LED Tube",'Retrofit Inputs'!D806="LED Kit"),CONCATENATE("LED"," ",'Retrofit Inputs'!F806),CONCATENATE('Retrofit Inputs'!D806, " ",'Retrofit Inputs'!F806)))</f>
        <v/>
      </c>
      <c r="G802" s="120" t="str">
        <f>IF(F802="","",VLOOKUP(F802,Measures!D$11:G$245,4,FALSE))</f>
        <v/>
      </c>
      <c r="H802" s="129" t="str">
        <f>IF('Retrofit Inputs'!H806=0,"",'Retrofit Inputs'!H806)</f>
        <v/>
      </c>
      <c r="I802" s="129" t="str">
        <f>IF('Retrofit Inputs'!K806=0,"",'Retrofit Inputs'!K806)</f>
        <v/>
      </c>
      <c r="J802" s="130" t="str">
        <f ca="1">IF(OR(B802="",I802=""),"",IF(I802="None",0,INDEX(INDIRECT(CONCATENATE(B802,"SF")),1,MATCH(I802,Defaults!D$22:G$22,0))))</f>
        <v/>
      </c>
      <c r="K802" s="128" t="str">
        <f>IF(OR('Retrofit Inputs'!M806="",'Retrofit Inputs'!O806=""),"",IF(OR('Retrofit Inputs'!M806="LED Tube",'Retrofit Inputs'!M806="LED Kit"),CONCATENATE("LED"," ",'Retrofit Inputs'!O806),CONCATENATE('Retrofit Inputs'!M806, " ",'Retrofit Inputs'!O806)))</f>
        <v/>
      </c>
      <c r="L802" s="123" t="str">
        <f>IF(K802="","",VLOOKUP(K802,Measures!D$11:G$245,4,FALSE))</f>
        <v/>
      </c>
      <c r="M802" s="121" t="str">
        <f>IF('Retrofit Inputs'!Q806=0,"",'Retrofit Inputs'!Q806)</f>
        <v/>
      </c>
      <c r="N802" s="129" t="str">
        <f>IF('Retrofit Inputs'!T806=0,"",'Retrofit Inputs'!T806)</f>
        <v/>
      </c>
      <c r="O802" s="130" t="str">
        <f ca="1">IF(OR(B802="",N802=""),"",IF(N802="None",0,INDEX(INDIRECT(CONCATENATE(B802,"SF")),1,MATCH(N802,Defaults!D$22:G$22,0))))</f>
        <v/>
      </c>
      <c r="P802" s="131" t="str">
        <f t="shared" ca="1" si="48"/>
        <v/>
      </c>
      <c r="Q802" s="228" t="str">
        <f t="shared" ca="1" si="49"/>
        <v/>
      </c>
      <c r="R802" s="132" t="str">
        <f t="shared" ca="1" si="50"/>
        <v/>
      </c>
      <c r="S802" s="352" t="str">
        <f t="shared" ca="1" si="51"/>
        <v/>
      </c>
      <c r="T802" s="104"/>
      <c r="U802" s="104"/>
    </row>
    <row r="803" spans="1:24" s="20" customFormat="1" ht="15" customHeight="1">
      <c r="A803" s="104"/>
      <c r="B803" s="348" t="str">
        <f>IF('Retrofit Inputs'!B807=0,"",'Retrofit Inputs'!B807)</f>
        <v/>
      </c>
      <c r="C803" s="118" t="str">
        <f>IF(B803="","",VLOOKUP(B803,Defaults!B$22:C$28,2,FALSE))</f>
        <v/>
      </c>
      <c r="D803" s="125" t="str">
        <f>IFERROR(VLOOKUP(F803,Measures!$D$11:$F$245,3,FALSE),"")</f>
        <v/>
      </c>
      <c r="E803" s="127" t="str">
        <f ca="1">IF(OR('Project Info'!$C$16="",B803=""),"",IF(D803="Screw-in Lighting",INDEX(INDIRECT(CONCATENATE(B803,"SI_IE")),'Project Info'!C$16,1),IF(D803="Hard-Wired Lighting",INDEX(INDIRECT(CONCATENATE(B803,"HW_IE")),'Project Info'!C$16,1))))</f>
        <v/>
      </c>
      <c r="F803" s="128" t="str">
        <f>IF(OR('Retrofit Inputs'!D807="",'Retrofit Inputs'!F807=""),"",IF(OR('Retrofit Inputs'!D807="LED Tube",'Retrofit Inputs'!D807="LED Kit"),CONCATENATE("LED"," ",'Retrofit Inputs'!F807),CONCATENATE('Retrofit Inputs'!D807, " ",'Retrofit Inputs'!F807)))</f>
        <v/>
      </c>
      <c r="G803" s="120" t="str">
        <f>IF(F803="","",VLOOKUP(F803,Measures!D$11:G$245,4,FALSE))</f>
        <v/>
      </c>
      <c r="H803" s="129" t="str">
        <f>IF('Retrofit Inputs'!H807=0,"",'Retrofit Inputs'!H807)</f>
        <v/>
      </c>
      <c r="I803" s="129" t="str">
        <f>IF('Retrofit Inputs'!K807=0,"",'Retrofit Inputs'!K807)</f>
        <v/>
      </c>
      <c r="J803" s="130" t="str">
        <f ca="1">IF(OR(B803="",I803=""),"",IF(I803="None",0,INDEX(INDIRECT(CONCATENATE(B803,"SF")),1,MATCH(I803,Defaults!D$22:G$22,0))))</f>
        <v/>
      </c>
      <c r="K803" s="128" t="str">
        <f>IF(OR('Retrofit Inputs'!M807="",'Retrofit Inputs'!O807=""),"",IF(OR('Retrofit Inputs'!M807="LED Tube",'Retrofit Inputs'!M807="LED Kit"),CONCATENATE("LED"," ",'Retrofit Inputs'!O807),CONCATENATE('Retrofit Inputs'!M807, " ",'Retrofit Inputs'!O807)))</f>
        <v/>
      </c>
      <c r="L803" s="123" t="str">
        <f>IF(K803="","",VLOOKUP(K803,Measures!D$11:G$245,4,FALSE))</f>
        <v/>
      </c>
      <c r="M803" s="121" t="str">
        <f>IF('Retrofit Inputs'!Q807=0,"",'Retrofit Inputs'!Q807)</f>
        <v/>
      </c>
      <c r="N803" s="129" t="str">
        <f>IF('Retrofit Inputs'!T807=0,"",'Retrofit Inputs'!T807)</f>
        <v/>
      </c>
      <c r="O803" s="130" t="str">
        <f ca="1">IF(OR(B803="",N803=""),"",IF(N803="None",0,INDEX(INDIRECT(CONCATENATE(B803,"SF")),1,MATCH(N803,Defaults!D$22:G$22,0))))</f>
        <v/>
      </c>
      <c r="P803" s="131" t="str">
        <f t="shared" ca="1" si="48"/>
        <v/>
      </c>
      <c r="Q803" s="228" t="str">
        <f t="shared" ca="1" si="49"/>
        <v/>
      </c>
      <c r="R803" s="132" t="str">
        <f t="shared" ca="1" si="50"/>
        <v/>
      </c>
      <c r="S803" s="352" t="str">
        <f t="shared" ca="1" si="51"/>
        <v/>
      </c>
      <c r="T803" s="104"/>
      <c r="U803" s="104"/>
    </row>
    <row r="804" spans="1:24" s="20" customFormat="1" ht="15" customHeight="1">
      <c r="A804" s="104"/>
      <c r="B804" s="348" t="str">
        <f>IF('Retrofit Inputs'!B808=0,"",'Retrofit Inputs'!B808)</f>
        <v/>
      </c>
      <c r="C804" s="118" t="str">
        <f>IF(B804="","",VLOOKUP(B804,Defaults!B$22:C$28,2,FALSE))</f>
        <v/>
      </c>
      <c r="D804" s="125" t="str">
        <f>IFERROR(VLOOKUP(F804,Measures!$D$11:$F$245,3,FALSE),"")</f>
        <v/>
      </c>
      <c r="E804" s="127" t="str">
        <f ca="1">IF(OR('Project Info'!$C$16="",B804=""),"",IF(D804="Screw-in Lighting",INDEX(INDIRECT(CONCATENATE(B804,"SI_IE")),'Project Info'!C$16,1),IF(D804="Hard-Wired Lighting",INDEX(INDIRECT(CONCATENATE(B804,"HW_IE")),'Project Info'!C$16,1))))</f>
        <v/>
      </c>
      <c r="F804" s="128" t="str">
        <f>IF(OR('Retrofit Inputs'!D808="",'Retrofit Inputs'!F808=""),"",IF(OR('Retrofit Inputs'!D808="LED Tube",'Retrofit Inputs'!D808="LED Kit"),CONCATENATE("LED"," ",'Retrofit Inputs'!F808),CONCATENATE('Retrofit Inputs'!D808, " ",'Retrofit Inputs'!F808)))</f>
        <v/>
      </c>
      <c r="G804" s="120" t="str">
        <f>IF(F804="","",VLOOKUP(F804,Measures!D$11:G$245,4,FALSE))</f>
        <v/>
      </c>
      <c r="H804" s="129" t="str">
        <f>IF('Retrofit Inputs'!H808=0,"",'Retrofit Inputs'!H808)</f>
        <v/>
      </c>
      <c r="I804" s="129" t="str">
        <f>IF('Retrofit Inputs'!K808=0,"",'Retrofit Inputs'!K808)</f>
        <v/>
      </c>
      <c r="J804" s="130" t="str">
        <f ca="1">IF(OR(B804="",I804=""),"",IF(I804="None",0,INDEX(INDIRECT(CONCATENATE(B804,"SF")),1,MATCH(I804,Defaults!D$22:G$22,0))))</f>
        <v/>
      </c>
      <c r="K804" s="128" t="str">
        <f>IF(OR('Retrofit Inputs'!M808="",'Retrofit Inputs'!O808=""),"",IF(OR('Retrofit Inputs'!M808="LED Tube",'Retrofit Inputs'!M808="LED Kit"),CONCATENATE("LED"," ",'Retrofit Inputs'!O808),CONCATENATE('Retrofit Inputs'!M808, " ",'Retrofit Inputs'!O808)))</f>
        <v/>
      </c>
      <c r="L804" s="123" t="str">
        <f>IF(K804="","",VLOOKUP(K804,Measures!D$11:G$245,4,FALSE))</f>
        <v/>
      </c>
      <c r="M804" s="121" t="str">
        <f>IF('Retrofit Inputs'!Q808=0,"",'Retrofit Inputs'!Q808)</f>
        <v/>
      </c>
      <c r="N804" s="129" t="str">
        <f>IF('Retrofit Inputs'!T808=0,"",'Retrofit Inputs'!T808)</f>
        <v/>
      </c>
      <c r="O804" s="130" t="str">
        <f ca="1">IF(OR(B804="",N804=""),"",IF(N804="None",0,INDEX(INDIRECT(CONCATENATE(B804,"SF")),1,MATCH(N804,Defaults!D$22:G$22,0))))</f>
        <v/>
      </c>
      <c r="P804" s="131" t="str">
        <f t="shared" ca="1" si="48"/>
        <v/>
      </c>
      <c r="Q804" s="228" t="str">
        <f t="shared" ca="1" si="49"/>
        <v/>
      </c>
      <c r="R804" s="132" t="str">
        <f t="shared" ca="1" si="50"/>
        <v/>
      </c>
      <c r="S804" s="352" t="str">
        <f t="shared" ca="1" si="51"/>
        <v/>
      </c>
      <c r="T804" s="104"/>
      <c r="U804" s="104"/>
    </row>
    <row r="805" spans="1:24" s="20" customFormat="1" ht="15" customHeight="1">
      <c r="A805" s="18"/>
      <c r="B805" s="348" t="str">
        <f>IF('Retrofit Inputs'!B809=0,"",'Retrofit Inputs'!B809)</f>
        <v/>
      </c>
      <c r="C805" s="118" t="str">
        <f>IF(B805="","",VLOOKUP(B805,Defaults!B$22:C$28,2,FALSE))</f>
        <v/>
      </c>
      <c r="D805" s="125" t="str">
        <f>IFERROR(VLOOKUP(F805,Measures!$D$11:$F$245,3,FALSE),"")</f>
        <v/>
      </c>
      <c r="E805" s="127" t="str">
        <f ca="1">IF(OR('Project Info'!$C$16="",B805=""),"",IF(D805="Screw-in Lighting",INDEX(INDIRECT(CONCATENATE(B805,"SI_IE")),'Project Info'!C$16,1),IF(D805="Hard-Wired Lighting",INDEX(INDIRECT(CONCATENATE(B805,"HW_IE")),'Project Info'!C$16,1))))</f>
        <v/>
      </c>
      <c r="F805" s="128" t="str">
        <f>IF(OR('Retrofit Inputs'!D809="",'Retrofit Inputs'!F809=""),"",IF(OR('Retrofit Inputs'!D809="LED Tube",'Retrofit Inputs'!D809="LED Kit"),CONCATENATE("LED"," ",'Retrofit Inputs'!F809),CONCATENATE('Retrofit Inputs'!D809, " ",'Retrofit Inputs'!F809)))</f>
        <v/>
      </c>
      <c r="G805" s="120" t="str">
        <f>IF(F805="","",VLOOKUP(F805,Measures!D$11:G$245,4,FALSE))</f>
        <v/>
      </c>
      <c r="H805" s="129" t="str">
        <f>IF('Retrofit Inputs'!H809=0,"",'Retrofit Inputs'!H809)</f>
        <v/>
      </c>
      <c r="I805" s="129" t="str">
        <f>IF('Retrofit Inputs'!K809=0,"",'Retrofit Inputs'!K809)</f>
        <v/>
      </c>
      <c r="J805" s="130" t="str">
        <f ca="1">IF(OR(B805="",I805=""),"",IF(I805="None",0,INDEX(INDIRECT(CONCATENATE(B805,"SF")),1,MATCH(I805,Defaults!D$22:G$22,0))))</f>
        <v/>
      </c>
      <c r="K805" s="128" t="str">
        <f>IF(OR('Retrofit Inputs'!M809="",'Retrofit Inputs'!O809=""),"",IF(OR('Retrofit Inputs'!M809="LED Tube",'Retrofit Inputs'!M809="LED Kit"),CONCATENATE("LED"," ",'Retrofit Inputs'!O809),CONCATENATE('Retrofit Inputs'!M809, " ",'Retrofit Inputs'!O809)))</f>
        <v/>
      </c>
      <c r="L805" s="123" t="str">
        <f>IF(K805="","",VLOOKUP(K805,Measures!D$11:G$245,4,FALSE))</f>
        <v/>
      </c>
      <c r="M805" s="121" t="str">
        <f>IF('Retrofit Inputs'!Q809=0,"",'Retrofit Inputs'!Q809)</f>
        <v/>
      </c>
      <c r="N805" s="129" t="str">
        <f>IF('Retrofit Inputs'!T809=0,"",'Retrofit Inputs'!T809)</f>
        <v/>
      </c>
      <c r="O805" s="130" t="str">
        <f ca="1">IF(OR(B805="",N805=""),"",IF(N805="None",0,INDEX(INDIRECT(CONCATENATE(B805,"SF")),1,MATCH(N805,Defaults!D$22:G$22,0))))</f>
        <v/>
      </c>
      <c r="P805" s="131" t="str">
        <f t="shared" ca="1" si="48"/>
        <v/>
      </c>
      <c r="Q805" s="228" t="str">
        <f t="shared" ca="1" si="49"/>
        <v/>
      </c>
      <c r="R805" s="132" t="str">
        <f t="shared" ca="1" si="50"/>
        <v/>
      </c>
      <c r="S805" s="352" t="str">
        <f t="shared" ca="1" si="51"/>
        <v/>
      </c>
      <c r="T805" s="104"/>
      <c r="U805" s="104"/>
    </row>
    <row r="806" spans="1:24" s="20" customFormat="1" ht="15" customHeight="1">
      <c r="A806" s="109"/>
      <c r="B806" s="348" t="str">
        <f>IF('Retrofit Inputs'!B810=0,"",'Retrofit Inputs'!B810)</f>
        <v/>
      </c>
      <c r="C806" s="118" t="str">
        <f>IF(B806="","",VLOOKUP(B806,Defaults!B$22:C$28,2,FALSE))</f>
        <v/>
      </c>
      <c r="D806" s="125" t="str">
        <f>IFERROR(VLOOKUP(F806,Measures!$D$11:$F$245,3,FALSE),"")</f>
        <v/>
      </c>
      <c r="E806" s="127" t="str">
        <f ca="1">IF(OR('Project Info'!$C$16="",B806=""),"",IF(D806="Screw-in Lighting",INDEX(INDIRECT(CONCATENATE(B806,"SI_IE")),'Project Info'!C$16,1),IF(D806="Hard-Wired Lighting",INDEX(INDIRECT(CONCATENATE(B806,"HW_IE")),'Project Info'!C$16,1))))</f>
        <v/>
      </c>
      <c r="F806" s="133" t="str">
        <f>IF(OR('Retrofit Inputs'!D810="",'Retrofit Inputs'!F810=""),"",IF(OR('Retrofit Inputs'!D810="LED Tube",'Retrofit Inputs'!D810="LED Kit"),CONCATENATE("LED"," ",'Retrofit Inputs'!F810),CONCATENATE('Retrofit Inputs'!D810, " ",'Retrofit Inputs'!F810)))</f>
        <v/>
      </c>
      <c r="G806" s="120" t="str">
        <f>IF(F806="","",VLOOKUP(F806,Measures!D$11:G$245,4,FALSE))</f>
        <v/>
      </c>
      <c r="H806" s="134" t="str">
        <f>IF('Retrofit Inputs'!H810=0,"",'Retrofit Inputs'!H810)</f>
        <v/>
      </c>
      <c r="I806" s="134" t="str">
        <f>IF('Retrofit Inputs'!K810=0,"",'Retrofit Inputs'!K810)</f>
        <v/>
      </c>
      <c r="J806" s="135" t="str">
        <f ca="1">IF(OR(B806="",I806=""),"",IF(I806="None",0,INDEX(INDIRECT(CONCATENATE(B806,"SF")),1,MATCH(I806,Defaults!D$22:G$22,0))))</f>
        <v/>
      </c>
      <c r="K806" s="128" t="str">
        <f>IF(OR('Retrofit Inputs'!M810="",'Retrofit Inputs'!O810=""),"",IF(OR('Retrofit Inputs'!M810="LED Tube",'Retrofit Inputs'!M810="LED Kit"),CONCATENATE("LED"," ",'Retrofit Inputs'!O810),CONCATENATE('Retrofit Inputs'!M810, " ",'Retrofit Inputs'!O810)))</f>
        <v/>
      </c>
      <c r="L806" s="123" t="str">
        <f>IF(K806="","",VLOOKUP(K806,Measures!D$11:G$245,4,FALSE))</f>
        <v/>
      </c>
      <c r="M806" s="121" t="str">
        <f>IF('Retrofit Inputs'!Q810=0,"",'Retrofit Inputs'!Q810)</f>
        <v/>
      </c>
      <c r="N806" s="129" t="str">
        <f>IF('Retrofit Inputs'!T810=0,"",'Retrofit Inputs'!T810)</f>
        <v/>
      </c>
      <c r="O806" s="130" t="str">
        <f ca="1">IF(OR(B806="",N806=""),"",IF(N806="None",0,INDEX(INDIRECT(CONCATENATE(B806,"SF")),1,MATCH(N806,Defaults!D$22:G$22,0))))</f>
        <v/>
      </c>
      <c r="P806" s="131" t="str">
        <f t="shared" ca="1" si="48"/>
        <v/>
      </c>
      <c r="Q806" s="228" t="str">
        <f t="shared" ca="1" si="49"/>
        <v/>
      </c>
      <c r="R806" s="132" t="str">
        <f t="shared" ca="1" si="50"/>
        <v/>
      </c>
      <c r="S806" s="352" t="str">
        <f t="shared" ca="1" si="51"/>
        <v/>
      </c>
      <c r="T806" s="104"/>
      <c r="U806" s="104"/>
    </row>
    <row r="807" spans="1:24" s="20" customFormat="1" ht="15" customHeight="1">
      <c r="A807" s="109"/>
      <c r="B807" s="348" t="str">
        <f>IF('Retrofit Inputs'!B811=0,"",'Retrofit Inputs'!B811)</f>
        <v/>
      </c>
      <c r="C807" s="118" t="str">
        <f>IF(B807="","",VLOOKUP(B807,Defaults!B$22:C$28,2,FALSE))</f>
        <v/>
      </c>
      <c r="D807" s="125" t="str">
        <f>IFERROR(VLOOKUP(F807,Measures!$D$11:$F$245,3,FALSE),"")</f>
        <v/>
      </c>
      <c r="E807" s="127" t="str">
        <f ca="1">IF(OR('Project Info'!$C$16="",B807=""),"",IF(D807="Screw-in Lighting",INDEX(INDIRECT(CONCATENATE(B807,"SI_IE")),'Project Info'!C$16,1),IF(D807="Hard-Wired Lighting",INDEX(INDIRECT(CONCATENATE(B807,"HW_IE")),'Project Info'!C$16,1))))</f>
        <v/>
      </c>
      <c r="F807" s="133" t="str">
        <f>IF(OR('Retrofit Inputs'!D811="",'Retrofit Inputs'!F811=""),"",IF(OR('Retrofit Inputs'!D811="LED Tube",'Retrofit Inputs'!D811="LED Kit"),CONCATENATE("LED"," ",'Retrofit Inputs'!F811),CONCATENATE('Retrofit Inputs'!D811, " ",'Retrofit Inputs'!F811)))</f>
        <v/>
      </c>
      <c r="G807" s="120" t="str">
        <f>IF(F807="","",VLOOKUP(F807,Measures!D$11:G$245,4,FALSE))</f>
        <v/>
      </c>
      <c r="H807" s="134" t="str">
        <f>IF('Retrofit Inputs'!H811=0,"",'Retrofit Inputs'!H811)</f>
        <v/>
      </c>
      <c r="I807" s="134" t="str">
        <f>IF('Retrofit Inputs'!K811=0,"",'Retrofit Inputs'!K811)</f>
        <v/>
      </c>
      <c r="J807" s="135" t="str">
        <f ca="1">IF(OR(B807="",I807=""),"",IF(I807="None",0,INDEX(INDIRECT(CONCATENATE(B807,"SF")),1,MATCH(I807,Defaults!D$22:G$22,0))))</f>
        <v/>
      </c>
      <c r="K807" s="128" t="str">
        <f>IF(OR('Retrofit Inputs'!M811="",'Retrofit Inputs'!O811=""),"",IF(OR('Retrofit Inputs'!M811="LED Tube",'Retrofit Inputs'!M811="LED Kit"),CONCATENATE("LED"," ",'Retrofit Inputs'!O811),CONCATENATE('Retrofit Inputs'!M811, " ",'Retrofit Inputs'!O811)))</f>
        <v/>
      </c>
      <c r="L807" s="123" t="str">
        <f>IF(K807="","",VLOOKUP(K807,Measures!D$11:G$245,4,FALSE))</f>
        <v/>
      </c>
      <c r="M807" s="121" t="str">
        <f>IF('Retrofit Inputs'!Q811=0,"",'Retrofit Inputs'!Q811)</f>
        <v/>
      </c>
      <c r="N807" s="129" t="str">
        <f>IF('Retrofit Inputs'!T811=0,"",'Retrofit Inputs'!T811)</f>
        <v/>
      </c>
      <c r="O807" s="130" t="str">
        <f ca="1">IF(OR(B807="",N807=""),"",IF(N807="None",0,INDEX(INDIRECT(CONCATENATE(B807,"SF")),1,MATCH(N807,Defaults!D$22:G$22,0))))</f>
        <v/>
      </c>
      <c r="P807" s="131" t="str">
        <f t="shared" ca="1" si="48"/>
        <v/>
      </c>
      <c r="Q807" s="228" t="str">
        <f t="shared" ca="1" si="49"/>
        <v/>
      </c>
      <c r="R807" s="132" t="str">
        <f t="shared" ca="1" si="50"/>
        <v/>
      </c>
      <c r="S807" s="352" t="str">
        <f t="shared" ca="1" si="51"/>
        <v/>
      </c>
      <c r="T807" s="104"/>
      <c r="U807" s="104"/>
    </row>
    <row r="808" spans="1:24" s="20" customFormat="1" ht="15" customHeight="1">
      <c r="A808" s="109"/>
      <c r="B808" s="348" t="str">
        <f>IF('Retrofit Inputs'!B812=0,"",'Retrofit Inputs'!B812)</f>
        <v/>
      </c>
      <c r="C808" s="118" t="str">
        <f>IF(B808="","",VLOOKUP(B808,Defaults!B$22:C$28,2,FALSE))</f>
        <v/>
      </c>
      <c r="D808" s="125" t="str">
        <f>IFERROR(VLOOKUP(F808,Measures!$D$11:$F$245,3,FALSE),"")</f>
        <v/>
      </c>
      <c r="E808" s="127" t="str">
        <f ca="1">IF(OR('Project Info'!$C$16="",B808=""),"",IF(D808="Screw-in Lighting",INDEX(INDIRECT(CONCATENATE(B808,"SI_IE")),'Project Info'!C$16,1),IF(D808="Hard-Wired Lighting",INDEX(INDIRECT(CONCATENATE(B808,"HW_IE")),'Project Info'!C$16,1))))</f>
        <v/>
      </c>
      <c r="F808" s="117" t="str">
        <f>IF(OR('Retrofit Inputs'!D812="",'Retrofit Inputs'!F812=""),"",IF(OR('Retrofit Inputs'!D812="LED Tube",'Retrofit Inputs'!D812="LED Kit"),CONCATENATE("LED"," ",'Retrofit Inputs'!F812),CONCATENATE('Retrofit Inputs'!D812, " ",'Retrofit Inputs'!F812)))</f>
        <v/>
      </c>
      <c r="G808" s="120" t="str">
        <f>IF(F808="","",VLOOKUP(F808,Measures!D$11:G$245,4,FALSE))</f>
        <v/>
      </c>
      <c r="H808" s="121" t="str">
        <f>IF('Retrofit Inputs'!H812=0,"",'Retrofit Inputs'!H812)</f>
        <v/>
      </c>
      <c r="I808" s="121" t="str">
        <f>IF('Retrofit Inputs'!K812=0,"",'Retrofit Inputs'!K812)</f>
        <v/>
      </c>
      <c r="J808" s="122" t="str">
        <f ca="1">IF(OR(B808="",I808=""),"",IF(I808="None",0,INDEX(INDIRECT(CONCATENATE(B808,"SF")),1,MATCH(I808,Defaults!D$22:G$22,0))))</f>
        <v/>
      </c>
      <c r="K808" s="117" t="str">
        <f>IF(OR('Retrofit Inputs'!M812="",'Retrofit Inputs'!O812=""),"",IF(OR('Retrofit Inputs'!M812="LED Tube",'Retrofit Inputs'!M812="LED Kit"),CONCATENATE("LED"," ",'Retrofit Inputs'!O812),CONCATENATE('Retrofit Inputs'!M812, " ",'Retrofit Inputs'!O812)))</f>
        <v/>
      </c>
      <c r="L808" s="123" t="str">
        <f>IF(K808="","",VLOOKUP(K808,Measures!D$11:G$245,4,FALSE))</f>
        <v/>
      </c>
      <c r="M808" s="121" t="str">
        <f>IF('Retrofit Inputs'!Q812=0,"",'Retrofit Inputs'!Q812)</f>
        <v/>
      </c>
      <c r="N808" s="121" t="str">
        <f>IF('Retrofit Inputs'!T812=0,"",'Retrofit Inputs'!T812)</f>
        <v/>
      </c>
      <c r="O808" s="122" t="str">
        <f ca="1">IF(OR(B808="",N808=""),"",IF(N808="None",0,INDEX(INDIRECT(CONCATENATE(B808,"SF")),1,MATCH(N808,Defaults!D$22:G$22,0))))</f>
        <v/>
      </c>
      <c r="P808" s="136" t="str">
        <f t="shared" ca="1" si="48"/>
        <v/>
      </c>
      <c r="Q808" s="230" t="str">
        <f t="shared" ca="1" si="49"/>
        <v/>
      </c>
      <c r="R808" s="126" t="str">
        <f t="shared" ca="1" si="50"/>
        <v/>
      </c>
      <c r="S808" s="351" t="str">
        <f t="shared" ca="1" si="51"/>
        <v/>
      </c>
      <c r="T808" s="104"/>
      <c r="U808" s="104"/>
    </row>
    <row r="809" spans="1:24" ht="15" customHeight="1">
      <c r="A809" s="15"/>
      <c r="B809" s="348" t="str">
        <f>IF('Retrofit Inputs'!B813=0,"",'Retrofit Inputs'!B813)</f>
        <v/>
      </c>
      <c r="C809" s="118" t="str">
        <f>IF(B809="","",VLOOKUP(B809,Defaults!B$22:C$28,2,FALSE))</f>
        <v/>
      </c>
      <c r="D809" s="125" t="str">
        <f>IFERROR(VLOOKUP(F809,Measures!$D$11:$F$245,3,FALSE),"")</f>
        <v/>
      </c>
      <c r="E809" s="127" t="str">
        <f ca="1">IF(OR('Project Info'!$C$16="",B809=""),"",IF(D809="Screw-in Lighting",INDEX(INDIRECT(CONCATENATE(B809,"SI_IE")),'Project Info'!C$16,1),IF(D809="Hard-Wired Lighting",INDEX(INDIRECT(CONCATENATE(B809,"HW_IE")),'Project Info'!C$16,1))))</f>
        <v/>
      </c>
      <c r="F809" s="128" t="str">
        <f>IF(OR('Retrofit Inputs'!D813="",'Retrofit Inputs'!F813=""),"",IF(OR('Retrofit Inputs'!D813="LED Tube",'Retrofit Inputs'!D813="LED Kit"),CONCATENATE("LED"," ",'Retrofit Inputs'!F813),CONCATENATE('Retrofit Inputs'!D813, " ",'Retrofit Inputs'!F813)))</f>
        <v/>
      </c>
      <c r="G809" s="120" t="str">
        <f>IF(F809="","",VLOOKUP(F809,Measures!D$11:G$245,4,FALSE))</f>
        <v/>
      </c>
      <c r="H809" s="129" t="str">
        <f>IF('Retrofit Inputs'!H813=0,"",'Retrofit Inputs'!H813)</f>
        <v/>
      </c>
      <c r="I809" s="129" t="str">
        <f>IF('Retrofit Inputs'!K813=0,"",'Retrofit Inputs'!K813)</f>
        <v/>
      </c>
      <c r="J809" s="130" t="str">
        <f ca="1">IF(OR(B809="",I809=""),"",IF(I809="None",0,INDEX(INDIRECT(CONCATENATE(B809,"SF")),1,MATCH(I809,Defaults!D$22:G$22,0))))</f>
        <v/>
      </c>
      <c r="K809" s="128" t="str">
        <f>IF(OR('Retrofit Inputs'!M813="",'Retrofit Inputs'!O813=""),"",IF(OR('Retrofit Inputs'!M813="LED Tube",'Retrofit Inputs'!M813="LED Kit"),CONCATENATE("LED"," ",'Retrofit Inputs'!O813),CONCATENATE('Retrofit Inputs'!M813, " ",'Retrofit Inputs'!O813)))</f>
        <v/>
      </c>
      <c r="L809" s="123" t="str">
        <f>IF(K809="","",VLOOKUP(K809,Measures!D$11:G$245,4,FALSE))</f>
        <v/>
      </c>
      <c r="M809" s="121" t="str">
        <f>IF('Retrofit Inputs'!Q813=0,"",'Retrofit Inputs'!Q813)</f>
        <v/>
      </c>
      <c r="N809" s="129" t="str">
        <f>IF('Retrofit Inputs'!T813=0,"",'Retrofit Inputs'!T813)</f>
        <v/>
      </c>
      <c r="O809" s="130" t="str">
        <f ca="1">IF(OR(B809="",N809=""),"",IF(N809="None",0,INDEX(INDIRECT(CONCATENATE(B809,"SF")),1,MATCH(N809,Defaults!D$22:G$22,0))))</f>
        <v/>
      </c>
      <c r="P809" s="131" t="str">
        <f t="shared" ca="1" si="48"/>
        <v/>
      </c>
      <c r="Q809" s="228" t="str">
        <f t="shared" ca="1" si="49"/>
        <v/>
      </c>
      <c r="R809" s="132" t="str">
        <f t="shared" ca="1" si="50"/>
        <v/>
      </c>
      <c r="S809" s="352" t="str">
        <f t="shared" ca="1" si="51"/>
        <v/>
      </c>
      <c r="U809" s="104"/>
      <c r="V809" s="20"/>
      <c r="W809" s="20"/>
      <c r="X809" s="20"/>
    </row>
    <row r="810" spans="1:24" ht="15" customHeight="1">
      <c r="A810" s="19"/>
      <c r="B810" s="348" t="str">
        <f>IF('Retrofit Inputs'!B814=0,"",'Retrofit Inputs'!B814)</f>
        <v/>
      </c>
      <c r="C810" s="118" t="str">
        <f>IF(B810="","",VLOOKUP(B810,Defaults!B$22:C$28,2,FALSE))</f>
        <v/>
      </c>
      <c r="D810" s="125" t="str">
        <f>IFERROR(VLOOKUP(F810,Measures!$D$11:$F$245,3,FALSE),"")</f>
        <v/>
      </c>
      <c r="E810" s="127" t="str">
        <f ca="1">IF(OR('Project Info'!$C$16="",B810=""),"",IF(D810="Screw-in Lighting",INDEX(INDIRECT(CONCATENATE(B810,"SI_IE")),'Project Info'!C$16,1),IF(D810="Hard-Wired Lighting",INDEX(INDIRECT(CONCATENATE(B810,"HW_IE")),'Project Info'!C$16,1))))</f>
        <v/>
      </c>
      <c r="F810" s="128" t="str">
        <f>IF(OR('Retrofit Inputs'!D814="",'Retrofit Inputs'!F814=""),"",IF(OR('Retrofit Inputs'!D814="LED Tube",'Retrofit Inputs'!D814="LED Kit"),CONCATENATE("LED"," ",'Retrofit Inputs'!F814),CONCATENATE('Retrofit Inputs'!D814, " ",'Retrofit Inputs'!F814)))</f>
        <v/>
      </c>
      <c r="G810" s="120" t="str">
        <f>IF(F810="","",VLOOKUP(F810,Measures!D$11:G$245,4,FALSE))</f>
        <v/>
      </c>
      <c r="H810" s="129" t="str">
        <f>IF('Retrofit Inputs'!H814=0,"",'Retrofit Inputs'!H814)</f>
        <v/>
      </c>
      <c r="I810" s="129" t="str">
        <f>IF('Retrofit Inputs'!K814=0,"",'Retrofit Inputs'!K814)</f>
        <v/>
      </c>
      <c r="J810" s="130" t="str">
        <f ca="1">IF(OR(B810="",I810=""),"",IF(I810="None",0,INDEX(INDIRECT(CONCATENATE(B810,"SF")),1,MATCH(I810,Defaults!D$22:G$22,0))))</f>
        <v/>
      </c>
      <c r="K810" s="24" t="str">
        <f>IF(OR('Retrofit Inputs'!M814="",'Retrofit Inputs'!O814=""),"",IF(OR('Retrofit Inputs'!M814="LED Tube",'Retrofit Inputs'!M814="LED Kit"),CONCATENATE("LED"," ",'Retrofit Inputs'!O814),CONCATENATE('Retrofit Inputs'!M814, " ",'Retrofit Inputs'!O814)))</f>
        <v/>
      </c>
      <c r="L810" s="123" t="str">
        <f>IF(K810="","",VLOOKUP(K810,Measures!D$11:G$245,4,FALSE))</f>
        <v/>
      </c>
      <c r="M810" s="121" t="str">
        <f>IF('Retrofit Inputs'!Q814=0,"",'Retrofit Inputs'!Q814)</f>
        <v/>
      </c>
      <c r="N810" s="25" t="str">
        <f>IF('Retrofit Inputs'!T814=0,"",'Retrofit Inputs'!T814)</f>
        <v/>
      </c>
      <c r="O810" s="26" t="str">
        <f ca="1">IF(OR(B810="",N810=""),"",IF(N810="None",0,INDEX(INDIRECT(CONCATENATE(B810,"SF")),1,MATCH(N810,Defaults!D$22:G$22,0))))</f>
        <v/>
      </c>
      <c r="P810" s="27" t="str">
        <f t="shared" ca="1" si="48"/>
        <v/>
      </c>
      <c r="Q810" s="229" t="str">
        <f t="shared" ca="1" si="49"/>
        <v/>
      </c>
      <c r="R810" s="81" t="str">
        <f t="shared" ca="1" si="50"/>
        <v/>
      </c>
      <c r="S810" s="353" t="str">
        <f t="shared" ca="1" si="51"/>
        <v/>
      </c>
      <c r="V810" s="20"/>
      <c r="W810" s="20"/>
      <c r="X810" s="20"/>
    </row>
    <row r="811" spans="1:24" ht="15" customHeight="1">
      <c r="A811" s="104"/>
      <c r="B811" s="348" t="str">
        <f>IF('Retrofit Inputs'!B815=0,"",'Retrofit Inputs'!B815)</f>
        <v/>
      </c>
      <c r="C811" s="118" t="str">
        <f>IF(B811="","",VLOOKUP(B811,Defaults!B$22:C$28,2,FALSE))</f>
        <v/>
      </c>
      <c r="D811" s="125" t="str">
        <f>IFERROR(VLOOKUP(F811,Measures!$D$11:$F$245,3,FALSE),"")</f>
        <v/>
      </c>
      <c r="E811" s="127" t="str">
        <f ca="1">IF(OR('Project Info'!$C$16="",B811=""),"",IF(D811="Screw-in Lighting",INDEX(INDIRECT(CONCATENATE(B811,"SI_IE")),'Project Info'!C$16,1),IF(D811="Hard-Wired Lighting",INDEX(INDIRECT(CONCATENATE(B811,"HW_IE")),'Project Info'!C$16,1))))</f>
        <v/>
      </c>
      <c r="F811" s="128" t="str">
        <f>IF(OR('Retrofit Inputs'!D815="",'Retrofit Inputs'!F815=""),"",IF(OR('Retrofit Inputs'!D815="LED Tube",'Retrofit Inputs'!D815="LED Kit"),CONCATENATE("LED"," ",'Retrofit Inputs'!F815),CONCATENATE('Retrofit Inputs'!D815, " ",'Retrofit Inputs'!F815)))</f>
        <v/>
      </c>
      <c r="G811" s="120" t="str">
        <f>IF(F811="","",VLOOKUP(F811,Measures!D$11:G$245,4,FALSE))</f>
        <v/>
      </c>
      <c r="H811" s="129" t="str">
        <f>IF('Retrofit Inputs'!H815=0,"",'Retrofit Inputs'!H815)</f>
        <v/>
      </c>
      <c r="I811" s="129" t="str">
        <f>IF('Retrofit Inputs'!K815=0,"",'Retrofit Inputs'!K815)</f>
        <v/>
      </c>
      <c r="J811" s="130" t="str">
        <f ca="1">IF(OR(B811="",I811=""),"",IF(I811="None",0,INDEX(INDIRECT(CONCATENATE(B811,"SF")),1,MATCH(I811,Defaults!D$22:G$22,0))))</f>
        <v/>
      </c>
      <c r="K811" s="128" t="str">
        <f>IF(OR('Retrofit Inputs'!M815="",'Retrofit Inputs'!O815=""),"",IF(OR('Retrofit Inputs'!M815="LED Tube",'Retrofit Inputs'!M815="LED Kit"),CONCATENATE("LED"," ",'Retrofit Inputs'!O815),CONCATENATE('Retrofit Inputs'!M815, " ",'Retrofit Inputs'!O815)))</f>
        <v/>
      </c>
      <c r="L811" s="123" t="str">
        <f>IF(K811="","",VLOOKUP(K811,Measures!D$11:G$245,4,FALSE))</f>
        <v/>
      </c>
      <c r="M811" s="121" t="str">
        <f>IF('Retrofit Inputs'!Q815=0,"",'Retrofit Inputs'!Q815)</f>
        <v/>
      </c>
      <c r="N811" s="129" t="str">
        <f>IF('Retrofit Inputs'!T815=0,"",'Retrofit Inputs'!T815)</f>
        <v/>
      </c>
      <c r="O811" s="130" t="str">
        <f ca="1">IF(OR(B811="",N811=""),"",IF(N811="None",0,INDEX(INDIRECT(CONCATENATE(B811,"SF")),1,MATCH(N811,Defaults!D$22:G$22,0))))</f>
        <v/>
      </c>
      <c r="P811" s="131" t="str">
        <f t="shared" ca="1" si="48"/>
        <v/>
      </c>
      <c r="Q811" s="228" t="str">
        <f t="shared" ca="1" si="49"/>
        <v/>
      </c>
      <c r="R811" s="132" t="str">
        <f t="shared" ca="1" si="50"/>
        <v/>
      </c>
      <c r="S811" s="352" t="str">
        <f t="shared" ca="1" si="51"/>
        <v/>
      </c>
    </row>
    <row r="812" spans="1:24" ht="15" customHeight="1">
      <c r="A812" s="104"/>
      <c r="B812" s="348" t="str">
        <f>IF('Retrofit Inputs'!B816=0,"",'Retrofit Inputs'!B816)</f>
        <v/>
      </c>
      <c r="C812" s="118" t="str">
        <f>IF(B812="","",VLOOKUP(B812,Defaults!B$22:C$28,2,FALSE))</f>
        <v/>
      </c>
      <c r="D812" s="125" t="str">
        <f>IFERROR(VLOOKUP(F812,Measures!$D$11:$F$245,3,FALSE),"")</f>
        <v/>
      </c>
      <c r="E812" s="127" t="str">
        <f ca="1">IF(OR('Project Info'!$C$16="",B812=""),"",IF(D812="Screw-in Lighting",INDEX(INDIRECT(CONCATENATE(B812,"SI_IE")),'Project Info'!C$16,1),IF(D812="Hard-Wired Lighting",INDEX(INDIRECT(CONCATENATE(B812,"HW_IE")),'Project Info'!C$16,1))))</f>
        <v/>
      </c>
      <c r="F812" s="128" t="str">
        <f>IF(OR('Retrofit Inputs'!D816="",'Retrofit Inputs'!F816=""),"",IF(OR('Retrofit Inputs'!D816="LED Tube",'Retrofit Inputs'!D816="LED Kit"),CONCATENATE("LED"," ",'Retrofit Inputs'!F816),CONCATENATE('Retrofit Inputs'!D816, " ",'Retrofit Inputs'!F816)))</f>
        <v/>
      </c>
      <c r="G812" s="120" t="str">
        <f>IF(F812="","",VLOOKUP(F812,Measures!D$11:G$245,4,FALSE))</f>
        <v/>
      </c>
      <c r="H812" s="129" t="str">
        <f>IF('Retrofit Inputs'!H816=0,"",'Retrofit Inputs'!H816)</f>
        <v/>
      </c>
      <c r="I812" s="129" t="str">
        <f>IF('Retrofit Inputs'!K816=0,"",'Retrofit Inputs'!K816)</f>
        <v/>
      </c>
      <c r="J812" s="130" t="str">
        <f ca="1">IF(OR(B812="",I812=""),"",IF(I812="None",0,INDEX(INDIRECT(CONCATENATE(B812,"SF")),1,MATCH(I812,Defaults!D$22:G$22,0))))</f>
        <v/>
      </c>
      <c r="K812" s="128" t="str">
        <f>IF(OR('Retrofit Inputs'!M816="",'Retrofit Inputs'!O816=""),"",IF(OR('Retrofit Inputs'!M816="LED Tube",'Retrofit Inputs'!M816="LED Kit"),CONCATENATE("LED"," ",'Retrofit Inputs'!O816),CONCATENATE('Retrofit Inputs'!M816, " ",'Retrofit Inputs'!O816)))</f>
        <v/>
      </c>
      <c r="L812" s="123" t="str">
        <f>IF(K812="","",VLOOKUP(K812,Measures!D$11:G$245,4,FALSE))</f>
        <v/>
      </c>
      <c r="M812" s="121" t="str">
        <f>IF('Retrofit Inputs'!Q816=0,"",'Retrofit Inputs'!Q816)</f>
        <v/>
      </c>
      <c r="N812" s="129" t="str">
        <f>IF('Retrofit Inputs'!T816=0,"",'Retrofit Inputs'!T816)</f>
        <v/>
      </c>
      <c r="O812" s="130" t="str">
        <f ca="1">IF(OR(B812="",N812=""),"",IF(N812="None",0,INDEX(INDIRECT(CONCATENATE(B812,"SF")),1,MATCH(N812,Defaults!D$22:G$22,0))))</f>
        <v/>
      </c>
      <c r="P812" s="131" t="str">
        <f t="shared" ca="1" si="48"/>
        <v/>
      </c>
      <c r="Q812" s="228" t="str">
        <f t="shared" ca="1" si="49"/>
        <v/>
      </c>
      <c r="R812" s="132" t="str">
        <f t="shared" ca="1" si="50"/>
        <v/>
      </c>
      <c r="S812" s="352" t="str">
        <f t="shared" ca="1" si="51"/>
        <v/>
      </c>
    </row>
    <row r="813" spans="1:24" ht="15" customHeight="1">
      <c r="A813" s="104"/>
      <c r="B813" s="348" t="str">
        <f>IF('Retrofit Inputs'!B817=0,"",'Retrofit Inputs'!B817)</f>
        <v/>
      </c>
      <c r="C813" s="118" t="str">
        <f>IF(B813="","",VLOOKUP(B813,Defaults!B$22:C$28,2,FALSE))</f>
        <v/>
      </c>
      <c r="D813" s="125" t="str">
        <f>IFERROR(VLOOKUP(F813,Measures!$D$11:$F$245,3,FALSE),"")</f>
        <v/>
      </c>
      <c r="E813" s="127" t="str">
        <f ca="1">IF(OR('Project Info'!$C$16="",B813=""),"",IF(D813="Screw-in Lighting",INDEX(INDIRECT(CONCATENATE(B813,"SI_IE")),'Project Info'!C$16,1),IF(D813="Hard-Wired Lighting",INDEX(INDIRECT(CONCATENATE(B813,"HW_IE")),'Project Info'!C$16,1))))</f>
        <v/>
      </c>
      <c r="F813" s="128" t="str">
        <f>IF(OR('Retrofit Inputs'!D817="",'Retrofit Inputs'!F817=""),"",IF(OR('Retrofit Inputs'!D817="LED Tube",'Retrofit Inputs'!D817="LED Kit"),CONCATENATE("LED"," ",'Retrofit Inputs'!F817),CONCATENATE('Retrofit Inputs'!D817, " ",'Retrofit Inputs'!F817)))</f>
        <v/>
      </c>
      <c r="G813" s="120" t="str">
        <f>IF(F813="","",VLOOKUP(F813,Measures!D$11:G$245,4,FALSE))</f>
        <v/>
      </c>
      <c r="H813" s="129" t="str">
        <f>IF('Retrofit Inputs'!H817=0,"",'Retrofit Inputs'!H817)</f>
        <v/>
      </c>
      <c r="I813" s="129" t="str">
        <f>IF('Retrofit Inputs'!K817=0,"",'Retrofit Inputs'!K817)</f>
        <v/>
      </c>
      <c r="J813" s="130" t="str">
        <f ca="1">IF(OR(B813="",I813=""),"",IF(I813="None",0,INDEX(INDIRECT(CONCATENATE(B813,"SF")),1,MATCH(I813,Defaults!D$22:G$22,0))))</f>
        <v/>
      </c>
      <c r="K813" s="128" t="str">
        <f>IF(OR('Retrofit Inputs'!M817="",'Retrofit Inputs'!O817=""),"",IF(OR('Retrofit Inputs'!M817="LED Tube",'Retrofit Inputs'!M817="LED Kit"),CONCATENATE("LED"," ",'Retrofit Inputs'!O817),CONCATENATE('Retrofit Inputs'!M817, " ",'Retrofit Inputs'!O817)))</f>
        <v/>
      </c>
      <c r="L813" s="123" t="str">
        <f>IF(K813="","",VLOOKUP(K813,Measures!D$11:G$245,4,FALSE))</f>
        <v/>
      </c>
      <c r="M813" s="121" t="str">
        <f>IF('Retrofit Inputs'!Q817=0,"",'Retrofit Inputs'!Q817)</f>
        <v/>
      </c>
      <c r="N813" s="129" t="str">
        <f>IF('Retrofit Inputs'!T817=0,"",'Retrofit Inputs'!T817)</f>
        <v/>
      </c>
      <c r="O813" s="130" t="str">
        <f ca="1">IF(OR(B813="",N813=""),"",IF(N813="None",0,INDEX(INDIRECT(CONCATENATE(B813,"SF")),1,MATCH(N813,Defaults!D$22:G$22,0))))</f>
        <v/>
      </c>
      <c r="P813" s="131" t="str">
        <f t="shared" ca="1" si="48"/>
        <v/>
      </c>
      <c r="Q813" s="228" t="str">
        <f t="shared" ca="1" si="49"/>
        <v/>
      </c>
      <c r="R813" s="132" t="str">
        <f t="shared" ca="1" si="50"/>
        <v/>
      </c>
      <c r="S813" s="352" t="str">
        <f t="shared" ca="1" si="51"/>
        <v/>
      </c>
    </row>
    <row r="814" spans="1:24" ht="15" customHeight="1">
      <c r="B814" s="348" t="str">
        <f>IF('Retrofit Inputs'!B818=0,"",'Retrofit Inputs'!B818)</f>
        <v/>
      </c>
      <c r="C814" s="118" t="str">
        <f>IF(B814="","",VLOOKUP(B814,Defaults!B$22:C$28,2,FALSE))</f>
        <v/>
      </c>
      <c r="D814" s="125" t="str">
        <f>IFERROR(VLOOKUP(F814,Measures!$D$11:$F$245,3,FALSE),"")</f>
        <v/>
      </c>
      <c r="E814" s="127" t="str">
        <f ca="1">IF(OR('Project Info'!$C$16="",B814=""),"",IF(D814="Screw-in Lighting",INDEX(INDIRECT(CONCATENATE(B814,"SI_IE")),'Project Info'!C$16,1),IF(D814="Hard-Wired Lighting",INDEX(INDIRECT(CONCATENATE(B814,"HW_IE")),'Project Info'!C$16,1))))</f>
        <v/>
      </c>
      <c r="F814" s="128" t="str">
        <f>IF(OR('Retrofit Inputs'!D818="",'Retrofit Inputs'!F818=""),"",IF(OR('Retrofit Inputs'!D818="LED Tube",'Retrofit Inputs'!D818="LED Kit"),CONCATENATE("LED"," ",'Retrofit Inputs'!F818),CONCATENATE('Retrofit Inputs'!D818, " ",'Retrofit Inputs'!F818)))</f>
        <v/>
      </c>
      <c r="G814" s="120" t="str">
        <f>IF(F814="","",VLOOKUP(F814,Measures!D$11:G$245,4,FALSE))</f>
        <v/>
      </c>
      <c r="H814" s="129" t="str">
        <f>IF('Retrofit Inputs'!H818=0,"",'Retrofit Inputs'!H818)</f>
        <v/>
      </c>
      <c r="I814" s="129" t="str">
        <f>IF('Retrofit Inputs'!K818=0,"",'Retrofit Inputs'!K818)</f>
        <v/>
      </c>
      <c r="J814" s="130" t="str">
        <f ca="1">IF(OR(B814="",I814=""),"",IF(I814="None",0,INDEX(INDIRECT(CONCATENATE(B814,"SF")),1,MATCH(I814,Defaults!D$22:G$22,0))))</f>
        <v/>
      </c>
      <c r="K814" s="128" t="str">
        <f>IF(OR('Retrofit Inputs'!M818="",'Retrofit Inputs'!O818=""),"",IF(OR('Retrofit Inputs'!M818="LED Tube",'Retrofit Inputs'!M818="LED Kit"),CONCATENATE("LED"," ",'Retrofit Inputs'!O818),CONCATENATE('Retrofit Inputs'!M818, " ",'Retrofit Inputs'!O818)))</f>
        <v/>
      </c>
      <c r="L814" s="123" t="str">
        <f>IF(K814="","",VLOOKUP(K814,Measures!D$11:G$245,4,FALSE))</f>
        <v/>
      </c>
      <c r="M814" s="121" t="str">
        <f>IF('Retrofit Inputs'!Q818=0,"",'Retrofit Inputs'!Q818)</f>
        <v/>
      </c>
      <c r="N814" s="129" t="str">
        <f>IF('Retrofit Inputs'!T818=0,"",'Retrofit Inputs'!T818)</f>
        <v/>
      </c>
      <c r="O814" s="130" t="str">
        <f ca="1">IF(OR(B814="",N814=""),"",IF(N814="None",0,INDEX(INDIRECT(CONCATENATE(B814,"SF")),1,MATCH(N814,Defaults!D$22:G$22,0))))</f>
        <v/>
      </c>
      <c r="P814" s="131" t="str">
        <f t="shared" ca="1" si="48"/>
        <v/>
      </c>
      <c r="Q814" s="228" t="str">
        <f t="shared" ca="1" si="49"/>
        <v/>
      </c>
      <c r="R814" s="132" t="str">
        <f t="shared" ca="1" si="50"/>
        <v/>
      </c>
      <c r="S814" s="352" t="str">
        <f t="shared" ca="1" si="51"/>
        <v/>
      </c>
    </row>
    <row r="815" spans="1:24" ht="15" customHeight="1">
      <c r="B815" s="348" t="str">
        <f>IF('Retrofit Inputs'!B819=0,"",'Retrofit Inputs'!B819)</f>
        <v/>
      </c>
      <c r="C815" s="118" t="str">
        <f>IF(B815="","",VLOOKUP(B815,Defaults!B$22:C$28,2,FALSE))</f>
        <v/>
      </c>
      <c r="D815" s="125" t="str">
        <f>IFERROR(VLOOKUP(F815,Measures!$D$11:$F$245,3,FALSE),"")</f>
        <v/>
      </c>
      <c r="E815" s="127" t="str">
        <f ca="1">IF(OR('Project Info'!$C$16="",B815=""),"",IF(D815="Screw-in Lighting",INDEX(INDIRECT(CONCATENATE(B815,"SI_IE")),'Project Info'!C$16,1),IF(D815="Hard-Wired Lighting",INDEX(INDIRECT(CONCATENATE(B815,"HW_IE")),'Project Info'!C$16,1))))</f>
        <v/>
      </c>
      <c r="F815" s="128" t="str">
        <f>IF(OR('Retrofit Inputs'!D819="",'Retrofit Inputs'!F819=""),"",IF(OR('Retrofit Inputs'!D819="LED Tube",'Retrofit Inputs'!D819="LED Kit"),CONCATENATE("LED"," ",'Retrofit Inputs'!F819),CONCATENATE('Retrofit Inputs'!D819, " ",'Retrofit Inputs'!F819)))</f>
        <v/>
      </c>
      <c r="G815" s="120" t="str">
        <f>IF(F815="","",VLOOKUP(F815,Measures!D$11:G$245,4,FALSE))</f>
        <v/>
      </c>
      <c r="H815" s="129" t="str">
        <f>IF('Retrofit Inputs'!H819=0,"",'Retrofit Inputs'!H819)</f>
        <v/>
      </c>
      <c r="I815" s="129" t="str">
        <f>IF('Retrofit Inputs'!K819=0,"",'Retrofit Inputs'!K819)</f>
        <v/>
      </c>
      <c r="J815" s="130" t="str">
        <f ca="1">IF(OR(B815="",I815=""),"",IF(I815="None",0,INDEX(INDIRECT(CONCATENATE(B815,"SF")),1,MATCH(I815,Defaults!D$22:G$22,0))))</f>
        <v/>
      </c>
      <c r="K815" s="128" t="str">
        <f>IF(OR('Retrofit Inputs'!M819="",'Retrofit Inputs'!O819=""),"",IF(OR('Retrofit Inputs'!M819="LED Tube",'Retrofit Inputs'!M819="LED Kit"),CONCATENATE("LED"," ",'Retrofit Inputs'!O819),CONCATENATE('Retrofit Inputs'!M819, " ",'Retrofit Inputs'!O819)))</f>
        <v/>
      </c>
      <c r="L815" s="123" t="str">
        <f>IF(K815="","",VLOOKUP(K815,Measures!D$11:G$245,4,FALSE))</f>
        <v/>
      </c>
      <c r="M815" s="121" t="str">
        <f>IF('Retrofit Inputs'!Q819=0,"",'Retrofit Inputs'!Q819)</f>
        <v/>
      </c>
      <c r="N815" s="129" t="str">
        <f>IF('Retrofit Inputs'!T819=0,"",'Retrofit Inputs'!T819)</f>
        <v/>
      </c>
      <c r="O815" s="130" t="str">
        <f ca="1">IF(OR(B815="",N815=""),"",IF(N815="None",0,INDEX(INDIRECT(CONCATENATE(B815,"SF")),1,MATCH(N815,Defaults!D$22:G$22,0))))</f>
        <v/>
      </c>
      <c r="P815" s="131" t="str">
        <f t="shared" ca="1" si="48"/>
        <v/>
      </c>
      <c r="Q815" s="228" t="str">
        <f t="shared" ca="1" si="49"/>
        <v/>
      </c>
      <c r="R815" s="132" t="str">
        <f t="shared" ca="1" si="50"/>
        <v/>
      </c>
      <c r="S815" s="352" t="str">
        <f t="shared" ca="1" si="51"/>
        <v/>
      </c>
    </row>
    <row r="816" spans="1:24" ht="15" customHeight="1">
      <c r="B816" s="348" t="str">
        <f>IF('Retrofit Inputs'!B820=0,"",'Retrofit Inputs'!B820)</f>
        <v/>
      </c>
      <c r="C816" s="118" t="str">
        <f>IF(B816="","",VLOOKUP(B816,Defaults!B$22:C$28,2,FALSE))</f>
        <v/>
      </c>
      <c r="D816" s="125" t="str">
        <f>IFERROR(VLOOKUP(F816,Measures!$D$11:$F$245,3,FALSE),"")</f>
        <v/>
      </c>
      <c r="E816" s="127" t="str">
        <f ca="1">IF(OR('Project Info'!$C$16="",B816=""),"",IF(D816="Screw-in Lighting",INDEX(INDIRECT(CONCATENATE(B816,"SI_IE")),'Project Info'!C$16,1),IF(D816="Hard-Wired Lighting",INDEX(INDIRECT(CONCATENATE(B816,"HW_IE")),'Project Info'!C$16,1))))</f>
        <v/>
      </c>
      <c r="F816" s="133" t="str">
        <f>IF(OR('Retrofit Inputs'!D820="",'Retrofit Inputs'!F820=""),"",IF(OR('Retrofit Inputs'!D820="LED Tube",'Retrofit Inputs'!D820="LED Kit"),CONCATENATE("LED"," ",'Retrofit Inputs'!F820),CONCATENATE('Retrofit Inputs'!D820, " ",'Retrofit Inputs'!F820)))</f>
        <v/>
      </c>
      <c r="G816" s="120" t="str">
        <f>IF(F816="","",VLOOKUP(F816,Measures!D$11:G$245,4,FALSE))</f>
        <v/>
      </c>
      <c r="H816" s="134" t="str">
        <f>IF('Retrofit Inputs'!H820=0,"",'Retrofit Inputs'!H820)</f>
        <v/>
      </c>
      <c r="I816" s="134" t="str">
        <f>IF('Retrofit Inputs'!K820=0,"",'Retrofit Inputs'!K820)</f>
        <v/>
      </c>
      <c r="J816" s="135" t="str">
        <f ca="1">IF(OR(B816="",I816=""),"",IF(I816="None",0,INDEX(INDIRECT(CONCATENATE(B816,"SF")),1,MATCH(I816,Defaults!D$22:G$22,0))))</f>
        <v/>
      </c>
      <c r="K816" s="128" t="str">
        <f>IF(OR('Retrofit Inputs'!M820="",'Retrofit Inputs'!O820=""),"",IF(OR('Retrofit Inputs'!M820="LED Tube",'Retrofit Inputs'!M820="LED Kit"),CONCATENATE("LED"," ",'Retrofit Inputs'!O820),CONCATENATE('Retrofit Inputs'!M820, " ",'Retrofit Inputs'!O820)))</f>
        <v/>
      </c>
      <c r="L816" s="123" t="str">
        <f>IF(K816="","",VLOOKUP(K816,Measures!D$11:G$245,4,FALSE))</f>
        <v/>
      </c>
      <c r="M816" s="121" t="str">
        <f>IF('Retrofit Inputs'!Q820=0,"",'Retrofit Inputs'!Q820)</f>
        <v/>
      </c>
      <c r="N816" s="129" t="str">
        <f>IF('Retrofit Inputs'!T820=0,"",'Retrofit Inputs'!T820)</f>
        <v/>
      </c>
      <c r="O816" s="130" t="str">
        <f ca="1">IF(OR(B816="",N816=""),"",IF(N816="None",0,INDEX(INDIRECT(CONCATENATE(B816,"SF")),1,MATCH(N816,Defaults!D$22:G$22,0))))</f>
        <v/>
      </c>
      <c r="P816" s="131" t="str">
        <f t="shared" ca="1" si="48"/>
        <v/>
      </c>
      <c r="Q816" s="228" t="str">
        <f t="shared" ca="1" si="49"/>
        <v/>
      </c>
      <c r="R816" s="132" t="str">
        <f t="shared" ca="1" si="50"/>
        <v/>
      </c>
      <c r="S816" s="352" t="str">
        <f t="shared" ca="1" si="51"/>
        <v/>
      </c>
    </row>
    <row r="817" spans="2:19" ht="15" customHeight="1">
      <c r="B817" s="349" t="str">
        <f>IF('Retrofit Inputs'!B821=0,"",'Retrofit Inputs'!B821)</f>
        <v/>
      </c>
      <c r="C817" s="118" t="str">
        <f>IF(B817="","",VLOOKUP(B817,Defaults!B$22:C$28,2,FALSE))</f>
        <v/>
      </c>
      <c r="D817" s="125" t="str">
        <f>IFERROR(VLOOKUP(F817,Measures!$D$11:$F$245,3,FALSE),"")</f>
        <v/>
      </c>
      <c r="E817" s="127" t="str">
        <f ca="1">IF(OR('Project Info'!$C$16="",B817=""),"",IF(D817="Screw-in Lighting",INDEX(INDIRECT(CONCATENATE(B817,"SI_IE")),'Project Info'!C$16,1),IF(D817="Hard-Wired Lighting",INDEX(INDIRECT(CONCATENATE(B817,"HW_IE")),'Project Info'!C$16,1))))</f>
        <v/>
      </c>
      <c r="F817" s="137" t="str">
        <f>IF(OR('Retrofit Inputs'!D821="",'Retrofit Inputs'!F821=""),"",IF(OR('Retrofit Inputs'!D821="LED Tube",'Retrofit Inputs'!D821="LED Kit"),CONCATENATE("LED"," ",'Retrofit Inputs'!F821),CONCATENATE('Retrofit Inputs'!D821, " ",'Retrofit Inputs'!F821)))</f>
        <v/>
      </c>
      <c r="G817" s="120" t="str">
        <f>IF(F817="","",VLOOKUP(F817,Measures!D$11:G$245,4,FALSE))</f>
        <v/>
      </c>
      <c r="H817" s="138" t="str">
        <f>IF('Retrofit Inputs'!H821=0,"",'Retrofit Inputs'!H821)</f>
        <v/>
      </c>
      <c r="I817" s="138" t="str">
        <f>IF('Retrofit Inputs'!K821=0,"",'Retrofit Inputs'!K821)</f>
        <v/>
      </c>
      <c r="J817" s="139" t="str">
        <f ca="1">IF(OR(B817="",I817=""),"",IF(I817="None",0,INDEX(INDIRECT(CONCATENATE(B817,"SF")),1,MATCH(I817,Defaults!D$22:G$22,0))))</f>
        <v/>
      </c>
      <c r="K817" s="140" t="str">
        <f>IF(OR('Retrofit Inputs'!M821="",'Retrofit Inputs'!O821=""),"",IF(OR('Retrofit Inputs'!M821="LED Tube",'Retrofit Inputs'!M821="LED Kit"),CONCATENATE("LED"," ",'Retrofit Inputs'!O821),CONCATENATE('Retrofit Inputs'!M821, " ",'Retrofit Inputs'!O821)))</f>
        <v/>
      </c>
      <c r="L817" s="123" t="str">
        <f>IF(K817="","",VLOOKUP(K817,Measures!D$11:G$245,4,FALSE))</f>
        <v/>
      </c>
      <c r="M817" s="141" t="str">
        <f>IF('Retrofit Inputs'!Q821=0,"",'Retrofit Inputs'!Q821)</f>
        <v/>
      </c>
      <c r="N817" s="142" t="str">
        <f>IF('Retrofit Inputs'!T821=0,"",'Retrofit Inputs'!T821)</f>
        <v/>
      </c>
      <c r="O817" s="143" t="str">
        <f ca="1">IF(OR(B817="",N817=""),"",IF(N817="None",0,INDEX(INDIRECT(CONCATENATE(B817,"SF")),1,MATCH(N817,Defaults!D$22:G$22,0))))</f>
        <v/>
      </c>
      <c r="P817" s="144" t="str">
        <f t="shared" ca="1" si="48"/>
        <v/>
      </c>
      <c r="Q817" s="231" t="str">
        <f t="shared" ca="1" si="49"/>
        <v/>
      </c>
      <c r="R817" s="145" t="str">
        <f t="shared" ca="1" si="50"/>
        <v/>
      </c>
      <c r="S817" s="354" t="str">
        <f t="shared" ca="1" si="51"/>
        <v/>
      </c>
    </row>
    <row r="818" spans="2:19" ht="15" customHeight="1">
      <c r="B818" s="350" t="str">
        <f>IF('Retrofit Inputs'!B822=0,"",'Retrofit Inputs'!B822)</f>
        <v/>
      </c>
      <c r="C818" s="118" t="str">
        <f>IF(B818="","",VLOOKUP(B818,Defaults!B$22:C$28,2,FALSE))</f>
        <v/>
      </c>
      <c r="D818" s="125" t="str">
        <f>IFERROR(VLOOKUP(F818,Measures!$D$11:$F$245,3,FALSE),"")</f>
        <v/>
      </c>
      <c r="E818" s="127" t="str">
        <f ca="1">IF(OR('Project Info'!$C$16="",B818=""),"",IF(D818="Screw-in Lighting",INDEX(INDIRECT(CONCATENATE(B818,"SI_IE")),'Project Info'!C$16,1),IF(D818="Hard-Wired Lighting",INDEX(INDIRECT(CONCATENATE(B818,"HW_IE")),'Project Info'!C$16,1))))</f>
        <v/>
      </c>
      <c r="F818" s="128" t="str">
        <f>IF(OR('Retrofit Inputs'!D822="",'Retrofit Inputs'!F822=""),"",IF(OR('Retrofit Inputs'!D822="LED Tube",'Retrofit Inputs'!D822="LED Kit"),CONCATENATE("LED"," ",'Retrofit Inputs'!F822),CONCATENATE('Retrofit Inputs'!D822, " ",'Retrofit Inputs'!F822)))</f>
        <v/>
      </c>
      <c r="G818" s="120" t="str">
        <f>IF(F818="","",VLOOKUP(F818,Measures!D$11:G$245,4,FALSE))</f>
        <v/>
      </c>
      <c r="H818" s="129" t="str">
        <f>IF('Retrofit Inputs'!H822=0,"",'Retrofit Inputs'!H822)</f>
        <v/>
      </c>
      <c r="I818" s="129" t="str">
        <f>IF('Retrofit Inputs'!K822=0,"",'Retrofit Inputs'!K822)</f>
        <v/>
      </c>
      <c r="J818" s="130" t="str">
        <f ca="1">IF(OR(B818="",I818=""),"",IF(I818="None",0,INDEX(INDIRECT(CONCATENATE(B818,"SF")),1,MATCH(I818,Defaults!D$22:G$22,0))))</f>
        <v/>
      </c>
      <c r="K818" s="128" t="str">
        <f>IF(OR('Retrofit Inputs'!M822="",'Retrofit Inputs'!O822=""),"",IF(OR('Retrofit Inputs'!M822="LED Tube",'Retrofit Inputs'!M822="LED Kit"),CONCATENATE("LED"," ",'Retrofit Inputs'!O822),CONCATENATE('Retrofit Inputs'!M822, " ",'Retrofit Inputs'!O822)))</f>
        <v/>
      </c>
      <c r="L818" s="123" t="str">
        <f>IF(K818="","",VLOOKUP(K818,Measures!D$11:G$245,4,FALSE))</f>
        <v/>
      </c>
      <c r="M818" s="129" t="str">
        <f>IF('Retrofit Inputs'!Q822=0,"",'Retrofit Inputs'!Q822)</f>
        <v/>
      </c>
      <c r="N818" s="129" t="str">
        <f>IF('Retrofit Inputs'!T822=0,"",'Retrofit Inputs'!T822)</f>
        <v/>
      </c>
      <c r="O818" s="130" t="str">
        <f ca="1">IF(OR(B818="",N818=""),"",IF(N818="None",0,INDEX(INDIRECT(CONCATENATE(B818,"SF")),1,MATCH(N818,Defaults!D$22:G$22,0))))</f>
        <v/>
      </c>
      <c r="P818" s="131" t="str">
        <f t="shared" ca="1" si="48"/>
        <v/>
      </c>
      <c r="Q818" s="228" t="str">
        <f t="shared" ca="1" si="49"/>
        <v/>
      </c>
      <c r="R818" s="132" t="str">
        <f t="shared" ca="1" si="50"/>
        <v/>
      </c>
      <c r="S818" s="352" t="str">
        <f t="shared" ca="1" si="51"/>
        <v/>
      </c>
    </row>
    <row r="819" spans="2:19" ht="15" customHeight="1">
      <c r="B819" s="348" t="str">
        <f>IF('Retrofit Inputs'!B823=0,"",'Retrofit Inputs'!B823)</f>
        <v/>
      </c>
      <c r="C819" s="118" t="str">
        <f>IF(B819="","",VLOOKUP(B819,Defaults!B$22:C$28,2,FALSE))</f>
        <v/>
      </c>
      <c r="D819" s="125" t="str">
        <f>IFERROR(VLOOKUP(F819,Measures!$D$11:$F$245,3,FALSE),"")</f>
        <v/>
      </c>
      <c r="E819" s="127" t="str">
        <f ca="1">IF(OR('Project Info'!$C$16="",B819=""),"",IF(D819="Screw-in Lighting",INDEX(INDIRECT(CONCATENATE(B819,"SI_IE")),'Project Info'!C$16,1),IF(D819="Hard-Wired Lighting",INDEX(INDIRECT(CONCATENATE(B819,"HW_IE")),'Project Info'!C$16,1))))</f>
        <v/>
      </c>
      <c r="F819" s="128" t="str">
        <f>IF(OR('Retrofit Inputs'!D823="",'Retrofit Inputs'!F823=""),"",IF(OR('Retrofit Inputs'!D823="LED Tube",'Retrofit Inputs'!D823="LED Kit"),CONCATENATE("LED"," ",'Retrofit Inputs'!F823),CONCATENATE('Retrofit Inputs'!D823, " ",'Retrofit Inputs'!F823)))</f>
        <v/>
      </c>
      <c r="G819" s="120" t="str">
        <f>IF(F819="","",VLOOKUP(F819,Measures!D$11:G$245,4,FALSE))</f>
        <v/>
      </c>
      <c r="H819" s="129" t="str">
        <f>IF('Retrofit Inputs'!H823=0,"",'Retrofit Inputs'!H823)</f>
        <v/>
      </c>
      <c r="I819" s="129" t="str">
        <f>IF('Retrofit Inputs'!K823=0,"",'Retrofit Inputs'!K823)</f>
        <v/>
      </c>
      <c r="J819" s="130" t="str">
        <f ca="1">IF(OR(B819="",I819=""),"",IF(I819="None",0,INDEX(INDIRECT(CONCATENATE(B819,"SF")),1,MATCH(I819,Defaults!D$22:G$22,0))))</f>
        <v/>
      </c>
      <c r="K819" s="128" t="str">
        <f>IF(OR('Retrofit Inputs'!M823="",'Retrofit Inputs'!O823=""),"",IF(OR('Retrofit Inputs'!M823="LED Tube",'Retrofit Inputs'!M823="LED Kit"),CONCATENATE("LED"," ",'Retrofit Inputs'!O823),CONCATENATE('Retrofit Inputs'!M823, " ",'Retrofit Inputs'!O823)))</f>
        <v/>
      </c>
      <c r="L819" s="123" t="str">
        <f>IF(K819="","",VLOOKUP(K819,Measures!D$11:G$245,4,FALSE))</f>
        <v/>
      </c>
      <c r="M819" s="121" t="str">
        <f>IF('Retrofit Inputs'!Q823=0,"",'Retrofit Inputs'!Q823)</f>
        <v/>
      </c>
      <c r="N819" s="129" t="str">
        <f>IF('Retrofit Inputs'!T823=0,"",'Retrofit Inputs'!T823)</f>
        <v/>
      </c>
      <c r="O819" s="130" t="str">
        <f ca="1">IF(OR(B819="",N819=""),"",IF(N819="None",0,INDEX(INDIRECT(CONCATENATE(B819,"SF")),1,MATCH(N819,Defaults!D$22:G$22,0))))</f>
        <v/>
      </c>
      <c r="P819" s="131" t="str">
        <f t="shared" ca="1" si="48"/>
        <v/>
      </c>
      <c r="Q819" s="228" t="str">
        <f t="shared" ca="1" si="49"/>
        <v/>
      </c>
      <c r="R819" s="132" t="str">
        <f t="shared" ca="1" si="50"/>
        <v/>
      </c>
      <c r="S819" s="352" t="str">
        <f t="shared" ca="1" si="51"/>
        <v/>
      </c>
    </row>
    <row r="820" spans="2:19" ht="15" customHeight="1">
      <c r="B820" s="348" t="str">
        <f>IF('Retrofit Inputs'!B824=0,"",'Retrofit Inputs'!B824)</f>
        <v/>
      </c>
      <c r="C820" s="118" t="str">
        <f>IF(B820="","",VLOOKUP(B820,Defaults!B$22:C$28,2,FALSE))</f>
        <v/>
      </c>
      <c r="D820" s="125" t="str">
        <f>IFERROR(VLOOKUP(F820,Measures!$D$11:$F$245,3,FALSE),"")</f>
        <v/>
      </c>
      <c r="E820" s="127" t="str">
        <f ca="1">IF(OR('Project Info'!$C$16="",B820=""),"",IF(D820="Screw-in Lighting",INDEX(INDIRECT(CONCATENATE(B820,"SI_IE")),'Project Info'!C$16,1),IF(D820="Hard-Wired Lighting",INDEX(INDIRECT(CONCATENATE(B820,"HW_IE")),'Project Info'!C$16,1))))</f>
        <v/>
      </c>
      <c r="F820" s="128" t="str">
        <f>IF(OR('Retrofit Inputs'!D824="",'Retrofit Inputs'!F824=""),"",IF(OR('Retrofit Inputs'!D824="LED Tube",'Retrofit Inputs'!D824="LED Kit"),CONCATENATE("LED"," ",'Retrofit Inputs'!F824),CONCATENATE('Retrofit Inputs'!D824, " ",'Retrofit Inputs'!F824)))</f>
        <v/>
      </c>
      <c r="G820" s="120" t="str">
        <f>IF(F820="","",VLOOKUP(F820,Measures!D$11:G$245,4,FALSE))</f>
        <v/>
      </c>
      <c r="H820" s="129" t="str">
        <f>IF('Retrofit Inputs'!H824=0,"",'Retrofit Inputs'!H824)</f>
        <v/>
      </c>
      <c r="I820" s="129" t="str">
        <f>IF('Retrofit Inputs'!K824=0,"",'Retrofit Inputs'!K824)</f>
        <v/>
      </c>
      <c r="J820" s="130" t="str">
        <f ca="1">IF(OR(B820="",I820=""),"",IF(I820="None",0,INDEX(INDIRECT(CONCATENATE(B820,"SF")),1,MATCH(I820,Defaults!D$22:G$22,0))))</f>
        <v/>
      </c>
      <c r="K820" s="24" t="str">
        <f>IF(OR('Retrofit Inputs'!M824="",'Retrofit Inputs'!O824=""),"",IF(OR('Retrofit Inputs'!M824="LED Tube",'Retrofit Inputs'!M824="LED Kit"),CONCATENATE("LED"," ",'Retrofit Inputs'!O824),CONCATENATE('Retrofit Inputs'!M824, " ",'Retrofit Inputs'!O824)))</f>
        <v/>
      </c>
      <c r="L820" s="123" t="str">
        <f>IF(K820="","",VLOOKUP(K820,Measures!D$11:G$245,4,FALSE))</f>
        <v/>
      </c>
      <c r="M820" s="121" t="str">
        <f>IF('Retrofit Inputs'!Q824=0,"",'Retrofit Inputs'!Q824)</f>
        <v/>
      </c>
      <c r="N820" s="25" t="str">
        <f>IF('Retrofit Inputs'!T824=0,"",'Retrofit Inputs'!T824)</f>
        <v/>
      </c>
      <c r="O820" s="26" t="str">
        <f ca="1">IF(OR(B820="",N820=""),"",IF(N820="None",0,INDEX(INDIRECT(CONCATENATE(B820,"SF")),1,MATCH(N820,Defaults!D$22:G$22,0))))</f>
        <v/>
      </c>
      <c r="P820" s="131" t="str">
        <f t="shared" ca="1" si="48"/>
        <v/>
      </c>
      <c r="Q820" s="229" t="str">
        <f t="shared" ca="1" si="49"/>
        <v/>
      </c>
      <c r="R820" s="81" t="str">
        <f t="shared" ca="1" si="50"/>
        <v/>
      </c>
      <c r="S820" s="353" t="str">
        <f t="shared" ca="1" si="51"/>
        <v/>
      </c>
    </row>
    <row r="821" spans="2:19" ht="15" customHeight="1">
      <c r="B821" s="348" t="str">
        <f>IF('Retrofit Inputs'!B825=0,"",'Retrofit Inputs'!B825)</f>
        <v/>
      </c>
      <c r="C821" s="118" t="str">
        <f>IF(B821="","",VLOOKUP(B821,Defaults!B$22:C$28,2,FALSE))</f>
        <v/>
      </c>
      <c r="D821" s="125" t="str">
        <f>IFERROR(VLOOKUP(F821,Measures!$D$11:$F$245,3,FALSE),"")</f>
        <v/>
      </c>
      <c r="E821" s="127" t="str">
        <f ca="1">IF(OR('Project Info'!$C$16="",B821=""),"",IF(D821="Screw-in Lighting",INDEX(INDIRECT(CONCATENATE(B821,"SI_IE")),'Project Info'!C$16,1),IF(D821="Hard-Wired Lighting",INDEX(INDIRECT(CONCATENATE(B821,"HW_IE")),'Project Info'!C$16,1))))</f>
        <v/>
      </c>
      <c r="F821" s="128" t="str">
        <f>IF(OR('Retrofit Inputs'!D825="",'Retrofit Inputs'!F825=""),"",IF(OR('Retrofit Inputs'!D825="LED Tube",'Retrofit Inputs'!D825="LED Kit"),CONCATENATE("LED"," ",'Retrofit Inputs'!F825),CONCATENATE('Retrofit Inputs'!D825, " ",'Retrofit Inputs'!F825)))</f>
        <v/>
      </c>
      <c r="G821" s="120" t="str">
        <f>IF(F821="","",VLOOKUP(F821,Measures!D$11:G$245,4,FALSE))</f>
        <v/>
      </c>
      <c r="H821" s="129" t="str">
        <f>IF('Retrofit Inputs'!H825=0,"",'Retrofit Inputs'!H825)</f>
        <v/>
      </c>
      <c r="I821" s="129" t="str">
        <f>IF('Retrofit Inputs'!K825=0,"",'Retrofit Inputs'!K825)</f>
        <v/>
      </c>
      <c r="J821" s="130" t="str">
        <f ca="1">IF(OR(B821="",I821=""),"",IF(I821="None",0,INDEX(INDIRECT(CONCATENATE(B821,"SF")),1,MATCH(I821,Defaults!D$22:G$22,0))))</f>
        <v/>
      </c>
      <c r="K821" s="128" t="str">
        <f>IF(OR('Retrofit Inputs'!M825="",'Retrofit Inputs'!O825=""),"",IF(OR('Retrofit Inputs'!M825="LED Tube",'Retrofit Inputs'!M825="LED Kit"),CONCATENATE("LED"," ",'Retrofit Inputs'!O825),CONCATENATE('Retrofit Inputs'!M825, " ",'Retrofit Inputs'!O825)))</f>
        <v/>
      </c>
      <c r="L821" s="123" t="str">
        <f>IF(K821="","",VLOOKUP(K821,Measures!D$11:G$245,4,FALSE))</f>
        <v/>
      </c>
      <c r="M821" s="121" t="str">
        <f>IF('Retrofit Inputs'!Q825=0,"",'Retrofit Inputs'!Q825)</f>
        <v/>
      </c>
      <c r="N821" s="129" t="str">
        <f>IF('Retrofit Inputs'!T825=0,"",'Retrofit Inputs'!T825)</f>
        <v/>
      </c>
      <c r="O821" s="130" t="str">
        <f ca="1">IF(OR(B821="",N821=""),"",IF(N821="None",0,INDEX(INDIRECT(CONCATENATE(B821,"SF")),1,MATCH(N821,Defaults!D$22:G$22,0))))</f>
        <v/>
      </c>
      <c r="P821" s="131" t="str">
        <f t="shared" ca="1" si="48"/>
        <v/>
      </c>
      <c r="Q821" s="228" t="str">
        <f t="shared" ca="1" si="49"/>
        <v/>
      </c>
      <c r="R821" s="132" t="str">
        <f t="shared" ca="1" si="50"/>
        <v/>
      </c>
      <c r="S821" s="352" t="str">
        <f t="shared" ca="1" si="51"/>
        <v/>
      </c>
    </row>
    <row r="822" spans="2:19" ht="15" customHeight="1">
      <c r="B822" s="348" t="str">
        <f>IF('Retrofit Inputs'!B826=0,"",'Retrofit Inputs'!B826)</f>
        <v/>
      </c>
      <c r="C822" s="118" t="str">
        <f>IF(B822="","",VLOOKUP(B822,Defaults!B$22:C$28,2,FALSE))</f>
        <v/>
      </c>
      <c r="D822" s="125" t="str">
        <f>IFERROR(VLOOKUP(F822,Measures!$D$11:$F$245,3,FALSE),"")</f>
        <v/>
      </c>
      <c r="E822" s="127" t="str">
        <f ca="1">IF(OR('Project Info'!$C$16="",B822=""),"",IF(D822="Screw-in Lighting",INDEX(INDIRECT(CONCATENATE(B822,"SI_IE")),'Project Info'!C$16,1),IF(D822="Hard-Wired Lighting",INDEX(INDIRECT(CONCATENATE(B822,"HW_IE")),'Project Info'!C$16,1))))</f>
        <v/>
      </c>
      <c r="F822" s="128" t="str">
        <f>IF(OR('Retrofit Inputs'!D826="",'Retrofit Inputs'!F826=""),"",IF(OR('Retrofit Inputs'!D826="LED Tube",'Retrofit Inputs'!D826="LED Kit"),CONCATENATE("LED"," ",'Retrofit Inputs'!F826),CONCATENATE('Retrofit Inputs'!D826, " ",'Retrofit Inputs'!F826)))</f>
        <v/>
      </c>
      <c r="G822" s="120" t="str">
        <f>IF(F822="","",VLOOKUP(F822,Measures!D$11:G$245,4,FALSE))</f>
        <v/>
      </c>
      <c r="H822" s="129" t="str">
        <f>IF('Retrofit Inputs'!H826=0,"",'Retrofit Inputs'!H826)</f>
        <v/>
      </c>
      <c r="I822" s="129" t="str">
        <f>IF('Retrofit Inputs'!K826=0,"",'Retrofit Inputs'!K826)</f>
        <v/>
      </c>
      <c r="J822" s="130" t="str">
        <f ca="1">IF(OR(B822="",I822=""),"",IF(I822="None",0,INDEX(INDIRECT(CONCATENATE(B822,"SF")),1,MATCH(I822,Defaults!D$22:G$22,0))))</f>
        <v/>
      </c>
      <c r="K822" s="128" t="str">
        <f>IF(OR('Retrofit Inputs'!M826="",'Retrofit Inputs'!O826=""),"",IF(OR('Retrofit Inputs'!M826="LED Tube",'Retrofit Inputs'!M826="LED Kit"),CONCATENATE("LED"," ",'Retrofit Inputs'!O826),CONCATENATE('Retrofit Inputs'!M826, " ",'Retrofit Inputs'!O826)))</f>
        <v/>
      </c>
      <c r="L822" s="123" t="str">
        <f>IF(K822="","",VLOOKUP(K822,Measures!D$11:G$245,4,FALSE))</f>
        <v/>
      </c>
      <c r="M822" s="121" t="str">
        <f>IF('Retrofit Inputs'!Q826=0,"",'Retrofit Inputs'!Q826)</f>
        <v/>
      </c>
      <c r="N822" s="129" t="str">
        <f>IF('Retrofit Inputs'!T826=0,"",'Retrofit Inputs'!T826)</f>
        <v/>
      </c>
      <c r="O822" s="130" t="str">
        <f ca="1">IF(OR(B822="",N822=""),"",IF(N822="None",0,INDEX(INDIRECT(CONCATENATE(B822,"SF")),1,MATCH(N822,Defaults!D$22:G$22,0))))</f>
        <v/>
      </c>
      <c r="P822" s="131" t="str">
        <f t="shared" ca="1" si="48"/>
        <v/>
      </c>
      <c r="Q822" s="228" t="str">
        <f t="shared" ca="1" si="49"/>
        <v/>
      </c>
      <c r="R822" s="132" t="str">
        <f t="shared" ca="1" si="50"/>
        <v/>
      </c>
      <c r="S822" s="352" t="str">
        <f t="shared" ca="1" si="51"/>
        <v/>
      </c>
    </row>
    <row r="823" spans="2:19" ht="15" customHeight="1">
      <c r="B823" s="348" t="str">
        <f>IF('Retrofit Inputs'!B827=0,"",'Retrofit Inputs'!B827)</f>
        <v/>
      </c>
      <c r="C823" s="118" t="str">
        <f>IF(B823="","",VLOOKUP(B823,Defaults!B$22:C$28,2,FALSE))</f>
        <v/>
      </c>
      <c r="D823" s="125" t="str">
        <f>IFERROR(VLOOKUP(F823,Measures!$D$11:$F$245,3,FALSE),"")</f>
        <v/>
      </c>
      <c r="E823" s="127" t="str">
        <f ca="1">IF(OR('Project Info'!$C$16="",B823=""),"",IF(D823="Screw-in Lighting",INDEX(INDIRECT(CONCATENATE(B823,"SI_IE")),'Project Info'!C$16,1),IF(D823="Hard-Wired Lighting",INDEX(INDIRECT(CONCATENATE(B823,"HW_IE")),'Project Info'!C$16,1))))</f>
        <v/>
      </c>
      <c r="F823" s="128" t="str">
        <f>IF(OR('Retrofit Inputs'!D827="",'Retrofit Inputs'!F827=""),"",IF(OR('Retrofit Inputs'!D827="LED Tube",'Retrofit Inputs'!D827="LED Kit"),CONCATENATE("LED"," ",'Retrofit Inputs'!F827),CONCATENATE('Retrofit Inputs'!D827, " ",'Retrofit Inputs'!F827)))</f>
        <v/>
      </c>
      <c r="G823" s="120" t="str">
        <f>IF(F823="","",VLOOKUP(F823,Measures!D$11:G$245,4,FALSE))</f>
        <v/>
      </c>
      <c r="H823" s="129" t="str">
        <f>IF('Retrofit Inputs'!H827=0,"",'Retrofit Inputs'!H827)</f>
        <v/>
      </c>
      <c r="I823" s="129" t="str">
        <f>IF('Retrofit Inputs'!K827=0,"",'Retrofit Inputs'!K827)</f>
        <v/>
      </c>
      <c r="J823" s="130" t="str">
        <f ca="1">IF(OR(B823="",I823=""),"",IF(I823="None",0,INDEX(INDIRECT(CONCATENATE(B823,"SF")),1,MATCH(I823,Defaults!D$22:G$22,0))))</f>
        <v/>
      </c>
      <c r="K823" s="128" t="str">
        <f>IF(OR('Retrofit Inputs'!M827="",'Retrofit Inputs'!O827=""),"",IF(OR('Retrofit Inputs'!M827="LED Tube",'Retrofit Inputs'!M827="LED Kit"),CONCATENATE("LED"," ",'Retrofit Inputs'!O827),CONCATENATE('Retrofit Inputs'!M827, " ",'Retrofit Inputs'!O827)))</f>
        <v/>
      </c>
      <c r="L823" s="123" t="str">
        <f>IF(K823="","",VLOOKUP(K823,Measures!D$11:G$245,4,FALSE))</f>
        <v/>
      </c>
      <c r="M823" s="121" t="str">
        <f>IF('Retrofit Inputs'!Q827=0,"",'Retrofit Inputs'!Q827)</f>
        <v/>
      </c>
      <c r="N823" s="129" t="str">
        <f>IF('Retrofit Inputs'!T827=0,"",'Retrofit Inputs'!T827)</f>
        <v/>
      </c>
      <c r="O823" s="130" t="str">
        <f ca="1">IF(OR(B823="",N823=""),"",IF(N823="None",0,INDEX(INDIRECT(CONCATENATE(B823,"SF")),1,MATCH(N823,Defaults!D$22:G$22,0))))</f>
        <v/>
      </c>
      <c r="P823" s="131" t="str">
        <f t="shared" ca="1" si="48"/>
        <v/>
      </c>
      <c r="Q823" s="228" t="str">
        <f t="shared" ca="1" si="49"/>
        <v/>
      </c>
      <c r="R823" s="132" t="str">
        <f t="shared" ca="1" si="50"/>
        <v/>
      </c>
      <c r="S823" s="352" t="str">
        <f t="shared" ca="1" si="51"/>
        <v/>
      </c>
    </row>
    <row r="824" spans="2:19" ht="15" customHeight="1">
      <c r="B824" s="348" t="str">
        <f>IF('Retrofit Inputs'!B828=0,"",'Retrofit Inputs'!B828)</f>
        <v/>
      </c>
      <c r="C824" s="118" t="str">
        <f>IF(B824="","",VLOOKUP(B824,Defaults!B$22:C$28,2,FALSE))</f>
        <v/>
      </c>
      <c r="D824" s="125" t="str">
        <f>IFERROR(VLOOKUP(F824,Measures!$D$11:$F$245,3,FALSE),"")</f>
        <v/>
      </c>
      <c r="E824" s="127" t="str">
        <f ca="1">IF(OR('Project Info'!$C$16="",B824=""),"",IF(D824="Screw-in Lighting",INDEX(INDIRECT(CONCATENATE(B824,"SI_IE")),'Project Info'!C$16,1),IF(D824="Hard-Wired Lighting",INDEX(INDIRECT(CONCATENATE(B824,"HW_IE")),'Project Info'!C$16,1))))</f>
        <v/>
      </c>
      <c r="F824" s="128" t="str">
        <f>IF(OR('Retrofit Inputs'!D828="",'Retrofit Inputs'!F828=""),"",IF(OR('Retrofit Inputs'!D828="LED Tube",'Retrofit Inputs'!D828="LED Kit"),CONCATENATE("LED"," ",'Retrofit Inputs'!F828),CONCATENATE('Retrofit Inputs'!D828, " ",'Retrofit Inputs'!F828)))</f>
        <v/>
      </c>
      <c r="G824" s="120" t="str">
        <f>IF(F824="","",VLOOKUP(F824,Measures!D$11:G$245,4,FALSE))</f>
        <v/>
      </c>
      <c r="H824" s="129" t="str">
        <f>IF('Retrofit Inputs'!H828=0,"",'Retrofit Inputs'!H828)</f>
        <v/>
      </c>
      <c r="I824" s="129" t="str">
        <f>IF('Retrofit Inputs'!K828=0,"",'Retrofit Inputs'!K828)</f>
        <v/>
      </c>
      <c r="J824" s="130" t="str">
        <f ca="1">IF(OR(B824="",I824=""),"",IF(I824="None",0,INDEX(INDIRECT(CONCATENATE(B824,"SF")),1,MATCH(I824,Defaults!D$22:G$22,0))))</f>
        <v/>
      </c>
      <c r="K824" s="128" t="str">
        <f>IF(OR('Retrofit Inputs'!M828="",'Retrofit Inputs'!O828=""),"",IF(OR('Retrofit Inputs'!M828="LED Tube",'Retrofit Inputs'!M828="LED Kit"),CONCATENATE("LED"," ",'Retrofit Inputs'!O828),CONCATENATE('Retrofit Inputs'!M828, " ",'Retrofit Inputs'!O828)))</f>
        <v/>
      </c>
      <c r="L824" s="123" t="str">
        <f>IF(K824="","",VLOOKUP(K824,Measures!D$11:G$245,4,FALSE))</f>
        <v/>
      </c>
      <c r="M824" s="121" t="str">
        <f>IF('Retrofit Inputs'!Q828=0,"",'Retrofit Inputs'!Q828)</f>
        <v/>
      </c>
      <c r="N824" s="129" t="str">
        <f>IF('Retrofit Inputs'!T828=0,"",'Retrofit Inputs'!T828)</f>
        <v/>
      </c>
      <c r="O824" s="130" t="str">
        <f ca="1">IF(OR(B824="",N824=""),"",IF(N824="None",0,INDEX(INDIRECT(CONCATENATE(B824,"SF")),1,MATCH(N824,Defaults!D$22:G$22,0))))</f>
        <v/>
      </c>
      <c r="P824" s="131" t="str">
        <f t="shared" ca="1" si="48"/>
        <v/>
      </c>
      <c r="Q824" s="228" t="str">
        <f t="shared" ca="1" si="49"/>
        <v/>
      </c>
      <c r="R824" s="132" t="str">
        <f t="shared" ca="1" si="50"/>
        <v/>
      </c>
      <c r="S824" s="352" t="str">
        <f t="shared" ca="1" si="51"/>
        <v/>
      </c>
    </row>
    <row r="825" spans="2:19" ht="15" customHeight="1">
      <c r="B825" s="348" t="str">
        <f>IF('Retrofit Inputs'!B829=0,"",'Retrofit Inputs'!B829)</f>
        <v/>
      </c>
      <c r="C825" s="118" t="str">
        <f>IF(B825="","",VLOOKUP(B825,Defaults!B$22:C$28,2,FALSE))</f>
        <v/>
      </c>
      <c r="D825" s="125" t="str">
        <f>IFERROR(VLOOKUP(F825,Measures!$D$11:$F$245,3,FALSE),"")</f>
        <v/>
      </c>
      <c r="E825" s="127" t="str">
        <f ca="1">IF(OR('Project Info'!$C$16="",B825=""),"",IF(D825="Screw-in Lighting",INDEX(INDIRECT(CONCATENATE(B825,"SI_IE")),'Project Info'!C$16,1),IF(D825="Hard-Wired Lighting",INDEX(INDIRECT(CONCATENATE(B825,"HW_IE")),'Project Info'!C$16,1))))</f>
        <v/>
      </c>
      <c r="F825" s="128" t="str">
        <f>IF(OR('Retrofit Inputs'!D829="",'Retrofit Inputs'!F829=""),"",IF(OR('Retrofit Inputs'!D829="LED Tube",'Retrofit Inputs'!D829="LED Kit"),CONCATENATE("LED"," ",'Retrofit Inputs'!F829),CONCATENATE('Retrofit Inputs'!D829, " ",'Retrofit Inputs'!F829)))</f>
        <v/>
      </c>
      <c r="G825" s="120" t="str">
        <f>IF(F825="","",VLOOKUP(F825,Measures!D$11:G$245,4,FALSE))</f>
        <v/>
      </c>
      <c r="H825" s="129" t="str">
        <f>IF('Retrofit Inputs'!H829=0,"",'Retrofit Inputs'!H829)</f>
        <v/>
      </c>
      <c r="I825" s="129" t="str">
        <f>IF('Retrofit Inputs'!K829=0,"",'Retrofit Inputs'!K829)</f>
        <v/>
      </c>
      <c r="J825" s="130" t="str">
        <f ca="1">IF(OR(B825="",I825=""),"",IF(I825="None",0,INDEX(INDIRECT(CONCATENATE(B825,"SF")),1,MATCH(I825,Defaults!D$22:G$22,0))))</f>
        <v/>
      </c>
      <c r="K825" s="128" t="str">
        <f>IF(OR('Retrofit Inputs'!M829="",'Retrofit Inputs'!O829=""),"",IF(OR('Retrofit Inputs'!M829="LED Tube",'Retrofit Inputs'!M829="LED Kit"),CONCATENATE("LED"," ",'Retrofit Inputs'!O829),CONCATENATE('Retrofit Inputs'!M829, " ",'Retrofit Inputs'!O829)))</f>
        <v/>
      </c>
      <c r="L825" s="123" t="str">
        <f>IF(K825="","",VLOOKUP(K825,Measures!D$11:G$245,4,FALSE))</f>
        <v/>
      </c>
      <c r="M825" s="121" t="str">
        <f>IF('Retrofit Inputs'!Q829=0,"",'Retrofit Inputs'!Q829)</f>
        <v/>
      </c>
      <c r="N825" s="129" t="str">
        <f>IF('Retrofit Inputs'!T829=0,"",'Retrofit Inputs'!T829)</f>
        <v/>
      </c>
      <c r="O825" s="130" t="str">
        <f ca="1">IF(OR(B825="",N825=""),"",IF(N825="None",0,INDEX(INDIRECT(CONCATENATE(B825,"SF")),1,MATCH(N825,Defaults!D$22:G$22,0))))</f>
        <v/>
      </c>
      <c r="P825" s="131" t="str">
        <f t="shared" ca="1" si="48"/>
        <v/>
      </c>
      <c r="Q825" s="228" t="str">
        <f t="shared" ca="1" si="49"/>
        <v/>
      </c>
      <c r="R825" s="132" t="str">
        <f t="shared" ca="1" si="50"/>
        <v/>
      </c>
      <c r="S825" s="352" t="str">
        <f t="shared" ca="1" si="51"/>
        <v/>
      </c>
    </row>
    <row r="826" spans="2:19" ht="15" customHeight="1">
      <c r="B826" s="348" t="str">
        <f>IF('Retrofit Inputs'!B830=0,"",'Retrofit Inputs'!B830)</f>
        <v/>
      </c>
      <c r="C826" s="118" t="str">
        <f>IF(B826="","",VLOOKUP(B826,Defaults!B$22:C$28,2,FALSE))</f>
        <v/>
      </c>
      <c r="D826" s="125" t="str">
        <f>IFERROR(VLOOKUP(F826,Measures!$D$11:$F$245,3,FALSE),"")</f>
        <v/>
      </c>
      <c r="E826" s="127" t="str">
        <f ca="1">IF(OR('Project Info'!$C$16="",B826=""),"",IF(D826="Screw-in Lighting",INDEX(INDIRECT(CONCATENATE(B826,"SI_IE")),'Project Info'!C$16,1),IF(D826="Hard-Wired Lighting",INDEX(INDIRECT(CONCATENATE(B826,"HW_IE")),'Project Info'!C$16,1))))</f>
        <v/>
      </c>
      <c r="F826" s="133" t="str">
        <f>IF(OR('Retrofit Inputs'!D830="",'Retrofit Inputs'!F830=""),"",IF(OR('Retrofit Inputs'!D830="LED Tube",'Retrofit Inputs'!D830="LED Kit"),CONCATENATE("LED"," ",'Retrofit Inputs'!F830),CONCATENATE('Retrofit Inputs'!D830, " ",'Retrofit Inputs'!F830)))</f>
        <v/>
      </c>
      <c r="G826" s="120" t="str">
        <f>IF(F826="","",VLOOKUP(F826,Measures!D$11:G$245,4,FALSE))</f>
        <v/>
      </c>
      <c r="H826" s="134" t="str">
        <f>IF('Retrofit Inputs'!H830=0,"",'Retrofit Inputs'!H830)</f>
        <v/>
      </c>
      <c r="I826" s="134" t="str">
        <f>IF('Retrofit Inputs'!K830=0,"",'Retrofit Inputs'!K830)</f>
        <v/>
      </c>
      <c r="J826" s="135" t="str">
        <f ca="1">IF(OR(B826="",I826=""),"",IF(I826="None",0,INDEX(INDIRECT(CONCATENATE(B826,"SF")),1,MATCH(I826,Defaults!D$22:G$22,0))))</f>
        <v/>
      </c>
      <c r="K826" s="128" t="str">
        <f>IF(OR('Retrofit Inputs'!M830="",'Retrofit Inputs'!O830=""),"",IF(OR('Retrofit Inputs'!M830="LED Tube",'Retrofit Inputs'!M830="LED Kit"),CONCATENATE("LED"," ",'Retrofit Inputs'!O830),CONCATENATE('Retrofit Inputs'!M830, " ",'Retrofit Inputs'!O830)))</f>
        <v/>
      </c>
      <c r="L826" s="123" t="str">
        <f>IF(K826="","",VLOOKUP(K826,Measures!D$11:G$245,4,FALSE))</f>
        <v/>
      </c>
      <c r="M826" s="121" t="str">
        <f>IF('Retrofit Inputs'!Q830=0,"",'Retrofit Inputs'!Q830)</f>
        <v/>
      </c>
      <c r="N826" s="129" t="str">
        <f>IF('Retrofit Inputs'!T830=0,"",'Retrofit Inputs'!T830)</f>
        <v/>
      </c>
      <c r="O826" s="130" t="str">
        <f ca="1">IF(OR(B826="",N826=""),"",IF(N826="None",0,INDEX(INDIRECT(CONCATENATE(B826,"SF")),1,MATCH(N826,Defaults!D$22:G$22,0))))</f>
        <v/>
      </c>
      <c r="P826" s="131" t="str">
        <f t="shared" ca="1" si="48"/>
        <v/>
      </c>
      <c r="Q826" s="228" t="str">
        <f t="shared" ca="1" si="49"/>
        <v/>
      </c>
      <c r="R826" s="132" t="str">
        <f t="shared" ca="1" si="50"/>
        <v/>
      </c>
      <c r="S826" s="352" t="str">
        <f t="shared" ca="1" si="51"/>
        <v/>
      </c>
    </row>
    <row r="827" spans="2:19" ht="15" customHeight="1">
      <c r="B827" s="348" t="str">
        <f>IF('Retrofit Inputs'!B831=0,"",'Retrofit Inputs'!B831)</f>
        <v/>
      </c>
      <c r="C827" s="118" t="str">
        <f>IF(B827="","",VLOOKUP(B827,Defaults!B$22:C$28,2,FALSE))</f>
        <v/>
      </c>
      <c r="D827" s="125" t="str">
        <f>IFERROR(VLOOKUP(F827,Measures!$D$11:$F$245,3,FALSE),"")</f>
        <v/>
      </c>
      <c r="E827" s="127" t="str">
        <f ca="1">IF(OR('Project Info'!$C$16="",B827=""),"",IF(D827="Screw-in Lighting",INDEX(INDIRECT(CONCATENATE(B827,"SI_IE")),'Project Info'!C$16,1),IF(D827="Hard-Wired Lighting",INDEX(INDIRECT(CONCATENATE(B827,"HW_IE")),'Project Info'!C$16,1))))</f>
        <v/>
      </c>
      <c r="F827" s="133" t="str">
        <f>IF(OR('Retrofit Inputs'!D831="",'Retrofit Inputs'!F831=""),"",IF(OR('Retrofit Inputs'!D831="LED Tube",'Retrofit Inputs'!D831="LED Kit"),CONCATENATE("LED"," ",'Retrofit Inputs'!F831),CONCATENATE('Retrofit Inputs'!D831, " ",'Retrofit Inputs'!F831)))</f>
        <v/>
      </c>
      <c r="G827" s="120" t="str">
        <f>IF(F827="","",VLOOKUP(F827,Measures!D$11:G$245,4,FALSE))</f>
        <v/>
      </c>
      <c r="H827" s="134" t="str">
        <f>IF('Retrofit Inputs'!H831=0,"",'Retrofit Inputs'!H831)</f>
        <v/>
      </c>
      <c r="I827" s="134" t="str">
        <f>IF('Retrofit Inputs'!K831=0,"",'Retrofit Inputs'!K831)</f>
        <v/>
      </c>
      <c r="J827" s="135" t="str">
        <f ca="1">IF(OR(B827="",I827=""),"",IF(I827="None",0,INDEX(INDIRECT(CONCATENATE(B827,"SF")),1,MATCH(I827,Defaults!D$22:G$22,0))))</f>
        <v/>
      </c>
      <c r="K827" s="128" t="str">
        <f>IF(OR('Retrofit Inputs'!M831="",'Retrofit Inputs'!O831=""),"",IF(OR('Retrofit Inputs'!M831="LED Tube",'Retrofit Inputs'!M831="LED Kit"),CONCATENATE("LED"," ",'Retrofit Inputs'!O831),CONCATENATE('Retrofit Inputs'!M831, " ",'Retrofit Inputs'!O831)))</f>
        <v/>
      </c>
      <c r="L827" s="123" t="str">
        <f>IF(K827="","",VLOOKUP(K827,Measures!D$11:G$245,4,FALSE))</f>
        <v/>
      </c>
      <c r="M827" s="121" t="str">
        <f>IF('Retrofit Inputs'!Q831=0,"",'Retrofit Inputs'!Q831)</f>
        <v/>
      </c>
      <c r="N827" s="129" t="str">
        <f>IF('Retrofit Inputs'!T831=0,"",'Retrofit Inputs'!T831)</f>
        <v/>
      </c>
      <c r="O827" s="130" t="str">
        <f ca="1">IF(OR(B827="",N827=""),"",IF(N827="None",0,INDEX(INDIRECT(CONCATENATE(B827,"SF")),1,MATCH(N827,Defaults!D$22:G$22,0))))</f>
        <v/>
      </c>
      <c r="P827" s="131" t="str">
        <f t="shared" ca="1" si="48"/>
        <v/>
      </c>
      <c r="Q827" s="228" t="str">
        <f t="shared" ca="1" si="49"/>
        <v/>
      </c>
      <c r="R827" s="132" t="str">
        <f t="shared" ca="1" si="50"/>
        <v/>
      </c>
      <c r="S827" s="352" t="str">
        <f t="shared" ca="1" si="51"/>
        <v/>
      </c>
    </row>
    <row r="828" spans="2:19" ht="15" customHeight="1">
      <c r="B828" s="348" t="str">
        <f>IF('Retrofit Inputs'!B832=0,"",'Retrofit Inputs'!B832)</f>
        <v/>
      </c>
      <c r="C828" s="118" t="str">
        <f>IF(B828="","",VLOOKUP(B828,Defaults!B$22:C$28,2,FALSE))</f>
        <v/>
      </c>
      <c r="D828" s="125" t="str">
        <f>IFERROR(VLOOKUP(F828,Measures!$D$11:$F$245,3,FALSE),"")</f>
        <v/>
      </c>
      <c r="E828" s="127" t="str">
        <f ca="1">IF(OR('Project Info'!$C$16="",B828=""),"",IF(D828="Screw-in Lighting",INDEX(INDIRECT(CONCATENATE(B828,"SI_IE")),'Project Info'!C$16,1),IF(D828="Hard-Wired Lighting",INDEX(INDIRECT(CONCATENATE(B828,"HW_IE")),'Project Info'!C$16,1))))</f>
        <v/>
      </c>
      <c r="F828" s="117" t="str">
        <f>IF(OR('Retrofit Inputs'!D832="",'Retrofit Inputs'!F832=""),"",IF(OR('Retrofit Inputs'!D832="LED Tube",'Retrofit Inputs'!D832="LED Kit"),CONCATENATE("LED"," ",'Retrofit Inputs'!F832),CONCATENATE('Retrofit Inputs'!D832, " ",'Retrofit Inputs'!F832)))</f>
        <v/>
      </c>
      <c r="G828" s="120" t="str">
        <f>IF(F828="","",VLOOKUP(F828,Measures!D$11:G$245,4,FALSE))</f>
        <v/>
      </c>
      <c r="H828" s="121" t="str">
        <f>IF('Retrofit Inputs'!H832=0,"",'Retrofit Inputs'!H832)</f>
        <v/>
      </c>
      <c r="I828" s="121" t="str">
        <f>IF('Retrofit Inputs'!K832=0,"",'Retrofit Inputs'!K832)</f>
        <v/>
      </c>
      <c r="J828" s="122" t="str">
        <f ca="1">IF(OR(B828="",I828=""),"",IF(I828="None",0,INDEX(INDIRECT(CONCATENATE(B828,"SF")),1,MATCH(I828,Defaults!D$22:G$22,0))))</f>
        <v/>
      </c>
      <c r="K828" s="117" t="str">
        <f>IF(OR('Retrofit Inputs'!M832="",'Retrofit Inputs'!O832=""),"",IF(OR('Retrofit Inputs'!M832="LED Tube",'Retrofit Inputs'!M832="LED Kit"),CONCATENATE("LED"," ",'Retrofit Inputs'!O832),CONCATENATE('Retrofit Inputs'!M832, " ",'Retrofit Inputs'!O832)))</f>
        <v/>
      </c>
      <c r="L828" s="123" t="str">
        <f>IF(K828="","",VLOOKUP(K828,Measures!D$11:G$245,4,FALSE))</f>
        <v/>
      </c>
      <c r="M828" s="121" t="str">
        <f>IF('Retrofit Inputs'!Q832=0,"",'Retrofit Inputs'!Q832)</f>
        <v/>
      </c>
      <c r="N828" s="121" t="str">
        <f>IF('Retrofit Inputs'!T832=0,"",'Retrofit Inputs'!T832)</f>
        <v/>
      </c>
      <c r="O828" s="122" t="str">
        <f ca="1">IF(OR(B828="",N828=""),"",IF(N828="None",0,INDEX(INDIRECT(CONCATENATE(B828,"SF")),1,MATCH(N828,Defaults!D$22:G$22,0))))</f>
        <v/>
      </c>
      <c r="P828" s="136" t="str">
        <f t="shared" ca="1" si="48"/>
        <v/>
      </c>
      <c r="Q828" s="230" t="str">
        <f t="shared" ca="1" si="49"/>
        <v/>
      </c>
      <c r="R828" s="126" t="str">
        <f t="shared" ca="1" si="50"/>
        <v/>
      </c>
      <c r="S828" s="351" t="str">
        <f t="shared" ca="1" si="51"/>
        <v/>
      </c>
    </row>
    <row r="829" spans="2:19" ht="15" customHeight="1">
      <c r="B829" s="348" t="str">
        <f>IF('Retrofit Inputs'!B833=0,"",'Retrofit Inputs'!B833)</f>
        <v/>
      </c>
      <c r="C829" s="118" t="str">
        <f>IF(B829="","",VLOOKUP(B829,Defaults!B$22:C$28,2,FALSE))</f>
        <v/>
      </c>
      <c r="D829" s="125" t="str">
        <f>IFERROR(VLOOKUP(F829,Measures!$D$11:$F$245,3,FALSE),"")</f>
        <v/>
      </c>
      <c r="E829" s="127" t="str">
        <f ca="1">IF(OR('Project Info'!$C$16="",B829=""),"",IF(D829="Screw-in Lighting",INDEX(INDIRECT(CONCATENATE(B829,"SI_IE")),'Project Info'!C$16,1),IF(D829="Hard-Wired Lighting",INDEX(INDIRECT(CONCATENATE(B829,"HW_IE")),'Project Info'!C$16,1))))</f>
        <v/>
      </c>
      <c r="F829" s="128" t="str">
        <f>IF(OR('Retrofit Inputs'!D833="",'Retrofit Inputs'!F833=""),"",IF(OR('Retrofit Inputs'!D833="LED Tube",'Retrofit Inputs'!D833="LED Kit"),CONCATENATE("LED"," ",'Retrofit Inputs'!F833),CONCATENATE('Retrofit Inputs'!D833, " ",'Retrofit Inputs'!F833)))</f>
        <v/>
      </c>
      <c r="G829" s="120" t="str">
        <f>IF(F829="","",VLOOKUP(F829,Measures!D$11:G$245,4,FALSE))</f>
        <v/>
      </c>
      <c r="H829" s="129" t="str">
        <f>IF('Retrofit Inputs'!H833=0,"",'Retrofit Inputs'!H833)</f>
        <v/>
      </c>
      <c r="I829" s="129" t="str">
        <f>IF('Retrofit Inputs'!K833=0,"",'Retrofit Inputs'!K833)</f>
        <v/>
      </c>
      <c r="J829" s="130" t="str">
        <f ca="1">IF(OR(B829="",I829=""),"",IF(I829="None",0,INDEX(INDIRECT(CONCATENATE(B829,"SF")),1,MATCH(I829,Defaults!D$22:G$22,0))))</f>
        <v/>
      </c>
      <c r="K829" s="128" t="str">
        <f>IF(OR('Retrofit Inputs'!M833="",'Retrofit Inputs'!O833=""),"",IF(OR('Retrofit Inputs'!M833="LED Tube",'Retrofit Inputs'!M833="LED Kit"),CONCATENATE("LED"," ",'Retrofit Inputs'!O833),CONCATENATE('Retrofit Inputs'!M833, " ",'Retrofit Inputs'!O833)))</f>
        <v/>
      </c>
      <c r="L829" s="123" t="str">
        <f>IF(K829="","",VLOOKUP(K829,Measures!D$11:G$245,4,FALSE))</f>
        <v/>
      </c>
      <c r="M829" s="121" t="str">
        <f>IF('Retrofit Inputs'!Q833=0,"",'Retrofit Inputs'!Q833)</f>
        <v/>
      </c>
      <c r="N829" s="129" t="str">
        <f>IF('Retrofit Inputs'!T833=0,"",'Retrofit Inputs'!T833)</f>
        <v/>
      </c>
      <c r="O829" s="130" t="str">
        <f ca="1">IF(OR(B829="",N829=""),"",IF(N829="None",0,INDEX(INDIRECT(CONCATENATE(B829,"SF")),1,MATCH(N829,Defaults!D$22:G$22,0))))</f>
        <v/>
      </c>
      <c r="P829" s="131" t="str">
        <f t="shared" ca="1" si="48"/>
        <v/>
      </c>
      <c r="Q829" s="228" t="str">
        <f t="shared" ca="1" si="49"/>
        <v/>
      </c>
      <c r="R829" s="132" t="str">
        <f t="shared" ca="1" si="50"/>
        <v/>
      </c>
      <c r="S829" s="352" t="str">
        <f t="shared" ca="1" si="51"/>
        <v/>
      </c>
    </row>
    <row r="830" spans="2:19" ht="15.5">
      <c r="B830" s="348" t="str">
        <f>IF('Retrofit Inputs'!B834=0,"",'Retrofit Inputs'!B834)</f>
        <v/>
      </c>
      <c r="C830" s="118" t="str">
        <f>IF(B830="","",VLOOKUP(B830,Defaults!B$22:C$28,2,FALSE))</f>
        <v/>
      </c>
      <c r="D830" s="125" t="str">
        <f>IFERROR(VLOOKUP(F830,Measures!$D$11:$F$245,3,FALSE),"")</f>
        <v/>
      </c>
      <c r="E830" s="127" t="str">
        <f ca="1">IF(OR('Project Info'!$C$16="",B830=""),"",IF(D830="Screw-in Lighting",INDEX(INDIRECT(CONCATENATE(B830,"SI_IE")),'Project Info'!C$16,1),IF(D830="Hard-Wired Lighting",INDEX(INDIRECT(CONCATENATE(B830,"HW_IE")),'Project Info'!C$16,1))))</f>
        <v/>
      </c>
      <c r="F830" s="128" t="str">
        <f>IF(OR('Retrofit Inputs'!D834="",'Retrofit Inputs'!F834=""),"",IF(OR('Retrofit Inputs'!D834="LED Tube",'Retrofit Inputs'!D834="LED Kit"),CONCATENATE("LED"," ",'Retrofit Inputs'!F834),CONCATENATE('Retrofit Inputs'!D834, " ",'Retrofit Inputs'!F834)))</f>
        <v/>
      </c>
      <c r="G830" s="120" t="str">
        <f>IF(F830="","",VLOOKUP(F830,Measures!D$11:G$245,4,FALSE))</f>
        <v/>
      </c>
      <c r="H830" s="129" t="str">
        <f>IF('Retrofit Inputs'!H834=0,"",'Retrofit Inputs'!H834)</f>
        <v/>
      </c>
      <c r="I830" s="129" t="str">
        <f>IF('Retrofit Inputs'!K834=0,"",'Retrofit Inputs'!K834)</f>
        <v/>
      </c>
      <c r="J830" s="130" t="str">
        <f ca="1">IF(OR(B830="",I830=""),"",IF(I830="None",0,INDEX(INDIRECT(CONCATENATE(B830,"SF")),1,MATCH(I830,Defaults!D$22:G$22,0))))</f>
        <v/>
      </c>
      <c r="K830" s="24" t="str">
        <f>IF(OR('Retrofit Inputs'!M834="",'Retrofit Inputs'!O834=""),"",IF(OR('Retrofit Inputs'!M834="LED Tube",'Retrofit Inputs'!M834="LED Kit"),CONCATENATE("LED"," ",'Retrofit Inputs'!O834),CONCATENATE('Retrofit Inputs'!M834, " ",'Retrofit Inputs'!O834)))</f>
        <v/>
      </c>
      <c r="L830" s="123" t="str">
        <f>IF(K830="","",VLOOKUP(K830,Measures!D$11:G$245,4,FALSE))</f>
        <v/>
      </c>
      <c r="M830" s="121" t="str">
        <f>IF('Retrofit Inputs'!Q834=0,"",'Retrofit Inputs'!Q834)</f>
        <v/>
      </c>
      <c r="N830" s="25" t="str">
        <f>IF('Retrofit Inputs'!T834=0,"",'Retrofit Inputs'!T834)</f>
        <v/>
      </c>
      <c r="O830" s="26" t="str">
        <f ca="1">IF(OR(B830="",N830=""),"",IF(N830="None",0,INDEX(INDIRECT(CONCATENATE(B830,"SF")),1,MATCH(N830,Defaults!D$22:G$22,0))))</f>
        <v/>
      </c>
      <c r="P830" s="27" t="str">
        <f t="shared" ca="1" si="48"/>
        <v/>
      </c>
      <c r="Q830" s="229" t="str">
        <f t="shared" ca="1" si="49"/>
        <v/>
      </c>
      <c r="R830" s="81" t="str">
        <f t="shared" ca="1" si="50"/>
        <v/>
      </c>
      <c r="S830" s="353" t="str">
        <f t="shared" ca="1" si="51"/>
        <v/>
      </c>
    </row>
    <row r="831" spans="2:19" ht="15.5">
      <c r="B831" s="348" t="str">
        <f>IF('Retrofit Inputs'!B835=0,"",'Retrofit Inputs'!B835)</f>
        <v/>
      </c>
      <c r="C831" s="118" t="str">
        <f>IF(B831="","",VLOOKUP(B831,Defaults!B$22:C$28,2,FALSE))</f>
        <v/>
      </c>
      <c r="D831" s="125" t="str">
        <f>IFERROR(VLOOKUP(F831,Measures!$D$11:$F$245,3,FALSE),"")</f>
        <v/>
      </c>
      <c r="E831" s="127" t="str">
        <f ca="1">IF(OR('Project Info'!$C$16="",B831=""),"",IF(D831="Screw-in Lighting",INDEX(INDIRECT(CONCATENATE(B831,"SI_IE")),'Project Info'!C$16,1),IF(D831="Hard-Wired Lighting",INDEX(INDIRECT(CONCATENATE(B831,"HW_IE")),'Project Info'!C$16,1))))</f>
        <v/>
      </c>
      <c r="F831" s="128" t="str">
        <f>IF(OR('Retrofit Inputs'!D835="",'Retrofit Inputs'!F835=""),"",IF(OR('Retrofit Inputs'!D835="LED Tube",'Retrofit Inputs'!D835="LED Kit"),CONCATENATE("LED"," ",'Retrofit Inputs'!F835),CONCATENATE('Retrofit Inputs'!D835, " ",'Retrofit Inputs'!F835)))</f>
        <v/>
      </c>
      <c r="G831" s="120" t="str">
        <f>IF(F831="","",VLOOKUP(F831,Measures!D$11:G$245,4,FALSE))</f>
        <v/>
      </c>
      <c r="H831" s="129" t="str">
        <f>IF('Retrofit Inputs'!H835=0,"",'Retrofit Inputs'!H835)</f>
        <v/>
      </c>
      <c r="I831" s="129" t="str">
        <f>IF('Retrofit Inputs'!K835=0,"",'Retrofit Inputs'!K835)</f>
        <v/>
      </c>
      <c r="J831" s="130" t="str">
        <f ca="1">IF(OR(B831="",I831=""),"",IF(I831="None",0,INDEX(INDIRECT(CONCATENATE(B831,"SF")),1,MATCH(I831,Defaults!D$22:G$22,0))))</f>
        <v/>
      </c>
      <c r="K831" s="128" t="str">
        <f>IF(OR('Retrofit Inputs'!M835="",'Retrofit Inputs'!O835=""),"",IF(OR('Retrofit Inputs'!M835="LED Tube",'Retrofit Inputs'!M835="LED Kit"),CONCATENATE("LED"," ",'Retrofit Inputs'!O835),CONCATENATE('Retrofit Inputs'!M835, " ",'Retrofit Inputs'!O835)))</f>
        <v/>
      </c>
      <c r="L831" s="123" t="str">
        <f>IF(K831="","",VLOOKUP(K831,Measures!D$11:G$245,4,FALSE))</f>
        <v/>
      </c>
      <c r="M831" s="121" t="str">
        <f>IF('Retrofit Inputs'!Q835=0,"",'Retrofit Inputs'!Q835)</f>
        <v/>
      </c>
      <c r="N831" s="129" t="str">
        <f>IF('Retrofit Inputs'!T835=0,"",'Retrofit Inputs'!T835)</f>
        <v/>
      </c>
      <c r="O831" s="130" t="str">
        <f ca="1">IF(OR(B831="",N831=""),"",IF(N831="None",0,INDEX(INDIRECT(CONCATENATE(B831,"SF")),1,MATCH(N831,Defaults!D$22:G$22,0))))</f>
        <v/>
      </c>
      <c r="P831" s="131" t="str">
        <f t="shared" ca="1" si="48"/>
        <v/>
      </c>
      <c r="Q831" s="228" t="str">
        <f t="shared" ca="1" si="49"/>
        <v/>
      </c>
      <c r="R831" s="132" t="str">
        <f t="shared" ca="1" si="50"/>
        <v/>
      </c>
      <c r="S831" s="352" t="str">
        <f t="shared" ca="1" si="51"/>
        <v/>
      </c>
    </row>
    <row r="832" spans="2:19" ht="15.5">
      <c r="B832" s="348" t="str">
        <f>IF('Retrofit Inputs'!B836=0,"",'Retrofit Inputs'!B836)</f>
        <v/>
      </c>
      <c r="C832" s="118" t="str">
        <f>IF(B832="","",VLOOKUP(B832,Defaults!B$22:C$28,2,FALSE))</f>
        <v/>
      </c>
      <c r="D832" s="125" t="str">
        <f>IFERROR(VLOOKUP(F832,Measures!$D$11:$F$245,3,FALSE),"")</f>
        <v/>
      </c>
      <c r="E832" s="127" t="str">
        <f ca="1">IF(OR('Project Info'!$C$16="",B832=""),"",IF(D832="Screw-in Lighting",INDEX(INDIRECT(CONCATENATE(B832,"SI_IE")),'Project Info'!C$16,1),IF(D832="Hard-Wired Lighting",INDEX(INDIRECT(CONCATENATE(B832,"HW_IE")),'Project Info'!C$16,1))))</f>
        <v/>
      </c>
      <c r="F832" s="128" t="str">
        <f>IF(OR('Retrofit Inputs'!D836="",'Retrofit Inputs'!F836=""),"",IF(OR('Retrofit Inputs'!D836="LED Tube",'Retrofit Inputs'!D836="LED Kit"),CONCATENATE("LED"," ",'Retrofit Inputs'!F836),CONCATENATE('Retrofit Inputs'!D836, " ",'Retrofit Inputs'!F836)))</f>
        <v/>
      </c>
      <c r="G832" s="120" t="str">
        <f>IF(F832="","",VLOOKUP(F832,Measures!D$11:G$245,4,FALSE))</f>
        <v/>
      </c>
      <c r="H832" s="129" t="str">
        <f>IF('Retrofit Inputs'!H836=0,"",'Retrofit Inputs'!H836)</f>
        <v/>
      </c>
      <c r="I832" s="129" t="str">
        <f>IF('Retrofit Inputs'!K836=0,"",'Retrofit Inputs'!K836)</f>
        <v/>
      </c>
      <c r="J832" s="130" t="str">
        <f ca="1">IF(OR(B832="",I832=""),"",IF(I832="None",0,INDEX(INDIRECT(CONCATENATE(B832,"SF")),1,MATCH(I832,Defaults!D$22:G$22,0))))</f>
        <v/>
      </c>
      <c r="K832" s="128" t="str">
        <f>IF(OR('Retrofit Inputs'!M836="",'Retrofit Inputs'!O836=""),"",IF(OR('Retrofit Inputs'!M836="LED Tube",'Retrofit Inputs'!M836="LED Kit"),CONCATENATE("LED"," ",'Retrofit Inputs'!O836),CONCATENATE('Retrofit Inputs'!M836, " ",'Retrofit Inputs'!O836)))</f>
        <v/>
      </c>
      <c r="L832" s="123" t="str">
        <f>IF(K832="","",VLOOKUP(K832,Measures!D$11:G$245,4,FALSE))</f>
        <v/>
      </c>
      <c r="M832" s="121" t="str">
        <f>IF('Retrofit Inputs'!Q836=0,"",'Retrofit Inputs'!Q836)</f>
        <v/>
      </c>
      <c r="N832" s="129" t="str">
        <f>IF('Retrofit Inputs'!T836=0,"",'Retrofit Inputs'!T836)</f>
        <v/>
      </c>
      <c r="O832" s="130" t="str">
        <f ca="1">IF(OR(B832="",N832=""),"",IF(N832="None",0,INDEX(INDIRECT(CONCATENATE(B832,"SF")),1,MATCH(N832,Defaults!D$22:G$22,0))))</f>
        <v/>
      </c>
      <c r="P832" s="131" t="str">
        <f t="shared" ca="1" si="48"/>
        <v/>
      </c>
      <c r="Q832" s="228" t="str">
        <f t="shared" ca="1" si="49"/>
        <v/>
      </c>
      <c r="R832" s="132" t="str">
        <f t="shared" ca="1" si="50"/>
        <v/>
      </c>
      <c r="S832" s="352" t="str">
        <f t="shared" ca="1" si="51"/>
        <v/>
      </c>
    </row>
    <row r="833" spans="2:19" ht="15.5">
      <c r="B833" s="348" t="str">
        <f>IF('Retrofit Inputs'!B837=0,"",'Retrofit Inputs'!B837)</f>
        <v/>
      </c>
      <c r="C833" s="118" t="str">
        <f>IF(B833="","",VLOOKUP(B833,Defaults!B$22:C$28,2,FALSE))</f>
        <v/>
      </c>
      <c r="D833" s="125" t="str">
        <f>IFERROR(VLOOKUP(F833,Measures!$D$11:$F$245,3,FALSE),"")</f>
        <v/>
      </c>
      <c r="E833" s="127" t="str">
        <f ca="1">IF(OR('Project Info'!$C$16="",B833=""),"",IF(D833="Screw-in Lighting",INDEX(INDIRECT(CONCATENATE(B833,"SI_IE")),'Project Info'!C$16,1),IF(D833="Hard-Wired Lighting",INDEX(INDIRECT(CONCATENATE(B833,"HW_IE")),'Project Info'!C$16,1))))</f>
        <v/>
      </c>
      <c r="F833" s="128" t="str">
        <f>IF(OR('Retrofit Inputs'!D837="",'Retrofit Inputs'!F837=""),"",IF(OR('Retrofit Inputs'!D837="LED Tube",'Retrofit Inputs'!D837="LED Kit"),CONCATENATE("LED"," ",'Retrofit Inputs'!F837),CONCATENATE('Retrofit Inputs'!D837, " ",'Retrofit Inputs'!F837)))</f>
        <v/>
      </c>
      <c r="G833" s="120" t="str">
        <f>IF(F833="","",VLOOKUP(F833,Measures!D$11:G$245,4,FALSE))</f>
        <v/>
      </c>
      <c r="H833" s="129" t="str">
        <f>IF('Retrofit Inputs'!H837=0,"",'Retrofit Inputs'!H837)</f>
        <v/>
      </c>
      <c r="I833" s="129" t="str">
        <f>IF('Retrofit Inputs'!K837=0,"",'Retrofit Inputs'!K837)</f>
        <v/>
      </c>
      <c r="J833" s="130" t="str">
        <f ca="1">IF(OR(B833="",I833=""),"",IF(I833="None",0,INDEX(INDIRECT(CONCATENATE(B833,"SF")),1,MATCH(I833,Defaults!D$22:G$22,0))))</f>
        <v/>
      </c>
      <c r="K833" s="128" t="str">
        <f>IF(OR('Retrofit Inputs'!M837="",'Retrofit Inputs'!O837=""),"",IF(OR('Retrofit Inputs'!M837="LED Tube",'Retrofit Inputs'!M837="LED Kit"),CONCATENATE("LED"," ",'Retrofit Inputs'!O837),CONCATENATE('Retrofit Inputs'!M837, " ",'Retrofit Inputs'!O837)))</f>
        <v/>
      </c>
      <c r="L833" s="123" t="str">
        <f>IF(K833="","",VLOOKUP(K833,Measures!D$11:G$245,4,FALSE))</f>
        <v/>
      </c>
      <c r="M833" s="121" t="str">
        <f>IF('Retrofit Inputs'!Q837=0,"",'Retrofit Inputs'!Q837)</f>
        <v/>
      </c>
      <c r="N833" s="129" t="str">
        <f>IF('Retrofit Inputs'!T837=0,"",'Retrofit Inputs'!T837)</f>
        <v/>
      </c>
      <c r="O833" s="130" t="str">
        <f ca="1">IF(OR(B833="",N833=""),"",IF(N833="None",0,INDEX(INDIRECT(CONCATENATE(B833,"SF")),1,MATCH(N833,Defaults!D$22:G$22,0))))</f>
        <v/>
      </c>
      <c r="P833" s="131" t="str">
        <f t="shared" ca="1" si="48"/>
        <v/>
      </c>
      <c r="Q833" s="228" t="str">
        <f t="shared" ca="1" si="49"/>
        <v/>
      </c>
      <c r="R833" s="132" t="str">
        <f t="shared" ca="1" si="50"/>
        <v/>
      </c>
      <c r="S833" s="352" t="str">
        <f t="shared" ca="1" si="51"/>
        <v/>
      </c>
    </row>
    <row r="834" spans="2:19" ht="15.5">
      <c r="B834" s="348" t="str">
        <f>IF('Retrofit Inputs'!B838=0,"",'Retrofit Inputs'!B838)</f>
        <v/>
      </c>
      <c r="C834" s="118" t="str">
        <f>IF(B834="","",VLOOKUP(B834,Defaults!B$22:C$28,2,FALSE))</f>
        <v/>
      </c>
      <c r="D834" s="125" t="str">
        <f>IFERROR(VLOOKUP(F834,Measures!$D$11:$F$245,3,FALSE),"")</f>
        <v/>
      </c>
      <c r="E834" s="127" t="str">
        <f ca="1">IF(OR('Project Info'!$C$16="",B834=""),"",IF(D834="Screw-in Lighting",INDEX(INDIRECT(CONCATENATE(B834,"SI_IE")),'Project Info'!C$16,1),IF(D834="Hard-Wired Lighting",INDEX(INDIRECT(CONCATENATE(B834,"HW_IE")),'Project Info'!C$16,1))))</f>
        <v/>
      </c>
      <c r="F834" s="128" t="str">
        <f>IF(OR('Retrofit Inputs'!D838="",'Retrofit Inputs'!F838=""),"",IF(OR('Retrofit Inputs'!D838="LED Tube",'Retrofit Inputs'!D838="LED Kit"),CONCATENATE("LED"," ",'Retrofit Inputs'!F838),CONCATENATE('Retrofit Inputs'!D838, " ",'Retrofit Inputs'!F838)))</f>
        <v/>
      </c>
      <c r="G834" s="120" t="str">
        <f>IF(F834="","",VLOOKUP(F834,Measures!D$11:G$245,4,FALSE))</f>
        <v/>
      </c>
      <c r="H834" s="129" t="str">
        <f>IF('Retrofit Inputs'!H838=0,"",'Retrofit Inputs'!H838)</f>
        <v/>
      </c>
      <c r="I834" s="129" t="str">
        <f>IF('Retrofit Inputs'!K838=0,"",'Retrofit Inputs'!K838)</f>
        <v/>
      </c>
      <c r="J834" s="130" t="str">
        <f ca="1">IF(OR(B834="",I834=""),"",IF(I834="None",0,INDEX(INDIRECT(CONCATENATE(B834,"SF")),1,MATCH(I834,Defaults!D$22:G$22,0))))</f>
        <v/>
      </c>
      <c r="K834" s="128" t="str">
        <f>IF(OR('Retrofit Inputs'!M838="",'Retrofit Inputs'!O838=""),"",IF(OR('Retrofit Inputs'!M838="LED Tube",'Retrofit Inputs'!M838="LED Kit"),CONCATENATE("LED"," ",'Retrofit Inputs'!O838),CONCATENATE('Retrofit Inputs'!M838, " ",'Retrofit Inputs'!O838)))</f>
        <v/>
      </c>
      <c r="L834" s="123" t="str">
        <f>IF(K834="","",VLOOKUP(K834,Measures!D$11:G$245,4,FALSE))</f>
        <v/>
      </c>
      <c r="M834" s="121" t="str">
        <f>IF('Retrofit Inputs'!Q838=0,"",'Retrofit Inputs'!Q838)</f>
        <v/>
      </c>
      <c r="N834" s="129" t="str">
        <f>IF('Retrofit Inputs'!T838=0,"",'Retrofit Inputs'!T838)</f>
        <v/>
      </c>
      <c r="O834" s="130" t="str">
        <f ca="1">IF(OR(B834="",N834=""),"",IF(N834="None",0,INDEX(INDIRECT(CONCATENATE(B834,"SF")),1,MATCH(N834,Defaults!D$22:G$22,0))))</f>
        <v/>
      </c>
      <c r="P834" s="131" t="str">
        <f t="shared" ca="1" si="48"/>
        <v/>
      </c>
      <c r="Q834" s="228" t="str">
        <f t="shared" ca="1" si="49"/>
        <v/>
      </c>
      <c r="R834" s="132" t="str">
        <f t="shared" ca="1" si="50"/>
        <v/>
      </c>
      <c r="S834" s="352" t="str">
        <f t="shared" ca="1" si="51"/>
        <v/>
      </c>
    </row>
    <row r="835" spans="2:19" ht="15.5">
      <c r="B835" s="348" t="str">
        <f>IF('Retrofit Inputs'!B839=0,"",'Retrofit Inputs'!B839)</f>
        <v/>
      </c>
      <c r="C835" s="118" t="str">
        <f>IF(B835="","",VLOOKUP(B835,Defaults!B$22:C$28,2,FALSE))</f>
        <v/>
      </c>
      <c r="D835" s="125" t="str">
        <f>IFERROR(VLOOKUP(F835,Measures!$D$11:$F$245,3,FALSE),"")</f>
        <v/>
      </c>
      <c r="E835" s="127" t="str">
        <f ca="1">IF(OR('Project Info'!$C$16="",B835=""),"",IF(D835="Screw-in Lighting",INDEX(INDIRECT(CONCATENATE(B835,"SI_IE")),'Project Info'!C$16,1),IF(D835="Hard-Wired Lighting",INDEX(INDIRECT(CONCATENATE(B835,"HW_IE")),'Project Info'!C$16,1))))</f>
        <v/>
      </c>
      <c r="F835" s="128" t="str">
        <f>IF(OR('Retrofit Inputs'!D839="",'Retrofit Inputs'!F839=""),"",IF(OR('Retrofit Inputs'!D839="LED Tube",'Retrofit Inputs'!D839="LED Kit"),CONCATENATE("LED"," ",'Retrofit Inputs'!F839),CONCATENATE('Retrofit Inputs'!D839, " ",'Retrofit Inputs'!F839)))</f>
        <v/>
      </c>
      <c r="G835" s="120" t="str">
        <f>IF(F835="","",VLOOKUP(F835,Measures!D$11:G$245,4,FALSE))</f>
        <v/>
      </c>
      <c r="H835" s="129" t="str">
        <f>IF('Retrofit Inputs'!H839=0,"",'Retrofit Inputs'!H839)</f>
        <v/>
      </c>
      <c r="I835" s="129" t="str">
        <f>IF('Retrofit Inputs'!K839=0,"",'Retrofit Inputs'!K839)</f>
        <v/>
      </c>
      <c r="J835" s="130" t="str">
        <f ca="1">IF(OR(B835="",I835=""),"",IF(I835="None",0,INDEX(INDIRECT(CONCATENATE(B835,"SF")),1,MATCH(I835,Defaults!D$22:G$22,0))))</f>
        <v/>
      </c>
      <c r="K835" s="128" t="str">
        <f>IF(OR('Retrofit Inputs'!M839="",'Retrofit Inputs'!O839=""),"",IF(OR('Retrofit Inputs'!M839="LED Tube",'Retrofit Inputs'!M839="LED Kit"),CONCATENATE("LED"," ",'Retrofit Inputs'!O839),CONCATENATE('Retrofit Inputs'!M839, " ",'Retrofit Inputs'!O839)))</f>
        <v/>
      </c>
      <c r="L835" s="123" t="str">
        <f>IF(K835="","",VLOOKUP(K835,Measures!D$11:G$245,4,FALSE))</f>
        <v/>
      </c>
      <c r="M835" s="121" t="str">
        <f>IF('Retrofit Inputs'!Q839=0,"",'Retrofit Inputs'!Q839)</f>
        <v/>
      </c>
      <c r="N835" s="129" t="str">
        <f>IF('Retrofit Inputs'!T839=0,"",'Retrofit Inputs'!T839)</f>
        <v/>
      </c>
      <c r="O835" s="130" t="str">
        <f ca="1">IF(OR(B835="",N835=""),"",IF(N835="None",0,INDEX(INDIRECT(CONCATENATE(B835,"SF")),1,MATCH(N835,Defaults!D$22:G$22,0))))</f>
        <v/>
      </c>
      <c r="P835" s="131" t="str">
        <f t="shared" ca="1" si="48"/>
        <v/>
      </c>
      <c r="Q835" s="228" t="str">
        <f t="shared" ca="1" si="49"/>
        <v/>
      </c>
      <c r="R835" s="132" t="str">
        <f t="shared" ca="1" si="50"/>
        <v/>
      </c>
      <c r="S835" s="352" t="str">
        <f t="shared" ca="1" si="51"/>
        <v/>
      </c>
    </row>
    <row r="836" spans="2:19" ht="15.5">
      <c r="B836" s="348" t="str">
        <f>IF('Retrofit Inputs'!B840=0,"",'Retrofit Inputs'!B840)</f>
        <v/>
      </c>
      <c r="C836" s="118" t="str">
        <f>IF(B836="","",VLOOKUP(B836,Defaults!B$22:C$28,2,FALSE))</f>
        <v/>
      </c>
      <c r="D836" s="125" t="str">
        <f>IFERROR(VLOOKUP(F836,Measures!$D$11:$F$245,3,FALSE),"")</f>
        <v/>
      </c>
      <c r="E836" s="127" t="str">
        <f ca="1">IF(OR('Project Info'!$C$16="",B836=""),"",IF(D836="Screw-in Lighting",INDEX(INDIRECT(CONCATENATE(B836,"SI_IE")),'Project Info'!C$16,1),IF(D836="Hard-Wired Lighting",INDEX(INDIRECT(CONCATENATE(B836,"HW_IE")),'Project Info'!C$16,1))))</f>
        <v/>
      </c>
      <c r="F836" s="133" t="str">
        <f>IF(OR('Retrofit Inputs'!D840="",'Retrofit Inputs'!F840=""),"",IF(OR('Retrofit Inputs'!D840="LED Tube",'Retrofit Inputs'!D840="LED Kit"),CONCATENATE("LED"," ",'Retrofit Inputs'!F840),CONCATENATE('Retrofit Inputs'!D840, " ",'Retrofit Inputs'!F840)))</f>
        <v/>
      </c>
      <c r="G836" s="120" t="str">
        <f>IF(F836="","",VLOOKUP(F836,Measures!D$11:G$245,4,FALSE))</f>
        <v/>
      </c>
      <c r="H836" s="134" t="str">
        <f>IF('Retrofit Inputs'!H840=0,"",'Retrofit Inputs'!H840)</f>
        <v/>
      </c>
      <c r="I836" s="134" t="str">
        <f>IF('Retrofit Inputs'!K840=0,"",'Retrofit Inputs'!K840)</f>
        <v/>
      </c>
      <c r="J836" s="135" t="str">
        <f ca="1">IF(OR(B836="",I836=""),"",IF(I836="None",0,INDEX(INDIRECT(CONCATENATE(B836,"SF")),1,MATCH(I836,Defaults!D$22:G$22,0))))</f>
        <v/>
      </c>
      <c r="K836" s="128" t="str">
        <f>IF(OR('Retrofit Inputs'!M840="",'Retrofit Inputs'!O840=""),"",IF(OR('Retrofit Inputs'!M840="LED Tube",'Retrofit Inputs'!M840="LED Kit"),CONCATENATE("LED"," ",'Retrofit Inputs'!O840),CONCATENATE('Retrofit Inputs'!M840, " ",'Retrofit Inputs'!O840)))</f>
        <v/>
      </c>
      <c r="L836" s="123" t="str">
        <f>IF(K836="","",VLOOKUP(K836,Measures!D$11:G$245,4,FALSE))</f>
        <v/>
      </c>
      <c r="M836" s="121" t="str">
        <f>IF('Retrofit Inputs'!Q840=0,"",'Retrofit Inputs'!Q840)</f>
        <v/>
      </c>
      <c r="N836" s="129" t="str">
        <f>IF('Retrofit Inputs'!T840=0,"",'Retrofit Inputs'!T840)</f>
        <v/>
      </c>
      <c r="O836" s="130" t="str">
        <f ca="1">IF(OR(B836="",N836=""),"",IF(N836="None",0,INDEX(INDIRECT(CONCATENATE(B836,"SF")),1,MATCH(N836,Defaults!D$22:G$22,0))))</f>
        <v/>
      </c>
      <c r="P836" s="131" t="str">
        <f t="shared" ca="1" si="48"/>
        <v/>
      </c>
      <c r="Q836" s="228" t="str">
        <f t="shared" ca="1" si="49"/>
        <v/>
      </c>
      <c r="R836" s="132" t="str">
        <f t="shared" ca="1" si="50"/>
        <v/>
      </c>
      <c r="S836" s="352" t="str">
        <f t="shared" ca="1" si="51"/>
        <v/>
      </c>
    </row>
    <row r="837" spans="2:19" ht="15.5">
      <c r="B837" s="349" t="str">
        <f>IF('Retrofit Inputs'!B841=0,"",'Retrofit Inputs'!B841)</f>
        <v/>
      </c>
      <c r="C837" s="118" t="str">
        <f>IF(B837="","",VLOOKUP(B837,Defaults!B$22:C$28,2,FALSE))</f>
        <v/>
      </c>
      <c r="D837" s="125" t="str">
        <f>IFERROR(VLOOKUP(F837,Measures!$D$11:$F$245,3,FALSE),"")</f>
        <v/>
      </c>
      <c r="E837" s="127" t="str">
        <f ca="1">IF(OR('Project Info'!$C$16="",B837=""),"",IF(D837="Screw-in Lighting",INDEX(INDIRECT(CONCATENATE(B837,"SI_IE")),'Project Info'!C$16,1),IF(D837="Hard-Wired Lighting",INDEX(INDIRECT(CONCATENATE(B837,"HW_IE")),'Project Info'!C$16,1))))</f>
        <v/>
      </c>
      <c r="F837" s="137" t="str">
        <f>IF(OR('Retrofit Inputs'!D841="",'Retrofit Inputs'!F841=""),"",IF(OR('Retrofit Inputs'!D841="LED Tube",'Retrofit Inputs'!D841="LED Kit"),CONCATENATE("LED"," ",'Retrofit Inputs'!F841),CONCATENATE('Retrofit Inputs'!D841, " ",'Retrofit Inputs'!F841)))</f>
        <v/>
      </c>
      <c r="G837" s="120" t="str">
        <f>IF(F837="","",VLOOKUP(F837,Measures!D$11:G$245,4,FALSE))</f>
        <v/>
      </c>
      <c r="H837" s="138" t="str">
        <f>IF('Retrofit Inputs'!H841=0,"",'Retrofit Inputs'!H841)</f>
        <v/>
      </c>
      <c r="I837" s="138" t="str">
        <f>IF('Retrofit Inputs'!K841=0,"",'Retrofit Inputs'!K841)</f>
        <v/>
      </c>
      <c r="J837" s="139" t="str">
        <f ca="1">IF(OR(B837="",I837=""),"",IF(I837="None",0,INDEX(INDIRECT(CONCATENATE(B837,"SF")),1,MATCH(I837,Defaults!D$22:G$22,0))))</f>
        <v/>
      </c>
      <c r="K837" s="140" t="str">
        <f>IF(OR('Retrofit Inputs'!M841="",'Retrofit Inputs'!O841=""),"",IF(OR('Retrofit Inputs'!M841="LED Tube",'Retrofit Inputs'!M841="LED Kit"),CONCATENATE("LED"," ",'Retrofit Inputs'!O841),CONCATENATE('Retrofit Inputs'!M841, " ",'Retrofit Inputs'!O841)))</f>
        <v/>
      </c>
      <c r="L837" s="123" t="str">
        <f>IF(K837="","",VLOOKUP(K837,Measures!D$11:G$245,4,FALSE))</f>
        <v/>
      </c>
      <c r="M837" s="141" t="str">
        <f>IF('Retrofit Inputs'!Q841=0,"",'Retrofit Inputs'!Q841)</f>
        <v/>
      </c>
      <c r="N837" s="142" t="str">
        <f>IF('Retrofit Inputs'!T841=0,"",'Retrofit Inputs'!T841)</f>
        <v/>
      </c>
      <c r="O837" s="143" t="str">
        <f ca="1">IF(OR(B837="",N837=""),"",IF(N837="None",0,INDEX(INDIRECT(CONCATENATE(B837,"SF")),1,MATCH(N837,Defaults!D$22:G$22,0))))</f>
        <v/>
      </c>
      <c r="P837" s="144" t="str">
        <f t="shared" ca="1" si="48"/>
        <v/>
      </c>
      <c r="Q837" s="231" t="str">
        <f t="shared" ca="1" si="49"/>
        <v/>
      </c>
      <c r="R837" s="145" t="str">
        <f t="shared" ca="1" si="50"/>
        <v/>
      </c>
      <c r="S837" s="354" t="str">
        <f t="shared" ca="1" si="51"/>
        <v/>
      </c>
    </row>
    <row r="838" spans="2:19" ht="15.5">
      <c r="B838" s="350" t="str">
        <f>IF('Retrofit Inputs'!B842=0,"",'Retrofit Inputs'!B842)</f>
        <v/>
      </c>
      <c r="C838" s="118" t="str">
        <f>IF(B838="","",VLOOKUP(B838,Defaults!B$22:C$28,2,FALSE))</f>
        <v/>
      </c>
      <c r="D838" s="125" t="str">
        <f>IFERROR(VLOOKUP(F838,Measures!$D$11:$F$245,3,FALSE),"")</f>
        <v/>
      </c>
      <c r="E838" s="127" t="str">
        <f ca="1">IF(OR('Project Info'!$C$16="",B838=""),"",IF(D838="Screw-in Lighting",INDEX(INDIRECT(CONCATENATE(B838,"SI_IE")),'Project Info'!C$16,1),IF(D838="Hard-Wired Lighting",INDEX(INDIRECT(CONCATENATE(B838,"HW_IE")),'Project Info'!C$16,1))))</f>
        <v/>
      </c>
      <c r="F838" s="128" t="str">
        <f>IF(OR('Retrofit Inputs'!D842="",'Retrofit Inputs'!F842=""),"",IF(OR('Retrofit Inputs'!D842="LED Tube",'Retrofit Inputs'!D842="LED Kit"),CONCATENATE("LED"," ",'Retrofit Inputs'!F842),CONCATENATE('Retrofit Inputs'!D842, " ",'Retrofit Inputs'!F842)))</f>
        <v/>
      </c>
      <c r="G838" s="120" t="str">
        <f>IF(F838="","",VLOOKUP(F838,Measures!D$11:G$245,4,FALSE))</f>
        <v/>
      </c>
      <c r="H838" s="129" t="str">
        <f>IF('Retrofit Inputs'!H842=0,"",'Retrofit Inputs'!H842)</f>
        <v/>
      </c>
      <c r="I838" s="129" t="str">
        <f>IF('Retrofit Inputs'!K842=0,"",'Retrofit Inputs'!K842)</f>
        <v/>
      </c>
      <c r="J838" s="130" t="str">
        <f ca="1">IF(OR(B838="",I838=""),"",IF(I838="None",0,INDEX(INDIRECT(CONCATENATE(B838,"SF")),1,MATCH(I838,Defaults!D$22:G$22,0))))</f>
        <v/>
      </c>
      <c r="K838" s="128" t="str">
        <f>IF(OR('Retrofit Inputs'!M842="",'Retrofit Inputs'!O842=""),"",IF(OR('Retrofit Inputs'!M842="LED Tube",'Retrofit Inputs'!M842="LED Kit"),CONCATENATE("LED"," ",'Retrofit Inputs'!O842),CONCATENATE('Retrofit Inputs'!M842, " ",'Retrofit Inputs'!O842)))</f>
        <v/>
      </c>
      <c r="L838" s="123" t="str">
        <f>IF(K838="","",VLOOKUP(K838,Measures!D$11:G$245,4,FALSE))</f>
        <v/>
      </c>
      <c r="M838" s="129" t="str">
        <f>IF('Retrofit Inputs'!Q842=0,"",'Retrofit Inputs'!Q842)</f>
        <v/>
      </c>
      <c r="N838" s="129" t="str">
        <f>IF('Retrofit Inputs'!T842=0,"",'Retrofit Inputs'!T842)</f>
        <v/>
      </c>
      <c r="O838" s="130" t="str">
        <f ca="1">IF(OR(B838="",N838=""),"",IF(N838="None",0,INDEX(INDIRECT(CONCATENATE(B838,"SF")),1,MATCH(N838,Defaults!D$22:G$22,0))))</f>
        <v/>
      </c>
      <c r="P838" s="131" t="str">
        <f t="shared" ca="1" si="48"/>
        <v/>
      </c>
      <c r="Q838" s="228" t="str">
        <f t="shared" ca="1" si="49"/>
        <v/>
      </c>
      <c r="R838" s="132" t="str">
        <f t="shared" ca="1" si="50"/>
        <v/>
      </c>
      <c r="S838" s="352" t="str">
        <f t="shared" ca="1" si="51"/>
        <v/>
      </c>
    </row>
    <row r="839" spans="2:19" ht="15.5">
      <c r="B839" s="348" t="str">
        <f>IF('Retrofit Inputs'!B843=0,"",'Retrofit Inputs'!B843)</f>
        <v/>
      </c>
      <c r="C839" s="118" t="str">
        <f>IF(B839="","",VLOOKUP(B839,Defaults!B$22:C$28,2,FALSE))</f>
        <v/>
      </c>
      <c r="D839" s="125" t="str">
        <f>IFERROR(VLOOKUP(F839,Measures!$D$11:$F$245,3,FALSE),"")</f>
        <v/>
      </c>
      <c r="E839" s="127" t="str">
        <f ca="1">IF(OR('Project Info'!$C$16="",B839=""),"",IF(D839="Screw-in Lighting",INDEX(INDIRECT(CONCATENATE(B839,"SI_IE")),'Project Info'!C$16,1),IF(D839="Hard-Wired Lighting",INDEX(INDIRECT(CONCATENATE(B839,"HW_IE")),'Project Info'!C$16,1))))</f>
        <v/>
      </c>
      <c r="F839" s="128" t="str">
        <f>IF(OR('Retrofit Inputs'!D843="",'Retrofit Inputs'!F843=""),"",IF(OR('Retrofit Inputs'!D843="LED Tube",'Retrofit Inputs'!D843="LED Kit"),CONCATENATE("LED"," ",'Retrofit Inputs'!F843),CONCATENATE('Retrofit Inputs'!D843, " ",'Retrofit Inputs'!F843)))</f>
        <v/>
      </c>
      <c r="G839" s="120" t="str">
        <f>IF(F839="","",VLOOKUP(F839,Measures!D$11:G$245,4,FALSE))</f>
        <v/>
      </c>
      <c r="H839" s="129" t="str">
        <f>IF('Retrofit Inputs'!H843=0,"",'Retrofit Inputs'!H843)</f>
        <v/>
      </c>
      <c r="I839" s="129" t="str">
        <f>IF('Retrofit Inputs'!K843=0,"",'Retrofit Inputs'!K843)</f>
        <v/>
      </c>
      <c r="J839" s="130" t="str">
        <f ca="1">IF(OR(B839="",I839=""),"",IF(I839="None",0,INDEX(INDIRECT(CONCATENATE(B839,"SF")),1,MATCH(I839,Defaults!D$22:G$22,0))))</f>
        <v/>
      </c>
      <c r="K839" s="128" t="str">
        <f>IF(OR('Retrofit Inputs'!M843="",'Retrofit Inputs'!O843=""),"",IF(OR('Retrofit Inputs'!M843="LED Tube",'Retrofit Inputs'!M843="LED Kit"),CONCATENATE("LED"," ",'Retrofit Inputs'!O843),CONCATENATE('Retrofit Inputs'!M843, " ",'Retrofit Inputs'!O843)))</f>
        <v/>
      </c>
      <c r="L839" s="123" t="str">
        <f>IF(K839="","",VLOOKUP(K839,Measures!D$11:G$245,4,FALSE))</f>
        <v/>
      </c>
      <c r="M839" s="121" t="str">
        <f>IF('Retrofit Inputs'!Q843=0,"",'Retrofit Inputs'!Q843)</f>
        <v/>
      </c>
      <c r="N839" s="129" t="str">
        <f>IF('Retrofit Inputs'!T843=0,"",'Retrofit Inputs'!T843)</f>
        <v/>
      </c>
      <c r="O839" s="130" t="str">
        <f ca="1">IF(OR(B839="",N839=""),"",IF(N839="None",0,INDEX(INDIRECT(CONCATENATE(B839,"SF")),1,MATCH(N839,Defaults!D$22:G$22,0))))</f>
        <v/>
      </c>
      <c r="P839" s="131" t="str">
        <f t="shared" ca="1" si="48"/>
        <v/>
      </c>
      <c r="Q839" s="228" t="str">
        <f t="shared" ca="1" si="49"/>
        <v/>
      </c>
      <c r="R839" s="132" t="str">
        <f t="shared" ca="1" si="50"/>
        <v/>
      </c>
      <c r="S839" s="352" t="str">
        <f t="shared" ca="1" si="51"/>
        <v/>
      </c>
    </row>
    <row r="840" spans="2:19" ht="15.5">
      <c r="B840" s="348" t="str">
        <f>IF('Retrofit Inputs'!B844=0,"",'Retrofit Inputs'!B844)</f>
        <v/>
      </c>
      <c r="C840" s="118" t="str">
        <f>IF(B840="","",VLOOKUP(B840,Defaults!B$22:C$28,2,FALSE))</f>
        <v/>
      </c>
      <c r="D840" s="125" t="str">
        <f>IFERROR(VLOOKUP(F840,Measures!$D$11:$F$245,3,FALSE),"")</f>
        <v/>
      </c>
      <c r="E840" s="127" t="str">
        <f ca="1">IF(OR('Project Info'!$C$16="",B840=""),"",IF(D840="Screw-in Lighting",INDEX(INDIRECT(CONCATENATE(B840,"SI_IE")),'Project Info'!C$16,1),IF(D840="Hard-Wired Lighting",INDEX(INDIRECT(CONCATENATE(B840,"HW_IE")),'Project Info'!C$16,1))))</f>
        <v/>
      </c>
      <c r="F840" s="128" t="str">
        <f>IF(OR('Retrofit Inputs'!D844="",'Retrofit Inputs'!F844=""),"",IF(OR('Retrofit Inputs'!D844="LED Tube",'Retrofit Inputs'!D844="LED Kit"),CONCATENATE("LED"," ",'Retrofit Inputs'!F844),CONCATENATE('Retrofit Inputs'!D844, " ",'Retrofit Inputs'!F844)))</f>
        <v/>
      </c>
      <c r="G840" s="120" t="str">
        <f>IF(F840="","",VLOOKUP(F840,Measures!D$11:G$245,4,FALSE))</f>
        <v/>
      </c>
      <c r="H840" s="129" t="str">
        <f>IF('Retrofit Inputs'!H844=0,"",'Retrofit Inputs'!H844)</f>
        <v/>
      </c>
      <c r="I840" s="129" t="str">
        <f>IF('Retrofit Inputs'!K844=0,"",'Retrofit Inputs'!K844)</f>
        <v/>
      </c>
      <c r="J840" s="130" t="str">
        <f ca="1">IF(OR(B840="",I840=""),"",IF(I840="None",0,INDEX(INDIRECT(CONCATENATE(B840,"SF")),1,MATCH(I840,Defaults!D$22:G$22,0))))</f>
        <v/>
      </c>
      <c r="K840" s="24" t="str">
        <f>IF(OR('Retrofit Inputs'!M844="",'Retrofit Inputs'!O844=""),"",IF(OR('Retrofit Inputs'!M844="LED Tube",'Retrofit Inputs'!M844="LED Kit"),CONCATENATE("LED"," ",'Retrofit Inputs'!O844),CONCATENATE('Retrofit Inputs'!M844, " ",'Retrofit Inputs'!O844)))</f>
        <v/>
      </c>
      <c r="L840" s="123" t="str">
        <f>IF(K840="","",VLOOKUP(K840,Measures!D$11:G$245,4,FALSE))</f>
        <v/>
      </c>
      <c r="M840" s="121" t="str">
        <f>IF('Retrofit Inputs'!Q844=0,"",'Retrofit Inputs'!Q844)</f>
        <v/>
      </c>
      <c r="N840" s="25" t="str">
        <f>IF('Retrofit Inputs'!T844=0,"",'Retrofit Inputs'!T844)</f>
        <v/>
      </c>
      <c r="O840" s="26" t="str">
        <f ca="1">IF(OR(B840="",N840=""),"",IF(N840="None",0,INDEX(INDIRECT(CONCATENATE(B840,"SF")),1,MATCH(N840,Defaults!D$22:G$22,0))))</f>
        <v/>
      </c>
      <c r="P840" s="131" t="str">
        <f t="shared" ca="1" si="48"/>
        <v/>
      </c>
      <c r="Q840" s="229" t="str">
        <f t="shared" ca="1" si="49"/>
        <v/>
      </c>
      <c r="R840" s="81" t="str">
        <f t="shared" ca="1" si="50"/>
        <v/>
      </c>
      <c r="S840" s="353" t="str">
        <f t="shared" ca="1" si="51"/>
        <v/>
      </c>
    </row>
    <row r="841" spans="2:19" ht="15.5">
      <c r="B841" s="348" t="str">
        <f>IF('Retrofit Inputs'!B845=0,"",'Retrofit Inputs'!B845)</f>
        <v/>
      </c>
      <c r="C841" s="118" t="str">
        <f>IF(B841="","",VLOOKUP(B841,Defaults!B$22:C$28,2,FALSE))</f>
        <v/>
      </c>
      <c r="D841" s="125" t="str">
        <f>IFERROR(VLOOKUP(F841,Measures!$D$11:$F$245,3,FALSE),"")</f>
        <v/>
      </c>
      <c r="E841" s="127" t="str">
        <f ca="1">IF(OR('Project Info'!$C$16="",B841=""),"",IF(D841="Screw-in Lighting",INDEX(INDIRECT(CONCATENATE(B841,"SI_IE")),'Project Info'!C$16,1),IF(D841="Hard-Wired Lighting",INDEX(INDIRECT(CONCATENATE(B841,"HW_IE")),'Project Info'!C$16,1))))</f>
        <v/>
      </c>
      <c r="F841" s="128" t="str">
        <f>IF(OR('Retrofit Inputs'!D845="",'Retrofit Inputs'!F845=""),"",IF(OR('Retrofit Inputs'!D845="LED Tube",'Retrofit Inputs'!D845="LED Kit"),CONCATENATE("LED"," ",'Retrofit Inputs'!F845),CONCATENATE('Retrofit Inputs'!D845, " ",'Retrofit Inputs'!F845)))</f>
        <v/>
      </c>
      <c r="G841" s="120" t="str">
        <f>IF(F841="","",VLOOKUP(F841,Measures!D$11:G$245,4,FALSE))</f>
        <v/>
      </c>
      <c r="H841" s="129" t="str">
        <f>IF('Retrofit Inputs'!H845=0,"",'Retrofit Inputs'!H845)</f>
        <v/>
      </c>
      <c r="I841" s="129" t="str">
        <f>IF('Retrofit Inputs'!K845=0,"",'Retrofit Inputs'!K845)</f>
        <v/>
      </c>
      <c r="J841" s="130" t="str">
        <f ca="1">IF(OR(B841="",I841=""),"",IF(I841="None",0,INDEX(INDIRECT(CONCATENATE(B841,"SF")),1,MATCH(I841,Defaults!D$22:G$22,0))))</f>
        <v/>
      </c>
      <c r="K841" s="128" t="str">
        <f>IF(OR('Retrofit Inputs'!M845="",'Retrofit Inputs'!O845=""),"",IF(OR('Retrofit Inputs'!M845="LED Tube",'Retrofit Inputs'!M845="LED Kit"),CONCATENATE("LED"," ",'Retrofit Inputs'!O845),CONCATENATE('Retrofit Inputs'!M845, " ",'Retrofit Inputs'!O845)))</f>
        <v/>
      </c>
      <c r="L841" s="123" t="str">
        <f>IF(K841="","",VLOOKUP(K841,Measures!D$11:G$245,4,FALSE))</f>
        <v/>
      </c>
      <c r="M841" s="121" t="str">
        <f>IF('Retrofit Inputs'!Q845=0,"",'Retrofit Inputs'!Q845)</f>
        <v/>
      </c>
      <c r="N841" s="129" t="str">
        <f>IF('Retrofit Inputs'!T845=0,"",'Retrofit Inputs'!T845)</f>
        <v/>
      </c>
      <c r="O841" s="130" t="str">
        <f ca="1">IF(OR(B841="",N841=""),"",IF(N841="None",0,INDEX(INDIRECT(CONCATENATE(B841,"SF")),1,MATCH(N841,Defaults!D$22:G$22,0))))</f>
        <v/>
      </c>
      <c r="P841" s="131" t="str">
        <f t="shared" ca="1" si="48"/>
        <v/>
      </c>
      <c r="Q841" s="228" t="str">
        <f t="shared" ca="1" si="49"/>
        <v/>
      </c>
      <c r="R841" s="132" t="str">
        <f t="shared" ca="1" si="50"/>
        <v/>
      </c>
      <c r="S841" s="352" t="str">
        <f t="shared" ca="1" si="51"/>
        <v/>
      </c>
    </row>
    <row r="842" spans="2:19" ht="15.5">
      <c r="B842" s="348" t="str">
        <f>IF('Retrofit Inputs'!B846=0,"",'Retrofit Inputs'!B846)</f>
        <v/>
      </c>
      <c r="C842" s="118" t="str">
        <f>IF(B842="","",VLOOKUP(B842,Defaults!B$22:C$28,2,FALSE))</f>
        <v/>
      </c>
      <c r="D842" s="125" t="str">
        <f>IFERROR(VLOOKUP(F842,Measures!$D$11:$F$245,3,FALSE),"")</f>
        <v/>
      </c>
      <c r="E842" s="127" t="str">
        <f ca="1">IF(OR('Project Info'!$C$16="",B842=""),"",IF(D842="Screw-in Lighting",INDEX(INDIRECT(CONCATENATE(B842,"SI_IE")),'Project Info'!C$16,1),IF(D842="Hard-Wired Lighting",INDEX(INDIRECT(CONCATENATE(B842,"HW_IE")),'Project Info'!C$16,1))))</f>
        <v/>
      </c>
      <c r="F842" s="128" t="str">
        <f>IF(OR('Retrofit Inputs'!D846="",'Retrofit Inputs'!F846=""),"",IF(OR('Retrofit Inputs'!D846="LED Tube",'Retrofit Inputs'!D846="LED Kit"),CONCATENATE("LED"," ",'Retrofit Inputs'!F846),CONCATENATE('Retrofit Inputs'!D846, " ",'Retrofit Inputs'!F846)))</f>
        <v/>
      </c>
      <c r="G842" s="120" t="str">
        <f>IF(F842="","",VLOOKUP(F842,Measures!D$11:G$245,4,FALSE))</f>
        <v/>
      </c>
      <c r="H842" s="129" t="str">
        <f>IF('Retrofit Inputs'!H846=0,"",'Retrofit Inputs'!H846)</f>
        <v/>
      </c>
      <c r="I842" s="129" t="str">
        <f>IF('Retrofit Inputs'!K846=0,"",'Retrofit Inputs'!K846)</f>
        <v/>
      </c>
      <c r="J842" s="130" t="str">
        <f ca="1">IF(OR(B842="",I842=""),"",IF(I842="None",0,INDEX(INDIRECT(CONCATENATE(B842,"SF")),1,MATCH(I842,Defaults!D$22:G$22,0))))</f>
        <v/>
      </c>
      <c r="K842" s="128" t="str">
        <f>IF(OR('Retrofit Inputs'!M846="",'Retrofit Inputs'!O846=""),"",IF(OR('Retrofit Inputs'!M846="LED Tube",'Retrofit Inputs'!M846="LED Kit"),CONCATENATE("LED"," ",'Retrofit Inputs'!O846),CONCATENATE('Retrofit Inputs'!M846, " ",'Retrofit Inputs'!O846)))</f>
        <v/>
      </c>
      <c r="L842" s="123" t="str">
        <f>IF(K842="","",VLOOKUP(K842,Measures!D$11:G$245,4,FALSE))</f>
        <v/>
      </c>
      <c r="M842" s="121" t="str">
        <f>IF('Retrofit Inputs'!Q846=0,"",'Retrofit Inputs'!Q846)</f>
        <v/>
      </c>
      <c r="N842" s="129" t="str">
        <f>IF('Retrofit Inputs'!T846=0,"",'Retrofit Inputs'!T846)</f>
        <v/>
      </c>
      <c r="O842" s="130" t="str">
        <f ca="1">IF(OR(B842="",N842=""),"",IF(N842="None",0,INDEX(INDIRECT(CONCATENATE(B842,"SF")),1,MATCH(N842,Defaults!D$22:G$22,0))))</f>
        <v/>
      </c>
      <c r="P842" s="131" t="str">
        <f t="shared" ca="1" si="48"/>
        <v/>
      </c>
      <c r="Q842" s="228" t="str">
        <f t="shared" ca="1" si="49"/>
        <v/>
      </c>
      <c r="R842" s="132" t="str">
        <f t="shared" ca="1" si="50"/>
        <v/>
      </c>
      <c r="S842" s="352" t="str">
        <f t="shared" ca="1" si="51"/>
        <v/>
      </c>
    </row>
    <row r="843" spans="2:19" ht="15.5">
      <c r="B843" s="348" t="str">
        <f>IF('Retrofit Inputs'!B847=0,"",'Retrofit Inputs'!B847)</f>
        <v/>
      </c>
      <c r="C843" s="118" t="str">
        <f>IF(B843="","",VLOOKUP(B843,Defaults!B$22:C$28,2,FALSE))</f>
        <v/>
      </c>
      <c r="D843" s="125" t="str">
        <f>IFERROR(VLOOKUP(F843,Measures!$D$11:$F$245,3,FALSE),"")</f>
        <v/>
      </c>
      <c r="E843" s="127" t="str">
        <f ca="1">IF(OR('Project Info'!$C$16="",B843=""),"",IF(D843="Screw-in Lighting",INDEX(INDIRECT(CONCATENATE(B843,"SI_IE")),'Project Info'!C$16,1),IF(D843="Hard-Wired Lighting",INDEX(INDIRECT(CONCATENATE(B843,"HW_IE")),'Project Info'!C$16,1))))</f>
        <v/>
      </c>
      <c r="F843" s="128" t="str">
        <f>IF(OR('Retrofit Inputs'!D847="",'Retrofit Inputs'!F847=""),"",IF(OR('Retrofit Inputs'!D847="LED Tube",'Retrofit Inputs'!D847="LED Kit"),CONCATENATE("LED"," ",'Retrofit Inputs'!F847),CONCATENATE('Retrofit Inputs'!D847, " ",'Retrofit Inputs'!F847)))</f>
        <v/>
      </c>
      <c r="G843" s="120" t="str">
        <f>IF(F843="","",VLOOKUP(F843,Measures!D$11:G$245,4,FALSE))</f>
        <v/>
      </c>
      <c r="H843" s="129" t="str">
        <f>IF('Retrofit Inputs'!H847=0,"",'Retrofit Inputs'!H847)</f>
        <v/>
      </c>
      <c r="I843" s="129" t="str">
        <f>IF('Retrofit Inputs'!K847=0,"",'Retrofit Inputs'!K847)</f>
        <v/>
      </c>
      <c r="J843" s="130" t="str">
        <f ca="1">IF(OR(B843="",I843=""),"",IF(I843="None",0,INDEX(INDIRECT(CONCATENATE(B843,"SF")),1,MATCH(I843,Defaults!D$22:G$22,0))))</f>
        <v/>
      </c>
      <c r="K843" s="128" t="str">
        <f>IF(OR('Retrofit Inputs'!M847="",'Retrofit Inputs'!O847=""),"",IF(OR('Retrofit Inputs'!M847="LED Tube",'Retrofit Inputs'!M847="LED Kit"),CONCATENATE("LED"," ",'Retrofit Inputs'!O847),CONCATENATE('Retrofit Inputs'!M847, " ",'Retrofit Inputs'!O847)))</f>
        <v/>
      </c>
      <c r="L843" s="123" t="str">
        <f>IF(K843="","",VLOOKUP(K843,Measures!D$11:G$245,4,FALSE))</f>
        <v/>
      </c>
      <c r="M843" s="121" t="str">
        <f>IF('Retrofit Inputs'!Q847=0,"",'Retrofit Inputs'!Q847)</f>
        <v/>
      </c>
      <c r="N843" s="129" t="str">
        <f>IF('Retrofit Inputs'!T847=0,"",'Retrofit Inputs'!T847)</f>
        <v/>
      </c>
      <c r="O843" s="130" t="str">
        <f ca="1">IF(OR(B843="",N843=""),"",IF(N843="None",0,INDEX(INDIRECT(CONCATENATE(B843,"SF")),1,MATCH(N843,Defaults!D$22:G$22,0))))</f>
        <v/>
      </c>
      <c r="P843" s="131" t="str">
        <f t="shared" ca="1" si="48"/>
        <v/>
      </c>
      <c r="Q843" s="228" t="str">
        <f t="shared" ca="1" si="49"/>
        <v/>
      </c>
      <c r="R843" s="132" t="str">
        <f t="shared" ca="1" si="50"/>
        <v/>
      </c>
      <c r="S843" s="352" t="str">
        <f t="shared" ca="1" si="51"/>
        <v/>
      </c>
    </row>
    <row r="844" spans="2:19" ht="15.5">
      <c r="B844" s="348" t="str">
        <f>IF('Retrofit Inputs'!B848=0,"",'Retrofit Inputs'!B848)</f>
        <v/>
      </c>
      <c r="C844" s="118" t="str">
        <f>IF(B844="","",VLOOKUP(B844,Defaults!B$22:C$28,2,FALSE))</f>
        <v/>
      </c>
      <c r="D844" s="125" t="str">
        <f>IFERROR(VLOOKUP(F844,Measures!$D$11:$F$245,3,FALSE),"")</f>
        <v/>
      </c>
      <c r="E844" s="127" t="str">
        <f ca="1">IF(OR('Project Info'!$C$16="",B844=""),"",IF(D844="Screw-in Lighting",INDEX(INDIRECT(CONCATENATE(B844,"SI_IE")),'Project Info'!C$16,1),IF(D844="Hard-Wired Lighting",INDEX(INDIRECT(CONCATENATE(B844,"HW_IE")),'Project Info'!C$16,1))))</f>
        <v/>
      </c>
      <c r="F844" s="128" t="str">
        <f>IF(OR('Retrofit Inputs'!D848="",'Retrofit Inputs'!F848=""),"",IF(OR('Retrofit Inputs'!D848="LED Tube",'Retrofit Inputs'!D848="LED Kit"),CONCATENATE("LED"," ",'Retrofit Inputs'!F848),CONCATENATE('Retrofit Inputs'!D848, " ",'Retrofit Inputs'!F848)))</f>
        <v/>
      </c>
      <c r="G844" s="120" t="str">
        <f>IF(F844="","",VLOOKUP(F844,Measures!D$11:G$245,4,FALSE))</f>
        <v/>
      </c>
      <c r="H844" s="129" t="str">
        <f>IF('Retrofit Inputs'!H848=0,"",'Retrofit Inputs'!H848)</f>
        <v/>
      </c>
      <c r="I844" s="129" t="str">
        <f>IF('Retrofit Inputs'!K848=0,"",'Retrofit Inputs'!K848)</f>
        <v/>
      </c>
      <c r="J844" s="130" t="str">
        <f ca="1">IF(OR(B844="",I844=""),"",IF(I844="None",0,INDEX(INDIRECT(CONCATENATE(B844,"SF")),1,MATCH(I844,Defaults!D$22:G$22,0))))</f>
        <v/>
      </c>
      <c r="K844" s="128" t="str">
        <f>IF(OR('Retrofit Inputs'!M848="",'Retrofit Inputs'!O848=""),"",IF(OR('Retrofit Inputs'!M848="LED Tube",'Retrofit Inputs'!M848="LED Kit"),CONCATENATE("LED"," ",'Retrofit Inputs'!O848),CONCATENATE('Retrofit Inputs'!M848, " ",'Retrofit Inputs'!O848)))</f>
        <v/>
      </c>
      <c r="L844" s="123" t="str">
        <f>IF(K844="","",VLOOKUP(K844,Measures!D$11:G$245,4,FALSE))</f>
        <v/>
      </c>
      <c r="M844" s="121" t="str">
        <f>IF('Retrofit Inputs'!Q848=0,"",'Retrofit Inputs'!Q848)</f>
        <v/>
      </c>
      <c r="N844" s="129" t="str">
        <f>IF('Retrofit Inputs'!T848=0,"",'Retrofit Inputs'!T848)</f>
        <v/>
      </c>
      <c r="O844" s="130" t="str">
        <f ca="1">IF(OR(B844="",N844=""),"",IF(N844="None",0,INDEX(INDIRECT(CONCATENATE(B844,"SF")),1,MATCH(N844,Defaults!D$22:G$22,0))))</f>
        <v/>
      </c>
      <c r="P844" s="131" t="str">
        <f t="shared" ca="1" si="48"/>
        <v/>
      </c>
      <c r="Q844" s="228" t="str">
        <f t="shared" ca="1" si="49"/>
        <v/>
      </c>
      <c r="R844" s="132" t="str">
        <f t="shared" ca="1" si="50"/>
        <v/>
      </c>
      <c r="S844" s="352" t="str">
        <f t="shared" ca="1" si="51"/>
        <v/>
      </c>
    </row>
    <row r="845" spans="2:19" ht="15.5">
      <c r="B845" s="348" t="str">
        <f>IF('Retrofit Inputs'!B849=0,"",'Retrofit Inputs'!B849)</f>
        <v/>
      </c>
      <c r="C845" s="118" t="str">
        <f>IF(B845="","",VLOOKUP(B845,Defaults!B$22:C$28,2,FALSE))</f>
        <v/>
      </c>
      <c r="D845" s="125" t="str">
        <f>IFERROR(VLOOKUP(F845,Measures!$D$11:$F$245,3,FALSE),"")</f>
        <v/>
      </c>
      <c r="E845" s="127" t="str">
        <f ca="1">IF(OR('Project Info'!$C$16="",B845=""),"",IF(D845="Screw-in Lighting",INDEX(INDIRECT(CONCATENATE(B845,"SI_IE")),'Project Info'!C$16,1),IF(D845="Hard-Wired Lighting",INDEX(INDIRECT(CONCATENATE(B845,"HW_IE")),'Project Info'!C$16,1))))</f>
        <v/>
      </c>
      <c r="F845" s="128" t="str">
        <f>IF(OR('Retrofit Inputs'!D849="",'Retrofit Inputs'!F849=""),"",IF(OR('Retrofit Inputs'!D849="LED Tube",'Retrofit Inputs'!D849="LED Kit"),CONCATENATE("LED"," ",'Retrofit Inputs'!F849),CONCATENATE('Retrofit Inputs'!D849, " ",'Retrofit Inputs'!F849)))</f>
        <v/>
      </c>
      <c r="G845" s="120" t="str">
        <f>IF(F845="","",VLOOKUP(F845,Measures!D$11:G$245,4,FALSE))</f>
        <v/>
      </c>
      <c r="H845" s="129" t="str">
        <f>IF('Retrofit Inputs'!H849=0,"",'Retrofit Inputs'!H849)</f>
        <v/>
      </c>
      <c r="I845" s="129" t="str">
        <f>IF('Retrofit Inputs'!K849=0,"",'Retrofit Inputs'!K849)</f>
        <v/>
      </c>
      <c r="J845" s="130" t="str">
        <f ca="1">IF(OR(B845="",I845=""),"",IF(I845="None",0,INDEX(INDIRECT(CONCATENATE(B845,"SF")),1,MATCH(I845,Defaults!D$22:G$22,0))))</f>
        <v/>
      </c>
      <c r="K845" s="128" t="str">
        <f>IF(OR('Retrofit Inputs'!M849="",'Retrofit Inputs'!O849=""),"",IF(OR('Retrofit Inputs'!M849="LED Tube",'Retrofit Inputs'!M849="LED Kit"),CONCATENATE("LED"," ",'Retrofit Inputs'!O849),CONCATENATE('Retrofit Inputs'!M849, " ",'Retrofit Inputs'!O849)))</f>
        <v/>
      </c>
      <c r="L845" s="123" t="str">
        <f>IF(K845="","",VLOOKUP(K845,Measures!D$11:G$245,4,FALSE))</f>
        <v/>
      </c>
      <c r="M845" s="121" t="str">
        <f>IF('Retrofit Inputs'!Q849=0,"",'Retrofit Inputs'!Q849)</f>
        <v/>
      </c>
      <c r="N845" s="129" t="str">
        <f>IF('Retrofit Inputs'!T849=0,"",'Retrofit Inputs'!T849)</f>
        <v/>
      </c>
      <c r="O845" s="130" t="str">
        <f ca="1">IF(OR(B845="",N845=""),"",IF(N845="None",0,INDEX(INDIRECT(CONCATENATE(B845,"SF")),1,MATCH(N845,Defaults!D$22:G$22,0))))</f>
        <v/>
      </c>
      <c r="P845" s="131" t="str">
        <f t="shared" ca="1" si="48"/>
        <v/>
      </c>
      <c r="Q845" s="228" t="str">
        <f t="shared" ca="1" si="49"/>
        <v/>
      </c>
      <c r="R845" s="132" t="str">
        <f t="shared" ca="1" si="50"/>
        <v/>
      </c>
      <c r="S845" s="352" t="str">
        <f t="shared" ca="1" si="51"/>
        <v/>
      </c>
    </row>
    <row r="846" spans="2:19" ht="15.5">
      <c r="B846" s="348" t="str">
        <f>IF('Retrofit Inputs'!B850=0,"",'Retrofit Inputs'!B850)</f>
        <v/>
      </c>
      <c r="C846" s="118" t="str">
        <f>IF(B846="","",VLOOKUP(B846,Defaults!B$22:C$28,2,FALSE))</f>
        <v/>
      </c>
      <c r="D846" s="125" t="str">
        <f>IFERROR(VLOOKUP(F846,Measures!$D$11:$F$245,3,FALSE),"")</f>
        <v/>
      </c>
      <c r="E846" s="127" t="str">
        <f ca="1">IF(OR('Project Info'!$C$16="",B846=""),"",IF(D846="Screw-in Lighting",INDEX(INDIRECT(CONCATENATE(B846,"SI_IE")),'Project Info'!C$16,1),IF(D846="Hard-Wired Lighting",INDEX(INDIRECT(CONCATENATE(B846,"HW_IE")),'Project Info'!C$16,1))))</f>
        <v/>
      </c>
      <c r="F846" s="133" t="str">
        <f>IF(OR('Retrofit Inputs'!D850="",'Retrofit Inputs'!F850=""),"",IF(OR('Retrofit Inputs'!D850="LED Tube",'Retrofit Inputs'!D850="LED Kit"),CONCATENATE("LED"," ",'Retrofit Inputs'!F850),CONCATENATE('Retrofit Inputs'!D850, " ",'Retrofit Inputs'!F850)))</f>
        <v/>
      </c>
      <c r="G846" s="120" t="str">
        <f>IF(F846="","",VLOOKUP(F846,Measures!D$11:G$245,4,FALSE))</f>
        <v/>
      </c>
      <c r="H846" s="134" t="str">
        <f>IF('Retrofit Inputs'!H850=0,"",'Retrofit Inputs'!H850)</f>
        <v/>
      </c>
      <c r="I846" s="134" t="str">
        <f>IF('Retrofit Inputs'!K850=0,"",'Retrofit Inputs'!K850)</f>
        <v/>
      </c>
      <c r="J846" s="135" t="str">
        <f ca="1">IF(OR(B846="",I846=""),"",IF(I846="None",0,INDEX(INDIRECT(CONCATENATE(B846,"SF")),1,MATCH(I846,Defaults!D$22:G$22,0))))</f>
        <v/>
      </c>
      <c r="K846" s="128" t="str">
        <f>IF(OR('Retrofit Inputs'!M850="",'Retrofit Inputs'!O850=""),"",IF(OR('Retrofit Inputs'!M850="LED Tube",'Retrofit Inputs'!M850="LED Kit"),CONCATENATE("LED"," ",'Retrofit Inputs'!O850),CONCATENATE('Retrofit Inputs'!M850, " ",'Retrofit Inputs'!O850)))</f>
        <v/>
      </c>
      <c r="L846" s="123" t="str">
        <f>IF(K846="","",VLOOKUP(K846,Measures!D$11:G$245,4,FALSE))</f>
        <v/>
      </c>
      <c r="M846" s="121" t="str">
        <f>IF('Retrofit Inputs'!Q850=0,"",'Retrofit Inputs'!Q850)</f>
        <v/>
      </c>
      <c r="N846" s="129" t="str">
        <f>IF('Retrofit Inputs'!T850=0,"",'Retrofit Inputs'!T850)</f>
        <v/>
      </c>
      <c r="O846" s="130" t="str">
        <f ca="1">IF(OR(B846="",N846=""),"",IF(N846="None",0,INDEX(INDIRECT(CONCATENATE(B846,"SF")),1,MATCH(N846,Defaults!D$22:G$22,0))))</f>
        <v/>
      </c>
      <c r="P846" s="131" t="str">
        <f t="shared" ref="P846:P909" ca="1" si="52">IFERROR((G846/1000)*H846*C846*E846*(1-J846),"")</f>
        <v/>
      </c>
      <c r="Q846" s="228" t="str">
        <f t="shared" ref="Q846:Q909" ca="1" si="53">IFERROR((L846/1000)*M846*C846*E846*(1-O846),"")</f>
        <v/>
      </c>
      <c r="R846" s="132" t="str">
        <f t="shared" ca="1" si="50"/>
        <v/>
      </c>
      <c r="S846" s="352" t="str">
        <f t="shared" ca="1" si="51"/>
        <v/>
      </c>
    </row>
    <row r="847" spans="2:19" ht="15.5">
      <c r="B847" s="348" t="str">
        <f>IF('Retrofit Inputs'!B851=0,"",'Retrofit Inputs'!B851)</f>
        <v/>
      </c>
      <c r="C847" s="118" t="str">
        <f>IF(B847="","",VLOOKUP(B847,Defaults!B$22:C$28,2,FALSE))</f>
        <v/>
      </c>
      <c r="D847" s="125" t="str">
        <f>IFERROR(VLOOKUP(F847,Measures!$D$11:$F$245,3,FALSE),"")</f>
        <v/>
      </c>
      <c r="E847" s="127" t="str">
        <f ca="1">IF(OR('Project Info'!$C$16="",B847=""),"",IF(D847="Screw-in Lighting",INDEX(INDIRECT(CONCATENATE(B847,"SI_IE")),'Project Info'!C$16,1),IF(D847="Hard-Wired Lighting",INDEX(INDIRECT(CONCATENATE(B847,"HW_IE")),'Project Info'!C$16,1))))</f>
        <v/>
      </c>
      <c r="F847" s="133" t="str">
        <f>IF(OR('Retrofit Inputs'!D851="",'Retrofit Inputs'!F851=""),"",IF(OR('Retrofit Inputs'!D851="LED Tube",'Retrofit Inputs'!D851="LED Kit"),CONCATENATE("LED"," ",'Retrofit Inputs'!F851),CONCATENATE('Retrofit Inputs'!D851, " ",'Retrofit Inputs'!F851)))</f>
        <v/>
      </c>
      <c r="G847" s="120" t="str">
        <f>IF(F847="","",VLOOKUP(F847,Measures!D$11:G$245,4,FALSE))</f>
        <v/>
      </c>
      <c r="H847" s="134" t="str">
        <f>IF('Retrofit Inputs'!H851=0,"",'Retrofit Inputs'!H851)</f>
        <v/>
      </c>
      <c r="I847" s="134" t="str">
        <f>IF('Retrofit Inputs'!K851=0,"",'Retrofit Inputs'!K851)</f>
        <v/>
      </c>
      <c r="J847" s="135" t="str">
        <f ca="1">IF(OR(B847="",I847=""),"",IF(I847="None",0,INDEX(INDIRECT(CONCATENATE(B847,"SF")),1,MATCH(I847,Defaults!D$22:G$22,0))))</f>
        <v/>
      </c>
      <c r="K847" s="128" t="str">
        <f>IF(OR('Retrofit Inputs'!M851="",'Retrofit Inputs'!O851=""),"",IF(OR('Retrofit Inputs'!M851="LED Tube",'Retrofit Inputs'!M851="LED Kit"),CONCATENATE("LED"," ",'Retrofit Inputs'!O851),CONCATENATE('Retrofit Inputs'!M851, " ",'Retrofit Inputs'!O851)))</f>
        <v/>
      </c>
      <c r="L847" s="123" t="str">
        <f>IF(K847="","",VLOOKUP(K847,Measures!D$11:G$245,4,FALSE))</f>
        <v/>
      </c>
      <c r="M847" s="121" t="str">
        <f>IF('Retrofit Inputs'!Q851=0,"",'Retrofit Inputs'!Q851)</f>
        <v/>
      </c>
      <c r="N847" s="129" t="str">
        <f>IF('Retrofit Inputs'!T851=0,"",'Retrofit Inputs'!T851)</f>
        <v/>
      </c>
      <c r="O847" s="130" t="str">
        <f ca="1">IF(OR(B847="",N847=""),"",IF(N847="None",0,INDEX(INDIRECT(CONCATENATE(B847,"SF")),1,MATCH(N847,Defaults!D$22:G$22,0))))</f>
        <v/>
      </c>
      <c r="P847" s="131" t="str">
        <f t="shared" ca="1" si="52"/>
        <v/>
      </c>
      <c r="Q847" s="228" t="str">
        <f t="shared" ca="1" si="53"/>
        <v/>
      </c>
      <c r="R847" s="132" t="str">
        <f t="shared" ref="R847:R910" ca="1" si="54">IFERROR(P847-Q847,"")</f>
        <v/>
      </c>
      <c r="S847" s="352" t="str">
        <f t="shared" ref="S847:S910" ca="1" si="55">IFERROR(R847*15,"")</f>
        <v/>
      </c>
    </row>
    <row r="848" spans="2:19" ht="15.5">
      <c r="B848" s="348" t="str">
        <f>IF('Retrofit Inputs'!B852=0,"",'Retrofit Inputs'!B852)</f>
        <v/>
      </c>
      <c r="C848" s="118" t="str">
        <f>IF(B848="","",VLOOKUP(B848,Defaults!B$22:C$28,2,FALSE))</f>
        <v/>
      </c>
      <c r="D848" s="125" t="str">
        <f>IFERROR(VLOOKUP(F848,Measures!$D$11:$F$245,3,FALSE),"")</f>
        <v/>
      </c>
      <c r="E848" s="127" t="str">
        <f ca="1">IF(OR('Project Info'!$C$16="",B848=""),"",IF(D848="Screw-in Lighting",INDEX(INDIRECT(CONCATENATE(B848,"SI_IE")),'Project Info'!C$16,1),IF(D848="Hard-Wired Lighting",INDEX(INDIRECT(CONCATENATE(B848,"HW_IE")),'Project Info'!C$16,1))))</f>
        <v/>
      </c>
      <c r="F848" s="117" t="str">
        <f>IF(OR('Retrofit Inputs'!D852="",'Retrofit Inputs'!F852=""),"",IF(OR('Retrofit Inputs'!D852="LED Tube",'Retrofit Inputs'!D852="LED Kit"),CONCATENATE("LED"," ",'Retrofit Inputs'!F852),CONCATENATE('Retrofit Inputs'!D852, " ",'Retrofit Inputs'!F852)))</f>
        <v/>
      </c>
      <c r="G848" s="120" t="str">
        <f>IF(F848="","",VLOOKUP(F848,Measures!D$11:G$245,4,FALSE))</f>
        <v/>
      </c>
      <c r="H848" s="121" t="str">
        <f>IF('Retrofit Inputs'!H852=0,"",'Retrofit Inputs'!H852)</f>
        <v/>
      </c>
      <c r="I848" s="121" t="str">
        <f>IF('Retrofit Inputs'!K852=0,"",'Retrofit Inputs'!K852)</f>
        <v/>
      </c>
      <c r="J848" s="122" t="str">
        <f ca="1">IF(OR(B848="",I848=""),"",IF(I848="None",0,INDEX(INDIRECT(CONCATENATE(B848,"SF")),1,MATCH(I848,Defaults!D$22:G$22,0))))</f>
        <v/>
      </c>
      <c r="K848" s="117" t="str">
        <f>IF(OR('Retrofit Inputs'!M852="",'Retrofit Inputs'!O852=""),"",IF(OR('Retrofit Inputs'!M852="LED Tube",'Retrofit Inputs'!M852="LED Kit"),CONCATENATE("LED"," ",'Retrofit Inputs'!O852),CONCATENATE('Retrofit Inputs'!M852, " ",'Retrofit Inputs'!O852)))</f>
        <v/>
      </c>
      <c r="L848" s="123" t="str">
        <f>IF(K848="","",VLOOKUP(K848,Measures!D$11:G$245,4,FALSE))</f>
        <v/>
      </c>
      <c r="M848" s="121" t="str">
        <f>IF('Retrofit Inputs'!Q852=0,"",'Retrofit Inputs'!Q852)</f>
        <v/>
      </c>
      <c r="N848" s="121" t="str">
        <f>IF('Retrofit Inputs'!T852=0,"",'Retrofit Inputs'!T852)</f>
        <v/>
      </c>
      <c r="O848" s="122" t="str">
        <f ca="1">IF(OR(B848="",N848=""),"",IF(N848="None",0,INDEX(INDIRECT(CONCATENATE(B848,"SF")),1,MATCH(N848,Defaults!D$22:G$22,0))))</f>
        <v/>
      </c>
      <c r="P848" s="136" t="str">
        <f t="shared" ca="1" si="52"/>
        <v/>
      </c>
      <c r="Q848" s="230" t="str">
        <f t="shared" ca="1" si="53"/>
        <v/>
      </c>
      <c r="R848" s="126" t="str">
        <f t="shared" ca="1" si="54"/>
        <v/>
      </c>
      <c r="S848" s="351" t="str">
        <f t="shared" ca="1" si="55"/>
        <v/>
      </c>
    </row>
    <row r="849" spans="2:19" ht="15.5">
      <c r="B849" s="348" t="str">
        <f>IF('Retrofit Inputs'!B853=0,"",'Retrofit Inputs'!B853)</f>
        <v/>
      </c>
      <c r="C849" s="118" t="str">
        <f>IF(B849="","",VLOOKUP(B849,Defaults!B$22:C$28,2,FALSE))</f>
        <v/>
      </c>
      <c r="D849" s="125" t="str">
        <f>IFERROR(VLOOKUP(F849,Measures!$D$11:$F$245,3,FALSE),"")</f>
        <v/>
      </c>
      <c r="E849" s="127" t="str">
        <f ca="1">IF(OR('Project Info'!$C$16="",B849=""),"",IF(D849="Screw-in Lighting",INDEX(INDIRECT(CONCATENATE(B849,"SI_IE")),'Project Info'!C$16,1),IF(D849="Hard-Wired Lighting",INDEX(INDIRECT(CONCATENATE(B849,"HW_IE")),'Project Info'!C$16,1))))</f>
        <v/>
      </c>
      <c r="F849" s="128" t="str">
        <f>IF(OR('Retrofit Inputs'!D853="",'Retrofit Inputs'!F853=""),"",IF(OR('Retrofit Inputs'!D853="LED Tube",'Retrofit Inputs'!D853="LED Kit"),CONCATENATE("LED"," ",'Retrofit Inputs'!F853),CONCATENATE('Retrofit Inputs'!D853, " ",'Retrofit Inputs'!F853)))</f>
        <v/>
      </c>
      <c r="G849" s="120" t="str">
        <f>IF(F849="","",VLOOKUP(F849,Measures!D$11:G$245,4,FALSE))</f>
        <v/>
      </c>
      <c r="H849" s="129" t="str">
        <f>IF('Retrofit Inputs'!H853=0,"",'Retrofit Inputs'!H853)</f>
        <v/>
      </c>
      <c r="I849" s="129" t="str">
        <f>IF('Retrofit Inputs'!K853=0,"",'Retrofit Inputs'!K853)</f>
        <v/>
      </c>
      <c r="J849" s="130" t="str">
        <f ca="1">IF(OR(B849="",I849=""),"",IF(I849="None",0,INDEX(INDIRECT(CONCATENATE(B849,"SF")),1,MATCH(I849,Defaults!D$22:G$22,0))))</f>
        <v/>
      </c>
      <c r="K849" s="128" t="str">
        <f>IF(OR('Retrofit Inputs'!M853="",'Retrofit Inputs'!O853=""),"",IF(OR('Retrofit Inputs'!M853="LED Tube",'Retrofit Inputs'!M853="LED Kit"),CONCATENATE("LED"," ",'Retrofit Inputs'!O853),CONCATENATE('Retrofit Inputs'!M853, " ",'Retrofit Inputs'!O853)))</f>
        <v/>
      </c>
      <c r="L849" s="123" t="str">
        <f>IF(K849="","",VLOOKUP(K849,Measures!D$11:G$245,4,FALSE))</f>
        <v/>
      </c>
      <c r="M849" s="121" t="str">
        <f>IF('Retrofit Inputs'!Q853=0,"",'Retrofit Inputs'!Q853)</f>
        <v/>
      </c>
      <c r="N849" s="129" t="str">
        <f>IF('Retrofit Inputs'!T853=0,"",'Retrofit Inputs'!T853)</f>
        <v/>
      </c>
      <c r="O849" s="130" t="str">
        <f ca="1">IF(OR(B849="",N849=""),"",IF(N849="None",0,INDEX(INDIRECT(CONCATENATE(B849,"SF")),1,MATCH(N849,Defaults!D$22:G$22,0))))</f>
        <v/>
      </c>
      <c r="P849" s="131" t="str">
        <f t="shared" ca="1" si="52"/>
        <v/>
      </c>
      <c r="Q849" s="228" t="str">
        <f t="shared" ca="1" si="53"/>
        <v/>
      </c>
      <c r="R849" s="132" t="str">
        <f t="shared" ca="1" si="54"/>
        <v/>
      </c>
      <c r="S849" s="352" t="str">
        <f t="shared" ca="1" si="55"/>
        <v/>
      </c>
    </row>
    <row r="850" spans="2:19" ht="15.5">
      <c r="B850" s="348" t="str">
        <f>IF('Retrofit Inputs'!B854=0,"",'Retrofit Inputs'!B854)</f>
        <v/>
      </c>
      <c r="C850" s="118" t="str">
        <f>IF(B850="","",VLOOKUP(B850,Defaults!B$22:C$28,2,FALSE))</f>
        <v/>
      </c>
      <c r="D850" s="125" t="str">
        <f>IFERROR(VLOOKUP(F850,Measures!$D$11:$F$245,3,FALSE),"")</f>
        <v/>
      </c>
      <c r="E850" s="127" t="str">
        <f ca="1">IF(OR('Project Info'!$C$16="",B850=""),"",IF(D850="Screw-in Lighting",INDEX(INDIRECT(CONCATENATE(B850,"SI_IE")),'Project Info'!C$16,1),IF(D850="Hard-Wired Lighting",INDEX(INDIRECT(CONCATENATE(B850,"HW_IE")),'Project Info'!C$16,1))))</f>
        <v/>
      </c>
      <c r="F850" s="128" t="str">
        <f>IF(OR('Retrofit Inputs'!D854="",'Retrofit Inputs'!F854=""),"",IF(OR('Retrofit Inputs'!D854="LED Tube",'Retrofit Inputs'!D854="LED Kit"),CONCATENATE("LED"," ",'Retrofit Inputs'!F854),CONCATENATE('Retrofit Inputs'!D854, " ",'Retrofit Inputs'!F854)))</f>
        <v/>
      </c>
      <c r="G850" s="120" t="str">
        <f>IF(F850="","",VLOOKUP(F850,Measures!D$11:G$245,4,FALSE))</f>
        <v/>
      </c>
      <c r="H850" s="129" t="str">
        <f>IF('Retrofit Inputs'!H854=0,"",'Retrofit Inputs'!H854)</f>
        <v/>
      </c>
      <c r="I850" s="129" t="str">
        <f>IF('Retrofit Inputs'!K854=0,"",'Retrofit Inputs'!K854)</f>
        <v/>
      </c>
      <c r="J850" s="130" t="str">
        <f ca="1">IF(OR(B850="",I850=""),"",IF(I850="None",0,INDEX(INDIRECT(CONCATENATE(B850,"SF")),1,MATCH(I850,Defaults!D$22:G$22,0))))</f>
        <v/>
      </c>
      <c r="K850" s="24" t="str">
        <f>IF(OR('Retrofit Inputs'!M854="",'Retrofit Inputs'!O854=""),"",IF(OR('Retrofit Inputs'!M854="LED Tube",'Retrofit Inputs'!M854="LED Kit"),CONCATENATE("LED"," ",'Retrofit Inputs'!O854),CONCATENATE('Retrofit Inputs'!M854, " ",'Retrofit Inputs'!O854)))</f>
        <v/>
      </c>
      <c r="L850" s="123" t="str">
        <f>IF(K850="","",VLOOKUP(K850,Measures!D$11:G$245,4,FALSE))</f>
        <v/>
      </c>
      <c r="M850" s="121" t="str">
        <f>IF('Retrofit Inputs'!Q854=0,"",'Retrofit Inputs'!Q854)</f>
        <v/>
      </c>
      <c r="N850" s="25" t="str">
        <f>IF('Retrofit Inputs'!T854=0,"",'Retrofit Inputs'!T854)</f>
        <v/>
      </c>
      <c r="O850" s="26" t="str">
        <f ca="1">IF(OR(B850="",N850=""),"",IF(N850="None",0,INDEX(INDIRECT(CONCATENATE(B850,"SF")),1,MATCH(N850,Defaults!D$22:G$22,0))))</f>
        <v/>
      </c>
      <c r="P850" s="27" t="str">
        <f t="shared" ca="1" si="52"/>
        <v/>
      </c>
      <c r="Q850" s="229" t="str">
        <f t="shared" ca="1" si="53"/>
        <v/>
      </c>
      <c r="R850" s="81" t="str">
        <f t="shared" ca="1" si="54"/>
        <v/>
      </c>
      <c r="S850" s="353" t="str">
        <f t="shared" ca="1" si="55"/>
        <v/>
      </c>
    </row>
    <row r="851" spans="2:19" ht="15.5">
      <c r="B851" s="348" t="str">
        <f>IF('Retrofit Inputs'!B855=0,"",'Retrofit Inputs'!B855)</f>
        <v/>
      </c>
      <c r="C851" s="118" t="str">
        <f>IF(B851="","",VLOOKUP(B851,Defaults!B$22:C$28,2,FALSE))</f>
        <v/>
      </c>
      <c r="D851" s="125" t="str">
        <f>IFERROR(VLOOKUP(F851,Measures!$D$11:$F$245,3,FALSE),"")</f>
        <v/>
      </c>
      <c r="E851" s="127" t="str">
        <f ca="1">IF(OR('Project Info'!$C$16="",B851=""),"",IF(D851="Screw-in Lighting",INDEX(INDIRECT(CONCATENATE(B851,"SI_IE")),'Project Info'!C$16,1),IF(D851="Hard-Wired Lighting",INDEX(INDIRECT(CONCATENATE(B851,"HW_IE")),'Project Info'!C$16,1))))</f>
        <v/>
      </c>
      <c r="F851" s="128" t="str">
        <f>IF(OR('Retrofit Inputs'!D855="",'Retrofit Inputs'!F855=""),"",IF(OR('Retrofit Inputs'!D855="LED Tube",'Retrofit Inputs'!D855="LED Kit"),CONCATENATE("LED"," ",'Retrofit Inputs'!F855),CONCATENATE('Retrofit Inputs'!D855, " ",'Retrofit Inputs'!F855)))</f>
        <v/>
      </c>
      <c r="G851" s="120" t="str">
        <f>IF(F851="","",VLOOKUP(F851,Measures!D$11:G$245,4,FALSE))</f>
        <v/>
      </c>
      <c r="H851" s="129" t="str">
        <f>IF('Retrofit Inputs'!H855=0,"",'Retrofit Inputs'!H855)</f>
        <v/>
      </c>
      <c r="I851" s="129" t="str">
        <f>IF('Retrofit Inputs'!K855=0,"",'Retrofit Inputs'!K855)</f>
        <v/>
      </c>
      <c r="J851" s="130" t="str">
        <f ca="1">IF(OR(B851="",I851=""),"",IF(I851="None",0,INDEX(INDIRECT(CONCATENATE(B851,"SF")),1,MATCH(I851,Defaults!D$22:G$22,0))))</f>
        <v/>
      </c>
      <c r="K851" s="128" t="str">
        <f>IF(OR('Retrofit Inputs'!M855="",'Retrofit Inputs'!O855=""),"",IF(OR('Retrofit Inputs'!M855="LED Tube",'Retrofit Inputs'!M855="LED Kit"),CONCATENATE("LED"," ",'Retrofit Inputs'!O855),CONCATENATE('Retrofit Inputs'!M855, " ",'Retrofit Inputs'!O855)))</f>
        <v/>
      </c>
      <c r="L851" s="123" t="str">
        <f>IF(K851="","",VLOOKUP(K851,Measures!D$11:G$245,4,FALSE))</f>
        <v/>
      </c>
      <c r="M851" s="121" t="str">
        <f>IF('Retrofit Inputs'!Q855=0,"",'Retrofit Inputs'!Q855)</f>
        <v/>
      </c>
      <c r="N851" s="129" t="str">
        <f>IF('Retrofit Inputs'!T855=0,"",'Retrofit Inputs'!T855)</f>
        <v/>
      </c>
      <c r="O851" s="130" t="str">
        <f ca="1">IF(OR(B851="",N851=""),"",IF(N851="None",0,INDEX(INDIRECT(CONCATENATE(B851,"SF")),1,MATCH(N851,Defaults!D$22:G$22,0))))</f>
        <v/>
      </c>
      <c r="P851" s="131" t="str">
        <f t="shared" ca="1" si="52"/>
        <v/>
      </c>
      <c r="Q851" s="228" t="str">
        <f t="shared" ca="1" si="53"/>
        <v/>
      </c>
      <c r="R851" s="132" t="str">
        <f t="shared" ca="1" si="54"/>
        <v/>
      </c>
      <c r="S851" s="352" t="str">
        <f t="shared" ca="1" si="55"/>
        <v/>
      </c>
    </row>
    <row r="852" spans="2:19" ht="15.5">
      <c r="B852" s="348" t="str">
        <f>IF('Retrofit Inputs'!B856=0,"",'Retrofit Inputs'!B856)</f>
        <v/>
      </c>
      <c r="C852" s="118" t="str">
        <f>IF(B852="","",VLOOKUP(B852,Defaults!B$22:C$28,2,FALSE))</f>
        <v/>
      </c>
      <c r="D852" s="125" t="str">
        <f>IFERROR(VLOOKUP(F852,Measures!$D$11:$F$245,3,FALSE),"")</f>
        <v/>
      </c>
      <c r="E852" s="127" t="str">
        <f ca="1">IF(OR('Project Info'!$C$16="",B852=""),"",IF(D852="Screw-in Lighting",INDEX(INDIRECT(CONCATENATE(B852,"SI_IE")),'Project Info'!C$16,1),IF(D852="Hard-Wired Lighting",INDEX(INDIRECT(CONCATENATE(B852,"HW_IE")),'Project Info'!C$16,1))))</f>
        <v/>
      </c>
      <c r="F852" s="128" t="str">
        <f>IF(OR('Retrofit Inputs'!D856="",'Retrofit Inputs'!F856=""),"",IF(OR('Retrofit Inputs'!D856="LED Tube",'Retrofit Inputs'!D856="LED Kit"),CONCATENATE("LED"," ",'Retrofit Inputs'!F856),CONCATENATE('Retrofit Inputs'!D856, " ",'Retrofit Inputs'!F856)))</f>
        <v/>
      </c>
      <c r="G852" s="120" t="str">
        <f>IF(F852="","",VLOOKUP(F852,Measures!D$11:G$245,4,FALSE))</f>
        <v/>
      </c>
      <c r="H852" s="129" t="str">
        <f>IF('Retrofit Inputs'!H856=0,"",'Retrofit Inputs'!H856)</f>
        <v/>
      </c>
      <c r="I852" s="129" t="str">
        <f>IF('Retrofit Inputs'!K856=0,"",'Retrofit Inputs'!K856)</f>
        <v/>
      </c>
      <c r="J852" s="130" t="str">
        <f ca="1">IF(OR(B852="",I852=""),"",IF(I852="None",0,INDEX(INDIRECT(CONCATENATE(B852,"SF")),1,MATCH(I852,Defaults!D$22:G$22,0))))</f>
        <v/>
      </c>
      <c r="K852" s="128" t="str">
        <f>IF(OR('Retrofit Inputs'!M856="",'Retrofit Inputs'!O856=""),"",IF(OR('Retrofit Inputs'!M856="LED Tube",'Retrofit Inputs'!M856="LED Kit"),CONCATENATE("LED"," ",'Retrofit Inputs'!O856),CONCATENATE('Retrofit Inputs'!M856, " ",'Retrofit Inputs'!O856)))</f>
        <v/>
      </c>
      <c r="L852" s="123" t="str">
        <f>IF(K852="","",VLOOKUP(K852,Measures!D$11:G$245,4,FALSE))</f>
        <v/>
      </c>
      <c r="M852" s="121" t="str">
        <f>IF('Retrofit Inputs'!Q856=0,"",'Retrofit Inputs'!Q856)</f>
        <v/>
      </c>
      <c r="N852" s="129" t="str">
        <f>IF('Retrofit Inputs'!T856=0,"",'Retrofit Inputs'!T856)</f>
        <v/>
      </c>
      <c r="O852" s="130" t="str">
        <f ca="1">IF(OR(B852="",N852=""),"",IF(N852="None",0,INDEX(INDIRECT(CONCATENATE(B852,"SF")),1,MATCH(N852,Defaults!D$22:G$22,0))))</f>
        <v/>
      </c>
      <c r="P852" s="131" t="str">
        <f t="shared" ca="1" si="52"/>
        <v/>
      </c>
      <c r="Q852" s="228" t="str">
        <f t="shared" ca="1" si="53"/>
        <v/>
      </c>
      <c r="R852" s="132" t="str">
        <f t="shared" ca="1" si="54"/>
        <v/>
      </c>
      <c r="S852" s="352" t="str">
        <f t="shared" ca="1" si="55"/>
        <v/>
      </c>
    </row>
    <row r="853" spans="2:19" ht="15.5">
      <c r="B853" s="348" t="str">
        <f>IF('Retrofit Inputs'!B857=0,"",'Retrofit Inputs'!B857)</f>
        <v/>
      </c>
      <c r="C853" s="118" t="str">
        <f>IF(B853="","",VLOOKUP(B853,Defaults!B$22:C$28,2,FALSE))</f>
        <v/>
      </c>
      <c r="D853" s="125" t="str">
        <f>IFERROR(VLOOKUP(F853,Measures!$D$11:$F$245,3,FALSE),"")</f>
        <v/>
      </c>
      <c r="E853" s="127" t="str">
        <f ca="1">IF(OR('Project Info'!$C$16="",B853=""),"",IF(D853="Screw-in Lighting",INDEX(INDIRECT(CONCATENATE(B853,"SI_IE")),'Project Info'!C$16,1),IF(D853="Hard-Wired Lighting",INDEX(INDIRECT(CONCATENATE(B853,"HW_IE")),'Project Info'!C$16,1))))</f>
        <v/>
      </c>
      <c r="F853" s="128" t="str">
        <f>IF(OR('Retrofit Inputs'!D857="",'Retrofit Inputs'!F857=""),"",IF(OR('Retrofit Inputs'!D857="LED Tube",'Retrofit Inputs'!D857="LED Kit"),CONCATENATE("LED"," ",'Retrofit Inputs'!F857),CONCATENATE('Retrofit Inputs'!D857, " ",'Retrofit Inputs'!F857)))</f>
        <v/>
      </c>
      <c r="G853" s="120" t="str">
        <f>IF(F853="","",VLOOKUP(F853,Measures!D$11:G$245,4,FALSE))</f>
        <v/>
      </c>
      <c r="H853" s="129" t="str">
        <f>IF('Retrofit Inputs'!H857=0,"",'Retrofit Inputs'!H857)</f>
        <v/>
      </c>
      <c r="I853" s="129" t="str">
        <f>IF('Retrofit Inputs'!K857=0,"",'Retrofit Inputs'!K857)</f>
        <v/>
      </c>
      <c r="J853" s="130" t="str">
        <f ca="1">IF(OR(B853="",I853=""),"",IF(I853="None",0,INDEX(INDIRECT(CONCATENATE(B853,"SF")),1,MATCH(I853,Defaults!D$22:G$22,0))))</f>
        <v/>
      </c>
      <c r="K853" s="128" t="str">
        <f>IF(OR('Retrofit Inputs'!M857="",'Retrofit Inputs'!O857=""),"",IF(OR('Retrofit Inputs'!M857="LED Tube",'Retrofit Inputs'!M857="LED Kit"),CONCATENATE("LED"," ",'Retrofit Inputs'!O857),CONCATENATE('Retrofit Inputs'!M857, " ",'Retrofit Inputs'!O857)))</f>
        <v/>
      </c>
      <c r="L853" s="123" t="str">
        <f>IF(K853="","",VLOOKUP(K853,Measures!D$11:G$245,4,FALSE))</f>
        <v/>
      </c>
      <c r="M853" s="121" t="str">
        <f>IF('Retrofit Inputs'!Q857=0,"",'Retrofit Inputs'!Q857)</f>
        <v/>
      </c>
      <c r="N853" s="129" t="str">
        <f>IF('Retrofit Inputs'!T857=0,"",'Retrofit Inputs'!T857)</f>
        <v/>
      </c>
      <c r="O853" s="130" t="str">
        <f ca="1">IF(OR(B853="",N853=""),"",IF(N853="None",0,INDEX(INDIRECT(CONCATENATE(B853,"SF")),1,MATCH(N853,Defaults!D$22:G$22,0))))</f>
        <v/>
      </c>
      <c r="P853" s="131" t="str">
        <f t="shared" ca="1" si="52"/>
        <v/>
      </c>
      <c r="Q853" s="228" t="str">
        <f t="shared" ca="1" si="53"/>
        <v/>
      </c>
      <c r="R853" s="132" t="str">
        <f t="shared" ca="1" si="54"/>
        <v/>
      </c>
      <c r="S853" s="352" t="str">
        <f t="shared" ca="1" si="55"/>
        <v/>
      </c>
    </row>
    <row r="854" spans="2:19" ht="15.5">
      <c r="B854" s="348" t="str">
        <f>IF('Retrofit Inputs'!B858=0,"",'Retrofit Inputs'!B858)</f>
        <v/>
      </c>
      <c r="C854" s="118" t="str">
        <f>IF(B854="","",VLOOKUP(B854,Defaults!B$22:C$28,2,FALSE))</f>
        <v/>
      </c>
      <c r="D854" s="125" t="str">
        <f>IFERROR(VLOOKUP(F854,Measures!$D$11:$F$245,3,FALSE),"")</f>
        <v/>
      </c>
      <c r="E854" s="127" t="str">
        <f ca="1">IF(OR('Project Info'!$C$16="",B854=""),"",IF(D854="Screw-in Lighting",INDEX(INDIRECT(CONCATENATE(B854,"SI_IE")),'Project Info'!C$16,1),IF(D854="Hard-Wired Lighting",INDEX(INDIRECT(CONCATENATE(B854,"HW_IE")),'Project Info'!C$16,1))))</f>
        <v/>
      </c>
      <c r="F854" s="128" t="str">
        <f>IF(OR('Retrofit Inputs'!D858="",'Retrofit Inputs'!F858=""),"",IF(OR('Retrofit Inputs'!D858="LED Tube",'Retrofit Inputs'!D858="LED Kit"),CONCATENATE("LED"," ",'Retrofit Inputs'!F858),CONCATENATE('Retrofit Inputs'!D858, " ",'Retrofit Inputs'!F858)))</f>
        <v/>
      </c>
      <c r="G854" s="120" t="str">
        <f>IF(F854="","",VLOOKUP(F854,Measures!D$11:G$245,4,FALSE))</f>
        <v/>
      </c>
      <c r="H854" s="129" t="str">
        <f>IF('Retrofit Inputs'!H858=0,"",'Retrofit Inputs'!H858)</f>
        <v/>
      </c>
      <c r="I854" s="129" t="str">
        <f>IF('Retrofit Inputs'!K858=0,"",'Retrofit Inputs'!K858)</f>
        <v/>
      </c>
      <c r="J854" s="130" t="str">
        <f ca="1">IF(OR(B854="",I854=""),"",IF(I854="None",0,INDEX(INDIRECT(CONCATENATE(B854,"SF")),1,MATCH(I854,Defaults!D$22:G$22,0))))</f>
        <v/>
      </c>
      <c r="K854" s="128" t="str">
        <f>IF(OR('Retrofit Inputs'!M858="",'Retrofit Inputs'!O858=""),"",IF(OR('Retrofit Inputs'!M858="LED Tube",'Retrofit Inputs'!M858="LED Kit"),CONCATENATE("LED"," ",'Retrofit Inputs'!O858),CONCATENATE('Retrofit Inputs'!M858, " ",'Retrofit Inputs'!O858)))</f>
        <v/>
      </c>
      <c r="L854" s="123" t="str">
        <f>IF(K854="","",VLOOKUP(K854,Measures!D$11:G$245,4,FALSE))</f>
        <v/>
      </c>
      <c r="M854" s="121" t="str">
        <f>IF('Retrofit Inputs'!Q858=0,"",'Retrofit Inputs'!Q858)</f>
        <v/>
      </c>
      <c r="N854" s="129" t="str">
        <f>IF('Retrofit Inputs'!T858=0,"",'Retrofit Inputs'!T858)</f>
        <v/>
      </c>
      <c r="O854" s="130" t="str">
        <f ca="1">IF(OR(B854="",N854=""),"",IF(N854="None",0,INDEX(INDIRECT(CONCATENATE(B854,"SF")),1,MATCH(N854,Defaults!D$22:G$22,0))))</f>
        <v/>
      </c>
      <c r="P854" s="131" t="str">
        <f t="shared" ca="1" si="52"/>
        <v/>
      </c>
      <c r="Q854" s="228" t="str">
        <f t="shared" ca="1" si="53"/>
        <v/>
      </c>
      <c r="R854" s="132" t="str">
        <f t="shared" ca="1" si="54"/>
        <v/>
      </c>
      <c r="S854" s="352" t="str">
        <f t="shared" ca="1" si="55"/>
        <v/>
      </c>
    </row>
    <row r="855" spans="2:19" ht="15.5">
      <c r="B855" s="348" t="str">
        <f>IF('Retrofit Inputs'!B859=0,"",'Retrofit Inputs'!B859)</f>
        <v/>
      </c>
      <c r="C855" s="118" t="str">
        <f>IF(B855="","",VLOOKUP(B855,Defaults!B$22:C$28,2,FALSE))</f>
        <v/>
      </c>
      <c r="D855" s="125" t="str">
        <f>IFERROR(VLOOKUP(F855,Measures!$D$11:$F$245,3,FALSE),"")</f>
        <v/>
      </c>
      <c r="E855" s="127" t="str">
        <f ca="1">IF(OR('Project Info'!$C$16="",B855=""),"",IF(D855="Screw-in Lighting",INDEX(INDIRECT(CONCATENATE(B855,"SI_IE")),'Project Info'!C$16,1),IF(D855="Hard-Wired Lighting",INDEX(INDIRECT(CONCATENATE(B855,"HW_IE")),'Project Info'!C$16,1))))</f>
        <v/>
      </c>
      <c r="F855" s="128" t="str">
        <f>IF(OR('Retrofit Inputs'!D859="",'Retrofit Inputs'!F859=""),"",IF(OR('Retrofit Inputs'!D859="LED Tube",'Retrofit Inputs'!D859="LED Kit"),CONCATENATE("LED"," ",'Retrofit Inputs'!F859),CONCATENATE('Retrofit Inputs'!D859, " ",'Retrofit Inputs'!F859)))</f>
        <v/>
      </c>
      <c r="G855" s="120" t="str">
        <f>IF(F855="","",VLOOKUP(F855,Measures!D$11:G$245,4,FALSE))</f>
        <v/>
      </c>
      <c r="H855" s="129" t="str">
        <f>IF('Retrofit Inputs'!H859=0,"",'Retrofit Inputs'!H859)</f>
        <v/>
      </c>
      <c r="I855" s="129" t="str">
        <f>IF('Retrofit Inputs'!K859=0,"",'Retrofit Inputs'!K859)</f>
        <v/>
      </c>
      <c r="J855" s="130" t="str">
        <f ca="1">IF(OR(B855="",I855=""),"",IF(I855="None",0,INDEX(INDIRECT(CONCATENATE(B855,"SF")),1,MATCH(I855,Defaults!D$22:G$22,0))))</f>
        <v/>
      </c>
      <c r="K855" s="128" t="str">
        <f>IF(OR('Retrofit Inputs'!M859="",'Retrofit Inputs'!O859=""),"",IF(OR('Retrofit Inputs'!M859="LED Tube",'Retrofit Inputs'!M859="LED Kit"),CONCATENATE("LED"," ",'Retrofit Inputs'!O859),CONCATENATE('Retrofit Inputs'!M859, " ",'Retrofit Inputs'!O859)))</f>
        <v/>
      </c>
      <c r="L855" s="123" t="str">
        <f>IF(K855="","",VLOOKUP(K855,Measures!D$11:G$245,4,FALSE))</f>
        <v/>
      </c>
      <c r="M855" s="121" t="str">
        <f>IF('Retrofit Inputs'!Q859=0,"",'Retrofit Inputs'!Q859)</f>
        <v/>
      </c>
      <c r="N855" s="129" t="str">
        <f>IF('Retrofit Inputs'!T859=0,"",'Retrofit Inputs'!T859)</f>
        <v/>
      </c>
      <c r="O855" s="130" t="str">
        <f ca="1">IF(OR(B855="",N855=""),"",IF(N855="None",0,INDEX(INDIRECT(CONCATENATE(B855,"SF")),1,MATCH(N855,Defaults!D$22:G$22,0))))</f>
        <v/>
      </c>
      <c r="P855" s="131" t="str">
        <f t="shared" ca="1" si="52"/>
        <v/>
      </c>
      <c r="Q855" s="228" t="str">
        <f t="shared" ca="1" si="53"/>
        <v/>
      </c>
      <c r="R855" s="132" t="str">
        <f t="shared" ca="1" si="54"/>
        <v/>
      </c>
      <c r="S855" s="352" t="str">
        <f t="shared" ca="1" si="55"/>
        <v/>
      </c>
    </row>
    <row r="856" spans="2:19" ht="15.5">
      <c r="B856" s="348" t="str">
        <f>IF('Retrofit Inputs'!B860=0,"",'Retrofit Inputs'!B860)</f>
        <v/>
      </c>
      <c r="C856" s="118" t="str">
        <f>IF(B856="","",VLOOKUP(B856,Defaults!B$22:C$28,2,FALSE))</f>
        <v/>
      </c>
      <c r="D856" s="125" t="str">
        <f>IFERROR(VLOOKUP(F856,Measures!$D$11:$F$245,3,FALSE),"")</f>
        <v/>
      </c>
      <c r="E856" s="127" t="str">
        <f ca="1">IF(OR('Project Info'!$C$16="",B856=""),"",IF(D856="Screw-in Lighting",INDEX(INDIRECT(CONCATENATE(B856,"SI_IE")),'Project Info'!C$16,1),IF(D856="Hard-Wired Lighting",INDEX(INDIRECT(CONCATENATE(B856,"HW_IE")),'Project Info'!C$16,1))))</f>
        <v/>
      </c>
      <c r="F856" s="133" t="str">
        <f>IF(OR('Retrofit Inputs'!D860="",'Retrofit Inputs'!F860=""),"",IF(OR('Retrofit Inputs'!D860="LED Tube",'Retrofit Inputs'!D860="LED Kit"),CONCATENATE("LED"," ",'Retrofit Inputs'!F860),CONCATENATE('Retrofit Inputs'!D860, " ",'Retrofit Inputs'!F860)))</f>
        <v/>
      </c>
      <c r="G856" s="120" t="str">
        <f>IF(F856="","",VLOOKUP(F856,Measures!D$11:G$245,4,FALSE))</f>
        <v/>
      </c>
      <c r="H856" s="134" t="str">
        <f>IF('Retrofit Inputs'!H860=0,"",'Retrofit Inputs'!H860)</f>
        <v/>
      </c>
      <c r="I856" s="134" t="str">
        <f>IF('Retrofit Inputs'!K860=0,"",'Retrofit Inputs'!K860)</f>
        <v/>
      </c>
      <c r="J856" s="135" t="str">
        <f ca="1">IF(OR(B856="",I856=""),"",IF(I856="None",0,INDEX(INDIRECT(CONCATENATE(B856,"SF")),1,MATCH(I856,Defaults!D$22:G$22,0))))</f>
        <v/>
      </c>
      <c r="K856" s="128" t="str">
        <f>IF(OR('Retrofit Inputs'!M860="",'Retrofit Inputs'!O860=""),"",IF(OR('Retrofit Inputs'!M860="LED Tube",'Retrofit Inputs'!M860="LED Kit"),CONCATENATE("LED"," ",'Retrofit Inputs'!O860),CONCATENATE('Retrofit Inputs'!M860, " ",'Retrofit Inputs'!O860)))</f>
        <v/>
      </c>
      <c r="L856" s="123" t="str">
        <f>IF(K856="","",VLOOKUP(K856,Measures!D$11:G$245,4,FALSE))</f>
        <v/>
      </c>
      <c r="M856" s="121" t="str">
        <f>IF('Retrofit Inputs'!Q860=0,"",'Retrofit Inputs'!Q860)</f>
        <v/>
      </c>
      <c r="N856" s="129" t="str">
        <f>IF('Retrofit Inputs'!T860=0,"",'Retrofit Inputs'!T860)</f>
        <v/>
      </c>
      <c r="O856" s="130" t="str">
        <f ca="1">IF(OR(B856="",N856=""),"",IF(N856="None",0,INDEX(INDIRECT(CONCATENATE(B856,"SF")),1,MATCH(N856,Defaults!D$22:G$22,0))))</f>
        <v/>
      </c>
      <c r="P856" s="131" t="str">
        <f t="shared" ca="1" si="52"/>
        <v/>
      </c>
      <c r="Q856" s="228" t="str">
        <f t="shared" ca="1" si="53"/>
        <v/>
      </c>
      <c r="R856" s="132" t="str">
        <f t="shared" ca="1" si="54"/>
        <v/>
      </c>
      <c r="S856" s="352" t="str">
        <f t="shared" ca="1" si="55"/>
        <v/>
      </c>
    </row>
    <row r="857" spans="2:19" ht="15.5">
      <c r="B857" s="349" t="str">
        <f>IF('Retrofit Inputs'!B861=0,"",'Retrofit Inputs'!B861)</f>
        <v/>
      </c>
      <c r="C857" s="118" t="str">
        <f>IF(B857="","",VLOOKUP(B857,Defaults!B$22:C$28,2,FALSE))</f>
        <v/>
      </c>
      <c r="D857" s="125" t="str">
        <f>IFERROR(VLOOKUP(F857,Measures!$D$11:$F$245,3,FALSE),"")</f>
        <v/>
      </c>
      <c r="E857" s="127" t="str">
        <f ca="1">IF(OR('Project Info'!$C$16="",B857=""),"",IF(D857="Screw-in Lighting",INDEX(INDIRECT(CONCATENATE(B857,"SI_IE")),'Project Info'!C$16,1),IF(D857="Hard-Wired Lighting",INDEX(INDIRECT(CONCATENATE(B857,"HW_IE")),'Project Info'!C$16,1))))</f>
        <v/>
      </c>
      <c r="F857" s="137" t="str">
        <f>IF(OR('Retrofit Inputs'!D861="",'Retrofit Inputs'!F861=""),"",IF(OR('Retrofit Inputs'!D861="LED Tube",'Retrofit Inputs'!D861="LED Kit"),CONCATENATE("LED"," ",'Retrofit Inputs'!F861),CONCATENATE('Retrofit Inputs'!D861, " ",'Retrofit Inputs'!F861)))</f>
        <v/>
      </c>
      <c r="G857" s="120" t="str">
        <f>IF(F857="","",VLOOKUP(F857,Measures!D$11:G$245,4,FALSE))</f>
        <v/>
      </c>
      <c r="H857" s="138" t="str">
        <f>IF('Retrofit Inputs'!H861=0,"",'Retrofit Inputs'!H861)</f>
        <v/>
      </c>
      <c r="I857" s="138" t="str">
        <f>IF('Retrofit Inputs'!K861=0,"",'Retrofit Inputs'!K861)</f>
        <v/>
      </c>
      <c r="J857" s="139" t="str">
        <f ca="1">IF(OR(B857="",I857=""),"",IF(I857="None",0,INDEX(INDIRECT(CONCATENATE(B857,"SF")),1,MATCH(I857,Defaults!D$22:G$22,0))))</f>
        <v/>
      </c>
      <c r="K857" s="140" t="str">
        <f>IF(OR('Retrofit Inputs'!M861="",'Retrofit Inputs'!O861=""),"",IF(OR('Retrofit Inputs'!M861="LED Tube",'Retrofit Inputs'!M861="LED Kit"),CONCATENATE("LED"," ",'Retrofit Inputs'!O861),CONCATENATE('Retrofit Inputs'!M861, " ",'Retrofit Inputs'!O861)))</f>
        <v/>
      </c>
      <c r="L857" s="123" t="str">
        <f>IF(K857="","",VLOOKUP(K857,Measures!D$11:G$245,4,FALSE))</f>
        <v/>
      </c>
      <c r="M857" s="141" t="str">
        <f>IF('Retrofit Inputs'!Q861=0,"",'Retrofit Inputs'!Q861)</f>
        <v/>
      </c>
      <c r="N857" s="142" t="str">
        <f>IF('Retrofit Inputs'!T861=0,"",'Retrofit Inputs'!T861)</f>
        <v/>
      </c>
      <c r="O857" s="143" t="str">
        <f ca="1">IF(OR(B857="",N857=""),"",IF(N857="None",0,INDEX(INDIRECT(CONCATENATE(B857,"SF")),1,MATCH(N857,Defaults!D$22:G$22,0))))</f>
        <v/>
      </c>
      <c r="P857" s="144" t="str">
        <f t="shared" ca="1" si="52"/>
        <v/>
      </c>
      <c r="Q857" s="231" t="str">
        <f t="shared" ca="1" si="53"/>
        <v/>
      </c>
      <c r="R857" s="145" t="str">
        <f t="shared" ca="1" si="54"/>
        <v/>
      </c>
      <c r="S857" s="354" t="str">
        <f t="shared" ca="1" si="55"/>
        <v/>
      </c>
    </row>
    <row r="858" spans="2:19" ht="15.5">
      <c r="B858" s="350" t="str">
        <f>IF('Retrofit Inputs'!B862=0,"",'Retrofit Inputs'!B862)</f>
        <v/>
      </c>
      <c r="C858" s="118" t="str">
        <f>IF(B858="","",VLOOKUP(B858,Defaults!B$22:C$28,2,FALSE))</f>
        <v/>
      </c>
      <c r="D858" s="125" t="str">
        <f>IFERROR(VLOOKUP(F858,Measures!$D$11:$F$245,3,FALSE),"")</f>
        <v/>
      </c>
      <c r="E858" s="127" t="str">
        <f ca="1">IF(OR('Project Info'!$C$16="",B858=""),"",IF(D858="Screw-in Lighting",INDEX(INDIRECT(CONCATENATE(B858,"SI_IE")),'Project Info'!C$16,1),IF(D858="Hard-Wired Lighting",INDEX(INDIRECT(CONCATENATE(B858,"HW_IE")),'Project Info'!C$16,1))))</f>
        <v/>
      </c>
      <c r="F858" s="128" t="str">
        <f>IF(OR('Retrofit Inputs'!D862="",'Retrofit Inputs'!F862=""),"",IF(OR('Retrofit Inputs'!D862="LED Tube",'Retrofit Inputs'!D862="LED Kit"),CONCATENATE("LED"," ",'Retrofit Inputs'!F862),CONCATENATE('Retrofit Inputs'!D862, " ",'Retrofit Inputs'!F862)))</f>
        <v/>
      </c>
      <c r="G858" s="120" t="str">
        <f>IF(F858="","",VLOOKUP(F858,Measures!D$11:G$245,4,FALSE))</f>
        <v/>
      </c>
      <c r="H858" s="129" t="str">
        <f>IF('Retrofit Inputs'!H862=0,"",'Retrofit Inputs'!H862)</f>
        <v/>
      </c>
      <c r="I858" s="129" t="str">
        <f>IF('Retrofit Inputs'!K862=0,"",'Retrofit Inputs'!K862)</f>
        <v/>
      </c>
      <c r="J858" s="130" t="str">
        <f ca="1">IF(OR(B858="",I858=""),"",IF(I858="None",0,INDEX(INDIRECT(CONCATENATE(B858,"SF")),1,MATCH(I858,Defaults!D$22:G$22,0))))</f>
        <v/>
      </c>
      <c r="K858" s="128" t="str">
        <f>IF(OR('Retrofit Inputs'!M862="",'Retrofit Inputs'!O862=""),"",IF(OR('Retrofit Inputs'!M862="LED Tube",'Retrofit Inputs'!M862="LED Kit"),CONCATENATE("LED"," ",'Retrofit Inputs'!O862),CONCATENATE('Retrofit Inputs'!M862, " ",'Retrofit Inputs'!O862)))</f>
        <v/>
      </c>
      <c r="L858" s="123" t="str">
        <f>IF(K858="","",VLOOKUP(K858,Measures!D$11:G$245,4,FALSE))</f>
        <v/>
      </c>
      <c r="M858" s="129" t="str">
        <f>IF('Retrofit Inputs'!Q862=0,"",'Retrofit Inputs'!Q862)</f>
        <v/>
      </c>
      <c r="N858" s="129" t="str">
        <f>IF('Retrofit Inputs'!T862=0,"",'Retrofit Inputs'!T862)</f>
        <v/>
      </c>
      <c r="O858" s="130" t="str">
        <f ca="1">IF(OR(B858="",N858=""),"",IF(N858="None",0,INDEX(INDIRECT(CONCATENATE(B858,"SF")),1,MATCH(N858,Defaults!D$22:G$22,0))))</f>
        <v/>
      </c>
      <c r="P858" s="131" t="str">
        <f t="shared" ca="1" si="52"/>
        <v/>
      </c>
      <c r="Q858" s="228" t="str">
        <f t="shared" ca="1" si="53"/>
        <v/>
      </c>
      <c r="R858" s="132" t="str">
        <f t="shared" ca="1" si="54"/>
        <v/>
      </c>
      <c r="S858" s="352" t="str">
        <f t="shared" ca="1" si="55"/>
        <v/>
      </c>
    </row>
    <row r="859" spans="2:19" ht="15.5">
      <c r="B859" s="348" t="str">
        <f>IF('Retrofit Inputs'!B863=0,"",'Retrofit Inputs'!B863)</f>
        <v/>
      </c>
      <c r="C859" s="118" t="str">
        <f>IF(B859="","",VLOOKUP(B859,Defaults!B$22:C$28,2,FALSE))</f>
        <v/>
      </c>
      <c r="D859" s="125" t="str">
        <f>IFERROR(VLOOKUP(F859,Measures!$D$11:$F$245,3,FALSE),"")</f>
        <v/>
      </c>
      <c r="E859" s="127" t="str">
        <f ca="1">IF(OR('Project Info'!$C$16="",B859=""),"",IF(D859="Screw-in Lighting",INDEX(INDIRECT(CONCATENATE(B859,"SI_IE")),'Project Info'!C$16,1),IF(D859="Hard-Wired Lighting",INDEX(INDIRECT(CONCATENATE(B859,"HW_IE")),'Project Info'!C$16,1))))</f>
        <v/>
      </c>
      <c r="F859" s="128" t="str">
        <f>IF(OR('Retrofit Inputs'!D863="",'Retrofit Inputs'!F863=""),"",IF(OR('Retrofit Inputs'!D863="LED Tube",'Retrofit Inputs'!D863="LED Kit"),CONCATENATE("LED"," ",'Retrofit Inputs'!F863),CONCATENATE('Retrofit Inputs'!D863, " ",'Retrofit Inputs'!F863)))</f>
        <v/>
      </c>
      <c r="G859" s="120" t="str">
        <f>IF(F859="","",VLOOKUP(F859,Measures!D$11:G$245,4,FALSE))</f>
        <v/>
      </c>
      <c r="H859" s="129" t="str">
        <f>IF('Retrofit Inputs'!H863=0,"",'Retrofit Inputs'!H863)</f>
        <v/>
      </c>
      <c r="I859" s="129" t="str">
        <f>IF('Retrofit Inputs'!K863=0,"",'Retrofit Inputs'!K863)</f>
        <v/>
      </c>
      <c r="J859" s="130" t="str">
        <f ca="1">IF(OR(B859="",I859=""),"",IF(I859="None",0,INDEX(INDIRECT(CONCATENATE(B859,"SF")),1,MATCH(I859,Defaults!D$22:G$22,0))))</f>
        <v/>
      </c>
      <c r="K859" s="128" t="str">
        <f>IF(OR('Retrofit Inputs'!M863="",'Retrofit Inputs'!O863=""),"",IF(OR('Retrofit Inputs'!M863="LED Tube",'Retrofit Inputs'!M863="LED Kit"),CONCATENATE("LED"," ",'Retrofit Inputs'!O863),CONCATENATE('Retrofit Inputs'!M863, " ",'Retrofit Inputs'!O863)))</f>
        <v/>
      </c>
      <c r="L859" s="123" t="str">
        <f>IF(K859="","",VLOOKUP(K859,Measures!D$11:G$245,4,FALSE))</f>
        <v/>
      </c>
      <c r="M859" s="121" t="str">
        <f>IF('Retrofit Inputs'!Q863=0,"",'Retrofit Inputs'!Q863)</f>
        <v/>
      </c>
      <c r="N859" s="129" t="str">
        <f>IF('Retrofit Inputs'!T863=0,"",'Retrofit Inputs'!T863)</f>
        <v/>
      </c>
      <c r="O859" s="130" t="str">
        <f ca="1">IF(OR(B859="",N859=""),"",IF(N859="None",0,INDEX(INDIRECT(CONCATENATE(B859,"SF")),1,MATCH(N859,Defaults!D$22:G$22,0))))</f>
        <v/>
      </c>
      <c r="P859" s="131" t="str">
        <f t="shared" ca="1" si="52"/>
        <v/>
      </c>
      <c r="Q859" s="228" t="str">
        <f t="shared" ca="1" si="53"/>
        <v/>
      </c>
      <c r="R859" s="132" t="str">
        <f t="shared" ca="1" si="54"/>
        <v/>
      </c>
      <c r="S859" s="352" t="str">
        <f t="shared" ca="1" si="55"/>
        <v/>
      </c>
    </row>
    <row r="860" spans="2:19" ht="15.5">
      <c r="B860" s="348" t="str">
        <f>IF('Retrofit Inputs'!B864=0,"",'Retrofit Inputs'!B864)</f>
        <v/>
      </c>
      <c r="C860" s="118" t="str">
        <f>IF(B860="","",VLOOKUP(B860,Defaults!B$22:C$28,2,FALSE))</f>
        <v/>
      </c>
      <c r="D860" s="125" t="str">
        <f>IFERROR(VLOOKUP(F860,Measures!$D$11:$F$245,3,FALSE),"")</f>
        <v/>
      </c>
      <c r="E860" s="127" t="str">
        <f ca="1">IF(OR('Project Info'!$C$16="",B860=""),"",IF(D860="Screw-in Lighting",INDEX(INDIRECT(CONCATENATE(B860,"SI_IE")),'Project Info'!C$16,1),IF(D860="Hard-Wired Lighting",INDEX(INDIRECT(CONCATENATE(B860,"HW_IE")),'Project Info'!C$16,1))))</f>
        <v/>
      </c>
      <c r="F860" s="128" t="str">
        <f>IF(OR('Retrofit Inputs'!D864="",'Retrofit Inputs'!F864=""),"",IF(OR('Retrofit Inputs'!D864="LED Tube",'Retrofit Inputs'!D864="LED Kit"),CONCATENATE("LED"," ",'Retrofit Inputs'!F864),CONCATENATE('Retrofit Inputs'!D864, " ",'Retrofit Inputs'!F864)))</f>
        <v/>
      </c>
      <c r="G860" s="120" t="str">
        <f>IF(F860="","",VLOOKUP(F860,Measures!D$11:G$245,4,FALSE))</f>
        <v/>
      </c>
      <c r="H860" s="129" t="str">
        <f>IF('Retrofit Inputs'!H864=0,"",'Retrofit Inputs'!H864)</f>
        <v/>
      </c>
      <c r="I860" s="129" t="str">
        <f>IF('Retrofit Inputs'!K864=0,"",'Retrofit Inputs'!K864)</f>
        <v/>
      </c>
      <c r="J860" s="130" t="str">
        <f ca="1">IF(OR(B860="",I860=""),"",IF(I860="None",0,INDEX(INDIRECT(CONCATENATE(B860,"SF")),1,MATCH(I860,Defaults!D$22:G$22,0))))</f>
        <v/>
      </c>
      <c r="K860" s="24" t="str">
        <f>IF(OR('Retrofit Inputs'!M864="",'Retrofit Inputs'!O864=""),"",IF(OR('Retrofit Inputs'!M864="LED Tube",'Retrofit Inputs'!M864="LED Kit"),CONCATENATE("LED"," ",'Retrofit Inputs'!O864),CONCATENATE('Retrofit Inputs'!M864, " ",'Retrofit Inputs'!O864)))</f>
        <v/>
      </c>
      <c r="L860" s="123" t="str">
        <f>IF(K860="","",VLOOKUP(K860,Measures!D$11:G$245,4,FALSE))</f>
        <v/>
      </c>
      <c r="M860" s="121" t="str">
        <f>IF('Retrofit Inputs'!Q864=0,"",'Retrofit Inputs'!Q864)</f>
        <v/>
      </c>
      <c r="N860" s="25" t="str">
        <f>IF('Retrofit Inputs'!T864=0,"",'Retrofit Inputs'!T864)</f>
        <v/>
      </c>
      <c r="O860" s="26" t="str">
        <f ca="1">IF(OR(B860="",N860=""),"",IF(N860="None",0,INDEX(INDIRECT(CONCATENATE(B860,"SF")),1,MATCH(N860,Defaults!D$22:G$22,0))))</f>
        <v/>
      </c>
      <c r="P860" s="131" t="str">
        <f t="shared" ca="1" si="52"/>
        <v/>
      </c>
      <c r="Q860" s="229" t="str">
        <f t="shared" ca="1" si="53"/>
        <v/>
      </c>
      <c r="R860" s="81" t="str">
        <f t="shared" ca="1" si="54"/>
        <v/>
      </c>
      <c r="S860" s="353" t="str">
        <f t="shared" ca="1" si="55"/>
        <v/>
      </c>
    </row>
    <row r="861" spans="2:19" ht="15.5">
      <c r="B861" s="348" t="str">
        <f>IF('Retrofit Inputs'!B865=0,"",'Retrofit Inputs'!B865)</f>
        <v/>
      </c>
      <c r="C861" s="118" t="str">
        <f>IF(B861="","",VLOOKUP(B861,Defaults!B$22:C$28,2,FALSE))</f>
        <v/>
      </c>
      <c r="D861" s="125" t="str">
        <f>IFERROR(VLOOKUP(F861,Measures!$D$11:$F$245,3,FALSE),"")</f>
        <v/>
      </c>
      <c r="E861" s="127" t="str">
        <f ca="1">IF(OR('Project Info'!$C$16="",B861=""),"",IF(D861="Screw-in Lighting",INDEX(INDIRECT(CONCATENATE(B861,"SI_IE")),'Project Info'!C$16,1),IF(D861="Hard-Wired Lighting",INDEX(INDIRECT(CONCATENATE(B861,"HW_IE")),'Project Info'!C$16,1))))</f>
        <v/>
      </c>
      <c r="F861" s="128" t="str">
        <f>IF(OR('Retrofit Inputs'!D865="",'Retrofit Inputs'!F865=""),"",IF(OR('Retrofit Inputs'!D865="LED Tube",'Retrofit Inputs'!D865="LED Kit"),CONCATENATE("LED"," ",'Retrofit Inputs'!F865),CONCATENATE('Retrofit Inputs'!D865, " ",'Retrofit Inputs'!F865)))</f>
        <v/>
      </c>
      <c r="G861" s="120" t="str">
        <f>IF(F861="","",VLOOKUP(F861,Measures!D$11:G$245,4,FALSE))</f>
        <v/>
      </c>
      <c r="H861" s="129" t="str">
        <f>IF('Retrofit Inputs'!H865=0,"",'Retrofit Inputs'!H865)</f>
        <v/>
      </c>
      <c r="I861" s="129" t="str">
        <f>IF('Retrofit Inputs'!K865=0,"",'Retrofit Inputs'!K865)</f>
        <v/>
      </c>
      <c r="J861" s="130" t="str">
        <f ca="1">IF(OR(B861="",I861=""),"",IF(I861="None",0,INDEX(INDIRECT(CONCATENATE(B861,"SF")),1,MATCH(I861,Defaults!D$22:G$22,0))))</f>
        <v/>
      </c>
      <c r="K861" s="128" t="str">
        <f>IF(OR('Retrofit Inputs'!M865="",'Retrofit Inputs'!O865=""),"",IF(OR('Retrofit Inputs'!M865="LED Tube",'Retrofit Inputs'!M865="LED Kit"),CONCATENATE("LED"," ",'Retrofit Inputs'!O865),CONCATENATE('Retrofit Inputs'!M865, " ",'Retrofit Inputs'!O865)))</f>
        <v/>
      </c>
      <c r="L861" s="123" t="str">
        <f>IF(K861="","",VLOOKUP(K861,Measures!D$11:G$245,4,FALSE))</f>
        <v/>
      </c>
      <c r="M861" s="121" t="str">
        <f>IF('Retrofit Inputs'!Q865=0,"",'Retrofit Inputs'!Q865)</f>
        <v/>
      </c>
      <c r="N861" s="129" t="str">
        <f>IF('Retrofit Inputs'!T865=0,"",'Retrofit Inputs'!T865)</f>
        <v/>
      </c>
      <c r="O861" s="130" t="str">
        <f ca="1">IF(OR(B861="",N861=""),"",IF(N861="None",0,INDEX(INDIRECT(CONCATENATE(B861,"SF")),1,MATCH(N861,Defaults!D$22:G$22,0))))</f>
        <v/>
      </c>
      <c r="P861" s="131" t="str">
        <f t="shared" ca="1" si="52"/>
        <v/>
      </c>
      <c r="Q861" s="228" t="str">
        <f t="shared" ca="1" si="53"/>
        <v/>
      </c>
      <c r="R861" s="132" t="str">
        <f t="shared" ca="1" si="54"/>
        <v/>
      </c>
      <c r="S861" s="352" t="str">
        <f t="shared" ca="1" si="55"/>
        <v/>
      </c>
    </row>
    <row r="862" spans="2:19" ht="15.5">
      <c r="B862" s="348" t="str">
        <f>IF('Retrofit Inputs'!B866=0,"",'Retrofit Inputs'!B866)</f>
        <v/>
      </c>
      <c r="C862" s="118" t="str">
        <f>IF(B862="","",VLOOKUP(B862,Defaults!B$22:C$28,2,FALSE))</f>
        <v/>
      </c>
      <c r="D862" s="125" t="str">
        <f>IFERROR(VLOOKUP(F862,Measures!$D$11:$F$245,3,FALSE),"")</f>
        <v/>
      </c>
      <c r="E862" s="127" t="str">
        <f ca="1">IF(OR('Project Info'!$C$16="",B862=""),"",IF(D862="Screw-in Lighting",INDEX(INDIRECT(CONCATENATE(B862,"SI_IE")),'Project Info'!C$16,1),IF(D862="Hard-Wired Lighting",INDEX(INDIRECT(CONCATENATE(B862,"HW_IE")),'Project Info'!C$16,1))))</f>
        <v/>
      </c>
      <c r="F862" s="128" t="str">
        <f>IF(OR('Retrofit Inputs'!D866="",'Retrofit Inputs'!F866=""),"",IF(OR('Retrofit Inputs'!D866="LED Tube",'Retrofit Inputs'!D866="LED Kit"),CONCATENATE("LED"," ",'Retrofit Inputs'!F866),CONCATENATE('Retrofit Inputs'!D866, " ",'Retrofit Inputs'!F866)))</f>
        <v/>
      </c>
      <c r="G862" s="120" t="str">
        <f>IF(F862="","",VLOOKUP(F862,Measures!D$11:G$245,4,FALSE))</f>
        <v/>
      </c>
      <c r="H862" s="129" t="str">
        <f>IF('Retrofit Inputs'!H866=0,"",'Retrofit Inputs'!H866)</f>
        <v/>
      </c>
      <c r="I862" s="129" t="str">
        <f>IF('Retrofit Inputs'!K866=0,"",'Retrofit Inputs'!K866)</f>
        <v/>
      </c>
      <c r="J862" s="130" t="str">
        <f ca="1">IF(OR(B862="",I862=""),"",IF(I862="None",0,INDEX(INDIRECT(CONCATENATE(B862,"SF")),1,MATCH(I862,Defaults!D$22:G$22,0))))</f>
        <v/>
      </c>
      <c r="K862" s="128" t="str">
        <f>IF(OR('Retrofit Inputs'!M866="",'Retrofit Inputs'!O866=""),"",IF(OR('Retrofit Inputs'!M866="LED Tube",'Retrofit Inputs'!M866="LED Kit"),CONCATENATE("LED"," ",'Retrofit Inputs'!O866),CONCATENATE('Retrofit Inputs'!M866, " ",'Retrofit Inputs'!O866)))</f>
        <v/>
      </c>
      <c r="L862" s="123" t="str">
        <f>IF(K862="","",VLOOKUP(K862,Measures!D$11:G$245,4,FALSE))</f>
        <v/>
      </c>
      <c r="M862" s="121" t="str">
        <f>IF('Retrofit Inputs'!Q866=0,"",'Retrofit Inputs'!Q866)</f>
        <v/>
      </c>
      <c r="N862" s="129" t="str">
        <f>IF('Retrofit Inputs'!T866=0,"",'Retrofit Inputs'!T866)</f>
        <v/>
      </c>
      <c r="O862" s="130" t="str">
        <f ca="1">IF(OR(B862="",N862=""),"",IF(N862="None",0,INDEX(INDIRECT(CONCATENATE(B862,"SF")),1,MATCH(N862,Defaults!D$22:G$22,0))))</f>
        <v/>
      </c>
      <c r="P862" s="131" t="str">
        <f t="shared" ca="1" si="52"/>
        <v/>
      </c>
      <c r="Q862" s="228" t="str">
        <f t="shared" ca="1" si="53"/>
        <v/>
      </c>
      <c r="R862" s="132" t="str">
        <f t="shared" ca="1" si="54"/>
        <v/>
      </c>
      <c r="S862" s="352" t="str">
        <f t="shared" ca="1" si="55"/>
        <v/>
      </c>
    </row>
    <row r="863" spans="2:19" ht="15.5">
      <c r="B863" s="348" t="str">
        <f>IF('Retrofit Inputs'!B867=0,"",'Retrofit Inputs'!B867)</f>
        <v/>
      </c>
      <c r="C863" s="118" t="str">
        <f>IF(B863="","",VLOOKUP(B863,Defaults!B$22:C$28,2,FALSE))</f>
        <v/>
      </c>
      <c r="D863" s="125" t="str">
        <f>IFERROR(VLOOKUP(F863,Measures!$D$11:$F$245,3,FALSE),"")</f>
        <v/>
      </c>
      <c r="E863" s="127" t="str">
        <f ca="1">IF(OR('Project Info'!$C$16="",B863=""),"",IF(D863="Screw-in Lighting",INDEX(INDIRECT(CONCATENATE(B863,"SI_IE")),'Project Info'!C$16,1),IF(D863="Hard-Wired Lighting",INDEX(INDIRECT(CONCATENATE(B863,"HW_IE")),'Project Info'!C$16,1))))</f>
        <v/>
      </c>
      <c r="F863" s="128" t="str">
        <f>IF(OR('Retrofit Inputs'!D867="",'Retrofit Inputs'!F867=""),"",IF(OR('Retrofit Inputs'!D867="LED Tube",'Retrofit Inputs'!D867="LED Kit"),CONCATENATE("LED"," ",'Retrofit Inputs'!F867),CONCATENATE('Retrofit Inputs'!D867, " ",'Retrofit Inputs'!F867)))</f>
        <v/>
      </c>
      <c r="G863" s="120" t="str">
        <f>IF(F863="","",VLOOKUP(F863,Measures!D$11:G$245,4,FALSE))</f>
        <v/>
      </c>
      <c r="H863" s="129" t="str">
        <f>IF('Retrofit Inputs'!H867=0,"",'Retrofit Inputs'!H867)</f>
        <v/>
      </c>
      <c r="I863" s="129" t="str">
        <f>IF('Retrofit Inputs'!K867=0,"",'Retrofit Inputs'!K867)</f>
        <v/>
      </c>
      <c r="J863" s="130" t="str">
        <f ca="1">IF(OR(B863="",I863=""),"",IF(I863="None",0,INDEX(INDIRECT(CONCATENATE(B863,"SF")),1,MATCH(I863,Defaults!D$22:G$22,0))))</f>
        <v/>
      </c>
      <c r="K863" s="128" t="str">
        <f>IF(OR('Retrofit Inputs'!M867="",'Retrofit Inputs'!O867=""),"",IF(OR('Retrofit Inputs'!M867="LED Tube",'Retrofit Inputs'!M867="LED Kit"),CONCATENATE("LED"," ",'Retrofit Inputs'!O867),CONCATENATE('Retrofit Inputs'!M867, " ",'Retrofit Inputs'!O867)))</f>
        <v/>
      </c>
      <c r="L863" s="123" t="str">
        <f>IF(K863="","",VLOOKUP(K863,Measures!D$11:G$245,4,FALSE))</f>
        <v/>
      </c>
      <c r="M863" s="121" t="str">
        <f>IF('Retrofit Inputs'!Q867=0,"",'Retrofit Inputs'!Q867)</f>
        <v/>
      </c>
      <c r="N863" s="129" t="str">
        <f>IF('Retrofit Inputs'!T867=0,"",'Retrofit Inputs'!T867)</f>
        <v/>
      </c>
      <c r="O863" s="130" t="str">
        <f ca="1">IF(OR(B863="",N863=""),"",IF(N863="None",0,INDEX(INDIRECT(CONCATENATE(B863,"SF")),1,MATCH(N863,Defaults!D$22:G$22,0))))</f>
        <v/>
      </c>
      <c r="P863" s="131" t="str">
        <f t="shared" ca="1" si="52"/>
        <v/>
      </c>
      <c r="Q863" s="228" t="str">
        <f t="shared" ca="1" si="53"/>
        <v/>
      </c>
      <c r="R863" s="132" t="str">
        <f t="shared" ca="1" si="54"/>
        <v/>
      </c>
      <c r="S863" s="352" t="str">
        <f t="shared" ca="1" si="55"/>
        <v/>
      </c>
    </row>
    <row r="864" spans="2:19" ht="15.5">
      <c r="B864" s="348" t="str">
        <f>IF('Retrofit Inputs'!B868=0,"",'Retrofit Inputs'!B868)</f>
        <v/>
      </c>
      <c r="C864" s="118" t="str">
        <f>IF(B864="","",VLOOKUP(B864,Defaults!B$22:C$28,2,FALSE))</f>
        <v/>
      </c>
      <c r="D864" s="125" t="str">
        <f>IFERROR(VLOOKUP(F864,Measures!$D$11:$F$245,3,FALSE),"")</f>
        <v/>
      </c>
      <c r="E864" s="127" t="str">
        <f ca="1">IF(OR('Project Info'!$C$16="",B864=""),"",IF(D864="Screw-in Lighting",INDEX(INDIRECT(CONCATENATE(B864,"SI_IE")),'Project Info'!C$16,1),IF(D864="Hard-Wired Lighting",INDEX(INDIRECT(CONCATENATE(B864,"HW_IE")),'Project Info'!C$16,1))))</f>
        <v/>
      </c>
      <c r="F864" s="128" t="str">
        <f>IF(OR('Retrofit Inputs'!D868="",'Retrofit Inputs'!F868=""),"",IF(OR('Retrofit Inputs'!D868="LED Tube",'Retrofit Inputs'!D868="LED Kit"),CONCATENATE("LED"," ",'Retrofit Inputs'!F868),CONCATENATE('Retrofit Inputs'!D868, " ",'Retrofit Inputs'!F868)))</f>
        <v/>
      </c>
      <c r="G864" s="120" t="str">
        <f>IF(F864="","",VLOOKUP(F864,Measures!D$11:G$245,4,FALSE))</f>
        <v/>
      </c>
      <c r="H864" s="129" t="str">
        <f>IF('Retrofit Inputs'!H868=0,"",'Retrofit Inputs'!H868)</f>
        <v/>
      </c>
      <c r="I864" s="129" t="str">
        <f>IF('Retrofit Inputs'!K868=0,"",'Retrofit Inputs'!K868)</f>
        <v/>
      </c>
      <c r="J864" s="130" t="str">
        <f ca="1">IF(OR(B864="",I864=""),"",IF(I864="None",0,INDEX(INDIRECT(CONCATENATE(B864,"SF")),1,MATCH(I864,Defaults!D$22:G$22,0))))</f>
        <v/>
      </c>
      <c r="K864" s="128" t="str">
        <f>IF(OR('Retrofit Inputs'!M868="",'Retrofit Inputs'!O868=""),"",IF(OR('Retrofit Inputs'!M868="LED Tube",'Retrofit Inputs'!M868="LED Kit"),CONCATENATE("LED"," ",'Retrofit Inputs'!O868),CONCATENATE('Retrofit Inputs'!M868, " ",'Retrofit Inputs'!O868)))</f>
        <v/>
      </c>
      <c r="L864" s="123" t="str">
        <f>IF(K864="","",VLOOKUP(K864,Measures!D$11:G$245,4,FALSE))</f>
        <v/>
      </c>
      <c r="M864" s="121" t="str">
        <f>IF('Retrofit Inputs'!Q868=0,"",'Retrofit Inputs'!Q868)</f>
        <v/>
      </c>
      <c r="N864" s="129" t="str">
        <f>IF('Retrofit Inputs'!T868=0,"",'Retrofit Inputs'!T868)</f>
        <v/>
      </c>
      <c r="O864" s="130" t="str">
        <f ca="1">IF(OR(B864="",N864=""),"",IF(N864="None",0,INDEX(INDIRECT(CONCATENATE(B864,"SF")),1,MATCH(N864,Defaults!D$22:G$22,0))))</f>
        <v/>
      </c>
      <c r="P864" s="131" t="str">
        <f t="shared" ca="1" si="52"/>
        <v/>
      </c>
      <c r="Q864" s="228" t="str">
        <f t="shared" ca="1" si="53"/>
        <v/>
      </c>
      <c r="R864" s="132" t="str">
        <f t="shared" ca="1" si="54"/>
        <v/>
      </c>
      <c r="S864" s="352" t="str">
        <f t="shared" ca="1" si="55"/>
        <v/>
      </c>
    </row>
    <row r="865" spans="2:19" ht="15.5">
      <c r="B865" s="348" t="str">
        <f>IF('Retrofit Inputs'!B869=0,"",'Retrofit Inputs'!B869)</f>
        <v/>
      </c>
      <c r="C865" s="118" t="str">
        <f>IF(B865="","",VLOOKUP(B865,Defaults!B$22:C$28,2,FALSE))</f>
        <v/>
      </c>
      <c r="D865" s="125" t="str">
        <f>IFERROR(VLOOKUP(F865,Measures!$D$11:$F$245,3,FALSE),"")</f>
        <v/>
      </c>
      <c r="E865" s="127" t="str">
        <f ca="1">IF(OR('Project Info'!$C$16="",B865=""),"",IF(D865="Screw-in Lighting",INDEX(INDIRECT(CONCATENATE(B865,"SI_IE")),'Project Info'!C$16,1),IF(D865="Hard-Wired Lighting",INDEX(INDIRECT(CONCATENATE(B865,"HW_IE")),'Project Info'!C$16,1))))</f>
        <v/>
      </c>
      <c r="F865" s="128" t="str">
        <f>IF(OR('Retrofit Inputs'!D869="",'Retrofit Inputs'!F869=""),"",IF(OR('Retrofit Inputs'!D869="LED Tube",'Retrofit Inputs'!D869="LED Kit"),CONCATENATE("LED"," ",'Retrofit Inputs'!F869),CONCATENATE('Retrofit Inputs'!D869, " ",'Retrofit Inputs'!F869)))</f>
        <v/>
      </c>
      <c r="G865" s="120" t="str">
        <f>IF(F865="","",VLOOKUP(F865,Measures!D$11:G$245,4,FALSE))</f>
        <v/>
      </c>
      <c r="H865" s="129" t="str">
        <f>IF('Retrofit Inputs'!H869=0,"",'Retrofit Inputs'!H869)</f>
        <v/>
      </c>
      <c r="I865" s="129" t="str">
        <f>IF('Retrofit Inputs'!K869=0,"",'Retrofit Inputs'!K869)</f>
        <v/>
      </c>
      <c r="J865" s="130" t="str">
        <f ca="1">IF(OR(B865="",I865=""),"",IF(I865="None",0,INDEX(INDIRECT(CONCATENATE(B865,"SF")),1,MATCH(I865,Defaults!D$22:G$22,0))))</f>
        <v/>
      </c>
      <c r="K865" s="128" t="str">
        <f>IF(OR('Retrofit Inputs'!M869="",'Retrofit Inputs'!O869=""),"",IF(OR('Retrofit Inputs'!M869="LED Tube",'Retrofit Inputs'!M869="LED Kit"),CONCATENATE("LED"," ",'Retrofit Inputs'!O869),CONCATENATE('Retrofit Inputs'!M869, " ",'Retrofit Inputs'!O869)))</f>
        <v/>
      </c>
      <c r="L865" s="123" t="str">
        <f>IF(K865="","",VLOOKUP(K865,Measures!D$11:G$245,4,FALSE))</f>
        <v/>
      </c>
      <c r="M865" s="121" t="str">
        <f>IF('Retrofit Inputs'!Q869=0,"",'Retrofit Inputs'!Q869)</f>
        <v/>
      </c>
      <c r="N865" s="129" t="str">
        <f>IF('Retrofit Inputs'!T869=0,"",'Retrofit Inputs'!T869)</f>
        <v/>
      </c>
      <c r="O865" s="130" t="str">
        <f ca="1">IF(OR(B865="",N865=""),"",IF(N865="None",0,INDEX(INDIRECT(CONCATENATE(B865,"SF")),1,MATCH(N865,Defaults!D$22:G$22,0))))</f>
        <v/>
      </c>
      <c r="P865" s="131" t="str">
        <f t="shared" ca="1" si="52"/>
        <v/>
      </c>
      <c r="Q865" s="228" t="str">
        <f t="shared" ca="1" si="53"/>
        <v/>
      </c>
      <c r="R865" s="132" t="str">
        <f t="shared" ca="1" si="54"/>
        <v/>
      </c>
      <c r="S865" s="352" t="str">
        <f t="shared" ca="1" si="55"/>
        <v/>
      </c>
    </row>
    <row r="866" spans="2:19" ht="15.5">
      <c r="B866" s="348" t="str">
        <f>IF('Retrofit Inputs'!B870=0,"",'Retrofit Inputs'!B870)</f>
        <v/>
      </c>
      <c r="C866" s="118" t="str">
        <f>IF(B866="","",VLOOKUP(B866,Defaults!B$22:C$28,2,FALSE))</f>
        <v/>
      </c>
      <c r="D866" s="125" t="str">
        <f>IFERROR(VLOOKUP(F866,Measures!$D$11:$F$245,3,FALSE),"")</f>
        <v/>
      </c>
      <c r="E866" s="127" t="str">
        <f ca="1">IF(OR('Project Info'!$C$16="",B866=""),"",IF(D866="Screw-in Lighting",INDEX(INDIRECT(CONCATENATE(B866,"SI_IE")),'Project Info'!C$16,1),IF(D866="Hard-Wired Lighting",INDEX(INDIRECT(CONCATENATE(B866,"HW_IE")),'Project Info'!C$16,1))))</f>
        <v/>
      </c>
      <c r="F866" s="133" t="str">
        <f>IF(OR('Retrofit Inputs'!D870="",'Retrofit Inputs'!F870=""),"",IF(OR('Retrofit Inputs'!D870="LED Tube",'Retrofit Inputs'!D870="LED Kit"),CONCATENATE("LED"," ",'Retrofit Inputs'!F870),CONCATENATE('Retrofit Inputs'!D870, " ",'Retrofit Inputs'!F870)))</f>
        <v/>
      </c>
      <c r="G866" s="120" t="str">
        <f>IF(F866="","",VLOOKUP(F866,Measures!D$11:G$245,4,FALSE))</f>
        <v/>
      </c>
      <c r="H866" s="134" t="str">
        <f>IF('Retrofit Inputs'!H870=0,"",'Retrofit Inputs'!H870)</f>
        <v/>
      </c>
      <c r="I866" s="134" t="str">
        <f>IF('Retrofit Inputs'!K870=0,"",'Retrofit Inputs'!K870)</f>
        <v/>
      </c>
      <c r="J866" s="135" t="str">
        <f ca="1">IF(OR(B866="",I866=""),"",IF(I866="None",0,INDEX(INDIRECT(CONCATENATE(B866,"SF")),1,MATCH(I866,Defaults!D$22:G$22,0))))</f>
        <v/>
      </c>
      <c r="K866" s="128" t="str">
        <f>IF(OR('Retrofit Inputs'!M870="",'Retrofit Inputs'!O870=""),"",IF(OR('Retrofit Inputs'!M870="LED Tube",'Retrofit Inputs'!M870="LED Kit"),CONCATENATE("LED"," ",'Retrofit Inputs'!O870),CONCATENATE('Retrofit Inputs'!M870, " ",'Retrofit Inputs'!O870)))</f>
        <v/>
      </c>
      <c r="L866" s="123" t="str">
        <f>IF(K866="","",VLOOKUP(K866,Measures!D$11:G$245,4,FALSE))</f>
        <v/>
      </c>
      <c r="M866" s="121" t="str">
        <f>IF('Retrofit Inputs'!Q870=0,"",'Retrofit Inputs'!Q870)</f>
        <v/>
      </c>
      <c r="N866" s="129" t="str">
        <f>IF('Retrofit Inputs'!T870=0,"",'Retrofit Inputs'!T870)</f>
        <v/>
      </c>
      <c r="O866" s="130" t="str">
        <f ca="1">IF(OR(B866="",N866=""),"",IF(N866="None",0,INDEX(INDIRECT(CONCATENATE(B866,"SF")),1,MATCH(N866,Defaults!D$22:G$22,0))))</f>
        <v/>
      </c>
      <c r="P866" s="131" t="str">
        <f t="shared" ca="1" si="52"/>
        <v/>
      </c>
      <c r="Q866" s="228" t="str">
        <f t="shared" ca="1" si="53"/>
        <v/>
      </c>
      <c r="R866" s="132" t="str">
        <f t="shared" ca="1" si="54"/>
        <v/>
      </c>
      <c r="S866" s="352" t="str">
        <f t="shared" ca="1" si="55"/>
        <v/>
      </c>
    </row>
    <row r="867" spans="2:19" ht="15.5">
      <c r="B867" s="348" t="str">
        <f>IF('Retrofit Inputs'!B871=0,"",'Retrofit Inputs'!B871)</f>
        <v/>
      </c>
      <c r="C867" s="118" t="str">
        <f>IF(B867="","",VLOOKUP(B867,Defaults!B$22:C$28,2,FALSE))</f>
        <v/>
      </c>
      <c r="D867" s="125" t="str">
        <f>IFERROR(VLOOKUP(F867,Measures!$D$11:$F$245,3,FALSE),"")</f>
        <v/>
      </c>
      <c r="E867" s="127" t="str">
        <f ca="1">IF(OR('Project Info'!$C$16="",B867=""),"",IF(D867="Screw-in Lighting",INDEX(INDIRECT(CONCATENATE(B867,"SI_IE")),'Project Info'!C$16,1),IF(D867="Hard-Wired Lighting",INDEX(INDIRECT(CONCATENATE(B867,"HW_IE")),'Project Info'!C$16,1))))</f>
        <v/>
      </c>
      <c r="F867" s="133" t="str">
        <f>IF(OR('Retrofit Inputs'!D871="",'Retrofit Inputs'!F871=""),"",IF(OR('Retrofit Inputs'!D871="LED Tube",'Retrofit Inputs'!D871="LED Kit"),CONCATENATE("LED"," ",'Retrofit Inputs'!F871),CONCATENATE('Retrofit Inputs'!D871, " ",'Retrofit Inputs'!F871)))</f>
        <v/>
      </c>
      <c r="G867" s="120" t="str">
        <f>IF(F867="","",VLOOKUP(F867,Measures!D$11:G$245,4,FALSE))</f>
        <v/>
      </c>
      <c r="H867" s="134" t="str">
        <f>IF('Retrofit Inputs'!H871=0,"",'Retrofit Inputs'!H871)</f>
        <v/>
      </c>
      <c r="I867" s="134" t="str">
        <f>IF('Retrofit Inputs'!K871=0,"",'Retrofit Inputs'!K871)</f>
        <v/>
      </c>
      <c r="J867" s="135" t="str">
        <f ca="1">IF(OR(B867="",I867=""),"",IF(I867="None",0,INDEX(INDIRECT(CONCATENATE(B867,"SF")),1,MATCH(I867,Defaults!D$22:G$22,0))))</f>
        <v/>
      </c>
      <c r="K867" s="128" t="str">
        <f>IF(OR('Retrofit Inputs'!M871="",'Retrofit Inputs'!O871=""),"",IF(OR('Retrofit Inputs'!M871="LED Tube",'Retrofit Inputs'!M871="LED Kit"),CONCATENATE("LED"," ",'Retrofit Inputs'!O871),CONCATENATE('Retrofit Inputs'!M871, " ",'Retrofit Inputs'!O871)))</f>
        <v/>
      </c>
      <c r="L867" s="123" t="str">
        <f>IF(K867="","",VLOOKUP(K867,Measures!D$11:G$245,4,FALSE))</f>
        <v/>
      </c>
      <c r="M867" s="121" t="str">
        <f>IF('Retrofit Inputs'!Q871=0,"",'Retrofit Inputs'!Q871)</f>
        <v/>
      </c>
      <c r="N867" s="129" t="str">
        <f>IF('Retrofit Inputs'!T871=0,"",'Retrofit Inputs'!T871)</f>
        <v/>
      </c>
      <c r="O867" s="130" t="str">
        <f ca="1">IF(OR(B867="",N867=""),"",IF(N867="None",0,INDEX(INDIRECT(CONCATENATE(B867,"SF")),1,MATCH(N867,Defaults!D$22:G$22,0))))</f>
        <v/>
      </c>
      <c r="P867" s="131" t="str">
        <f t="shared" ca="1" si="52"/>
        <v/>
      </c>
      <c r="Q867" s="228" t="str">
        <f t="shared" ca="1" si="53"/>
        <v/>
      </c>
      <c r="R867" s="132" t="str">
        <f t="shared" ca="1" si="54"/>
        <v/>
      </c>
      <c r="S867" s="352" t="str">
        <f t="shared" ca="1" si="55"/>
        <v/>
      </c>
    </row>
    <row r="868" spans="2:19" ht="15.5">
      <c r="B868" s="348" t="str">
        <f>IF('Retrofit Inputs'!B872=0,"",'Retrofit Inputs'!B872)</f>
        <v/>
      </c>
      <c r="C868" s="118" t="str">
        <f>IF(B868="","",VLOOKUP(B868,Defaults!B$22:C$28,2,FALSE))</f>
        <v/>
      </c>
      <c r="D868" s="125" t="str">
        <f>IFERROR(VLOOKUP(F868,Measures!$D$11:$F$245,3,FALSE),"")</f>
        <v/>
      </c>
      <c r="E868" s="127" t="str">
        <f ca="1">IF(OR('Project Info'!$C$16="",B868=""),"",IF(D868="Screw-in Lighting",INDEX(INDIRECT(CONCATENATE(B868,"SI_IE")),'Project Info'!C$16,1),IF(D868="Hard-Wired Lighting",INDEX(INDIRECT(CONCATENATE(B868,"HW_IE")),'Project Info'!C$16,1))))</f>
        <v/>
      </c>
      <c r="F868" s="117" t="str">
        <f>IF(OR('Retrofit Inputs'!D872="",'Retrofit Inputs'!F872=""),"",IF(OR('Retrofit Inputs'!D872="LED Tube",'Retrofit Inputs'!D872="LED Kit"),CONCATENATE("LED"," ",'Retrofit Inputs'!F872),CONCATENATE('Retrofit Inputs'!D872, " ",'Retrofit Inputs'!F872)))</f>
        <v/>
      </c>
      <c r="G868" s="120" t="str">
        <f>IF(F868="","",VLOOKUP(F868,Measures!D$11:G$245,4,FALSE))</f>
        <v/>
      </c>
      <c r="H868" s="121" t="str">
        <f>IF('Retrofit Inputs'!H872=0,"",'Retrofit Inputs'!H872)</f>
        <v/>
      </c>
      <c r="I868" s="121" t="str">
        <f>IF('Retrofit Inputs'!K872=0,"",'Retrofit Inputs'!K872)</f>
        <v/>
      </c>
      <c r="J868" s="122" t="str">
        <f ca="1">IF(OR(B868="",I868=""),"",IF(I868="None",0,INDEX(INDIRECT(CONCATENATE(B868,"SF")),1,MATCH(I868,Defaults!D$22:G$22,0))))</f>
        <v/>
      </c>
      <c r="K868" s="117" t="str">
        <f>IF(OR('Retrofit Inputs'!M872="",'Retrofit Inputs'!O872=""),"",IF(OR('Retrofit Inputs'!M872="LED Tube",'Retrofit Inputs'!M872="LED Kit"),CONCATENATE("LED"," ",'Retrofit Inputs'!O872),CONCATENATE('Retrofit Inputs'!M872, " ",'Retrofit Inputs'!O872)))</f>
        <v/>
      </c>
      <c r="L868" s="123" t="str">
        <f>IF(K868="","",VLOOKUP(K868,Measures!D$11:G$245,4,FALSE))</f>
        <v/>
      </c>
      <c r="M868" s="121" t="str">
        <f>IF('Retrofit Inputs'!Q872=0,"",'Retrofit Inputs'!Q872)</f>
        <v/>
      </c>
      <c r="N868" s="121" t="str">
        <f>IF('Retrofit Inputs'!T872=0,"",'Retrofit Inputs'!T872)</f>
        <v/>
      </c>
      <c r="O868" s="122" t="str">
        <f ca="1">IF(OR(B868="",N868=""),"",IF(N868="None",0,INDEX(INDIRECT(CONCATENATE(B868,"SF")),1,MATCH(N868,Defaults!D$22:G$22,0))))</f>
        <v/>
      </c>
      <c r="P868" s="136" t="str">
        <f t="shared" ca="1" si="52"/>
        <v/>
      </c>
      <c r="Q868" s="230" t="str">
        <f t="shared" ca="1" si="53"/>
        <v/>
      </c>
      <c r="R868" s="126" t="str">
        <f t="shared" ca="1" si="54"/>
        <v/>
      </c>
      <c r="S868" s="351" t="str">
        <f t="shared" ca="1" si="55"/>
        <v/>
      </c>
    </row>
    <row r="869" spans="2:19" ht="15.5">
      <c r="B869" s="348" t="str">
        <f>IF('Retrofit Inputs'!B873=0,"",'Retrofit Inputs'!B873)</f>
        <v/>
      </c>
      <c r="C869" s="118" t="str">
        <f>IF(B869="","",VLOOKUP(B869,Defaults!B$22:C$28,2,FALSE))</f>
        <v/>
      </c>
      <c r="D869" s="125" t="str">
        <f>IFERROR(VLOOKUP(F869,Measures!$D$11:$F$245,3,FALSE),"")</f>
        <v/>
      </c>
      <c r="E869" s="127" t="str">
        <f ca="1">IF(OR('Project Info'!$C$16="",B869=""),"",IF(D869="Screw-in Lighting",INDEX(INDIRECT(CONCATENATE(B869,"SI_IE")),'Project Info'!C$16,1),IF(D869="Hard-Wired Lighting",INDEX(INDIRECT(CONCATENATE(B869,"HW_IE")),'Project Info'!C$16,1))))</f>
        <v/>
      </c>
      <c r="F869" s="128" t="str">
        <f>IF(OR('Retrofit Inputs'!D873="",'Retrofit Inputs'!F873=""),"",IF(OR('Retrofit Inputs'!D873="LED Tube",'Retrofit Inputs'!D873="LED Kit"),CONCATENATE("LED"," ",'Retrofit Inputs'!F873),CONCATENATE('Retrofit Inputs'!D873, " ",'Retrofit Inputs'!F873)))</f>
        <v/>
      </c>
      <c r="G869" s="120" t="str">
        <f>IF(F869="","",VLOOKUP(F869,Measures!D$11:G$245,4,FALSE))</f>
        <v/>
      </c>
      <c r="H869" s="129" t="str">
        <f>IF('Retrofit Inputs'!H873=0,"",'Retrofit Inputs'!H873)</f>
        <v/>
      </c>
      <c r="I869" s="129" t="str">
        <f>IF('Retrofit Inputs'!K873=0,"",'Retrofit Inputs'!K873)</f>
        <v/>
      </c>
      <c r="J869" s="130" t="str">
        <f ca="1">IF(OR(B869="",I869=""),"",IF(I869="None",0,INDEX(INDIRECT(CONCATENATE(B869,"SF")),1,MATCH(I869,Defaults!D$22:G$22,0))))</f>
        <v/>
      </c>
      <c r="K869" s="128" t="str">
        <f>IF(OR('Retrofit Inputs'!M873="",'Retrofit Inputs'!O873=""),"",IF(OR('Retrofit Inputs'!M873="LED Tube",'Retrofit Inputs'!M873="LED Kit"),CONCATENATE("LED"," ",'Retrofit Inputs'!O873),CONCATENATE('Retrofit Inputs'!M873, " ",'Retrofit Inputs'!O873)))</f>
        <v/>
      </c>
      <c r="L869" s="123" t="str">
        <f>IF(K869="","",VLOOKUP(K869,Measures!D$11:G$245,4,FALSE))</f>
        <v/>
      </c>
      <c r="M869" s="121" t="str">
        <f>IF('Retrofit Inputs'!Q873=0,"",'Retrofit Inputs'!Q873)</f>
        <v/>
      </c>
      <c r="N869" s="129" t="str">
        <f>IF('Retrofit Inputs'!T873=0,"",'Retrofit Inputs'!T873)</f>
        <v/>
      </c>
      <c r="O869" s="130" t="str">
        <f ca="1">IF(OR(B869="",N869=""),"",IF(N869="None",0,INDEX(INDIRECT(CONCATENATE(B869,"SF")),1,MATCH(N869,Defaults!D$22:G$22,0))))</f>
        <v/>
      </c>
      <c r="P869" s="131" t="str">
        <f t="shared" ca="1" si="52"/>
        <v/>
      </c>
      <c r="Q869" s="228" t="str">
        <f t="shared" ca="1" si="53"/>
        <v/>
      </c>
      <c r="R869" s="132" t="str">
        <f t="shared" ca="1" si="54"/>
        <v/>
      </c>
      <c r="S869" s="352" t="str">
        <f t="shared" ca="1" si="55"/>
        <v/>
      </c>
    </row>
    <row r="870" spans="2:19" ht="15.5">
      <c r="B870" s="348" t="str">
        <f>IF('Retrofit Inputs'!B874=0,"",'Retrofit Inputs'!B874)</f>
        <v/>
      </c>
      <c r="C870" s="118" t="str">
        <f>IF(B870="","",VLOOKUP(B870,Defaults!B$22:C$28,2,FALSE))</f>
        <v/>
      </c>
      <c r="D870" s="125" t="str">
        <f>IFERROR(VLOOKUP(F870,Measures!$D$11:$F$245,3,FALSE),"")</f>
        <v/>
      </c>
      <c r="E870" s="127" t="str">
        <f ca="1">IF(OR('Project Info'!$C$16="",B870=""),"",IF(D870="Screw-in Lighting",INDEX(INDIRECT(CONCATENATE(B870,"SI_IE")),'Project Info'!C$16,1),IF(D870="Hard-Wired Lighting",INDEX(INDIRECT(CONCATENATE(B870,"HW_IE")),'Project Info'!C$16,1))))</f>
        <v/>
      </c>
      <c r="F870" s="128" t="str">
        <f>IF(OR('Retrofit Inputs'!D874="",'Retrofit Inputs'!F874=""),"",IF(OR('Retrofit Inputs'!D874="LED Tube",'Retrofit Inputs'!D874="LED Kit"),CONCATENATE("LED"," ",'Retrofit Inputs'!F874),CONCATENATE('Retrofit Inputs'!D874, " ",'Retrofit Inputs'!F874)))</f>
        <v/>
      </c>
      <c r="G870" s="120" t="str">
        <f>IF(F870="","",VLOOKUP(F870,Measures!D$11:G$245,4,FALSE))</f>
        <v/>
      </c>
      <c r="H870" s="129" t="str">
        <f>IF('Retrofit Inputs'!H874=0,"",'Retrofit Inputs'!H874)</f>
        <v/>
      </c>
      <c r="I870" s="129" t="str">
        <f>IF('Retrofit Inputs'!K874=0,"",'Retrofit Inputs'!K874)</f>
        <v/>
      </c>
      <c r="J870" s="130" t="str">
        <f ca="1">IF(OR(B870="",I870=""),"",IF(I870="None",0,INDEX(INDIRECT(CONCATENATE(B870,"SF")),1,MATCH(I870,Defaults!D$22:G$22,0))))</f>
        <v/>
      </c>
      <c r="K870" s="24" t="str">
        <f>IF(OR('Retrofit Inputs'!M874="",'Retrofit Inputs'!O874=""),"",IF(OR('Retrofit Inputs'!M874="LED Tube",'Retrofit Inputs'!M874="LED Kit"),CONCATENATE("LED"," ",'Retrofit Inputs'!O874),CONCATENATE('Retrofit Inputs'!M874, " ",'Retrofit Inputs'!O874)))</f>
        <v/>
      </c>
      <c r="L870" s="123" t="str">
        <f>IF(K870="","",VLOOKUP(K870,Measures!D$11:G$245,4,FALSE))</f>
        <v/>
      </c>
      <c r="M870" s="121" t="str">
        <f>IF('Retrofit Inputs'!Q874=0,"",'Retrofit Inputs'!Q874)</f>
        <v/>
      </c>
      <c r="N870" s="25" t="str">
        <f>IF('Retrofit Inputs'!T874=0,"",'Retrofit Inputs'!T874)</f>
        <v/>
      </c>
      <c r="O870" s="26" t="str">
        <f ca="1">IF(OR(B870="",N870=""),"",IF(N870="None",0,INDEX(INDIRECT(CONCATENATE(B870,"SF")),1,MATCH(N870,Defaults!D$22:G$22,0))))</f>
        <v/>
      </c>
      <c r="P870" s="27" t="str">
        <f t="shared" ca="1" si="52"/>
        <v/>
      </c>
      <c r="Q870" s="229" t="str">
        <f t="shared" ca="1" si="53"/>
        <v/>
      </c>
      <c r="R870" s="81" t="str">
        <f t="shared" ca="1" si="54"/>
        <v/>
      </c>
      <c r="S870" s="353" t="str">
        <f t="shared" ca="1" si="55"/>
        <v/>
      </c>
    </row>
    <row r="871" spans="2:19" ht="15.5">
      <c r="B871" s="348" t="str">
        <f>IF('Retrofit Inputs'!B875=0,"",'Retrofit Inputs'!B875)</f>
        <v/>
      </c>
      <c r="C871" s="118" t="str">
        <f>IF(B871="","",VLOOKUP(B871,Defaults!B$22:C$28,2,FALSE))</f>
        <v/>
      </c>
      <c r="D871" s="125" t="str">
        <f>IFERROR(VLOOKUP(F871,Measures!$D$11:$F$245,3,FALSE),"")</f>
        <v/>
      </c>
      <c r="E871" s="127" t="str">
        <f ca="1">IF(OR('Project Info'!$C$16="",B871=""),"",IF(D871="Screw-in Lighting",INDEX(INDIRECT(CONCATENATE(B871,"SI_IE")),'Project Info'!C$16,1),IF(D871="Hard-Wired Lighting",INDEX(INDIRECT(CONCATENATE(B871,"HW_IE")),'Project Info'!C$16,1))))</f>
        <v/>
      </c>
      <c r="F871" s="128" t="str">
        <f>IF(OR('Retrofit Inputs'!D875="",'Retrofit Inputs'!F875=""),"",IF(OR('Retrofit Inputs'!D875="LED Tube",'Retrofit Inputs'!D875="LED Kit"),CONCATENATE("LED"," ",'Retrofit Inputs'!F875),CONCATENATE('Retrofit Inputs'!D875, " ",'Retrofit Inputs'!F875)))</f>
        <v/>
      </c>
      <c r="G871" s="120" t="str">
        <f>IF(F871="","",VLOOKUP(F871,Measures!D$11:G$245,4,FALSE))</f>
        <v/>
      </c>
      <c r="H871" s="129" t="str">
        <f>IF('Retrofit Inputs'!H875=0,"",'Retrofit Inputs'!H875)</f>
        <v/>
      </c>
      <c r="I871" s="129" t="str">
        <f>IF('Retrofit Inputs'!K875=0,"",'Retrofit Inputs'!K875)</f>
        <v/>
      </c>
      <c r="J871" s="130" t="str">
        <f ca="1">IF(OR(B871="",I871=""),"",IF(I871="None",0,INDEX(INDIRECT(CONCATENATE(B871,"SF")),1,MATCH(I871,Defaults!D$22:G$22,0))))</f>
        <v/>
      </c>
      <c r="K871" s="128" t="str">
        <f>IF(OR('Retrofit Inputs'!M875="",'Retrofit Inputs'!O875=""),"",IF(OR('Retrofit Inputs'!M875="LED Tube",'Retrofit Inputs'!M875="LED Kit"),CONCATENATE("LED"," ",'Retrofit Inputs'!O875),CONCATENATE('Retrofit Inputs'!M875, " ",'Retrofit Inputs'!O875)))</f>
        <v/>
      </c>
      <c r="L871" s="123" t="str">
        <f>IF(K871="","",VLOOKUP(K871,Measures!D$11:G$245,4,FALSE))</f>
        <v/>
      </c>
      <c r="M871" s="121" t="str">
        <f>IF('Retrofit Inputs'!Q875=0,"",'Retrofit Inputs'!Q875)</f>
        <v/>
      </c>
      <c r="N871" s="129" t="str">
        <f>IF('Retrofit Inputs'!T875=0,"",'Retrofit Inputs'!T875)</f>
        <v/>
      </c>
      <c r="O871" s="130" t="str">
        <f ca="1">IF(OR(B871="",N871=""),"",IF(N871="None",0,INDEX(INDIRECT(CONCATENATE(B871,"SF")),1,MATCH(N871,Defaults!D$22:G$22,0))))</f>
        <v/>
      </c>
      <c r="P871" s="131" t="str">
        <f t="shared" ca="1" si="52"/>
        <v/>
      </c>
      <c r="Q871" s="228" t="str">
        <f t="shared" ca="1" si="53"/>
        <v/>
      </c>
      <c r="R871" s="132" t="str">
        <f t="shared" ca="1" si="54"/>
        <v/>
      </c>
      <c r="S871" s="352" t="str">
        <f t="shared" ca="1" si="55"/>
        <v/>
      </c>
    </row>
    <row r="872" spans="2:19" ht="15.5">
      <c r="B872" s="348" t="str">
        <f>IF('Retrofit Inputs'!B876=0,"",'Retrofit Inputs'!B876)</f>
        <v/>
      </c>
      <c r="C872" s="118" t="str">
        <f>IF(B872="","",VLOOKUP(B872,Defaults!B$22:C$28,2,FALSE))</f>
        <v/>
      </c>
      <c r="D872" s="125" t="str">
        <f>IFERROR(VLOOKUP(F872,Measures!$D$11:$F$245,3,FALSE),"")</f>
        <v/>
      </c>
      <c r="E872" s="127" t="str">
        <f ca="1">IF(OR('Project Info'!$C$16="",B872=""),"",IF(D872="Screw-in Lighting",INDEX(INDIRECT(CONCATENATE(B872,"SI_IE")),'Project Info'!C$16,1),IF(D872="Hard-Wired Lighting",INDEX(INDIRECT(CONCATENATE(B872,"HW_IE")),'Project Info'!C$16,1))))</f>
        <v/>
      </c>
      <c r="F872" s="128" t="str">
        <f>IF(OR('Retrofit Inputs'!D876="",'Retrofit Inputs'!F876=""),"",IF(OR('Retrofit Inputs'!D876="LED Tube",'Retrofit Inputs'!D876="LED Kit"),CONCATENATE("LED"," ",'Retrofit Inputs'!F876),CONCATENATE('Retrofit Inputs'!D876, " ",'Retrofit Inputs'!F876)))</f>
        <v/>
      </c>
      <c r="G872" s="120" t="str">
        <f>IF(F872="","",VLOOKUP(F872,Measures!D$11:G$245,4,FALSE))</f>
        <v/>
      </c>
      <c r="H872" s="129" t="str">
        <f>IF('Retrofit Inputs'!H876=0,"",'Retrofit Inputs'!H876)</f>
        <v/>
      </c>
      <c r="I872" s="129" t="str">
        <f>IF('Retrofit Inputs'!K876=0,"",'Retrofit Inputs'!K876)</f>
        <v/>
      </c>
      <c r="J872" s="130" t="str">
        <f ca="1">IF(OR(B872="",I872=""),"",IF(I872="None",0,INDEX(INDIRECT(CONCATENATE(B872,"SF")),1,MATCH(I872,Defaults!D$22:G$22,0))))</f>
        <v/>
      </c>
      <c r="K872" s="128" t="str">
        <f>IF(OR('Retrofit Inputs'!M876="",'Retrofit Inputs'!O876=""),"",IF(OR('Retrofit Inputs'!M876="LED Tube",'Retrofit Inputs'!M876="LED Kit"),CONCATENATE("LED"," ",'Retrofit Inputs'!O876),CONCATENATE('Retrofit Inputs'!M876, " ",'Retrofit Inputs'!O876)))</f>
        <v/>
      </c>
      <c r="L872" s="123" t="str">
        <f>IF(K872="","",VLOOKUP(K872,Measures!D$11:G$245,4,FALSE))</f>
        <v/>
      </c>
      <c r="M872" s="121" t="str">
        <f>IF('Retrofit Inputs'!Q876=0,"",'Retrofit Inputs'!Q876)</f>
        <v/>
      </c>
      <c r="N872" s="129" t="str">
        <f>IF('Retrofit Inputs'!T876=0,"",'Retrofit Inputs'!T876)</f>
        <v/>
      </c>
      <c r="O872" s="130" t="str">
        <f ca="1">IF(OR(B872="",N872=""),"",IF(N872="None",0,INDEX(INDIRECT(CONCATENATE(B872,"SF")),1,MATCH(N872,Defaults!D$22:G$22,0))))</f>
        <v/>
      </c>
      <c r="P872" s="131" t="str">
        <f t="shared" ca="1" si="52"/>
        <v/>
      </c>
      <c r="Q872" s="228" t="str">
        <f t="shared" ca="1" si="53"/>
        <v/>
      </c>
      <c r="R872" s="132" t="str">
        <f t="shared" ca="1" si="54"/>
        <v/>
      </c>
      <c r="S872" s="352" t="str">
        <f t="shared" ca="1" si="55"/>
        <v/>
      </c>
    </row>
    <row r="873" spans="2:19" ht="15.5">
      <c r="B873" s="348" t="str">
        <f>IF('Retrofit Inputs'!B877=0,"",'Retrofit Inputs'!B877)</f>
        <v/>
      </c>
      <c r="C873" s="118" t="str">
        <f>IF(B873="","",VLOOKUP(B873,Defaults!B$22:C$28,2,FALSE))</f>
        <v/>
      </c>
      <c r="D873" s="125" t="str">
        <f>IFERROR(VLOOKUP(F873,Measures!$D$11:$F$245,3,FALSE),"")</f>
        <v/>
      </c>
      <c r="E873" s="127" t="str">
        <f ca="1">IF(OR('Project Info'!$C$16="",B873=""),"",IF(D873="Screw-in Lighting",INDEX(INDIRECT(CONCATENATE(B873,"SI_IE")),'Project Info'!C$16,1),IF(D873="Hard-Wired Lighting",INDEX(INDIRECT(CONCATENATE(B873,"HW_IE")),'Project Info'!C$16,1))))</f>
        <v/>
      </c>
      <c r="F873" s="128" t="str">
        <f>IF(OR('Retrofit Inputs'!D877="",'Retrofit Inputs'!F877=""),"",IF(OR('Retrofit Inputs'!D877="LED Tube",'Retrofit Inputs'!D877="LED Kit"),CONCATENATE("LED"," ",'Retrofit Inputs'!F877),CONCATENATE('Retrofit Inputs'!D877, " ",'Retrofit Inputs'!F877)))</f>
        <v/>
      </c>
      <c r="G873" s="120" t="str">
        <f>IF(F873="","",VLOOKUP(F873,Measures!D$11:G$245,4,FALSE))</f>
        <v/>
      </c>
      <c r="H873" s="129" t="str">
        <f>IF('Retrofit Inputs'!H877=0,"",'Retrofit Inputs'!H877)</f>
        <v/>
      </c>
      <c r="I873" s="129" t="str">
        <f>IF('Retrofit Inputs'!K877=0,"",'Retrofit Inputs'!K877)</f>
        <v/>
      </c>
      <c r="J873" s="130" t="str">
        <f ca="1">IF(OR(B873="",I873=""),"",IF(I873="None",0,INDEX(INDIRECT(CONCATENATE(B873,"SF")),1,MATCH(I873,Defaults!D$22:G$22,0))))</f>
        <v/>
      </c>
      <c r="K873" s="128" t="str">
        <f>IF(OR('Retrofit Inputs'!M877="",'Retrofit Inputs'!O877=""),"",IF(OR('Retrofit Inputs'!M877="LED Tube",'Retrofit Inputs'!M877="LED Kit"),CONCATENATE("LED"," ",'Retrofit Inputs'!O877),CONCATENATE('Retrofit Inputs'!M877, " ",'Retrofit Inputs'!O877)))</f>
        <v/>
      </c>
      <c r="L873" s="123" t="str">
        <f>IF(K873="","",VLOOKUP(K873,Measures!D$11:G$245,4,FALSE))</f>
        <v/>
      </c>
      <c r="M873" s="121" t="str">
        <f>IF('Retrofit Inputs'!Q877=0,"",'Retrofit Inputs'!Q877)</f>
        <v/>
      </c>
      <c r="N873" s="129" t="str">
        <f>IF('Retrofit Inputs'!T877=0,"",'Retrofit Inputs'!T877)</f>
        <v/>
      </c>
      <c r="O873" s="130" t="str">
        <f ca="1">IF(OR(B873="",N873=""),"",IF(N873="None",0,INDEX(INDIRECT(CONCATENATE(B873,"SF")),1,MATCH(N873,Defaults!D$22:G$22,0))))</f>
        <v/>
      </c>
      <c r="P873" s="131" t="str">
        <f t="shared" ca="1" si="52"/>
        <v/>
      </c>
      <c r="Q873" s="228" t="str">
        <f t="shared" ca="1" si="53"/>
        <v/>
      </c>
      <c r="R873" s="132" t="str">
        <f t="shared" ca="1" si="54"/>
        <v/>
      </c>
      <c r="S873" s="352" t="str">
        <f t="shared" ca="1" si="55"/>
        <v/>
      </c>
    </row>
    <row r="874" spans="2:19" ht="15.5">
      <c r="B874" s="348" t="str">
        <f>IF('Retrofit Inputs'!B878=0,"",'Retrofit Inputs'!B878)</f>
        <v/>
      </c>
      <c r="C874" s="118" t="str">
        <f>IF(B874="","",VLOOKUP(B874,Defaults!B$22:C$28,2,FALSE))</f>
        <v/>
      </c>
      <c r="D874" s="125" t="str">
        <f>IFERROR(VLOOKUP(F874,Measures!$D$11:$F$245,3,FALSE),"")</f>
        <v/>
      </c>
      <c r="E874" s="127" t="str">
        <f ca="1">IF(OR('Project Info'!$C$16="",B874=""),"",IF(D874="Screw-in Lighting",INDEX(INDIRECT(CONCATENATE(B874,"SI_IE")),'Project Info'!C$16,1),IF(D874="Hard-Wired Lighting",INDEX(INDIRECT(CONCATENATE(B874,"HW_IE")),'Project Info'!C$16,1))))</f>
        <v/>
      </c>
      <c r="F874" s="128" t="str">
        <f>IF(OR('Retrofit Inputs'!D878="",'Retrofit Inputs'!F878=""),"",IF(OR('Retrofit Inputs'!D878="LED Tube",'Retrofit Inputs'!D878="LED Kit"),CONCATENATE("LED"," ",'Retrofit Inputs'!F878),CONCATENATE('Retrofit Inputs'!D878, " ",'Retrofit Inputs'!F878)))</f>
        <v/>
      </c>
      <c r="G874" s="120" t="str">
        <f>IF(F874="","",VLOOKUP(F874,Measures!D$11:G$245,4,FALSE))</f>
        <v/>
      </c>
      <c r="H874" s="129" t="str">
        <f>IF('Retrofit Inputs'!H878=0,"",'Retrofit Inputs'!H878)</f>
        <v/>
      </c>
      <c r="I874" s="129" t="str">
        <f>IF('Retrofit Inputs'!K878=0,"",'Retrofit Inputs'!K878)</f>
        <v/>
      </c>
      <c r="J874" s="130" t="str">
        <f ca="1">IF(OR(B874="",I874=""),"",IF(I874="None",0,INDEX(INDIRECT(CONCATENATE(B874,"SF")),1,MATCH(I874,Defaults!D$22:G$22,0))))</f>
        <v/>
      </c>
      <c r="K874" s="128" t="str">
        <f>IF(OR('Retrofit Inputs'!M878="",'Retrofit Inputs'!O878=""),"",IF(OR('Retrofit Inputs'!M878="LED Tube",'Retrofit Inputs'!M878="LED Kit"),CONCATENATE("LED"," ",'Retrofit Inputs'!O878),CONCATENATE('Retrofit Inputs'!M878, " ",'Retrofit Inputs'!O878)))</f>
        <v/>
      </c>
      <c r="L874" s="123" t="str">
        <f>IF(K874="","",VLOOKUP(K874,Measures!D$11:G$245,4,FALSE))</f>
        <v/>
      </c>
      <c r="M874" s="121" t="str">
        <f>IF('Retrofit Inputs'!Q878=0,"",'Retrofit Inputs'!Q878)</f>
        <v/>
      </c>
      <c r="N874" s="129" t="str">
        <f>IF('Retrofit Inputs'!T878=0,"",'Retrofit Inputs'!T878)</f>
        <v/>
      </c>
      <c r="O874" s="130" t="str">
        <f ca="1">IF(OR(B874="",N874=""),"",IF(N874="None",0,INDEX(INDIRECT(CONCATENATE(B874,"SF")),1,MATCH(N874,Defaults!D$22:G$22,0))))</f>
        <v/>
      </c>
      <c r="P874" s="131" t="str">
        <f t="shared" ca="1" si="52"/>
        <v/>
      </c>
      <c r="Q874" s="228" t="str">
        <f t="shared" ca="1" si="53"/>
        <v/>
      </c>
      <c r="R874" s="132" t="str">
        <f t="shared" ca="1" si="54"/>
        <v/>
      </c>
      <c r="S874" s="352" t="str">
        <f t="shared" ca="1" si="55"/>
        <v/>
      </c>
    </row>
    <row r="875" spans="2:19" ht="15.5">
      <c r="B875" s="348" t="str">
        <f>IF('Retrofit Inputs'!B879=0,"",'Retrofit Inputs'!B879)</f>
        <v/>
      </c>
      <c r="C875" s="118" t="str">
        <f>IF(B875="","",VLOOKUP(B875,Defaults!B$22:C$28,2,FALSE))</f>
        <v/>
      </c>
      <c r="D875" s="125" t="str">
        <f>IFERROR(VLOOKUP(F875,Measures!$D$11:$F$245,3,FALSE),"")</f>
        <v/>
      </c>
      <c r="E875" s="127" t="str">
        <f ca="1">IF(OR('Project Info'!$C$16="",B875=""),"",IF(D875="Screw-in Lighting",INDEX(INDIRECT(CONCATENATE(B875,"SI_IE")),'Project Info'!C$16,1),IF(D875="Hard-Wired Lighting",INDEX(INDIRECT(CONCATENATE(B875,"HW_IE")),'Project Info'!C$16,1))))</f>
        <v/>
      </c>
      <c r="F875" s="128" t="str">
        <f>IF(OR('Retrofit Inputs'!D879="",'Retrofit Inputs'!F879=""),"",IF(OR('Retrofit Inputs'!D879="LED Tube",'Retrofit Inputs'!D879="LED Kit"),CONCATENATE("LED"," ",'Retrofit Inputs'!F879),CONCATENATE('Retrofit Inputs'!D879, " ",'Retrofit Inputs'!F879)))</f>
        <v/>
      </c>
      <c r="G875" s="120" t="str">
        <f>IF(F875="","",VLOOKUP(F875,Measures!D$11:G$245,4,FALSE))</f>
        <v/>
      </c>
      <c r="H875" s="129" t="str">
        <f>IF('Retrofit Inputs'!H879=0,"",'Retrofit Inputs'!H879)</f>
        <v/>
      </c>
      <c r="I875" s="129" t="str">
        <f>IF('Retrofit Inputs'!K879=0,"",'Retrofit Inputs'!K879)</f>
        <v/>
      </c>
      <c r="J875" s="130" t="str">
        <f ca="1">IF(OR(B875="",I875=""),"",IF(I875="None",0,INDEX(INDIRECT(CONCATENATE(B875,"SF")),1,MATCH(I875,Defaults!D$22:G$22,0))))</f>
        <v/>
      </c>
      <c r="K875" s="128" t="str">
        <f>IF(OR('Retrofit Inputs'!M879="",'Retrofit Inputs'!O879=""),"",IF(OR('Retrofit Inputs'!M879="LED Tube",'Retrofit Inputs'!M879="LED Kit"),CONCATENATE("LED"," ",'Retrofit Inputs'!O879),CONCATENATE('Retrofit Inputs'!M879, " ",'Retrofit Inputs'!O879)))</f>
        <v/>
      </c>
      <c r="L875" s="123" t="str">
        <f>IF(K875="","",VLOOKUP(K875,Measures!D$11:G$245,4,FALSE))</f>
        <v/>
      </c>
      <c r="M875" s="121" t="str">
        <f>IF('Retrofit Inputs'!Q879=0,"",'Retrofit Inputs'!Q879)</f>
        <v/>
      </c>
      <c r="N875" s="129" t="str">
        <f>IF('Retrofit Inputs'!T879=0,"",'Retrofit Inputs'!T879)</f>
        <v/>
      </c>
      <c r="O875" s="130" t="str">
        <f ca="1">IF(OR(B875="",N875=""),"",IF(N875="None",0,INDEX(INDIRECT(CONCATENATE(B875,"SF")),1,MATCH(N875,Defaults!D$22:G$22,0))))</f>
        <v/>
      </c>
      <c r="P875" s="131" t="str">
        <f t="shared" ca="1" si="52"/>
        <v/>
      </c>
      <c r="Q875" s="228" t="str">
        <f t="shared" ca="1" si="53"/>
        <v/>
      </c>
      <c r="R875" s="132" t="str">
        <f t="shared" ca="1" si="54"/>
        <v/>
      </c>
      <c r="S875" s="352" t="str">
        <f t="shared" ca="1" si="55"/>
        <v/>
      </c>
    </row>
    <row r="876" spans="2:19" ht="15.5">
      <c r="B876" s="348" t="str">
        <f>IF('Retrofit Inputs'!B880=0,"",'Retrofit Inputs'!B880)</f>
        <v/>
      </c>
      <c r="C876" s="118" t="str">
        <f>IF(B876="","",VLOOKUP(B876,Defaults!B$22:C$28,2,FALSE))</f>
        <v/>
      </c>
      <c r="D876" s="125" t="str">
        <f>IFERROR(VLOOKUP(F876,Measures!$D$11:$F$245,3,FALSE),"")</f>
        <v/>
      </c>
      <c r="E876" s="127" t="str">
        <f ca="1">IF(OR('Project Info'!$C$16="",B876=""),"",IF(D876="Screw-in Lighting",INDEX(INDIRECT(CONCATENATE(B876,"SI_IE")),'Project Info'!C$16,1),IF(D876="Hard-Wired Lighting",INDEX(INDIRECT(CONCATENATE(B876,"HW_IE")),'Project Info'!C$16,1))))</f>
        <v/>
      </c>
      <c r="F876" s="133" t="str">
        <f>IF(OR('Retrofit Inputs'!D880="",'Retrofit Inputs'!F880=""),"",IF(OR('Retrofit Inputs'!D880="LED Tube",'Retrofit Inputs'!D880="LED Kit"),CONCATENATE("LED"," ",'Retrofit Inputs'!F880),CONCATENATE('Retrofit Inputs'!D880, " ",'Retrofit Inputs'!F880)))</f>
        <v/>
      </c>
      <c r="G876" s="120" t="str">
        <f>IF(F876="","",VLOOKUP(F876,Measures!D$11:G$245,4,FALSE))</f>
        <v/>
      </c>
      <c r="H876" s="134" t="str">
        <f>IF('Retrofit Inputs'!H880=0,"",'Retrofit Inputs'!H880)</f>
        <v/>
      </c>
      <c r="I876" s="134" t="str">
        <f>IF('Retrofit Inputs'!K880=0,"",'Retrofit Inputs'!K880)</f>
        <v/>
      </c>
      <c r="J876" s="135" t="str">
        <f ca="1">IF(OR(B876="",I876=""),"",IF(I876="None",0,INDEX(INDIRECT(CONCATENATE(B876,"SF")),1,MATCH(I876,Defaults!D$22:G$22,0))))</f>
        <v/>
      </c>
      <c r="K876" s="128" t="str">
        <f>IF(OR('Retrofit Inputs'!M880="",'Retrofit Inputs'!O880=""),"",IF(OR('Retrofit Inputs'!M880="LED Tube",'Retrofit Inputs'!M880="LED Kit"),CONCATENATE("LED"," ",'Retrofit Inputs'!O880),CONCATENATE('Retrofit Inputs'!M880, " ",'Retrofit Inputs'!O880)))</f>
        <v/>
      </c>
      <c r="L876" s="123" t="str">
        <f>IF(K876="","",VLOOKUP(K876,Measures!D$11:G$245,4,FALSE))</f>
        <v/>
      </c>
      <c r="M876" s="121" t="str">
        <f>IF('Retrofit Inputs'!Q880=0,"",'Retrofit Inputs'!Q880)</f>
        <v/>
      </c>
      <c r="N876" s="129" t="str">
        <f>IF('Retrofit Inputs'!T880=0,"",'Retrofit Inputs'!T880)</f>
        <v/>
      </c>
      <c r="O876" s="130" t="str">
        <f ca="1">IF(OR(B876="",N876=""),"",IF(N876="None",0,INDEX(INDIRECT(CONCATENATE(B876,"SF")),1,MATCH(N876,Defaults!D$22:G$22,0))))</f>
        <v/>
      </c>
      <c r="P876" s="131" t="str">
        <f t="shared" ca="1" si="52"/>
        <v/>
      </c>
      <c r="Q876" s="228" t="str">
        <f t="shared" ca="1" si="53"/>
        <v/>
      </c>
      <c r="R876" s="132" t="str">
        <f t="shared" ca="1" si="54"/>
        <v/>
      </c>
      <c r="S876" s="352" t="str">
        <f t="shared" ca="1" si="55"/>
        <v/>
      </c>
    </row>
    <row r="877" spans="2:19" ht="15.5">
      <c r="B877" s="349" t="str">
        <f>IF('Retrofit Inputs'!B881=0,"",'Retrofit Inputs'!B881)</f>
        <v/>
      </c>
      <c r="C877" s="118" t="str">
        <f>IF(B877="","",VLOOKUP(B877,Defaults!B$22:C$28,2,FALSE))</f>
        <v/>
      </c>
      <c r="D877" s="125" t="str">
        <f>IFERROR(VLOOKUP(F877,Measures!$D$11:$F$245,3,FALSE),"")</f>
        <v/>
      </c>
      <c r="E877" s="127" t="str">
        <f ca="1">IF(OR('Project Info'!$C$16="",B877=""),"",IF(D877="Screw-in Lighting",INDEX(INDIRECT(CONCATENATE(B877,"SI_IE")),'Project Info'!C$16,1),IF(D877="Hard-Wired Lighting",INDEX(INDIRECT(CONCATENATE(B877,"HW_IE")),'Project Info'!C$16,1))))</f>
        <v/>
      </c>
      <c r="F877" s="137" t="str">
        <f>IF(OR('Retrofit Inputs'!D881="",'Retrofit Inputs'!F881=""),"",IF(OR('Retrofit Inputs'!D881="LED Tube",'Retrofit Inputs'!D881="LED Kit"),CONCATENATE("LED"," ",'Retrofit Inputs'!F881),CONCATENATE('Retrofit Inputs'!D881, " ",'Retrofit Inputs'!F881)))</f>
        <v/>
      </c>
      <c r="G877" s="120" t="str">
        <f>IF(F877="","",VLOOKUP(F877,Measures!D$11:G$245,4,FALSE))</f>
        <v/>
      </c>
      <c r="H877" s="138" t="str">
        <f>IF('Retrofit Inputs'!H881=0,"",'Retrofit Inputs'!H881)</f>
        <v/>
      </c>
      <c r="I877" s="138" t="str">
        <f>IF('Retrofit Inputs'!K881=0,"",'Retrofit Inputs'!K881)</f>
        <v/>
      </c>
      <c r="J877" s="139" t="str">
        <f ca="1">IF(OR(B877="",I877=""),"",IF(I877="None",0,INDEX(INDIRECT(CONCATENATE(B877,"SF")),1,MATCH(I877,Defaults!D$22:G$22,0))))</f>
        <v/>
      </c>
      <c r="K877" s="140" t="str">
        <f>IF(OR('Retrofit Inputs'!M881="",'Retrofit Inputs'!O881=""),"",IF(OR('Retrofit Inputs'!M881="LED Tube",'Retrofit Inputs'!M881="LED Kit"),CONCATENATE("LED"," ",'Retrofit Inputs'!O881),CONCATENATE('Retrofit Inputs'!M881, " ",'Retrofit Inputs'!O881)))</f>
        <v/>
      </c>
      <c r="L877" s="123" t="str">
        <f>IF(K877="","",VLOOKUP(K877,Measures!D$11:G$245,4,FALSE))</f>
        <v/>
      </c>
      <c r="M877" s="141" t="str">
        <f>IF('Retrofit Inputs'!Q881=0,"",'Retrofit Inputs'!Q881)</f>
        <v/>
      </c>
      <c r="N877" s="142" t="str">
        <f>IF('Retrofit Inputs'!T881=0,"",'Retrofit Inputs'!T881)</f>
        <v/>
      </c>
      <c r="O877" s="143" t="str">
        <f ca="1">IF(OR(B877="",N877=""),"",IF(N877="None",0,INDEX(INDIRECT(CONCATENATE(B877,"SF")),1,MATCH(N877,Defaults!D$22:G$22,0))))</f>
        <v/>
      </c>
      <c r="P877" s="144" t="str">
        <f t="shared" ca="1" si="52"/>
        <v/>
      </c>
      <c r="Q877" s="231" t="str">
        <f t="shared" ca="1" si="53"/>
        <v/>
      </c>
      <c r="R877" s="145" t="str">
        <f t="shared" ca="1" si="54"/>
        <v/>
      </c>
      <c r="S877" s="354" t="str">
        <f t="shared" ca="1" si="55"/>
        <v/>
      </c>
    </row>
    <row r="878" spans="2:19" ht="15.5">
      <c r="B878" s="350" t="str">
        <f>IF('Retrofit Inputs'!B882=0,"",'Retrofit Inputs'!B882)</f>
        <v/>
      </c>
      <c r="C878" s="118" t="str">
        <f>IF(B878="","",VLOOKUP(B878,Defaults!B$22:C$28,2,FALSE))</f>
        <v/>
      </c>
      <c r="D878" s="125" t="str">
        <f>IFERROR(VLOOKUP(F878,Measures!$D$11:$F$245,3,FALSE),"")</f>
        <v/>
      </c>
      <c r="E878" s="127" t="str">
        <f ca="1">IF(OR('Project Info'!$C$16="",B878=""),"",IF(D878="Screw-in Lighting",INDEX(INDIRECT(CONCATENATE(B878,"SI_IE")),'Project Info'!C$16,1),IF(D878="Hard-Wired Lighting",INDEX(INDIRECT(CONCATENATE(B878,"HW_IE")),'Project Info'!C$16,1))))</f>
        <v/>
      </c>
      <c r="F878" s="128" t="str">
        <f>IF(OR('Retrofit Inputs'!D882="",'Retrofit Inputs'!F882=""),"",IF(OR('Retrofit Inputs'!D882="LED Tube",'Retrofit Inputs'!D882="LED Kit"),CONCATENATE("LED"," ",'Retrofit Inputs'!F882),CONCATENATE('Retrofit Inputs'!D882, " ",'Retrofit Inputs'!F882)))</f>
        <v/>
      </c>
      <c r="G878" s="120" t="str">
        <f>IF(F878="","",VLOOKUP(F878,Measures!D$11:G$245,4,FALSE))</f>
        <v/>
      </c>
      <c r="H878" s="129" t="str">
        <f>IF('Retrofit Inputs'!H882=0,"",'Retrofit Inputs'!H882)</f>
        <v/>
      </c>
      <c r="I878" s="129" t="str">
        <f>IF('Retrofit Inputs'!K882=0,"",'Retrofit Inputs'!K882)</f>
        <v/>
      </c>
      <c r="J878" s="130" t="str">
        <f ca="1">IF(OR(B878="",I878=""),"",IF(I878="None",0,INDEX(INDIRECT(CONCATENATE(B878,"SF")),1,MATCH(I878,Defaults!D$22:G$22,0))))</f>
        <v/>
      </c>
      <c r="K878" s="128" t="str">
        <f>IF(OR('Retrofit Inputs'!M882="",'Retrofit Inputs'!O882=""),"",IF(OR('Retrofit Inputs'!M882="LED Tube",'Retrofit Inputs'!M882="LED Kit"),CONCATENATE("LED"," ",'Retrofit Inputs'!O882),CONCATENATE('Retrofit Inputs'!M882, " ",'Retrofit Inputs'!O882)))</f>
        <v/>
      </c>
      <c r="L878" s="123" t="str">
        <f>IF(K878="","",VLOOKUP(K878,Measures!D$11:G$245,4,FALSE))</f>
        <v/>
      </c>
      <c r="M878" s="129" t="str">
        <f>IF('Retrofit Inputs'!Q882=0,"",'Retrofit Inputs'!Q882)</f>
        <v/>
      </c>
      <c r="N878" s="129" t="str">
        <f>IF('Retrofit Inputs'!T882=0,"",'Retrofit Inputs'!T882)</f>
        <v/>
      </c>
      <c r="O878" s="130" t="str">
        <f ca="1">IF(OR(B878="",N878=""),"",IF(N878="None",0,INDEX(INDIRECT(CONCATENATE(B878,"SF")),1,MATCH(N878,Defaults!D$22:G$22,0))))</f>
        <v/>
      </c>
      <c r="P878" s="131" t="str">
        <f t="shared" ca="1" si="52"/>
        <v/>
      </c>
      <c r="Q878" s="228" t="str">
        <f t="shared" ca="1" si="53"/>
        <v/>
      </c>
      <c r="R878" s="132" t="str">
        <f t="shared" ca="1" si="54"/>
        <v/>
      </c>
      <c r="S878" s="352" t="str">
        <f t="shared" ca="1" si="55"/>
        <v/>
      </c>
    </row>
    <row r="879" spans="2:19" ht="15.5">
      <c r="B879" s="348" t="str">
        <f>IF('Retrofit Inputs'!B883=0,"",'Retrofit Inputs'!B883)</f>
        <v/>
      </c>
      <c r="C879" s="118" t="str">
        <f>IF(B879="","",VLOOKUP(B879,Defaults!B$22:C$28,2,FALSE))</f>
        <v/>
      </c>
      <c r="D879" s="125" t="str">
        <f>IFERROR(VLOOKUP(F879,Measures!$D$11:$F$245,3,FALSE),"")</f>
        <v/>
      </c>
      <c r="E879" s="127" t="str">
        <f ca="1">IF(OR('Project Info'!$C$16="",B879=""),"",IF(D879="Screw-in Lighting",INDEX(INDIRECT(CONCATENATE(B879,"SI_IE")),'Project Info'!C$16,1),IF(D879="Hard-Wired Lighting",INDEX(INDIRECT(CONCATENATE(B879,"HW_IE")),'Project Info'!C$16,1))))</f>
        <v/>
      </c>
      <c r="F879" s="128" t="str">
        <f>IF(OR('Retrofit Inputs'!D883="",'Retrofit Inputs'!F883=""),"",IF(OR('Retrofit Inputs'!D883="LED Tube",'Retrofit Inputs'!D883="LED Kit"),CONCATENATE("LED"," ",'Retrofit Inputs'!F883),CONCATENATE('Retrofit Inputs'!D883, " ",'Retrofit Inputs'!F883)))</f>
        <v/>
      </c>
      <c r="G879" s="120" t="str">
        <f>IF(F879="","",VLOOKUP(F879,Measures!D$11:G$245,4,FALSE))</f>
        <v/>
      </c>
      <c r="H879" s="129" t="str">
        <f>IF('Retrofit Inputs'!H883=0,"",'Retrofit Inputs'!H883)</f>
        <v/>
      </c>
      <c r="I879" s="129" t="str">
        <f>IF('Retrofit Inputs'!K883=0,"",'Retrofit Inputs'!K883)</f>
        <v/>
      </c>
      <c r="J879" s="130" t="str">
        <f ca="1">IF(OR(B879="",I879=""),"",IF(I879="None",0,INDEX(INDIRECT(CONCATENATE(B879,"SF")),1,MATCH(I879,Defaults!D$22:G$22,0))))</f>
        <v/>
      </c>
      <c r="K879" s="128" t="str">
        <f>IF(OR('Retrofit Inputs'!M883="",'Retrofit Inputs'!O883=""),"",IF(OR('Retrofit Inputs'!M883="LED Tube",'Retrofit Inputs'!M883="LED Kit"),CONCATENATE("LED"," ",'Retrofit Inputs'!O883),CONCATENATE('Retrofit Inputs'!M883, " ",'Retrofit Inputs'!O883)))</f>
        <v/>
      </c>
      <c r="L879" s="123" t="str">
        <f>IF(K879="","",VLOOKUP(K879,Measures!D$11:G$245,4,FALSE))</f>
        <v/>
      </c>
      <c r="M879" s="121" t="str">
        <f>IF('Retrofit Inputs'!Q883=0,"",'Retrofit Inputs'!Q883)</f>
        <v/>
      </c>
      <c r="N879" s="129" t="str">
        <f>IF('Retrofit Inputs'!T883=0,"",'Retrofit Inputs'!T883)</f>
        <v/>
      </c>
      <c r="O879" s="130" t="str">
        <f ca="1">IF(OR(B879="",N879=""),"",IF(N879="None",0,INDEX(INDIRECT(CONCATENATE(B879,"SF")),1,MATCH(N879,Defaults!D$22:G$22,0))))</f>
        <v/>
      </c>
      <c r="P879" s="131" t="str">
        <f t="shared" ca="1" si="52"/>
        <v/>
      </c>
      <c r="Q879" s="228" t="str">
        <f t="shared" ca="1" si="53"/>
        <v/>
      </c>
      <c r="R879" s="132" t="str">
        <f t="shared" ca="1" si="54"/>
        <v/>
      </c>
      <c r="S879" s="352" t="str">
        <f t="shared" ca="1" si="55"/>
        <v/>
      </c>
    </row>
    <row r="880" spans="2:19" ht="15.5">
      <c r="B880" s="348" t="str">
        <f>IF('Retrofit Inputs'!B884=0,"",'Retrofit Inputs'!B884)</f>
        <v/>
      </c>
      <c r="C880" s="118" t="str">
        <f>IF(B880="","",VLOOKUP(B880,Defaults!B$22:C$28,2,FALSE))</f>
        <v/>
      </c>
      <c r="D880" s="125" t="str">
        <f>IFERROR(VLOOKUP(F880,Measures!$D$11:$F$245,3,FALSE),"")</f>
        <v/>
      </c>
      <c r="E880" s="127" t="str">
        <f ca="1">IF(OR('Project Info'!$C$16="",B880=""),"",IF(D880="Screw-in Lighting",INDEX(INDIRECT(CONCATENATE(B880,"SI_IE")),'Project Info'!C$16,1),IF(D880="Hard-Wired Lighting",INDEX(INDIRECT(CONCATENATE(B880,"HW_IE")),'Project Info'!C$16,1))))</f>
        <v/>
      </c>
      <c r="F880" s="128" t="str">
        <f>IF(OR('Retrofit Inputs'!D884="",'Retrofit Inputs'!F884=""),"",IF(OR('Retrofit Inputs'!D884="LED Tube",'Retrofit Inputs'!D884="LED Kit"),CONCATENATE("LED"," ",'Retrofit Inputs'!F884),CONCATENATE('Retrofit Inputs'!D884, " ",'Retrofit Inputs'!F884)))</f>
        <v/>
      </c>
      <c r="G880" s="120" t="str">
        <f>IF(F880="","",VLOOKUP(F880,Measures!D$11:G$245,4,FALSE))</f>
        <v/>
      </c>
      <c r="H880" s="129" t="str">
        <f>IF('Retrofit Inputs'!H884=0,"",'Retrofit Inputs'!H884)</f>
        <v/>
      </c>
      <c r="I880" s="129" t="str">
        <f>IF('Retrofit Inputs'!K884=0,"",'Retrofit Inputs'!K884)</f>
        <v/>
      </c>
      <c r="J880" s="130" t="str">
        <f ca="1">IF(OR(B880="",I880=""),"",IF(I880="None",0,INDEX(INDIRECT(CONCATENATE(B880,"SF")),1,MATCH(I880,Defaults!D$22:G$22,0))))</f>
        <v/>
      </c>
      <c r="K880" s="24" t="str">
        <f>IF(OR('Retrofit Inputs'!M884="",'Retrofit Inputs'!O884=""),"",IF(OR('Retrofit Inputs'!M884="LED Tube",'Retrofit Inputs'!M884="LED Kit"),CONCATENATE("LED"," ",'Retrofit Inputs'!O884),CONCATENATE('Retrofit Inputs'!M884, " ",'Retrofit Inputs'!O884)))</f>
        <v/>
      </c>
      <c r="L880" s="123" t="str">
        <f>IF(K880="","",VLOOKUP(K880,Measures!D$11:G$245,4,FALSE))</f>
        <v/>
      </c>
      <c r="M880" s="121" t="str">
        <f>IF('Retrofit Inputs'!Q884=0,"",'Retrofit Inputs'!Q884)</f>
        <v/>
      </c>
      <c r="N880" s="25" t="str">
        <f>IF('Retrofit Inputs'!T884=0,"",'Retrofit Inputs'!T884)</f>
        <v/>
      </c>
      <c r="O880" s="26" t="str">
        <f ca="1">IF(OR(B880="",N880=""),"",IF(N880="None",0,INDEX(INDIRECT(CONCATENATE(B880,"SF")),1,MATCH(N880,Defaults!D$22:G$22,0))))</f>
        <v/>
      </c>
      <c r="P880" s="131" t="str">
        <f t="shared" ca="1" si="52"/>
        <v/>
      </c>
      <c r="Q880" s="229" t="str">
        <f t="shared" ca="1" si="53"/>
        <v/>
      </c>
      <c r="R880" s="81" t="str">
        <f t="shared" ca="1" si="54"/>
        <v/>
      </c>
      <c r="S880" s="353" t="str">
        <f t="shared" ca="1" si="55"/>
        <v/>
      </c>
    </row>
    <row r="881" spans="2:19" ht="15.5">
      <c r="B881" s="348" t="str">
        <f>IF('Retrofit Inputs'!B885=0,"",'Retrofit Inputs'!B885)</f>
        <v/>
      </c>
      <c r="C881" s="118" t="str">
        <f>IF(B881="","",VLOOKUP(B881,Defaults!B$22:C$28,2,FALSE))</f>
        <v/>
      </c>
      <c r="D881" s="125" t="str">
        <f>IFERROR(VLOOKUP(F881,Measures!$D$11:$F$245,3,FALSE),"")</f>
        <v/>
      </c>
      <c r="E881" s="127" t="str">
        <f ca="1">IF(OR('Project Info'!$C$16="",B881=""),"",IF(D881="Screw-in Lighting",INDEX(INDIRECT(CONCATENATE(B881,"SI_IE")),'Project Info'!C$16,1),IF(D881="Hard-Wired Lighting",INDEX(INDIRECT(CONCATENATE(B881,"HW_IE")),'Project Info'!C$16,1))))</f>
        <v/>
      </c>
      <c r="F881" s="128" t="str">
        <f>IF(OR('Retrofit Inputs'!D885="",'Retrofit Inputs'!F885=""),"",IF(OR('Retrofit Inputs'!D885="LED Tube",'Retrofit Inputs'!D885="LED Kit"),CONCATENATE("LED"," ",'Retrofit Inputs'!F885),CONCATENATE('Retrofit Inputs'!D885, " ",'Retrofit Inputs'!F885)))</f>
        <v/>
      </c>
      <c r="G881" s="120" t="str">
        <f>IF(F881="","",VLOOKUP(F881,Measures!D$11:G$245,4,FALSE))</f>
        <v/>
      </c>
      <c r="H881" s="129" t="str">
        <f>IF('Retrofit Inputs'!H885=0,"",'Retrofit Inputs'!H885)</f>
        <v/>
      </c>
      <c r="I881" s="129" t="str">
        <f>IF('Retrofit Inputs'!K885=0,"",'Retrofit Inputs'!K885)</f>
        <v/>
      </c>
      <c r="J881" s="130" t="str">
        <f ca="1">IF(OR(B881="",I881=""),"",IF(I881="None",0,INDEX(INDIRECT(CONCATENATE(B881,"SF")),1,MATCH(I881,Defaults!D$22:G$22,0))))</f>
        <v/>
      </c>
      <c r="K881" s="128" t="str">
        <f>IF(OR('Retrofit Inputs'!M885="",'Retrofit Inputs'!O885=""),"",IF(OR('Retrofit Inputs'!M885="LED Tube",'Retrofit Inputs'!M885="LED Kit"),CONCATENATE("LED"," ",'Retrofit Inputs'!O885),CONCATENATE('Retrofit Inputs'!M885, " ",'Retrofit Inputs'!O885)))</f>
        <v/>
      </c>
      <c r="L881" s="123" t="str">
        <f>IF(K881="","",VLOOKUP(K881,Measures!D$11:G$245,4,FALSE))</f>
        <v/>
      </c>
      <c r="M881" s="121" t="str">
        <f>IF('Retrofit Inputs'!Q885=0,"",'Retrofit Inputs'!Q885)</f>
        <v/>
      </c>
      <c r="N881" s="129" t="str">
        <f>IF('Retrofit Inputs'!T885=0,"",'Retrofit Inputs'!T885)</f>
        <v/>
      </c>
      <c r="O881" s="130" t="str">
        <f ca="1">IF(OR(B881="",N881=""),"",IF(N881="None",0,INDEX(INDIRECT(CONCATENATE(B881,"SF")),1,MATCH(N881,Defaults!D$22:G$22,0))))</f>
        <v/>
      </c>
      <c r="P881" s="131" t="str">
        <f t="shared" ca="1" si="52"/>
        <v/>
      </c>
      <c r="Q881" s="228" t="str">
        <f t="shared" ca="1" si="53"/>
        <v/>
      </c>
      <c r="R881" s="132" t="str">
        <f t="shared" ca="1" si="54"/>
        <v/>
      </c>
      <c r="S881" s="352" t="str">
        <f t="shared" ca="1" si="55"/>
        <v/>
      </c>
    </row>
    <row r="882" spans="2:19" ht="15.5">
      <c r="B882" s="348" t="str">
        <f>IF('Retrofit Inputs'!B886=0,"",'Retrofit Inputs'!B886)</f>
        <v/>
      </c>
      <c r="C882" s="118" t="str">
        <f>IF(B882="","",VLOOKUP(B882,Defaults!B$22:C$28,2,FALSE))</f>
        <v/>
      </c>
      <c r="D882" s="125" t="str">
        <f>IFERROR(VLOOKUP(F882,Measures!$D$11:$F$245,3,FALSE),"")</f>
        <v/>
      </c>
      <c r="E882" s="127" t="str">
        <f ca="1">IF(OR('Project Info'!$C$16="",B882=""),"",IF(D882="Screw-in Lighting",INDEX(INDIRECT(CONCATENATE(B882,"SI_IE")),'Project Info'!C$16,1),IF(D882="Hard-Wired Lighting",INDEX(INDIRECT(CONCATENATE(B882,"HW_IE")),'Project Info'!C$16,1))))</f>
        <v/>
      </c>
      <c r="F882" s="128" t="str">
        <f>IF(OR('Retrofit Inputs'!D886="",'Retrofit Inputs'!F886=""),"",IF(OR('Retrofit Inputs'!D886="LED Tube",'Retrofit Inputs'!D886="LED Kit"),CONCATENATE("LED"," ",'Retrofit Inputs'!F886),CONCATENATE('Retrofit Inputs'!D886, " ",'Retrofit Inputs'!F886)))</f>
        <v/>
      </c>
      <c r="G882" s="120" t="str">
        <f>IF(F882="","",VLOOKUP(F882,Measures!D$11:G$245,4,FALSE))</f>
        <v/>
      </c>
      <c r="H882" s="129" t="str">
        <f>IF('Retrofit Inputs'!H886=0,"",'Retrofit Inputs'!H886)</f>
        <v/>
      </c>
      <c r="I882" s="129" t="str">
        <f>IF('Retrofit Inputs'!K886=0,"",'Retrofit Inputs'!K886)</f>
        <v/>
      </c>
      <c r="J882" s="130" t="str">
        <f ca="1">IF(OR(B882="",I882=""),"",IF(I882="None",0,INDEX(INDIRECT(CONCATENATE(B882,"SF")),1,MATCH(I882,Defaults!D$22:G$22,0))))</f>
        <v/>
      </c>
      <c r="K882" s="128" t="str">
        <f>IF(OR('Retrofit Inputs'!M886="",'Retrofit Inputs'!O886=""),"",IF(OR('Retrofit Inputs'!M886="LED Tube",'Retrofit Inputs'!M886="LED Kit"),CONCATENATE("LED"," ",'Retrofit Inputs'!O886),CONCATENATE('Retrofit Inputs'!M886, " ",'Retrofit Inputs'!O886)))</f>
        <v/>
      </c>
      <c r="L882" s="123" t="str">
        <f>IF(K882="","",VLOOKUP(K882,Measures!D$11:G$245,4,FALSE))</f>
        <v/>
      </c>
      <c r="M882" s="121" t="str">
        <f>IF('Retrofit Inputs'!Q886=0,"",'Retrofit Inputs'!Q886)</f>
        <v/>
      </c>
      <c r="N882" s="129" t="str">
        <f>IF('Retrofit Inputs'!T886=0,"",'Retrofit Inputs'!T886)</f>
        <v/>
      </c>
      <c r="O882" s="130" t="str">
        <f ca="1">IF(OR(B882="",N882=""),"",IF(N882="None",0,INDEX(INDIRECT(CONCATENATE(B882,"SF")),1,MATCH(N882,Defaults!D$22:G$22,0))))</f>
        <v/>
      </c>
      <c r="P882" s="131" t="str">
        <f t="shared" ca="1" si="52"/>
        <v/>
      </c>
      <c r="Q882" s="228" t="str">
        <f t="shared" ca="1" si="53"/>
        <v/>
      </c>
      <c r="R882" s="132" t="str">
        <f t="shared" ca="1" si="54"/>
        <v/>
      </c>
      <c r="S882" s="352" t="str">
        <f t="shared" ca="1" si="55"/>
        <v/>
      </c>
    </row>
    <row r="883" spans="2:19" ht="15.5">
      <c r="B883" s="348" t="str">
        <f>IF('Retrofit Inputs'!B887=0,"",'Retrofit Inputs'!B887)</f>
        <v/>
      </c>
      <c r="C883" s="118" t="str">
        <f>IF(B883="","",VLOOKUP(B883,Defaults!B$22:C$28,2,FALSE))</f>
        <v/>
      </c>
      <c r="D883" s="125" t="str">
        <f>IFERROR(VLOOKUP(F883,Measures!$D$11:$F$245,3,FALSE),"")</f>
        <v/>
      </c>
      <c r="E883" s="127" t="str">
        <f ca="1">IF(OR('Project Info'!$C$16="",B883=""),"",IF(D883="Screw-in Lighting",INDEX(INDIRECT(CONCATENATE(B883,"SI_IE")),'Project Info'!C$16,1),IF(D883="Hard-Wired Lighting",INDEX(INDIRECT(CONCATENATE(B883,"HW_IE")),'Project Info'!C$16,1))))</f>
        <v/>
      </c>
      <c r="F883" s="128" t="str">
        <f>IF(OR('Retrofit Inputs'!D887="",'Retrofit Inputs'!F887=""),"",IF(OR('Retrofit Inputs'!D887="LED Tube",'Retrofit Inputs'!D887="LED Kit"),CONCATENATE("LED"," ",'Retrofit Inputs'!F887),CONCATENATE('Retrofit Inputs'!D887, " ",'Retrofit Inputs'!F887)))</f>
        <v/>
      </c>
      <c r="G883" s="120" t="str">
        <f>IF(F883="","",VLOOKUP(F883,Measures!D$11:G$245,4,FALSE))</f>
        <v/>
      </c>
      <c r="H883" s="129" t="str">
        <f>IF('Retrofit Inputs'!H887=0,"",'Retrofit Inputs'!H887)</f>
        <v/>
      </c>
      <c r="I883" s="129" t="str">
        <f>IF('Retrofit Inputs'!K887=0,"",'Retrofit Inputs'!K887)</f>
        <v/>
      </c>
      <c r="J883" s="130" t="str">
        <f ca="1">IF(OR(B883="",I883=""),"",IF(I883="None",0,INDEX(INDIRECT(CONCATENATE(B883,"SF")),1,MATCH(I883,Defaults!D$22:G$22,0))))</f>
        <v/>
      </c>
      <c r="K883" s="128" t="str">
        <f>IF(OR('Retrofit Inputs'!M887="",'Retrofit Inputs'!O887=""),"",IF(OR('Retrofit Inputs'!M887="LED Tube",'Retrofit Inputs'!M887="LED Kit"),CONCATENATE("LED"," ",'Retrofit Inputs'!O887),CONCATENATE('Retrofit Inputs'!M887, " ",'Retrofit Inputs'!O887)))</f>
        <v/>
      </c>
      <c r="L883" s="123" t="str">
        <f>IF(K883="","",VLOOKUP(K883,Measures!D$11:G$245,4,FALSE))</f>
        <v/>
      </c>
      <c r="M883" s="121" t="str">
        <f>IF('Retrofit Inputs'!Q887=0,"",'Retrofit Inputs'!Q887)</f>
        <v/>
      </c>
      <c r="N883" s="129" t="str">
        <f>IF('Retrofit Inputs'!T887=0,"",'Retrofit Inputs'!T887)</f>
        <v/>
      </c>
      <c r="O883" s="130" t="str">
        <f ca="1">IF(OR(B883="",N883=""),"",IF(N883="None",0,INDEX(INDIRECT(CONCATENATE(B883,"SF")),1,MATCH(N883,Defaults!D$22:G$22,0))))</f>
        <v/>
      </c>
      <c r="P883" s="131" t="str">
        <f t="shared" ca="1" si="52"/>
        <v/>
      </c>
      <c r="Q883" s="228" t="str">
        <f t="shared" ca="1" si="53"/>
        <v/>
      </c>
      <c r="R883" s="132" t="str">
        <f t="shared" ca="1" si="54"/>
        <v/>
      </c>
      <c r="S883" s="352" t="str">
        <f t="shared" ca="1" si="55"/>
        <v/>
      </c>
    </row>
    <row r="884" spans="2:19" ht="15.5">
      <c r="B884" s="348" t="str">
        <f>IF('Retrofit Inputs'!B888=0,"",'Retrofit Inputs'!B888)</f>
        <v/>
      </c>
      <c r="C884" s="118" t="str">
        <f>IF(B884="","",VLOOKUP(B884,Defaults!B$22:C$28,2,FALSE))</f>
        <v/>
      </c>
      <c r="D884" s="125" t="str">
        <f>IFERROR(VLOOKUP(F884,Measures!$D$11:$F$245,3,FALSE),"")</f>
        <v/>
      </c>
      <c r="E884" s="127" t="str">
        <f ca="1">IF(OR('Project Info'!$C$16="",B884=""),"",IF(D884="Screw-in Lighting",INDEX(INDIRECT(CONCATENATE(B884,"SI_IE")),'Project Info'!C$16,1),IF(D884="Hard-Wired Lighting",INDEX(INDIRECT(CONCATENATE(B884,"HW_IE")),'Project Info'!C$16,1))))</f>
        <v/>
      </c>
      <c r="F884" s="128" t="str">
        <f>IF(OR('Retrofit Inputs'!D888="",'Retrofit Inputs'!F888=""),"",IF(OR('Retrofit Inputs'!D888="LED Tube",'Retrofit Inputs'!D888="LED Kit"),CONCATENATE("LED"," ",'Retrofit Inputs'!F888),CONCATENATE('Retrofit Inputs'!D888, " ",'Retrofit Inputs'!F888)))</f>
        <v/>
      </c>
      <c r="G884" s="120" t="str">
        <f>IF(F884="","",VLOOKUP(F884,Measures!D$11:G$245,4,FALSE))</f>
        <v/>
      </c>
      <c r="H884" s="129" t="str">
        <f>IF('Retrofit Inputs'!H888=0,"",'Retrofit Inputs'!H888)</f>
        <v/>
      </c>
      <c r="I884" s="129" t="str">
        <f>IF('Retrofit Inputs'!K888=0,"",'Retrofit Inputs'!K888)</f>
        <v/>
      </c>
      <c r="J884" s="130" t="str">
        <f ca="1">IF(OR(B884="",I884=""),"",IF(I884="None",0,INDEX(INDIRECT(CONCATENATE(B884,"SF")),1,MATCH(I884,Defaults!D$22:G$22,0))))</f>
        <v/>
      </c>
      <c r="K884" s="128" t="str">
        <f>IF(OR('Retrofit Inputs'!M888="",'Retrofit Inputs'!O888=""),"",IF(OR('Retrofit Inputs'!M888="LED Tube",'Retrofit Inputs'!M888="LED Kit"),CONCATENATE("LED"," ",'Retrofit Inputs'!O888),CONCATENATE('Retrofit Inputs'!M888, " ",'Retrofit Inputs'!O888)))</f>
        <v/>
      </c>
      <c r="L884" s="123" t="str">
        <f>IF(K884="","",VLOOKUP(K884,Measures!D$11:G$245,4,FALSE))</f>
        <v/>
      </c>
      <c r="M884" s="121" t="str">
        <f>IF('Retrofit Inputs'!Q888=0,"",'Retrofit Inputs'!Q888)</f>
        <v/>
      </c>
      <c r="N884" s="129" t="str">
        <f>IF('Retrofit Inputs'!T888=0,"",'Retrofit Inputs'!T888)</f>
        <v/>
      </c>
      <c r="O884" s="130" t="str">
        <f ca="1">IF(OR(B884="",N884=""),"",IF(N884="None",0,INDEX(INDIRECT(CONCATENATE(B884,"SF")),1,MATCH(N884,Defaults!D$22:G$22,0))))</f>
        <v/>
      </c>
      <c r="P884" s="131" t="str">
        <f t="shared" ca="1" si="52"/>
        <v/>
      </c>
      <c r="Q884" s="228" t="str">
        <f t="shared" ca="1" si="53"/>
        <v/>
      </c>
      <c r="R884" s="132" t="str">
        <f t="shared" ca="1" si="54"/>
        <v/>
      </c>
      <c r="S884" s="352" t="str">
        <f t="shared" ca="1" si="55"/>
        <v/>
      </c>
    </row>
    <row r="885" spans="2:19" ht="15.5">
      <c r="B885" s="348" t="str">
        <f>IF('Retrofit Inputs'!B889=0,"",'Retrofit Inputs'!B889)</f>
        <v/>
      </c>
      <c r="C885" s="118" t="str">
        <f>IF(B885="","",VLOOKUP(B885,Defaults!B$22:C$28,2,FALSE))</f>
        <v/>
      </c>
      <c r="D885" s="125" t="str">
        <f>IFERROR(VLOOKUP(F885,Measures!$D$11:$F$245,3,FALSE),"")</f>
        <v/>
      </c>
      <c r="E885" s="127" t="str">
        <f ca="1">IF(OR('Project Info'!$C$16="",B885=""),"",IF(D885="Screw-in Lighting",INDEX(INDIRECT(CONCATENATE(B885,"SI_IE")),'Project Info'!C$16,1),IF(D885="Hard-Wired Lighting",INDEX(INDIRECT(CONCATENATE(B885,"HW_IE")),'Project Info'!C$16,1))))</f>
        <v/>
      </c>
      <c r="F885" s="128" t="str">
        <f>IF(OR('Retrofit Inputs'!D889="",'Retrofit Inputs'!F889=""),"",IF(OR('Retrofit Inputs'!D889="LED Tube",'Retrofit Inputs'!D889="LED Kit"),CONCATENATE("LED"," ",'Retrofit Inputs'!F889),CONCATENATE('Retrofit Inputs'!D889, " ",'Retrofit Inputs'!F889)))</f>
        <v/>
      </c>
      <c r="G885" s="120" t="str">
        <f>IF(F885="","",VLOOKUP(F885,Measures!D$11:G$245,4,FALSE))</f>
        <v/>
      </c>
      <c r="H885" s="129" t="str">
        <f>IF('Retrofit Inputs'!H889=0,"",'Retrofit Inputs'!H889)</f>
        <v/>
      </c>
      <c r="I885" s="129" t="str">
        <f>IF('Retrofit Inputs'!K889=0,"",'Retrofit Inputs'!K889)</f>
        <v/>
      </c>
      <c r="J885" s="130" t="str">
        <f ca="1">IF(OR(B885="",I885=""),"",IF(I885="None",0,INDEX(INDIRECT(CONCATENATE(B885,"SF")),1,MATCH(I885,Defaults!D$22:G$22,0))))</f>
        <v/>
      </c>
      <c r="K885" s="128" t="str">
        <f>IF(OR('Retrofit Inputs'!M889="",'Retrofit Inputs'!O889=""),"",IF(OR('Retrofit Inputs'!M889="LED Tube",'Retrofit Inputs'!M889="LED Kit"),CONCATENATE("LED"," ",'Retrofit Inputs'!O889),CONCATENATE('Retrofit Inputs'!M889, " ",'Retrofit Inputs'!O889)))</f>
        <v/>
      </c>
      <c r="L885" s="123" t="str">
        <f>IF(K885="","",VLOOKUP(K885,Measures!D$11:G$245,4,FALSE))</f>
        <v/>
      </c>
      <c r="M885" s="121" t="str">
        <f>IF('Retrofit Inputs'!Q889=0,"",'Retrofit Inputs'!Q889)</f>
        <v/>
      </c>
      <c r="N885" s="129" t="str">
        <f>IF('Retrofit Inputs'!T889=0,"",'Retrofit Inputs'!T889)</f>
        <v/>
      </c>
      <c r="O885" s="130" t="str">
        <f ca="1">IF(OR(B885="",N885=""),"",IF(N885="None",0,INDEX(INDIRECT(CONCATENATE(B885,"SF")),1,MATCH(N885,Defaults!D$22:G$22,0))))</f>
        <v/>
      </c>
      <c r="P885" s="131" t="str">
        <f t="shared" ca="1" si="52"/>
        <v/>
      </c>
      <c r="Q885" s="228" t="str">
        <f t="shared" ca="1" si="53"/>
        <v/>
      </c>
      <c r="R885" s="132" t="str">
        <f t="shared" ca="1" si="54"/>
        <v/>
      </c>
      <c r="S885" s="352" t="str">
        <f t="shared" ca="1" si="55"/>
        <v/>
      </c>
    </row>
    <row r="886" spans="2:19" ht="15.5">
      <c r="B886" s="348" t="str">
        <f>IF('Retrofit Inputs'!B890=0,"",'Retrofit Inputs'!B890)</f>
        <v/>
      </c>
      <c r="C886" s="118" t="str">
        <f>IF(B886="","",VLOOKUP(B886,Defaults!B$22:C$28,2,FALSE))</f>
        <v/>
      </c>
      <c r="D886" s="125" t="str">
        <f>IFERROR(VLOOKUP(F886,Measures!$D$11:$F$245,3,FALSE),"")</f>
        <v/>
      </c>
      <c r="E886" s="127" t="str">
        <f ca="1">IF(OR('Project Info'!$C$16="",B886=""),"",IF(D886="Screw-in Lighting",INDEX(INDIRECT(CONCATENATE(B886,"SI_IE")),'Project Info'!C$16,1),IF(D886="Hard-Wired Lighting",INDEX(INDIRECT(CONCATENATE(B886,"HW_IE")),'Project Info'!C$16,1))))</f>
        <v/>
      </c>
      <c r="F886" s="133" t="str">
        <f>IF(OR('Retrofit Inputs'!D890="",'Retrofit Inputs'!F890=""),"",IF(OR('Retrofit Inputs'!D890="LED Tube",'Retrofit Inputs'!D890="LED Kit"),CONCATENATE("LED"," ",'Retrofit Inputs'!F890),CONCATENATE('Retrofit Inputs'!D890, " ",'Retrofit Inputs'!F890)))</f>
        <v/>
      </c>
      <c r="G886" s="120" t="str">
        <f>IF(F886="","",VLOOKUP(F886,Measures!D$11:G$245,4,FALSE))</f>
        <v/>
      </c>
      <c r="H886" s="134" t="str">
        <f>IF('Retrofit Inputs'!H890=0,"",'Retrofit Inputs'!H890)</f>
        <v/>
      </c>
      <c r="I886" s="134" t="str">
        <f>IF('Retrofit Inputs'!K890=0,"",'Retrofit Inputs'!K890)</f>
        <v/>
      </c>
      <c r="J886" s="135" t="str">
        <f ca="1">IF(OR(B886="",I886=""),"",IF(I886="None",0,INDEX(INDIRECT(CONCATENATE(B886,"SF")),1,MATCH(I886,Defaults!D$22:G$22,0))))</f>
        <v/>
      </c>
      <c r="K886" s="128" t="str">
        <f>IF(OR('Retrofit Inputs'!M890="",'Retrofit Inputs'!O890=""),"",IF(OR('Retrofit Inputs'!M890="LED Tube",'Retrofit Inputs'!M890="LED Kit"),CONCATENATE("LED"," ",'Retrofit Inputs'!O890),CONCATENATE('Retrofit Inputs'!M890, " ",'Retrofit Inputs'!O890)))</f>
        <v/>
      </c>
      <c r="L886" s="123" t="str">
        <f>IF(K886="","",VLOOKUP(K886,Measures!D$11:G$245,4,FALSE))</f>
        <v/>
      </c>
      <c r="M886" s="121" t="str">
        <f>IF('Retrofit Inputs'!Q890=0,"",'Retrofit Inputs'!Q890)</f>
        <v/>
      </c>
      <c r="N886" s="129" t="str">
        <f>IF('Retrofit Inputs'!T890=0,"",'Retrofit Inputs'!T890)</f>
        <v/>
      </c>
      <c r="O886" s="130" t="str">
        <f ca="1">IF(OR(B886="",N886=""),"",IF(N886="None",0,INDEX(INDIRECT(CONCATENATE(B886,"SF")),1,MATCH(N886,Defaults!D$22:G$22,0))))</f>
        <v/>
      </c>
      <c r="P886" s="131" t="str">
        <f t="shared" ca="1" si="52"/>
        <v/>
      </c>
      <c r="Q886" s="228" t="str">
        <f t="shared" ca="1" si="53"/>
        <v/>
      </c>
      <c r="R886" s="132" t="str">
        <f t="shared" ca="1" si="54"/>
        <v/>
      </c>
      <c r="S886" s="352" t="str">
        <f t="shared" ca="1" si="55"/>
        <v/>
      </c>
    </row>
    <row r="887" spans="2:19" ht="15.5">
      <c r="B887" s="348" t="str">
        <f>IF('Retrofit Inputs'!B891=0,"",'Retrofit Inputs'!B891)</f>
        <v/>
      </c>
      <c r="C887" s="118" t="str">
        <f>IF(B887="","",VLOOKUP(B887,Defaults!B$22:C$28,2,FALSE))</f>
        <v/>
      </c>
      <c r="D887" s="125" t="str">
        <f>IFERROR(VLOOKUP(F887,Measures!$D$11:$F$245,3,FALSE),"")</f>
        <v/>
      </c>
      <c r="E887" s="127" t="str">
        <f ca="1">IF(OR('Project Info'!$C$16="",B887=""),"",IF(D887="Screw-in Lighting",INDEX(INDIRECT(CONCATENATE(B887,"SI_IE")),'Project Info'!C$16,1),IF(D887="Hard-Wired Lighting",INDEX(INDIRECT(CONCATENATE(B887,"HW_IE")),'Project Info'!C$16,1))))</f>
        <v/>
      </c>
      <c r="F887" s="133" t="str">
        <f>IF(OR('Retrofit Inputs'!D891="",'Retrofit Inputs'!F891=""),"",IF(OR('Retrofit Inputs'!D891="LED Tube",'Retrofit Inputs'!D891="LED Kit"),CONCATENATE("LED"," ",'Retrofit Inputs'!F891),CONCATENATE('Retrofit Inputs'!D891, " ",'Retrofit Inputs'!F891)))</f>
        <v/>
      </c>
      <c r="G887" s="120" t="str">
        <f>IF(F887="","",VLOOKUP(F887,Measures!D$11:G$245,4,FALSE))</f>
        <v/>
      </c>
      <c r="H887" s="134" t="str">
        <f>IF('Retrofit Inputs'!H891=0,"",'Retrofit Inputs'!H891)</f>
        <v/>
      </c>
      <c r="I887" s="134" t="str">
        <f>IF('Retrofit Inputs'!K891=0,"",'Retrofit Inputs'!K891)</f>
        <v/>
      </c>
      <c r="J887" s="135" t="str">
        <f ca="1">IF(OR(B887="",I887=""),"",IF(I887="None",0,INDEX(INDIRECT(CONCATENATE(B887,"SF")),1,MATCH(I887,Defaults!D$22:G$22,0))))</f>
        <v/>
      </c>
      <c r="K887" s="128" t="str">
        <f>IF(OR('Retrofit Inputs'!M891="",'Retrofit Inputs'!O891=""),"",IF(OR('Retrofit Inputs'!M891="LED Tube",'Retrofit Inputs'!M891="LED Kit"),CONCATENATE("LED"," ",'Retrofit Inputs'!O891),CONCATENATE('Retrofit Inputs'!M891, " ",'Retrofit Inputs'!O891)))</f>
        <v/>
      </c>
      <c r="L887" s="123" t="str">
        <f>IF(K887="","",VLOOKUP(K887,Measures!D$11:G$245,4,FALSE))</f>
        <v/>
      </c>
      <c r="M887" s="121" t="str">
        <f>IF('Retrofit Inputs'!Q891=0,"",'Retrofit Inputs'!Q891)</f>
        <v/>
      </c>
      <c r="N887" s="129" t="str">
        <f>IF('Retrofit Inputs'!T891=0,"",'Retrofit Inputs'!T891)</f>
        <v/>
      </c>
      <c r="O887" s="130" t="str">
        <f ca="1">IF(OR(B887="",N887=""),"",IF(N887="None",0,INDEX(INDIRECT(CONCATENATE(B887,"SF")),1,MATCH(N887,Defaults!D$22:G$22,0))))</f>
        <v/>
      </c>
      <c r="P887" s="131" t="str">
        <f t="shared" ca="1" si="52"/>
        <v/>
      </c>
      <c r="Q887" s="228" t="str">
        <f t="shared" ca="1" si="53"/>
        <v/>
      </c>
      <c r="R887" s="132" t="str">
        <f t="shared" ca="1" si="54"/>
        <v/>
      </c>
      <c r="S887" s="352" t="str">
        <f t="shared" ca="1" si="55"/>
        <v/>
      </c>
    </row>
    <row r="888" spans="2:19" ht="15.5">
      <c r="B888" s="348" t="str">
        <f>IF('Retrofit Inputs'!B892=0,"",'Retrofit Inputs'!B892)</f>
        <v/>
      </c>
      <c r="C888" s="118" t="str">
        <f>IF(B888="","",VLOOKUP(B888,Defaults!B$22:C$28,2,FALSE))</f>
        <v/>
      </c>
      <c r="D888" s="125" t="str">
        <f>IFERROR(VLOOKUP(F888,Measures!$D$11:$F$245,3,FALSE),"")</f>
        <v/>
      </c>
      <c r="E888" s="127" t="str">
        <f ca="1">IF(OR('Project Info'!$C$16="",B888=""),"",IF(D888="Screw-in Lighting",INDEX(INDIRECT(CONCATENATE(B888,"SI_IE")),'Project Info'!C$16,1),IF(D888="Hard-Wired Lighting",INDEX(INDIRECT(CONCATENATE(B888,"HW_IE")),'Project Info'!C$16,1))))</f>
        <v/>
      </c>
      <c r="F888" s="117" t="str">
        <f>IF(OR('Retrofit Inputs'!D892="",'Retrofit Inputs'!F892=""),"",IF(OR('Retrofit Inputs'!D892="LED Tube",'Retrofit Inputs'!D892="LED Kit"),CONCATENATE("LED"," ",'Retrofit Inputs'!F892),CONCATENATE('Retrofit Inputs'!D892, " ",'Retrofit Inputs'!F892)))</f>
        <v/>
      </c>
      <c r="G888" s="120" t="str">
        <f>IF(F888="","",VLOOKUP(F888,Measures!D$11:G$245,4,FALSE))</f>
        <v/>
      </c>
      <c r="H888" s="121" t="str">
        <f>IF('Retrofit Inputs'!H892=0,"",'Retrofit Inputs'!H892)</f>
        <v/>
      </c>
      <c r="I888" s="121" t="str">
        <f>IF('Retrofit Inputs'!K892=0,"",'Retrofit Inputs'!K892)</f>
        <v/>
      </c>
      <c r="J888" s="122" t="str">
        <f ca="1">IF(OR(B888="",I888=""),"",IF(I888="None",0,INDEX(INDIRECT(CONCATENATE(B888,"SF")),1,MATCH(I888,Defaults!D$22:G$22,0))))</f>
        <v/>
      </c>
      <c r="K888" s="117" t="str">
        <f>IF(OR('Retrofit Inputs'!M892="",'Retrofit Inputs'!O892=""),"",IF(OR('Retrofit Inputs'!M892="LED Tube",'Retrofit Inputs'!M892="LED Kit"),CONCATENATE("LED"," ",'Retrofit Inputs'!O892),CONCATENATE('Retrofit Inputs'!M892, " ",'Retrofit Inputs'!O892)))</f>
        <v/>
      </c>
      <c r="L888" s="123" t="str">
        <f>IF(K888="","",VLOOKUP(K888,Measures!D$11:G$245,4,FALSE))</f>
        <v/>
      </c>
      <c r="M888" s="121" t="str">
        <f>IF('Retrofit Inputs'!Q892=0,"",'Retrofit Inputs'!Q892)</f>
        <v/>
      </c>
      <c r="N888" s="121" t="str">
        <f>IF('Retrofit Inputs'!T892=0,"",'Retrofit Inputs'!T892)</f>
        <v/>
      </c>
      <c r="O888" s="122" t="str">
        <f ca="1">IF(OR(B888="",N888=""),"",IF(N888="None",0,INDEX(INDIRECT(CONCATENATE(B888,"SF")),1,MATCH(N888,Defaults!D$22:G$22,0))))</f>
        <v/>
      </c>
      <c r="P888" s="136" t="str">
        <f t="shared" ca="1" si="52"/>
        <v/>
      </c>
      <c r="Q888" s="230" t="str">
        <f t="shared" ca="1" si="53"/>
        <v/>
      </c>
      <c r="R888" s="126" t="str">
        <f t="shared" ca="1" si="54"/>
        <v/>
      </c>
      <c r="S888" s="351" t="str">
        <f t="shared" ca="1" si="55"/>
        <v/>
      </c>
    </row>
    <row r="889" spans="2:19" ht="15.5">
      <c r="B889" s="348" t="str">
        <f>IF('Retrofit Inputs'!B893=0,"",'Retrofit Inputs'!B893)</f>
        <v/>
      </c>
      <c r="C889" s="118" t="str">
        <f>IF(B889="","",VLOOKUP(B889,Defaults!B$22:C$28,2,FALSE))</f>
        <v/>
      </c>
      <c r="D889" s="125" t="str">
        <f>IFERROR(VLOOKUP(F889,Measures!$D$11:$F$245,3,FALSE),"")</f>
        <v/>
      </c>
      <c r="E889" s="127" t="str">
        <f ca="1">IF(OR('Project Info'!$C$16="",B889=""),"",IF(D889="Screw-in Lighting",INDEX(INDIRECT(CONCATENATE(B889,"SI_IE")),'Project Info'!C$16,1),IF(D889="Hard-Wired Lighting",INDEX(INDIRECT(CONCATENATE(B889,"HW_IE")),'Project Info'!C$16,1))))</f>
        <v/>
      </c>
      <c r="F889" s="128" t="str">
        <f>IF(OR('Retrofit Inputs'!D893="",'Retrofit Inputs'!F893=""),"",IF(OR('Retrofit Inputs'!D893="LED Tube",'Retrofit Inputs'!D893="LED Kit"),CONCATENATE("LED"," ",'Retrofit Inputs'!F893),CONCATENATE('Retrofit Inputs'!D893, " ",'Retrofit Inputs'!F893)))</f>
        <v/>
      </c>
      <c r="G889" s="120" t="str">
        <f>IF(F889="","",VLOOKUP(F889,Measures!D$11:G$245,4,FALSE))</f>
        <v/>
      </c>
      <c r="H889" s="129" t="str">
        <f>IF('Retrofit Inputs'!H893=0,"",'Retrofit Inputs'!H893)</f>
        <v/>
      </c>
      <c r="I889" s="129" t="str">
        <f>IF('Retrofit Inputs'!K893=0,"",'Retrofit Inputs'!K893)</f>
        <v/>
      </c>
      <c r="J889" s="130" t="str">
        <f ca="1">IF(OR(B889="",I889=""),"",IF(I889="None",0,INDEX(INDIRECT(CONCATENATE(B889,"SF")),1,MATCH(I889,Defaults!D$22:G$22,0))))</f>
        <v/>
      </c>
      <c r="K889" s="128" t="str">
        <f>IF(OR('Retrofit Inputs'!M893="",'Retrofit Inputs'!O893=""),"",IF(OR('Retrofit Inputs'!M893="LED Tube",'Retrofit Inputs'!M893="LED Kit"),CONCATENATE("LED"," ",'Retrofit Inputs'!O893),CONCATENATE('Retrofit Inputs'!M893, " ",'Retrofit Inputs'!O893)))</f>
        <v/>
      </c>
      <c r="L889" s="123" t="str">
        <f>IF(K889="","",VLOOKUP(K889,Measures!D$11:G$245,4,FALSE))</f>
        <v/>
      </c>
      <c r="M889" s="121" t="str">
        <f>IF('Retrofit Inputs'!Q893=0,"",'Retrofit Inputs'!Q893)</f>
        <v/>
      </c>
      <c r="N889" s="129" t="str">
        <f>IF('Retrofit Inputs'!T893=0,"",'Retrofit Inputs'!T893)</f>
        <v/>
      </c>
      <c r="O889" s="130" t="str">
        <f ca="1">IF(OR(B889="",N889=""),"",IF(N889="None",0,INDEX(INDIRECT(CONCATENATE(B889,"SF")),1,MATCH(N889,Defaults!D$22:G$22,0))))</f>
        <v/>
      </c>
      <c r="P889" s="131" t="str">
        <f t="shared" ca="1" si="52"/>
        <v/>
      </c>
      <c r="Q889" s="228" t="str">
        <f t="shared" ca="1" si="53"/>
        <v/>
      </c>
      <c r="R889" s="132" t="str">
        <f t="shared" ca="1" si="54"/>
        <v/>
      </c>
      <c r="S889" s="352" t="str">
        <f t="shared" ca="1" si="55"/>
        <v/>
      </c>
    </row>
    <row r="890" spans="2:19" ht="15.5">
      <c r="B890" s="348" t="str">
        <f>IF('Retrofit Inputs'!B894=0,"",'Retrofit Inputs'!B894)</f>
        <v/>
      </c>
      <c r="C890" s="118" t="str">
        <f>IF(B890="","",VLOOKUP(B890,Defaults!B$22:C$28,2,FALSE))</f>
        <v/>
      </c>
      <c r="D890" s="125" t="str">
        <f>IFERROR(VLOOKUP(F890,Measures!$D$11:$F$245,3,FALSE),"")</f>
        <v/>
      </c>
      <c r="E890" s="127" t="str">
        <f ca="1">IF(OR('Project Info'!$C$16="",B890=""),"",IF(D890="Screw-in Lighting",INDEX(INDIRECT(CONCATENATE(B890,"SI_IE")),'Project Info'!C$16,1),IF(D890="Hard-Wired Lighting",INDEX(INDIRECT(CONCATENATE(B890,"HW_IE")),'Project Info'!C$16,1))))</f>
        <v/>
      </c>
      <c r="F890" s="128" t="str">
        <f>IF(OR('Retrofit Inputs'!D894="",'Retrofit Inputs'!F894=""),"",IF(OR('Retrofit Inputs'!D894="LED Tube",'Retrofit Inputs'!D894="LED Kit"),CONCATENATE("LED"," ",'Retrofit Inputs'!F894),CONCATENATE('Retrofit Inputs'!D894, " ",'Retrofit Inputs'!F894)))</f>
        <v/>
      </c>
      <c r="G890" s="120" t="str">
        <f>IF(F890="","",VLOOKUP(F890,Measures!D$11:G$245,4,FALSE))</f>
        <v/>
      </c>
      <c r="H890" s="129" t="str">
        <f>IF('Retrofit Inputs'!H894=0,"",'Retrofit Inputs'!H894)</f>
        <v/>
      </c>
      <c r="I890" s="129" t="str">
        <f>IF('Retrofit Inputs'!K894=0,"",'Retrofit Inputs'!K894)</f>
        <v/>
      </c>
      <c r="J890" s="130" t="str">
        <f ca="1">IF(OR(B890="",I890=""),"",IF(I890="None",0,INDEX(INDIRECT(CONCATENATE(B890,"SF")),1,MATCH(I890,Defaults!D$22:G$22,0))))</f>
        <v/>
      </c>
      <c r="K890" s="24" t="str">
        <f>IF(OR('Retrofit Inputs'!M894="",'Retrofit Inputs'!O894=""),"",IF(OR('Retrofit Inputs'!M894="LED Tube",'Retrofit Inputs'!M894="LED Kit"),CONCATENATE("LED"," ",'Retrofit Inputs'!O894),CONCATENATE('Retrofit Inputs'!M894, " ",'Retrofit Inputs'!O894)))</f>
        <v/>
      </c>
      <c r="L890" s="123" t="str">
        <f>IF(K890="","",VLOOKUP(K890,Measures!D$11:G$245,4,FALSE))</f>
        <v/>
      </c>
      <c r="M890" s="121" t="str">
        <f>IF('Retrofit Inputs'!Q894=0,"",'Retrofit Inputs'!Q894)</f>
        <v/>
      </c>
      <c r="N890" s="25" t="str">
        <f>IF('Retrofit Inputs'!T894=0,"",'Retrofit Inputs'!T894)</f>
        <v/>
      </c>
      <c r="O890" s="26" t="str">
        <f ca="1">IF(OR(B890="",N890=""),"",IF(N890="None",0,INDEX(INDIRECT(CONCATENATE(B890,"SF")),1,MATCH(N890,Defaults!D$22:G$22,0))))</f>
        <v/>
      </c>
      <c r="P890" s="27" t="str">
        <f t="shared" ca="1" si="52"/>
        <v/>
      </c>
      <c r="Q890" s="229" t="str">
        <f t="shared" ca="1" si="53"/>
        <v/>
      </c>
      <c r="R890" s="81" t="str">
        <f t="shared" ca="1" si="54"/>
        <v/>
      </c>
      <c r="S890" s="353" t="str">
        <f t="shared" ca="1" si="55"/>
        <v/>
      </c>
    </row>
    <row r="891" spans="2:19" ht="15.5">
      <c r="B891" s="348" t="str">
        <f>IF('Retrofit Inputs'!B895=0,"",'Retrofit Inputs'!B895)</f>
        <v/>
      </c>
      <c r="C891" s="118" t="str">
        <f>IF(B891="","",VLOOKUP(B891,Defaults!B$22:C$28,2,FALSE))</f>
        <v/>
      </c>
      <c r="D891" s="125" t="str">
        <f>IFERROR(VLOOKUP(F891,Measures!$D$11:$F$245,3,FALSE),"")</f>
        <v/>
      </c>
      <c r="E891" s="127" t="str">
        <f ca="1">IF(OR('Project Info'!$C$16="",B891=""),"",IF(D891="Screw-in Lighting",INDEX(INDIRECT(CONCATENATE(B891,"SI_IE")),'Project Info'!C$16,1),IF(D891="Hard-Wired Lighting",INDEX(INDIRECT(CONCATENATE(B891,"HW_IE")),'Project Info'!C$16,1))))</f>
        <v/>
      </c>
      <c r="F891" s="128" t="str">
        <f>IF(OR('Retrofit Inputs'!D895="",'Retrofit Inputs'!F895=""),"",IF(OR('Retrofit Inputs'!D895="LED Tube",'Retrofit Inputs'!D895="LED Kit"),CONCATENATE("LED"," ",'Retrofit Inputs'!F895),CONCATENATE('Retrofit Inputs'!D895, " ",'Retrofit Inputs'!F895)))</f>
        <v/>
      </c>
      <c r="G891" s="120" t="str">
        <f>IF(F891="","",VLOOKUP(F891,Measures!D$11:G$245,4,FALSE))</f>
        <v/>
      </c>
      <c r="H891" s="129" t="str">
        <f>IF('Retrofit Inputs'!H895=0,"",'Retrofit Inputs'!H895)</f>
        <v/>
      </c>
      <c r="I891" s="129" t="str">
        <f>IF('Retrofit Inputs'!K895=0,"",'Retrofit Inputs'!K895)</f>
        <v/>
      </c>
      <c r="J891" s="130" t="str">
        <f ca="1">IF(OR(B891="",I891=""),"",IF(I891="None",0,INDEX(INDIRECT(CONCATENATE(B891,"SF")),1,MATCH(I891,Defaults!D$22:G$22,0))))</f>
        <v/>
      </c>
      <c r="K891" s="128" t="str">
        <f>IF(OR('Retrofit Inputs'!M895="",'Retrofit Inputs'!O895=""),"",IF(OR('Retrofit Inputs'!M895="LED Tube",'Retrofit Inputs'!M895="LED Kit"),CONCATENATE("LED"," ",'Retrofit Inputs'!O895),CONCATENATE('Retrofit Inputs'!M895, " ",'Retrofit Inputs'!O895)))</f>
        <v/>
      </c>
      <c r="L891" s="123" t="str">
        <f>IF(K891="","",VLOOKUP(K891,Measures!D$11:G$245,4,FALSE))</f>
        <v/>
      </c>
      <c r="M891" s="121" t="str">
        <f>IF('Retrofit Inputs'!Q895=0,"",'Retrofit Inputs'!Q895)</f>
        <v/>
      </c>
      <c r="N891" s="129" t="str">
        <f>IF('Retrofit Inputs'!T895=0,"",'Retrofit Inputs'!T895)</f>
        <v/>
      </c>
      <c r="O891" s="130" t="str">
        <f ca="1">IF(OR(B891="",N891=""),"",IF(N891="None",0,INDEX(INDIRECT(CONCATENATE(B891,"SF")),1,MATCH(N891,Defaults!D$22:G$22,0))))</f>
        <v/>
      </c>
      <c r="P891" s="131" t="str">
        <f t="shared" ca="1" si="52"/>
        <v/>
      </c>
      <c r="Q891" s="228" t="str">
        <f t="shared" ca="1" si="53"/>
        <v/>
      </c>
      <c r="R891" s="132" t="str">
        <f t="shared" ca="1" si="54"/>
        <v/>
      </c>
      <c r="S891" s="352" t="str">
        <f t="shared" ca="1" si="55"/>
        <v/>
      </c>
    </row>
    <row r="892" spans="2:19" ht="15.5">
      <c r="B892" s="348" t="str">
        <f>IF('Retrofit Inputs'!B896=0,"",'Retrofit Inputs'!B896)</f>
        <v/>
      </c>
      <c r="C892" s="118" t="str">
        <f>IF(B892="","",VLOOKUP(B892,Defaults!B$22:C$28,2,FALSE))</f>
        <v/>
      </c>
      <c r="D892" s="125" t="str">
        <f>IFERROR(VLOOKUP(F892,Measures!$D$11:$F$245,3,FALSE),"")</f>
        <v/>
      </c>
      <c r="E892" s="127" t="str">
        <f ca="1">IF(OR('Project Info'!$C$16="",B892=""),"",IF(D892="Screw-in Lighting",INDEX(INDIRECT(CONCATENATE(B892,"SI_IE")),'Project Info'!C$16,1),IF(D892="Hard-Wired Lighting",INDEX(INDIRECT(CONCATENATE(B892,"HW_IE")),'Project Info'!C$16,1))))</f>
        <v/>
      </c>
      <c r="F892" s="128" t="str">
        <f>IF(OR('Retrofit Inputs'!D896="",'Retrofit Inputs'!F896=""),"",IF(OR('Retrofit Inputs'!D896="LED Tube",'Retrofit Inputs'!D896="LED Kit"),CONCATENATE("LED"," ",'Retrofit Inputs'!F896),CONCATENATE('Retrofit Inputs'!D896, " ",'Retrofit Inputs'!F896)))</f>
        <v/>
      </c>
      <c r="G892" s="120" t="str">
        <f>IF(F892="","",VLOOKUP(F892,Measures!D$11:G$245,4,FALSE))</f>
        <v/>
      </c>
      <c r="H892" s="129" t="str">
        <f>IF('Retrofit Inputs'!H896=0,"",'Retrofit Inputs'!H896)</f>
        <v/>
      </c>
      <c r="I892" s="129" t="str">
        <f>IF('Retrofit Inputs'!K896=0,"",'Retrofit Inputs'!K896)</f>
        <v/>
      </c>
      <c r="J892" s="130" t="str">
        <f ca="1">IF(OR(B892="",I892=""),"",IF(I892="None",0,INDEX(INDIRECT(CONCATENATE(B892,"SF")),1,MATCH(I892,Defaults!D$22:G$22,0))))</f>
        <v/>
      </c>
      <c r="K892" s="128" t="str">
        <f>IF(OR('Retrofit Inputs'!M896="",'Retrofit Inputs'!O896=""),"",IF(OR('Retrofit Inputs'!M896="LED Tube",'Retrofit Inputs'!M896="LED Kit"),CONCATENATE("LED"," ",'Retrofit Inputs'!O896),CONCATENATE('Retrofit Inputs'!M896, " ",'Retrofit Inputs'!O896)))</f>
        <v/>
      </c>
      <c r="L892" s="123" t="str">
        <f>IF(K892="","",VLOOKUP(K892,Measures!D$11:G$245,4,FALSE))</f>
        <v/>
      </c>
      <c r="M892" s="121" t="str">
        <f>IF('Retrofit Inputs'!Q896=0,"",'Retrofit Inputs'!Q896)</f>
        <v/>
      </c>
      <c r="N892" s="129" t="str">
        <f>IF('Retrofit Inputs'!T896=0,"",'Retrofit Inputs'!T896)</f>
        <v/>
      </c>
      <c r="O892" s="130" t="str">
        <f ca="1">IF(OR(B892="",N892=""),"",IF(N892="None",0,INDEX(INDIRECT(CONCATENATE(B892,"SF")),1,MATCH(N892,Defaults!D$22:G$22,0))))</f>
        <v/>
      </c>
      <c r="P892" s="131" t="str">
        <f t="shared" ca="1" si="52"/>
        <v/>
      </c>
      <c r="Q892" s="228" t="str">
        <f t="shared" ca="1" si="53"/>
        <v/>
      </c>
      <c r="R892" s="132" t="str">
        <f t="shared" ca="1" si="54"/>
        <v/>
      </c>
      <c r="S892" s="352" t="str">
        <f t="shared" ca="1" si="55"/>
        <v/>
      </c>
    </row>
    <row r="893" spans="2:19" ht="15.5">
      <c r="B893" s="348" t="str">
        <f>IF('Retrofit Inputs'!B897=0,"",'Retrofit Inputs'!B897)</f>
        <v/>
      </c>
      <c r="C893" s="118" t="str">
        <f>IF(B893="","",VLOOKUP(B893,Defaults!B$22:C$28,2,FALSE))</f>
        <v/>
      </c>
      <c r="D893" s="125" t="str">
        <f>IFERROR(VLOOKUP(F893,Measures!$D$11:$F$245,3,FALSE),"")</f>
        <v/>
      </c>
      <c r="E893" s="127" t="str">
        <f ca="1">IF(OR('Project Info'!$C$16="",B893=""),"",IF(D893="Screw-in Lighting",INDEX(INDIRECT(CONCATENATE(B893,"SI_IE")),'Project Info'!C$16,1),IF(D893="Hard-Wired Lighting",INDEX(INDIRECT(CONCATENATE(B893,"HW_IE")),'Project Info'!C$16,1))))</f>
        <v/>
      </c>
      <c r="F893" s="128" t="str">
        <f>IF(OR('Retrofit Inputs'!D897="",'Retrofit Inputs'!F897=""),"",IF(OR('Retrofit Inputs'!D897="LED Tube",'Retrofit Inputs'!D897="LED Kit"),CONCATENATE("LED"," ",'Retrofit Inputs'!F897),CONCATENATE('Retrofit Inputs'!D897, " ",'Retrofit Inputs'!F897)))</f>
        <v/>
      </c>
      <c r="G893" s="120" t="str">
        <f>IF(F893="","",VLOOKUP(F893,Measures!D$11:G$245,4,FALSE))</f>
        <v/>
      </c>
      <c r="H893" s="129" t="str">
        <f>IF('Retrofit Inputs'!H897=0,"",'Retrofit Inputs'!H897)</f>
        <v/>
      </c>
      <c r="I893" s="129" t="str">
        <f>IF('Retrofit Inputs'!K897=0,"",'Retrofit Inputs'!K897)</f>
        <v/>
      </c>
      <c r="J893" s="130" t="str">
        <f ca="1">IF(OR(B893="",I893=""),"",IF(I893="None",0,INDEX(INDIRECT(CONCATENATE(B893,"SF")),1,MATCH(I893,Defaults!D$22:G$22,0))))</f>
        <v/>
      </c>
      <c r="K893" s="128" t="str">
        <f>IF(OR('Retrofit Inputs'!M897="",'Retrofit Inputs'!O897=""),"",IF(OR('Retrofit Inputs'!M897="LED Tube",'Retrofit Inputs'!M897="LED Kit"),CONCATENATE("LED"," ",'Retrofit Inputs'!O897),CONCATENATE('Retrofit Inputs'!M897, " ",'Retrofit Inputs'!O897)))</f>
        <v/>
      </c>
      <c r="L893" s="123" t="str">
        <f>IF(K893="","",VLOOKUP(K893,Measures!D$11:G$245,4,FALSE))</f>
        <v/>
      </c>
      <c r="M893" s="121" t="str">
        <f>IF('Retrofit Inputs'!Q897=0,"",'Retrofit Inputs'!Q897)</f>
        <v/>
      </c>
      <c r="N893" s="129" t="str">
        <f>IF('Retrofit Inputs'!T897=0,"",'Retrofit Inputs'!T897)</f>
        <v/>
      </c>
      <c r="O893" s="130" t="str">
        <f ca="1">IF(OR(B893="",N893=""),"",IF(N893="None",0,INDEX(INDIRECT(CONCATENATE(B893,"SF")),1,MATCH(N893,Defaults!D$22:G$22,0))))</f>
        <v/>
      </c>
      <c r="P893" s="131" t="str">
        <f t="shared" ca="1" si="52"/>
        <v/>
      </c>
      <c r="Q893" s="228" t="str">
        <f t="shared" ca="1" si="53"/>
        <v/>
      </c>
      <c r="R893" s="132" t="str">
        <f t="shared" ca="1" si="54"/>
        <v/>
      </c>
      <c r="S893" s="352" t="str">
        <f t="shared" ca="1" si="55"/>
        <v/>
      </c>
    </row>
    <row r="894" spans="2:19" ht="15.5">
      <c r="B894" s="348" t="str">
        <f>IF('Retrofit Inputs'!B898=0,"",'Retrofit Inputs'!B898)</f>
        <v/>
      </c>
      <c r="C894" s="118" t="str">
        <f>IF(B894="","",VLOOKUP(B894,Defaults!B$22:C$28,2,FALSE))</f>
        <v/>
      </c>
      <c r="D894" s="125" t="str">
        <f>IFERROR(VLOOKUP(F894,Measures!$D$11:$F$245,3,FALSE),"")</f>
        <v/>
      </c>
      <c r="E894" s="127" t="str">
        <f ca="1">IF(OR('Project Info'!$C$16="",B894=""),"",IF(D894="Screw-in Lighting",INDEX(INDIRECT(CONCATENATE(B894,"SI_IE")),'Project Info'!C$16,1),IF(D894="Hard-Wired Lighting",INDEX(INDIRECT(CONCATENATE(B894,"HW_IE")),'Project Info'!C$16,1))))</f>
        <v/>
      </c>
      <c r="F894" s="128" t="str">
        <f>IF(OR('Retrofit Inputs'!D898="",'Retrofit Inputs'!F898=""),"",IF(OR('Retrofit Inputs'!D898="LED Tube",'Retrofit Inputs'!D898="LED Kit"),CONCATENATE("LED"," ",'Retrofit Inputs'!F898),CONCATENATE('Retrofit Inputs'!D898, " ",'Retrofit Inputs'!F898)))</f>
        <v/>
      </c>
      <c r="G894" s="120" t="str">
        <f>IF(F894="","",VLOOKUP(F894,Measures!D$11:G$245,4,FALSE))</f>
        <v/>
      </c>
      <c r="H894" s="129" t="str">
        <f>IF('Retrofit Inputs'!H898=0,"",'Retrofit Inputs'!H898)</f>
        <v/>
      </c>
      <c r="I894" s="129" t="str">
        <f>IF('Retrofit Inputs'!K898=0,"",'Retrofit Inputs'!K898)</f>
        <v/>
      </c>
      <c r="J894" s="130" t="str">
        <f ca="1">IF(OR(B894="",I894=""),"",IF(I894="None",0,INDEX(INDIRECT(CONCATENATE(B894,"SF")),1,MATCH(I894,Defaults!D$22:G$22,0))))</f>
        <v/>
      </c>
      <c r="K894" s="128" t="str">
        <f>IF(OR('Retrofit Inputs'!M898="",'Retrofit Inputs'!O898=""),"",IF(OR('Retrofit Inputs'!M898="LED Tube",'Retrofit Inputs'!M898="LED Kit"),CONCATENATE("LED"," ",'Retrofit Inputs'!O898),CONCATENATE('Retrofit Inputs'!M898, " ",'Retrofit Inputs'!O898)))</f>
        <v/>
      </c>
      <c r="L894" s="123" t="str">
        <f>IF(K894="","",VLOOKUP(K894,Measures!D$11:G$245,4,FALSE))</f>
        <v/>
      </c>
      <c r="M894" s="121" t="str">
        <f>IF('Retrofit Inputs'!Q898=0,"",'Retrofit Inputs'!Q898)</f>
        <v/>
      </c>
      <c r="N894" s="129" t="str">
        <f>IF('Retrofit Inputs'!T898=0,"",'Retrofit Inputs'!T898)</f>
        <v/>
      </c>
      <c r="O894" s="130" t="str">
        <f ca="1">IF(OR(B894="",N894=""),"",IF(N894="None",0,INDEX(INDIRECT(CONCATENATE(B894,"SF")),1,MATCH(N894,Defaults!D$22:G$22,0))))</f>
        <v/>
      </c>
      <c r="P894" s="131" t="str">
        <f t="shared" ca="1" si="52"/>
        <v/>
      </c>
      <c r="Q894" s="228" t="str">
        <f t="shared" ca="1" si="53"/>
        <v/>
      </c>
      <c r="R894" s="132" t="str">
        <f t="shared" ca="1" si="54"/>
        <v/>
      </c>
      <c r="S894" s="352" t="str">
        <f t="shared" ca="1" si="55"/>
        <v/>
      </c>
    </row>
    <row r="895" spans="2:19" ht="15.5">
      <c r="B895" s="348" t="str">
        <f>IF('Retrofit Inputs'!B899=0,"",'Retrofit Inputs'!B899)</f>
        <v/>
      </c>
      <c r="C895" s="118" t="str">
        <f>IF(B895="","",VLOOKUP(B895,Defaults!B$22:C$28,2,FALSE))</f>
        <v/>
      </c>
      <c r="D895" s="125" t="str">
        <f>IFERROR(VLOOKUP(F895,Measures!$D$11:$F$245,3,FALSE),"")</f>
        <v/>
      </c>
      <c r="E895" s="127" t="str">
        <f ca="1">IF(OR('Project Info'!$C$16="",B895=""),"",IF(D895="Screw-in Lighting",INDEX(INDIRECT(CONCATENATE(B895,"SI_IE")),'Project Info'!C$16,1),IF(D895="Hard-Wired Lighting",INDEX(INDIRECT(CONCATENATE(B895,"HW_IE")),'Project Info'!C$16,1))))</f>
        <v/>
      </c>
      <c r="F895" s="128" t="str">
        <f>IF(OR('Retrofit Inputs'!D899="",'Retrofit Inputs'!F899=""),"",IF(OR('Retrofit Inputs'!D899="LED Tube",'Retrofit Inputs'!D899="LED Kit"),CONCATENATE("LED"," ",'Retrofit Inputs'!F899),CONCATENATE('Retrofit Inputs'!D899, " ",'Retrofit Inputs'!F899)))</f>
        <v/>
      </c>
      <c r="G895" s="120" t="str">
        <f>IF(F895="","",VLOOKUP(F895,Measures!D$11:G$245,4,FALSE))</f>
        <v/>
      </c>
      <c r="H895" s="129" t="str">
        <f>IF('Retrofit Inputs'!H899=0,"",'Retrofit Inputs'!H899)</f>
        <v/>
      </c>
      <c r="I895" s="129" t="str">
        <f>IF('Retrofit Inputs'!K899=0,"",'Retrofit Inputs'!K899)</f>
        <v/>
      </c>
      <c r="J895" s="130" t="str">
        <f ca="1">IF(OR(B895="",I895=""),"",IF(I895="None",0,INDEX(INDIRECT(CONCATENATE(B895,"SF")),1,MATCH(I895,Defaults!D$22:G$22,0))))</f>
        <v/>
      </c>
      <c r="K895" s="128" t="str">
        <f>IF(OR('Retrofit Inputs'!M899="",'Retrofit Inputs'!O899=""),"",IF(OR('Retrofit Inputs'!M899="LED Tube",'Retrofit Inputs'!M899="LED Kit"),CONCATENATE("LED"," ",'Retrofit Inputs'!O899),CONCATENATE('Retrofit Inputs'!M899, " ",'Retrofit Inputs'!O899)))</f>
        <v/>
      </c>
      <c r="L895" s="123" t="str">
        <f>IF(K895="","",VLOOKUP(K895,Measures!D$11:G$245,4,FALSE))</f>
        <v/>
      </c>
      <c r="M895" s="121" t="str">
        <f>IF('Retrofit Inputs'!Q899=0,"",'Retrofit Inputs'!Q899)</f>
        <v/>
      </c>
      <c r="N895" s="129" t="str">
        <f>IF('Retrofit Inputs'!T899=0,"",'Retrofit Inputs'!T899)</f>
        <v/>
      </c>
      <c r="O895" s="130" t="str">
        <f ca="1">IF(OR(B895="",N895=""),"",IF(N895="None",0,INDEX(INDIRECT(CONCATENATE(B895,"SF")),1,MATCH(N895,Defaults!D$22:G$22,0))))</f>
        <v/>
      </c>
      <c r="P895" s="131" t="str">
        <f t="shared" ca="1" si="52"/>
        <v/>
      </c>
      <c r="Q895" s="228" t="str">
        <f t="shared" ca="1" si="53"/>
        <v/>
      </c>
      <c r="R895" s="132" t="str">
        <f t="shared" ca="1" si="54"/>
        <v/>
      </c>
      <c r="S895" s="352" t="str">
        <f t="shared" ca="1" si="55"/>
        <v/>
      </c>
    </row>
    <row r="896" spans="2:19" ht="15.5">
      <c r="B896" s="348" t="str">
        <f>IF('Retrofit Inputs'!B900=0,"",'Retrofit Inputs'!B900)</f>
        <v/>
      </c>
      <c r="C896" s="118" t="str">
        <f>IF(B896="","",VLOOKUP(B896,Defaults!B$22:C$28,2,FALSE))</f>
        <v/>
      </c>
      <c r="D896" s="125" t="str">
        <f>IFERROR(VLOOKUP(F896,Measures!$D$11:$F$245,3,FALSE),"")</f>
        <v/>
      </c>
      <c r="E896" s="127" t="str">
        <f ca="1">IF(OR('Project Info'!$C$16="",B896=""),"",IF(D896="Screw-in Lighting",INDEX(INDIRECT(CONCATENATE(B896,"SI_IE")),'Project Info'!C$16,1),IF(D896="Hard-Wired Lighting",INDEX(INDIRECT(CONCATENATE(B896,"HW_IE")),'Project Info'!C$16,1))))</f>
        <v/>
      </c>
      <c r="F896" s="133" t="str">
        <f>IF(OR('Retrofit Inputs'!D900="",'Retrofit Inputs'!F900=""),"",IF(OR('Retrofit Inputs'!D900="LED Tube",'Retrofit Inputs'!D900="LED Kit"),CONCATENATE("LED"," ",'Retrofit Inputs'!F900),CONCATENATE('Retrofit Inputs'!D900, " ",'Retrofit Inputs'!F900)))</f>
        <v/>
      </c>
      <c r="G896" s="120" t="str">
        <f>IF(F896="","",VLOOKUP(F896,Measures!D$11:G$245,4,FALSE))</f>
        <v/>
      </c>
      <c r="H896" s="134" t="str">
        <f>IF('Retrofit Inputs'!H900=0,"",'Retrofit Inputs'!H900)</f>
        <v/>
      </c>
      <c r="I896" s="134" t="str">
        <f>IF('Retrofit Inputs'!K900=0,"",'Retrofit Inputs'!K900)</f>
        <v/>
      </c>
      <c r="J896" s="135" t="str">
        <f ca="1">IF(OR(B896="",I896=""),"",IF(I896="None",0,INDEX(INDIRECT(CONCATENATE(B896,"SF")),1,MATCH(I896,Defaults!D$22:G$22,0))))</f>
        <v/>
      </c>
      <c r="K896" s="128" t="str">
        <f>IF(OR('Retrofit Inputs'!M900="",'Retrofit Inputs'!O900=""),"",IF(OR('Retrofit Inputs'!M900="LED Tube",'Retrofit Inputs'!M900="LED Kit"),CONCATENATE("LED"," ",'Retrofit Inputs'!O900),CONCATENATE('Retrofit Inputs'!M900, " ",'Retrofit Inputs'!O900)))</f>
        <v/>
      </c>
      <c r="L896" s="123" t="str">
        <f>IF(K896="","",VLOOKUP(K896,Measures!D$11:G$245,4,FALSE))</f>
        <v/>
      </c>
      <c r="M896" s="121" t="str">
        <f>IF('Retrofit Inputs'!Q900=0,"",'Retrofit Inputs'!Q900)</f>
        <v/>
      </c>
      <c r="N896" s="129" t="str">
        <f>IF('Retrofit Inputs'!T900=0,"",'Retrofit Inputs'!T900)</f>
        <v/>
      </c>
      <c r="O896" s="130" t="str">
        <f ca="1">IF(OR(B896="",N896=""),"",IF(N896="None",0,INDEX(INDIRECT(CONCATENATE(B896,"SF")),1,MATCH(N896,Defaults!D$22:G$22,0))))</f>
        <v/>
      </c>
      <c r="P896" s="131" t="str">
        <f t="shared" ca="1" si="52"/>
        <v/>
      </c>
      <c r="Q896" s="228" t="str">
        <f t="shared" ca="1" si="53"/>
        <v/>
      </c>
      <c r="R896" s="132" t="str">
        <f t="shared" ca="1" si="54"/>
        <v/>
      </c>
      <c r="S896" s="352" t="str">
        <f t="shared" ca="1" si="55"/>
        <v/>
      </c>
    </row>
    <row r="897" spans="1:24" s="20" customFormat="1" ht="15" customHeight="1">
      <c r="B897" s="348" t="str">
        <f>IF('Retrofit Inputs'!B901=0,"",'Retrofit Inputs'!B901)</f>
        <v/>
      </c>
      <c r="C897" s="118" t="str">
        <f>IF(B897="","",VLOOKUP(B897,Defaults!B$22:C$28,2,FALSE))</f>
        <v/>
      </c>
      <c r="D897" s="125" t="str">
        <f>IFERROR(VLOOKUP(F897,Measures!$D$11:$F$245,3,FALSE),"")</f>
        <v/>
      </c>
      <c r="E897" s="127" t="str">
        <f ca="1">IF(OR('Project Info'!$C$16="",B897=""),"",IF(D897="Screw-in Lighting",INDEX(INDIRECT(CONCATENATE(B897,"SI_IE")),'Project Info'!C$16,1),IF(D897="Hard-Wired Lighting",INDEX(INDIRECT(CONCATENATE(B897,"HW_IE")),'Project Info'!C$16,1))))</f>
        <v/>
      </c>
      <c r="F897" s="128" t="str">
        <f>IF(OR('Retrofit Inputs'!D901="",'Retrofit Inputs'!F901=""),"",IF(OR('Retrofit Inputs'!D901="LED Tube",'Retrofit Inputs'!D901="LED Kit"),CONCATENATE("LED"," ",'Retrofit Inputs'!F901),CONCATENATE('Retrofit Inputs'!D901, " ",'Retrofit Inputs'!F901)))</f>
        <v/>
      </c>
      <c r="G897" s="120" t="str">
        <f>IF(F897="","",VLOOKUP(F897,Measures!D$11:G$245,4,FALSE))</f>
        <v/>
      </c>
      <c r="H897" s="129" t="str">
        <f>IF('Retrofit Inputs'!H901=0,"",'Retrofit Inputs'!H901)</f>
        <v/>
      </c>
      <c r="I897" s="129" t="str">
        <f>IF('Retrofit Inputs'!K901=0,"",'Retrofit Inputs'!K901)</f>
        <v/>
      </c>
      <c r="J897" s="130" t="str">
        <f ca="1">IF(OR(B897="",I897=""),"",IF(I897="None",0,INDEX(INDIRECT(CONCATENATE(B897,"SF")),1,MATCH(I897,Defaults!D$22:G$22,0))))</f>
        <v/>
      </c>
      <c r="K897" s="128" t="str">
        <f>IF(OR('Retrofit Inputs'!M901="",'Retrofit Inputs'!O901=""),"",IF(OR('Retrofit Inputs'!M901="LED Tube",'Retrofit Inputs'!M901="LED Kit"),CONCATENATE("LED"," ",'Retrofit Inputs'!O901),CONCATENATE('Retrofit Inputs'!M901, " ",'Retrofit Inputs'!O901)))</f>
        <v/>
      </c>
      <c r="L897" s="123" t="str">
        <f>IF(K897="","",VLOOKUP(K897,Measures!D$11:G$245,4,FALSE))</f>
        <v/>
      </c>
      <c r="M897" s="121" t="str">
        <f>IF('Retrofit Inputs'!Q901=0,"",'Retrofit Inputs'!Q901)</f>
        <v/>
      </c>
      <c r="N897" s="129" t="str">
        <f>IF('Retrofit Inputs'!T901=0,"",'Retrofit Inputs'!T901)</f>
        <v/>
      </c>
      <c r="O897" s="130" t="str">
        <f ca="1">IF(OR(B897="",N897=""),"",IF(N897="None",0,INDEX(INDIRECT(CONCATENATE(B897,"SF")),1,MATCH(N897,Defaults!D$22:G$22,0))))</f>
        <v/>
      </c>
      <c r="P897" s="131" t="str">
        <f t="shared" ca="1" si="52"/>
        <v/>
      </c>
      <c r="Q897" s="228" t="str">
        <f t="shared" ca="1" si="53"/>
        <v/>
      </c>
      <c r="R897" s="132" t="str">
        <f t="shared" ca="1" si="54"/>
        <v/>
      </c>
      <c r="S897" s="352" t="str">
        <f t="shared" ca="1" si="55"/>
        <v/>
      </c>
      <c r="T897" s="104"/>
      <c r="U897" s="13"/>
      <c r="V897" s="13"/>
      <c r="W897" s="13"/>
      <c r="X897" s="13"/>
    </row>
    <row r="898" spans="1:24" s="20" customFormat="1" ht="15" customHeight="1">
      <c r="A898" s="104"/>
      <c r="B898" s="348" t="str">
        <f>IF('Retrofit Inputs'!B902=0,"",'Retrofit Inputs'!B902)</f>
        <v/>
      </c>
      <c r="C898" s="118" t="str">
        <f>IF(B898="","",VLOOKUP(B898,Defaults!B$22:C$28,2,FALSE))</f>
        <v/>
      </c>
      <c r="D898" s="125" t="str">
        <f>IFERROR(VLOOKUP(F898,Measures!$D$11:$F$245,3,FALSE),"")</f>
        <v/>
      </c>
      <c r="E898" s="127" t="str">
        <f ca="1">IF(OR('Project Info'!$C$16="",B898=""),"",IF(D898="Screw-in Lighting",INDEX(INDIRECT(CONCATENATE(B898,"SI_IE")),'Project Info'!C$16,1),IF(D898="Hard-Wired Lighting",INDEX(INDIRECT(CONCATENATE(B898,"HW_IE")),'Project Info'!C$16,1))))</f>
        <v/>
      </c>
      <c r="F898" s="128" t="str">
        <f>IF(OR('Retrofit Inputs'!D902="",'Retrofit Inputs'!F902=""),"",IF(OR('Retrofit Inputs'!D902="LED Tube",'Retrofit Inputs'!D902="LED Kit"),CONCATENATE("LED"," ",'Retrofit Inputs'!F902),CONCATENATE('Retrofit Inputs'!D902, " ",'Retrofit Inputs'!F902)))</f>
        <v/>
      </c>
      <c r="G898" s="120" t="str">
        <f>IF(F898="","",VLOOKUP(F898,Measures!D$11:G$245,4,FALSE))</f>
        <v/>
      </c>
      <c r="H898" s="129" t="str">
        <f>IF('Retrofit Inputs'!H902=0,"",'Retrofit Inputs'!H902)</f>
        <v/>
      </c>
      <c r="I898" s="129" t="str">
        <f>IF('Retrofit Inputs'!K902=0,"",'Retrofit Inputs'!K902)</f>
        <v/>
      </c>
      <c r="J898" s="130" t="str">
        <f ca="1">IF(OR(B898="",I898=""),"",IF(I898="None",0,INDEX(INDIRECT(CONCATENATE(B898,"SF")),1,MATCH(I898,Defaults!D$22:G$22,0))))</f>
        <v/>
      </c>
      <c r="K898" s="24" t="str">
        <f>IF(OR('Retrofit Inputs'!M902="",'Retrofit Inputs'!O902=""),"",IF(OR('Retrofit Inputs'!M902="LED Tube",'Retrofit Inputs'!M902="LED Kit"),CONCATENATE("LED"," ",'Retrofit Inputs'!O902),CONCATENATE('Retrofit Inputs'!M902, " ",'Retrofit Inputs'!O902)))</f>
        <v/>
      </c>
      <c r="L898" s="123" t="str">
        <f>IF(K898="","",VLOOKUP(K898,Measures!D$11:G$245,4,FALSE))</f>
        <v/>
      </c>
      <c r="M898" s="121" t="str">
        <f>IF('Retrofit Inputs'!Q902=0,"",'Retrofit Inputs'!Q902)</f>
        <v/>
      </c>
      <c r="N898" s="25" t="str">
        <f>IF('Retrofit Inputs'!T902=0,"",'Retrofit Inputs'!T902)</f>
        <v/>
      </c>
      <c r="O898" s="26" t="str">
        <f ca="1">IF(OR(B898="",N898=""),"",IF(N898="None",0,INDEX(INDIRECT(CONCATENATE(B898,"SF")),1,MATCH(N898,Defaults!D$22:G$22,0))))</f>
        <v/>
      </c>
      <c r="P898" s="131" t="str">
        <f t="shared" ca="1" si="52"/>
        <v/>
      </c>
      <c r="Q898" s="229" t="str">
        <f t="shared" ca="1" si="53"/>
        <v/>
      </c>
      <c r="R898" s="81" t="str">
        <f t="shared" ca="1" si="54"/>
        <v/>
      </c>
      <c r="S898" s="353" t="str">
        <f t="shared" ca="1" si="55"/>
        <v/>
      </c>
      <c r="T898" s="15"/>
      <c r="U898" s="104"/>
      <c r="V898" s="13"/>
      <c r="W898" s="13"/>
      <c r="X898" s="13"/>
    </row>
    <row r="899" spans="1:24" s="20" customFormat="1" ht="15" customHeight="1">
      <c r="A899" s="104"/>
      <c r="B899" s="348" t="str">
        <f>IF('Retrofit Inputs'!B903=0,"",'Retrofit Inputs'!B903)</f>
        <v/>
      </c>
      <c r="C899" s="118" t="str">
        <f>IF(B899="","",VLOOKUP(B899,Defaults!B$22:C$28,2,FALSE))</f>
        <v/>
      </c>
      <c r="D899" s="125" t="str">
        <f>IFERROR(VLOOKUP(F899,Measures!$D$11:$F$245,3,FALSE),"")</f>
        <v/>
      </c>
      <c r="E899" s="127" t="str">
        <f ca="1">IF(OR('Project Info'!$C$16="",B899=""),"",IF(D899="Screw-in Lighting",INDEX(INDIRECT(CONCATENATE(B899,"SI_IE")),'Project Info'!C$16,1),IF(D899="Hard-Wired Lighting",INDEX(INDIRECT(CONCATENATE(B899,"HW_IE")),'Project Info'!C$16,1))))</f>
        <v/>
      </c>
      <c r="F899" s="128" t="str">
        <f>IF(OR('Retrofit Inputs'!D903="",'Retrofit Inputs'!F903=""),"",IF(OR('Retrofit Inputs'!D903="LED Tube",'Retrofit Inputs'!D903="LED Kit"),CONCATENATE("LED"," ",'Retrofit Inputs'!F903),CONCATENATE('Retrofit Inputs'!D903, " ",'Retrofit Inputs'!F903)))</f>
        <v/>
      </c>
      <c r="G899" s="120" t="str">
        <f>IF(F899="","",VLOOKUP(F899,Measures!D$11:G$245,4,FALSE))</f>
        <v/>
      </c>
      <c r="H899" s="129" t="str">
        <f>IF('Retrofit Inputs'!H903=0,"",'Retrofit Inputs'!H903)</f>
        <v/>
      </c>
      <c r="I899" s="129" t="str">
        <f>IF('Retrofit Inputs'!K903=0,"",'Retrofit Inputs'!K903)</f>
        <v/>
      </c>
      <c r="J899" s="130" t="str">
        <f ca="1">IF(OR(B899="",I899=""),"",IF(I899="None",0,INDEX(INDIRECT(CONCATENATE(B899,"SF")),1,MATCH(I899,Defaults!D$22:G$22,0))))</f>
        <v/>
      </c>
      <c r="K899" s="128" t="str">
        <f>IF(OR('Retrofit Inputs'!M903="",'Retrofit Inputs'!O903=""),"",IF(OR('Retrofit Inputs'!M903="LED Tube",'Retrofit Inputs'!M903="LED Kit"),CONCATENATE("LED"," ",'Retrofit Inputs'!O903),CONCATENATE('Retrofit Inputs'!M903, " ",'Retrofit Inputs'!O903)))</f>
        <v/>
      </c>
      <c r="L899" s="123" t="str">
        <f>IF(K899="","",VLOOKUP(K899,Measures!D$11:G$245,4,FALSE))</f>
        <v/>
      </c>
      <c r="M899" s="121" t="str">
        <f>IF('Retrofit Inputs'!Q903=0,"",'Retrofit Inputs'!Q903)</f>
        <v/>
      </c>
      <c r="N899" s="129" t="str">
        <f>IF('Retrofit Inputs'!T903=0,"",'Retrofit Inputs'!T903)</f>
        <v/>
      </c>
      <c r="O899" s="130" t="str">
        <f ca="1">IF(OR(B899="",N899=""),"",IF(N899="None",0,INDEX(INDIRECT(CONCATENATE(B899,"SF")),1,MATCH(N899,Defaults!D$22:G$22,0))))</f>
        <v/>
      </c>
      <c r="P899" s="131" t="str">
        <f t="shared" ca="1" si="52"/>
        <v/>
      </c>
      <c r="Q899" s="228" t="str">
        <f t="shared" ca="1" si="53"/>
        <v/>
      </c>
      <c r="R899" s="132" t="str">
        <f t="shared" ca="1" si="54"/>
        <v/>
      </c>
      <c r="S899" s="352" t="str">
        <f t="shared" ca="1" si="55"/>
        <v/>
      </c>
      <c r="T899" s="104"/>
      <c r="U899" s="16"/>
    </row>
    <row r="900" spans="1:24" s="20" customFormat="1" ht="15" customHeight="1">
      <c r="A900" s="104"/>
      <c r="B900" s="348" t="str">
        <f>IF('Retrofit Inputs'!B904=0,"",'Retrofit Inputs'!B904)</f>
        <v/>
      </c>
      <c r="C900" s="118" t="str">
        <f>IF(B900="","",VLOOKUP(B900,Defaults!B$22:C$28,2,FALSE))</f>
        <v/>
      </c>
      <c r="D900" s="125" t="str">
        <f>IFERROR(VLOOKUP(F900,Measures!$D$11:$F$245,3,FALSE),"")</f>
        <v/>
      </c>
      <c r="E900" s="127" t="str">
        <f ca="1">IF(OR('Project Info'!$C$16="",B900=""),"",IF(D900="Screw-in Lighting",INDEX(INDIRECT(CONCATENATE(B900,"SI_IE")),'Project Info'!C$16,1),IF(D900="Hard-Wired Lighting",INDEX(INDIRECT(CONCATENATE(B900,"HW_IE")),'Project Info'!C$16,1))))</f>
        <v/>
      </c>
      <c r="F900" s="128" t="str">
        <f>IF(OR('Retrofit Inputs'!D904="",'Retrofit Inputs'!F904=""),"",IF(OR('Retrofit Inputs'!D904="LED Tube",'Retrofit Inputs'!D904="LED Kit"),CONCATENATE("LED"," ",'Retrofit Inputs'!F904),CONCATENATE('Retrofit Inputs'!D904, " ",'Retrofit Inputs'!F904)))</f>
        <v/>
      </c>
      <c r="G900" s="120" t="str">
        <f>IF(F900="","",VLOOKUP(F900,Measures!D$11:G$245,4,FALSE))</f>
        <v/>
      </c>
      <c r="H900" s="129" t="str">
        <f>IF('Retrofit Inputs'!H904=0,"",'Retrofit Inputs'!H904)</f>
        <v/>
      </c>
      <c r="I900" s="129" t="str">
        <f>IF('Retrofit Inputs'!K904=0,"",'Retrofit Inputs'!K904)</f>
        <v/>
      </c>
      <c r="J900" s="130" t="str">
        <f ca="1">IF(OR(B900="",I900=""),"",IF(I900="None",0,INDEX(INDIRECT(CONCATENATE(B900,"SF")),1,MATCH(I900,Defaults!D$22:G$22,0))))</f>
        <v/>
      </c>
      <c r="K900" s="128" t="str">
        <f>IF(OR('Retrofit Inputs'!M904="",'Retrofit Inputs'!O904=""),"",IF(OR('Retrofit Inputs'!M904="LED Tube",'Retrofit Inputs'!M904="LED Kit"),CONCATENATE("LED"," ",'Retrofit Inputs'!O904),CONCATENATE('Retrofit Inputs'!M904, " ",'Retrofit Inputs'!O904)))</f>
        <v/>
      </c>
      <c r="L900" s="123" t="str">
        <f>IF(K900="","",VLOOKUP(K900,Measures!D$11:G$245,4,FALSE))</f>
        <v/>
      </c>
      <c r="M900" s="121" t="str">
        <f>IF('Retrofit Inputs'!Q904=0,"",'Retrofit Inputs'!Q904)</f>
        <v/>
      </c>
      <c r="N900" s="129" t="str">
        <f>IF('Retrofit Inputs'!T904=0,"",'Retrofit Inputs'!T904)</f>
        <v/>
      </c>
      <c r="O900" s="130" t="str">
        <f ca="1">IF(OR(B900="",N900=""),"",IF(N900="None",0,INDEX(INDIRECT(CONCATENATE(B900,"SF")),1,MATCH(N900,Defaults!D$22:G$22,0))))</f>
        <v/>
      </c>
      <c r="P900" s="131" t="str">
        <f t="shared" ca="1" si="52"/>
        <v/>
      </c>
      <c r="Q900" s="228" t="str">
        <f t="shared" ca="1" si="53"/>
        <v/>
      </c>
      <c r="R900" s="132" t="str">
        <f t="shared" ca="1" si="54"/>
        <v/>
      </c>
      <c r="S900" s="352" t="str">
        <f t="shared" ca="1" si="55"/>
        <v/>
      </c>
      <c r="T900" s="104"/>
      <c r="U900" s="104"/>
    </row>
    <row r="901" spans="1:24" s="20" customFormat="1" ht="15" customHeight="1">
      <c r="A901" s="104"/>
      <c r="B901" s="348" t="str">
        <f>IF('Retrofit Inputs'!B905=0,"",'Retrofit Inputs'!B905)</f>
        <v/>
      </c>
      <c r="C901" s="118" t="str">
        <f>IF(B901="","",VLOOKUP(B901,Defaults!B$22:C$28,2,FALSE))</f>
        <v/>
      </c>
      <c r="D901" s="125" t="str">
        <f>IFERROR(VLOOKUP(F901,Measures!$D$11:$F$245,3,FALSE),"")</f>
        <v/>
      </c>
      <c r="E901" s="127" t="str">
        <f ca="1">IF(OR('Project Info'!$C$16="",B901=""),"",IF(D901="Screw-in Lighting",INDEX(INDIRECT(CONCATENATE(B901,"SI_IE")),'Project Info'!C$16,1),IF(D901="Hard-Wired Lighting",INDEX(INDIRECT(CONCATENATE(B901,"HW_IE")),'Project Info'!C$16,1))))</f>
        <v/>
      </c>
      <c r="F901" s="128" t="str">
        <f>IF(OR('Retrofit Inputs'!D905="",'Retrofit Inputs'!F905=""),"",IF(OR('Retrofit Inputs'!D905="LED Tube",'Retrofit Inputs'!D905="LED Kit"),CONCATENATE("LED"," ",'Retrofit Inputs'!F905),CONCATENATE('Retrofit Inputs'!D905, " ",'Retrofit Inputs'!F905)))</f>
        <v/>
      </c>
      <c r="G901" s="120" t="str">
        <f>IF(F901="","",VLOOKUP(F901,Measures!D$11:G$245,4,FALSE))</f>
        <v/>
      </c>
      <c r="H901" s="129" t="str">
        <f>IF('Retrofit Inputs'!H905=0,"",'Retrofit Inputs'!H905)</f>
        <v/>
      </c>
      <c r="I901" s="129" t="str">
        <f>IF('Retrofit Inputs'!K905=0,"",'Retrofit Inputs'!K905)</f>
        <v/>
      </c>
      <c r="J901" s="130" t="str">
        <f ca="1">IF(OR(B901="",I901=""),"",IF(I901="None",0,INDEX(INDIRECT(CONCATENATE(B901,"SF")),1,MATCH(I901,Defaults!D$22:G$22,0))))</f>
        <v/>
      </c>
      <c r="K901" s="128" t="str">
        <f>IF(OR('Retrofit Inputs'!M905="",'Retrofit Inputs'!O905=""),"",IF(OR('Retrofit Inputs'!M905="LED Tube",'Retrofit Inputs'!M905="LED Kit"),CONCATENATE("LED"," ",'Retrofit Inputs'!O905),CONCATENATE('Retrofit Inputs'!M905, " ",'Retrofit Inputs'!O905)))</f>
        <v/>
      </c>
      <c r="L901" s="123" t="str">
        <f>IF(K901="","",VLOOKUP(K901,Measures!D$11:G$245,4,FALSE))</f>
        <v/>
      </c>
      <c r="M901" s="121" t="str">
        <f>IF('Retrofit Inputs'!Q905=0,"",'Retrofit Inputs'!Q905)</f>
        <v/>
      </c>
      <c r="N901" s="129" t="str">
        <f>IF('Retrofit Inputs'!T905=0,"",'Retrofit Inputs'!T905)</f>
        <v/>
      </c>
      <c r="O901" s="130" t="str">
        <f ca="1">IF(OR(B901="",N901=""),"",IF(N901="None",0,INDEX(INDIRECT(CONCATENATE(B901,"SF")),1,MATCH(N901,Defaults!D$22:G$22,0))))</f>
        <v/>
      </c>
      <c r="P901" s="131" t="str">
        <f t="shared" ca="1" si="52"/>
        <v/>
      </c>
      <c r="Q901" s="228" t="str">
        <f t="shared" ca="1" si="53"/>
        <v/>
      </c>
      <c r="R901" s="132" t="str">
        <f t="shared" ca="1" si="54"/>
        <v/>
      </c>
      <c r="S901" s="352" t="str">
        <f t="shared" ca="1" si="55"/>
        <v/>
      </c>
      <c r="T901" s="104"/>
      <c r="U901" s="104"/>
    </row>
    <row r="902" spans="1:24" s="20" customFormat="1" ht="15" customHeight="1">
      <c r="A902" s="104"/>
      <c r="B902" s="348" t="str">
        <f>IF('Retrofit Inputs'!B906=0,"",'Retrofit Inputs'!B906)</f>
        <v/>
      </c>
      <c r="C902" s="118" t="str">
        <f>IF(B902="","",VLOOKUP(B902,Defaults!B$22:C$28,2,FALSE))</f>
        <v/>
      </c>
      <c r="D902" s="125" t="str">
        <f>IFERROR(VLOOKUP(F902,Measures!$D$11:$F$245,3,FALSE),"")</f>
        <v/>
      </c>
      <c r="E902" s="127" t="str">
        <f ca="1">IF(OR('Project Info'!$C$16="",B902=""),"",IF(D902="Screw-in Lighting",INDEX(INDIRECT(CONCATENATE(B902,"SI_IE")),'Project Info'!C$16,1),IF(D902="Hard-Wired Lighting",INDEX(INDIRECT(CONCATENATE(B902,"HW_IE")),'Project Info'!C$16,1))))</f>
        <v/>
      </c>
      <c r="F902" s="128" t="str">
        <f>IF(OR('Retrofit Inputs'!D906="",'Retrofit Inputs'!F906=""),"",IF(OR('Retrofit Inputs'!D906="LED Tube",'Retrofit Inputs'!D906="LED Kit"),CONCATENATE("LED"," ",'Retrofit Inputs'!F906),CONCATENATE('Retrofit Inputs'!D906, " ",'Retrofit Inputs'!F906)))</f>
        <v/>
      </c>
      <c r="G902" s="120" t="str">
        <f>IF(F902="","",VLOOKUP(F902,Measures!D$11:G$245,4,FALSE))</f>
        <v/>
      </c>
      <c r="H902" s="129" t="str">
        <f>IF('Retrofit Inputs'!H906=0,"",'Retrofit Inputs'!H906)</f>
        <v/>
      </c>
      <c r="I902" s="129" t="str">
        <f>IF('Retrofit Inputs'!K906=0,"",'Retrofit Inputs'!K906)</f>
        <v/>
      </c>
      <c r="J902" s="130" t="str">
        <f ca="1">IF(OR(B902="",I902=""),"",IF(I902="None",0,INDEX(INDIRECT(CONCATENATE(B902,"SF")),1,MATCH(I902,Defaults!D$22:G$22,0))))</f>
        <v/>
      </c>
      <c r="K902" s="128" t="str">
        <f>IF(OR('Retrofit Inputs'!M906="",'Retrofit Inputs'!O906=""),"",IF(OR('Retrofit Inputs'!M906="LED Tube",'Retrofit Inputs'!M906="LED Kit"),CONCATENATE("LED"," ",'Retrofit Inputs'!O906),CONCATENATE('Retrofit Inputs'!M906, " ",'Retrofit Inputs'!O906)))</f>
        <v/>
      </c>
      <c r="L902" s="123" t="str">
        <f>IF(K902="","",VLOOKUP(K902,Measures!D$11:G$245,4,FALSE))</f>
        <v/>
      </c>
      <c r="M902" s="121" t="str">
        <f>IF('Retrofit Inputs'!Q906=0,"",'Retrofit Inputs'!Q906)</f>
        <v/>
      </c>
      <c r="N902" s="129" t="str">
        <f>IF('Retrofit Inputs'!T906=0,"",'Retrofit Inputs'!T906)</f>
        <v/>
      </c>
      <c r="O902" s="130" t="str">
        <f ca="1">IF(OR(B902="",N902=""),"",IF(N902="None",0,INDEX(INDIRECT(CONCATENATE(B902,"SF")),1,MATCH(N902,Defaults!D$22:G$22,0))))</f>
        <v/>
      </c>
      <c r="P902" s="131" t="str">
        <f t="shared" ca="1" si="52"/>
        <v/>
      </c>
      <c r="Q902" s="228" t="str">
        <f t="shared" ca="1" si="53"/>
        <v/>
      </c>
      <c r="R902" s="132" t="str">
        <f t="shared" ca="1" si="54"/>
        <v/>
      </c>
      <c r="S902" s="352" t="str">
        <f t="shared" ca="1" si="55"/>
        <v/>
      </c>
      <c r="T902" s="104"/>
      <c r="U902" s="104"/>
    </row>
    <row r="903" spans="1:24" s="20" customFormat="1" ht="15" customHeight="1">
      <c r="A903" s="18"/>
      <c r="B903" s="348" t="str">
        <f>IF('Retrofit Inputs'!B907=0,"",'Retrofit Inputs'!B907)</f>
        <v/>
      </c>
      <c r="C903" s="118" t="str">
        <f>IF(B903="","",VLOOKUP(B903,Defaults!B$22:C$28,2,FALSE))</f>
        <v/>
      </c>
      <c r="D903" s="125" t="str">
        <f>IFERROR(VLOOKUP(F903,Measures!$D$11:$F$245,3,FALSE),"")</f>
        <v/>
      </c>
      <c r="E903" s="127" t="str">
        <f ca="1">IF(OR('Project Info'!$C$16="",B903=""),"",IF(D903="Screw-in Lighting",INDEX(INDIRECT(CONCATENATE(B903,"SI_IE")),'Project Info'!C$16,1),IF(D903="Hard-Wired Lighting",INDEX(INDIRECT(CONCATENATE(B903,"HW_IE")),'Project Info'!C$16,1))))</f>
        <v/>
      </c>
      <c r="F903" s="128" t="str">
        <f>IF(OR('Retrofit Inputs'!D907="",'Retrofit Inputs'!F907=""),"",IF(OR('Retrofit Inputs'!D907="LED Tube",'Retrofit Inputs'!D907="LED Kit"),CONCATENATE("LED"," ",'Retrofit Inputs'!F907),CONCATENATE('Retrofit Inputs'!D907, " ",'Retrofit Inputs'!F907)))</f>
        <v/>
      </c>
      <c r="G903" s="120" t="str">
        <f>IF(F903="","",VLOOKUP(F903,Measures!D$11:G$245,4,FALSE))</f>
        <v/>
      </c>
      <c r="H903" s="129" t="str">
        <f>IF('Retrofit Inputs'!H907=0,"",'Retrofit Inputs'!H907)</f>
        <v/>
      </c>
      <c r="I903" s="129" t="str">
        <f>IF('Retrofit Inputs'!K907=0,"",'Retrofit Inputs'!K907)</f>
        <v/>
      </c>
      <c r="J903" s="130" t="str">
        <f ca="1">IF(OR(B903="",I903=""),"",IF(I903="None",0,INDEX(INDIRECT(CONCATENATE(B903,"SF")),1,MATCH(I903,Defaults!D$22:G$22,0))))</f>
        <v/>
      </c>
      <c r="K903" s="128" t="str">
        <f>IF(OR('Retrofit Inputs'!M907="",'Retrofit Inputs'!O907=""),"",IF(OR('Retrofit Inputs'!M907="LED Tube",'Retrofit Inputs'!M907="LED Kit"),CONCATENATE("LED"," ",'Retrofit Inputs'!O907),CONCATENATE('Retrofit Inputs'!M907, " ",'Retrofit Inputs'!O907)))</f>
        <v/>
      </c>
      <c r="L903" s="123" t="str">
        <f>IF(K903="","",VLOOKUP(K903,Measures!D$11:G$245,4,FALSE))</f>
        <v/>
      </c>
      <c r="M903" s="121" t="str">
        <f>IF('Retrofit Inputs'!Q907=0,"",'Retrofit Inputs'!Q907)</f>
        <v/>
      </c>
      <c r="N903" s="129" t="str">
        <f>IF('Retrofit Inputs'!T907=0,"",'Retrofit Inputs'!T907)</f>
        <v/>
      </c>
      <c r="O903" s="130" t="str">
        <f ca="1">IF(OR(B903="",N903=""),"",IF(N903="None",0,INDEX(INDIRECT(CONCATENATE(B903,"SF")),1,MATCH(N903,Defaults!D$22:G$22,0))))</f>
        <v/>
      </c>
      <c r="P903" s="131" t="str">
        <f t="shared" ca="1" si="52"/>
        <v/>
      </c>
      <c r="Q903" s="228" t="str">
        <f t="shared" ca="1" si="53"/>
        <v/>
      </c>
      <c r="R903" s="132" t="str">
        <f t="shared" ca="1" si="54"/>
        <v/>
      </c>
      <c r="S903" s="352" t="str">
        <f t="shared" ca="1" si="55"/>
        <v/>
      </c>
      <c r="T903" s="104"/>
      <c r="U903" s="104"/>
    </row>
    <row r="904" spans="1:24" s="20" customFormat="1" ht="15" customHeight="1">
      <c r="A904" s="109"/>
      <c r="B904" s="348" t="str">
        <f>IF('Retrofit Inputs'!B908=0,"",'Retrofit Inputs'!B908)</f>
        <v/>
      </c>
      <c r="C904" s="118" t="str">
        <f>IF(B904="","",VLOOKUP(B904,Defaults!B$22:C$28,2,FALSE))</f>
        <v/>
      </c>
      <c r="D904" s="125" t="str">
        <f>IFERROR(VLOOKUP(F904,Measures!$D$11:$F$245,3,FALSE),"")</f>
        <v/>
      </c>
      <c r="E904" s="127" t="str">
        <f ca="1">IF(OR('Project Info'!$C$16="",B904=""),"",IF(D904="Screw-in Lighting",INDEX(INDIRECT(CONCATENATE(B904,"SI_IE")),'Project Info'!C$16,1),IF(D904="Hard-Wired Lighting",INDEX(INDIRECT(CONCATENATE(B904,"HW_IE")),'Project Info'!C$16,1))))</f>
        <v/>
      </c>
      <c r="F904" s="133" t="str">
        <f>IF(OR('Retrofit Inputs'!D908="",'Retrofit Inputs'!F908=""),"",IF(OR('Retrofit Inputs'!D908="LED Tube",'Retrofit Inputs'!D908="LED Kit"),CONCATENATE("LED"," ",'Retrofit Inputs'!F908),CONCATENATE('Retrofit Inputs'!D908, " ",'Retrofit Inputs'!F908)))</f>
        <v/>
      </c>
      <c r="G904" s="120" t="str">
        <f>IF(F904="","",VLOOKUP(F904,Measures!D$11:G$245,4,FALSE))</f>
        <v/>
      </c>
      <c r="H904" s="134" t="str">
        <f>IF('Retrofit Inputs'!H908=0,"",'Retrofit Inputs'!H908)</f>
        <v/>
      </c>
      <c r="I904" s="134" t="str">
        <f>IF('Retrofit Inputs'!K908=0,"",'Retrofit Inputs'!K908)</f>
        <v/>
      </c>
      <c r="J904" s="135" t="str">
        <f ca="1">IF(OR(B904="",I904=""),"",IF(I904="None",0,INDEX(INDIRECT(CONCATENATE(B904,"SF")),1,MATCH(I904,Defaults!D$22:G$22,0))))</f>
        <v/>
      </c>
      <c r="K904" s="128" t="str">
        <f>IF(OR('Retrofit Inputs'!M908="",'Retrofit Inputs'!O908=""),"",IF(OR('Retrofit Inputs'!M908="LED Tube",'Retrofit Inputs'!M908="LED Kit"),CONCATENATE("LED"," ",'Retrofit Inputs'!O908),CONCATENATE('Retrofit Inputs'!M908, " ",'Retrofit Inputs'!O908)))</f>
        <v/>
      </c>
      <c r="L904" s="123" t="str">
        <f>IF(K904="","",VLOOKUP(K904,Measures!D$11:G$245,4,FALSE))</f>
        <v/>
      </c>
      <c r="M904" s="121" t="str">
        <f>IF('Retrofit Inputs'!Q908=0,"",'Retrofit Inputs'!Q908)</f>
        <v/>
      </c>
      <c r="N904" s="129" t="str">
        <f>IF('Retrofit Inputs'!T908=0,"",'Retrofit Inputs'!T908)</f>
        <v/>
      </c>
      <c r="O904" s="130" t="str">
        <f ca="1">IF(OR(B904="",N904=""),"",IF(N904="None",0,INDEX(INDIRECT(CONCATENATE(B904,"SF")),1,MATCH(N904,Defaults!D$22:G$22,0))))</f>
        <v/>
      </c>
      <c r="P904" s="131" t="str">
        <f t="shared" ca="1" si="52"/>
        <v/>
      </c>
      <c r="Q904" s="228" t="str">
        <f t="shared" ca="1" si="53"/>
        <v/>
      </c>
      <c r="R904" s="132" t="str">
        <f t="shared" ca="1" si="54"/>
        <v/>
      </c>
      <c r="S904" s="352" t="str">
        <f t="shared" ca="1" si="55"/>
        <v/>
      </c>
      <c r="T904" s="104"/>
      <c r="U904" s="104"/>
    </row>
    <row r="905" spans="1:24" s="20" customFormat="1" ht="15" customHeight="1">
      <c r="A905" s="109"/>
      <c r="B905" s="348" t="str">
        <f>IF('Retrofit Inputs'!B909=0,"",'Retrofit Inputs'!B909)</f>
        <v/>
      </c>
      <c r="C905" s="118" t="str">
        <f>IF(B905="","",VLOOKUP(B905,Defaults!B$22:C$28,2,FALSE))</f>
        <v/>
      </c>
      <c r="D905" s="125" t="str">
        <f>IFERROR(VLOOKUP(F905,Measures!$D$11:$F$245,3,FALSE),"")</f>
        <v/>
      </c>
      <c r="E905" s="127" t="str">
        <f ca="1">IF(OR('Project Info'!$C$16="",B905=""),"",IF(D905="Screw-in Lighting",INDEX(INDIRECT(CONCATENATE(B905,"SI_IE")),'Project Info'!C$16,1),IF(D905="Hard-Wired Lighting",INDEX(INDIRECT(CONCATENATE(B905,"HW_IE")),'Project Info'!C$16,1))))</f>
        <v/>
      </c>
      <c r="F905" s="133" t="str">
        <f>IF(OR('Retrofit Inputs'!D909="",'Retrofit Inputs'!F909=""),"",IF(OR('Retrofit Inputs'!D909="LED Tube",'Retrofit Inputs'!D909="LED Kit"),CONCATENATE("LED"," ",'Retrofit Inputs'!F909),CONCATENATE('Retrofit Inputs'!D909, " ",'Retrofit Inputs'!F909)))</f>
        <v/>
      </c>
      <c r="G905" s="120" t="str">
        <f>IF(F905="","",VLOOKUP(F905,Measures!D$11:G$245,4,FALSE))</f>
        <v/>
      </c>
      <c r="H905" s="134" t="str">
        <f>IF('Retrofit Inputs'!H909=0,"",'Retrofit Inputs'!H909)</f>
        <v/>
      </c>
      <c r="I905" s="134" t="str">
        <f>IF('Retrofit Inputs'!K909=0,"",'Retrofit Inputs'!K909)</f>
        <v/>
      </c>
      <c r="J905" s="135" t="str">
        <f ca="1">IF(OR(B905="",I905=""),"",IF(I905="None",0,INDEX(INDIRECT(CONCATENATE(B905,"SF")),1,MATCH(I905,Defaults!D$22:G$22,0))))</f>
        <v/>
      </c>
      <c r="K905" s="128" t="str">
        <f>IF(OR('Retrofit Inputs'!M909="",'Retrofit Inputs'!O909=""),"",IF(OR('Retrofit Inputs'!M909="LED Tube",'Retrofit Inputs'!M909="LED Kit"),CONCATENATE("LED"," ",'Retrofit Inputs'!O909),CONCATENATE('Retrofit Inputs'!M909, " ",'Retrofit Inputs'!O909)))</f>
        <v/>
      </c>
      <c r="L905" s="123" t="str">
        <f>IF(K905="","",VLOOKUP(K905,Measures!D$11:G$245,4,FALSE))</f>
        <v/>
      </c>
      <c r="M905" s="121" t="str">
        <f>IF('Retrofit Inputs'!Q909=0,"",'Retrofit Inputs'!Q909)</f>
        <v/>
      </c>
      <c r="N905" s="129" t="str">
        <f>IF('Retrofit Inputs'!T909=0,"",'Retrofit Inputs'!T909)</f>
        <v/>
      </c>
      <c r="O905" s="130" t="str">
        <f ca="1">IF(OR(B905="",N905=""),"",IF(N905="None",0,INDEX(INDIRECT(CONCATENATE(B905,"SF")),1,MATCH(N905,Defaults!D$22:G$22,0))))</f>
        <v/>
      </c>
      <c r="P905" s="131" t="str">
        <f t="shared" ca="1" si="52"/>
        <v/>
      </c>
      <c r="Q905" s="228" t="str">
        <f t="shared" ca="1" si="53"/>
        <v/>
      </c>
      <c r="R905" s="132" t="str">
        <f t="shared" ca="1" si="54"/>
        <v/>
      </c>
      <c r="S905" s="352" t="str">
        <f t="shared" ca="1" si="55"/>
        <v/>
      </c>
      <c r="T905" s="104"/>
      <c r="U905" s="104"/>
    </row>
    <row r="906" spans="1:24" s="20" customFormat="1" ht="15" customHeight="1">
      <c r="A906" s="109"/>
      <c r="B906" s="348" t="str">
        <f>IF('Retrofit Inputs'!B910=0,"",'Retrofit Inputs'!B910)</f>
        <v/>
      </c>
      <c r="C906" s="118" t="str">
        <f>IF(B906="","",VLOOKUP(B906,Defaults!B$22:C$28,2,FALSE))</f>
        <v/>
      </c>
      <c r="D906" s="125" t="str">
        <f>IFERROR(VLOOKUP(F906,Measures!$D$11:$F$245,3,FALSE),"")</f>
        <v/>
      </c>
      <c r="E906" s="127" t="str">
        <f ca="1">IF(OR('Project Info'!$C$16="",B906=""),"",IF(D906="Screw-in Lighting",INDEX(INDIRECT(CONCATENATE(B906,"SI_IE")),'Project Info'!C$16,1),IF(D906="Hard-Wired Lighting",INDEX(INDIRECT(CONCATENATE(B906,"HW_IE")),'Project Info'!C$16,1))))</f>
        <v/>
      </c>
      <c r="F906" s="117" t="str">
        <f>IF(OR('Retrofit Inputs'!D910="",'Retrofit Inputs'!F910=""),"",IF(OR('Retrofit Inputs'!D910="LED Tube",'Retrofit Inputs'!D910="LED Kit"),CONCATENATE("LED"," ",'Retrofit Inputs'!F910),CONCATENATE('Retrofit Inputs'!D910, " ",'Retrofit Inputs'!F910)))</f>
        <v/>
      </c>
      <c r="G906" s="120" t="str">
        <f>IF(F906="","",VLOOKUP(F906,Measures!D$11:G$245,4,FALSE))</f>
        <v/>
      </c>
      <c r="H906" s="121" t="str">
        <f>IF('Retrofit Inputs'!H910=0,"",'Retrofit Inputs'!H910)</f>
        <v/>
      </c>
      <c r="I906" s="121" t="str">
        <f>IF('Retrofit Inputs'!K910=0,"",'Retrofit Inputs'!K910)</f>
        <v/>
      </c>
      <c r="J906" s="122" t="str">
        <f ca="1">IF(OR(B906="",I906=""),"",IF(I906="None",0,INDEX(INDIRECT(CONCATENATE(B906,"SF")),1,MATCH(I906,Defaults!D$22:G$22,0))))</f>
        <v/>
      </c>
      <c r="K906" s="117" t="str">
        <f>IF(OR('Retrofit Inputs'!M910="",'Retrofit Inputs'!O910=""),"",IF(OR('Retrofit Inputs'!M910="LED Tube",'Retrofit Inputs'!M910="LED Kit"),CONCATENATE("LED"," ",'Retrofit Inputs'!O910),CONCATENATE('Retrofit Inputs'!M910, " ",'Retrofit Inputs'!O910)))</f>
        <v/>
      </c>
      <c r="L906" s="123" t="str">
        <f>IF(K906="","",VLOOKUP(K906,Measures!D$11:G$245,4,FALSE))</f>
        <v/>
      </c>
      <c r="M906" s="121" t="str">
        <f>IF('Retrofit Inputs'!Q910=0,"",'Retrofit Inputs'!Q910)</f>
        <v/>
      </c>
      <c r="N906" s="121" t="str">
        <f>IF('Retrofit Inputs'!T910=0,"",'Retrofit Inputs'!T910)</f>
        <v/>
      </c>
      <c r="O906" s="122" t="str">
        <f ca="1">IF(OR(B906="",N906=""),"",IF(N906="None",0,INDEX(INDIRECT(CONCATENATE(B906,"SF")),1,MATCH(N906,Defaults!D$22:G$22,0))))</f>
        <v/>
      </c>
      <c r="P906" s="136" t="str">
        <f t="shared" ca="1" si="52"/>
        <v/>
      </c>
      <c r="Q906" s="230" t="str">
        <f t="shared" ca="1" si="53"/>
        <v/>
      </c>
      <c r="R906" s="126" t="str">
        <f t="shared" ca="1" si="54"/>
        <v/>
      </c>
      <c r="S906" s="351" t="str">
        <f t="shared" ca="1" si="55"/>
        <v/>
      </c>
      <c r="T906" s="104"/>
      <c r="U906" s="104"/>
    </row>
    <row r="907" spans="1:24" ht="15" customHeight="1">
      <c r="A907" s="15"/>
      <c r="B907" s="348" t="str">
        <f>IF('Retrofit Inputs'!B911=0,"",'Retrofit Inputs'!B911)</f>
        <v/>
      </c>
      <c r="C907" s="118" t="str">
        <f>IF(B907="","",VLOOKUP(B907,Defaults!B$22:C$28,2,FALSE))</f>
        <v/>
      </c>
      <c r="D907" s="125" t="str">
        <f>IFERROR(VLOOKUP(F907,Measures!$D$11:$F$245,3,FALSE),"")</f>
        <v/>
      </c>
      <c r="E907" s="127" t="str">
        <f ca="1">IF(OR('Project Info'!$C$16="",B907=""),"",IF(D907="Screw-in Lighting",INDEX(INDIRECT(CONCATENATE(B907,"SI_IE")),'Project Info'!C$16,1),IF(D907="Hard-Wired Lighting",INDEX(INDIRECT(CONCATENATE(B907,"HW_IE")),'Project Info'!C$16,1))))</f>
        <v/>
      </c>
      <c r="F907" s="128" t="str">
        <f>IF(OR('Retrofit Inputs'!D911="",'Retrofit Inputs'!F911=""),"",IF(OR('Retrofit Inputs'!D911="LED Tube",'Retrofit Inputs'!D911="LED Kit"),CONCATENATE("LED"," ",'Retrofit Inputs'!F911),CONCATENATE('Retrofit Inputs'!D911, " ",'Retrofit Inputs'!F911)))</f>
        <v/>
      </c>
      <c r="G907" s="120" t="str">
        <f>IF(F907="","",VLOOKUP(F907,Measures!D$11:G$245,4,FALSE))</f>
        <v/>
      </c>
      <c r="H907" s="129" t="str">
        <f>IF('Retrofit Inputs'!H911=0,"",'Retrofit Inputs'!H911)</f>
        <v/>
      </c>
      <c r="I907" s="129" t="str">
        <f>IF('Retrofit Inputs'!K911=0,"",'Retrofit Inputs'!K911)</f>
        <v/>
      </c>
      <c r="J907" s="130" t="str">
        <f ca="1">IF(OR(B907="",I907=""),"",IF(I907="None",0,INDEX(INDIRECT(CONCATENATE(B907,"SF")),1,MATCH(I907,Defaults!D$22:G$22,0))))</f>
        <v/>
      </c>
      <c r="K907" s="128" t="str">
        <f>IF(OR('Retrofit Inputs'!M911="",'Retrofit Inputs'!O911=""),"",IF(OR('Retrofit Inputs'!M911="LED Tube",'Retrofit Inputs'!M911="LED Kit"),CONCATENATE("LED"," ",'Retrofit Inputs'!O911),CONCATENATE('Retrofit Inputs'!M911, " ",'Retrofit Inputs'!O911)))</f>
        <v/>
      </c>
      <c r="L907" s="123" t="str">
        <f>IF(K907="","",VLOOKUP(K907,Measures!D$11:G$245,4,FALSE))</f>
        <v/>
      </c>
      <c r="M907" s="121" t="str">
        <f>IF('Retrofit Inputs'!Q911=0,"",'Retrofit Inputs'!Q911)</f>
        <v/>
      </c>
      <c r="N907" s="129" t="str">
        <f>IF('Retrofit Inputs'!T911=0,"",'Retrofit Inputs'!T911)</f>
        <v/>
      </c>
      <c r="O907" s="130" t="str">
        <f ca="1">IF(OR(B907="",N907=""),"",IF(N907="None",0,INDEX(INDIRECT(CONCATENATE(B907,"SF")),1,MATCH(N907,Defaults!D$22:G$22,0))))</f>
        <v/>
      </c>
      <c r="P907" s="131" t="str">
        <f t="shared" ca="1" si="52"/>
        <v/>
      </c>
      <c r="Q907" s="228" t="str">
        <f t="shared" ca="1" si="53"/>
        <v/>
      </c>
      <c r="R907" s="132" t="str">
        <f t="shared" ca="1" si="54"/>
        <v/>
      </c>
      <c r="S907" s="352" t="str">
        <f t="shared" ca="1" si="55"/>
        <v/>
      </c>
      <c r="U907" s="104"/>
      <c r="V907" s="20"/>
      <c r="W907" s="20"/>
      <c r="X907" s="20"/>
    </row>
    <row r="908" spans="1:24" ht="15" customHeight="1">
      <c r="A908" s="19"/>
      <c r="B908" s="348" t="str">
        <f>IF('Retrofit Inputs'!B912=0,"",'Retrofit Inputs'!B912)</f>
        <v/>
      </c>
      <c r="C908" s="118" t="str">
        <f>IF(B908="","",VLOOKUP(B908,Defaults!B$22:C$28,2,FALSE))</f>
        <v/>
      </c>
      <c r="D908" s="125" t="str">
        <f>IFERROR(VLOOKUP(F908,Measures!$D$11:$F$245,3,FALSE),"")</f>
        <v/>
      </c>
      <c r="E908" s="127" t="str">
        <f ca="1">IF(OR('Project Info'!$C$16="",B908=""),"",IF(D908="Screw-in Lighting",INDEX(INDIRECT(CONCATENATE(B908,"SI_IE")),'Project Info'!C$16,1),IF(D908="Hard-Wired Lighting",INDEX(INDIRECT(CONCATENATE(B908,"HW_IE")),'Project Info'!C$16,1))))</f>
        <v/>
      </c>
      <c r="F908" s="128" t="str">
        <f>IF(OR('Retrofit Inputs'!D912="",'Retrofit Inputs'!F912=""),"",IF(OR('Retrofit Inputs'!D912="LED Tube",'Retrofit Inputs'!D912="LED Kit"),CONCATENATE("LED"," ",'Retrofit Inputs'!F912),CONCATENATE('Retrofit Inputs'!D912, " ",'Retrofit Inputs'!F912)))</f>
        <v/>
      </c>
      <c r="G908" s="120" t="str">
        <f>IF(F908="","",VLOOKUP(F908,Measures!D$11:G$245,4,FALSE))</f>
        <v/>
      </c>
      <c r="H908" s="129" t="str">
        <f>IF('Retrofit Inputs'!H912=0,"",'Retrofit Inputs'!H912)</f>
        <v/>
      </c>
      <c r="I908" s="129" t="str">
        <f>IF('Retrofit Inputs'!K912=0,"",'Retrofit Inputs'!K912)</f>
        <v/>
      </c>
      <c r="J908" s="130" t="str">
        <f ca="1">IF(OR(B908="",I908=""),"",IF(I908="None",0,INDEX(INDIRECT(CONCATENATE(B908,"SF")),1,MATCH(I908,Defaults!D$22:G$22,0))))</f>
        <v/>
      </c>
      <c r="K908" s="24" t="str">
        <f>IF(OR('Retrofit Inputs'!M912="",'Retrofit Inputs'!O912=""),"",IF(OR('Retrofit Inputs'!M912="LED Tube",'Retrofit Inputs'!M912="LED Kit"),CONCATENATE("LED"," ",'Retrofit Inputs'!O912),CONCATENATE('Retrofit Inputs'!M912, " ",'Retrofit Inputs'!O912)))</f>
        <v/>
      </c>
      <c r="L908" s="123" t="str">
        <f>IF(K908="","",VLOOKUP(K908,Measures!D$11:G$245,4,FALSE))</f>
        <v/>
      </c>
      <c r="M908" s="121" t="str">
        <f>IF('Retrofit Inputs'!Q912=0,"",'Retrofit Inputs'!Q912)</f>
        <v/>
      </c>
      <c r="N908" s="25" t="str">
        <f>IF('Retrofit Inputs'!T912=0,"",'Retrofit Inputs'!T912)</f>
        <v/>
      </c>
      <c r="O908" s="26" t="str">
        <f ca="1">IF(OR(B908="",N908=""),"",IF(N908="None",0,INDEX(INDIRECT(CONCATENATE(B908,"SF")),1,MATCH(N908,Defaults!D$22:G$22,0))))</f>
        <v/>
      </c>
      <c r="P908" s="27" t="str">
        <f t="shared" ca="1" si="52"/>
        <v/>
      </c>
      <c r="Q908" s="229" t="str">
        <f t="shared" ca="1" si="53"/>
        <v/>
      </c>
      <c r="R908" s="81" t="str">
        <f t="shared" ca="1" si="54"/>
        <v/>
      </c>
      <c r="S908" s="353" t="str">
        <f t="shared" ca="1" si="55"/>
        <v/>
      </c>
      <c r="V908" s="20"/>
      <c r="W908" s="20"/>
      <c r="X908" s="20"/>
    </row>
    <row r="909" spans="1:24" ht="15" customHeight="1">
      <c r="A909" s="104"/>
      <c r="B909" s="348" t="str">
        <f>IF('Retrofit Inputs'!B913=0,"",'Retrofit Inputs'!B913)</f>
        <v/>
      </c>
      <c r="C909" s="118" t="str">
        <f>IF(B909="","",VLOOKUP(B909,Defaults!B$22:C$28,2,FALSE))</f>
        <v/>
      </c>
      <c r="D909" s="125" t="str">
        <f>IFERROR(VLOOKUP(F909,Measures!$D$11:$F$245,3,FALSE),"")</f>
        <v/>
      </c>
      <c r="E909" s="127" t="str">
        <f ca="1">IF(OR('Project Info'!$C$16="",B909=""),"",IF(D909="Screw-in Lighting",INDEX(INDIRECT(CONCATENATE(B909,"SI_IE")),'Project Info'!C$16,1),IF(D909="Hard-Wired Lighting",INDEX(INDIRECT(CONCATENATE(B909,"HW_IE")),'Project Info'!C$16,1))))</f>
        <v/>
      </c>
      <c r="F909" s="128" t="str">
        <f>IF(OR('Retrofit Inputs'!D913="",'Retrofit Inputs'!F913=""),"",IF(OR('Retrofit Inputs'!D913="LED Tube",'Retrofit Inputs'!D913="LED Kit"),CONCATENATE("LED"," ",'Retrofit Inputs'!F913),CONCATENATE('Retrofit Inputs'!D913, " ",'Retrofit Inputs'!F913)))</f>
        <v/>
      </c>
      <c r="G909" s="120" t="str">
        <f>IF(F909="","",VLOOKUP(F909,Measures!D$11:G$245,4,FALSE))</f>
        <v/>
      </c>
      <c r="H909" s="129" t="str">
        <f>IF('Retrofit Inputs'!H913=0,"",'Retrofit Inputs'!H913)</f>
        <v/>
      </c>
      <c r="I909" s="129" t="str">
        <f>IF('Retrofit Inputs'!K913=0,"",'Retrofit Inputs'!K913)</f>
        <v/>
      </c>
      <c r="J909" s="130" t="str">
        <f ca="1">IF(OR(B909="",I909=""),"",IF(I909="None",0,INDEX(INDIRECT(CONCATENATE(B909,"SF")),1,MATCH(I909,Defaults!D$22:G$22,0))))</f>
        <v/>
      </c>
      <c r="K909" s="128" t="str">
        <f>IF(OR('Retrofit Inputs'!M913="",'Retrofit Inputs'!O913=""),"",IF(OR('Retrofit Inputs'!M913="LED Tube",'Retrofit Inputs'!M913="LED Kit"),CONCATENATE("LED"," ",'Retrofit Inputs'!O913),CONCATENATE('Retrofit Inputs'!M913, " ",'Retrofit Inputs'!O913)))</f>
        <v/>
      </c>
      <c r="L909" s="123" t="str">
        <f>IF(K909="","",VLOOKUP(K909,Measures!D$11:G$245,4,FALSE))</f>
        <v/>
      </c>
      <c r="M909" s="121" t="str">
        <f>IF('Retrofit Inputs'!Q913=0,"",'Retrofit Inputs'!Q913)</f>
        <v/>
      </c>
      <c r="N909" s="129" t="str">
        <f>IF('Retrofit Inputs'!T913=0,"",'Retrofit Inputs'!T913)</f>
        <v/>
      </c>
      <c r="O909" s="130" t="str">
        <f ca="1">IF(OR(B909="",N909=""),"",IF(N909="None",0,INDEX(INDIRECT(CONCATENATE(B909,"SF")),1,MATCH(N909,Defaults!D$22:G$22,0))))</f>
        <v/>
      </c>
      <c r="P909" s="131" t="str">
        <f t="shared" ca="1" si="52"/>
        <v/>
      </c>
      <c r="Q909" s="228" t="str">
        <f t="shared" ca="1" si="53"/>
        <v/>
      </c>
      <c r="R909" s="132" t="str">
        <f t="shared" ca="1" si="54"/>
        <v/>
      </c>
      <c r="S909" s="352" t="str">
        <f t="shared" ca="1" si="55"/>
        <v/>
      </c>
    </row>
    <row r="910" spans="1:24" ht="15" customHeight="1">
      <c r="A910" s="104"/>
      <c r="B910" s="348" t="str">
        <f>IF('Retrofit Inputs'!B914=0,"",'Retrofit Inputs'!B914)</f>
        <v/>
      </c>
      <c r="C910" s="118" t="str">
        <f>IF(B910="","",VLOOKUP(B910,Defaults!B$22:C$28,2,FALSE))</f>
        <v/>
      </c>
      <c r="D910" s="125" t="str">
        <f>IFERROR(VLOOKUP(F910,Measures!$D$11:$F$245,3,FALSE),"")</f>
        <v/>
      </c>
      <c r="E910" s="127" t="str">
        <f ca="1">IF(OR('Project Info'!$C$16="",B910=""),"",IF(D910="Screw-in Lighting",INDEX(INDIRECT(CONCATENATE(B910,"SI_IE")),'Project Info'!C$16,1),IF(D910="Hard-Wired Lighting",INDEX(INDIRECT(CONCATENATE(B910,"HW_IE")),'Project Info'!C$16,1))))</f>
        <v/>
      </c>
      <c r="F910" s="128" t="str">
        <f>IF(OR('Retrofit Inputs'!D914="",'Retrofit Inputs'!F914=""),"",IF(OR('Retrofit Inputs'!D914="LED Tube",'Retrofit Inputs'!D914="LED Kit"),CONCATENATE("LED"," ",'Retrofit Inputs'!F914),CONCATENATE('Retrofit Inputs'!D914, " ",'Retrofit Inputs'!F914)))</f>
        <v/>
      </c>
      <c r="G910" s="120" t="str">
        <f>IF(F910="","",VLOOKUP(F910,Measures!D$11:G$245,4,FALSE))</f>
        <v/>
      </c>
      <c r="H910" s="129" t="str">
        <f>IF('Retrofit Inputs'!H914=0,"",'Retrofit Inputs'!H914)</f>
        <v/>
      </c>
      <c r="I910" s="129" t="str">
        <f>IF('Retrofit Inputs'!K914=0,"",'Retrofit Inputs'!K914)</f>
        <v/>
      </c>
      <c r="J910" s="130" t="str">
        <f ca="1">IF(OR(B910="",I910=""),"",IF(I910="None",0,INDEX(INDIRECT(CONCATENATE(B910,"SF")),1,MATCH(I910,Defaults!D$22:G$22,0))))</f>
        <v/>
      </c>
      <c r="K910" s="128" t="str">
        <f>IF(OR('Retrofit Inputs'!M914="",'Retrofit Inputs'!O914=""),"",IF(OR('Retrofit Inputs'!M914="LED Tube",'Retrofit Inputs'!M914="LED Kit"),CONCATENATE("LED"," ",'Retrofit Inputs'!O914),CONCATENATE('Retrofit Inputs'!M914, " ",'Retrofit Inputs'!O914)))</f>
        <v/>
      </c>
      <c r="L910" s="123" t="str">
        <f>IF(K910="","",VLOOKUP(K910,Measures!D$11:G$245,4,FALSE))</f>
        <v/>
      </c>
      <c r="M910" s="121" t="str">
        <f>IF('Retrofit Inputs'!Q914=0,"",'Retrofit Inputs'!Q914)</f>
        <v/>
      </c>
      <c r="N910" s="129" t="str">
        <f>IF('Retrofit Inputs'!T914=0,"",'Retrofit Inputs'!T914)</f>
        <v/>
      </c>
      <c r="O910" s="130" t="str">
        <f ca="1">IF(OR(B910="",N910=""),"",IF(N910="None",0,INDEX(INDIRECT(CONCATENATE(B910,"SF")),1,MATCH(N910,Defaults!D$22:G$22,0))))</f>
        <v/>
      </c>
      <c r="P910" s="131" t="str">
        <f t="shared" ref="P910:P973" ca="1" si="56">IFERROR((G910/1000)*H910*C910*E910*(1-J910),"")</f>
        <v/>
      </c>
      <c r="Q910" s="228" t="str">
        <f t="shared" ref="Q910:Q973" ca="1" si="57">IFERROR((L910/1000)*M910*C910*E910*(1-O910),"")</f>
        <v/>
      </c>
      <c r="R910" s="132" t="str">
        <f t="shared" ca="1" si="54"/>
        <v/>
      </c>
      <c r="S910" s="352" t="str">
        <f t="shared" ca="1" si="55"/>
        <v/>
      </c>
    </row>
    <row r="911" spans="1:24" ht="15" customHeight="1">
      <c r="A911" s="104"/>
      <c r="B911" s="348" t="str">
        <f>IF('Retrofit Inputs'!B915=0,"",'Retrofit Inputs'!B915)</f>
        <v/>
      </c>
      <c r="C911" s="118" t="str">
        <f>IF(B911="","",VLOOKUP(B911,Defaults!B$22:C$28,2,FALSE))</f>
        <v/>
      </c>
      <c r="D911" s="125" t="str">
        <f>IFERROR(VLOOKUP(F911,Measures!$D$11:$F$245,3,FALSE),"")</f>
        <v/>
      </c>
      <c r="E911" s="127" t="str">
        <f ca="1">IF(OR('Project Info'!$C$16="",B911=""),"",IF(D911="Screw-in Lighting",INDEX(INDIRECT(CONCATENATE(B911,"SI_IE")),'Project Info'!C$16,1),IF(D911="Hard-Wired Lighting",INDEX(INDIRECT(CONCATENATE(B911,"HW_IE")),'Project Info'!C$16,1))))</f>
        <v/>
      </c>
      <c r="F911" s="128" t="str">
        <f>IF(OR('Retrofit Inputs'!D915="",'Retrofit Inputs'!F915=""),"",IF(OR('Retrofit Inputs'!D915="LED Tube",'Retrofit Inputs'!D915="LED Kit"),CONCATENATE("LED"," ",'Retrofit Inputs'!F915),CONCATENATE('Retrofit Inputs'!D915, " ",'Retrofit Inputs'!F915)))</f>
        <v/>
      </c>
      <c r="G911" s="120" t="str">
        <f>IF(F911="","",VLOOKUP(F911,Measures!D$11:G$245,4,FALSE))</f>
        <v/>
      </c>
      <c r="H911" s="129" t="str">
        <f>IF('Retrofit Inputs'!H915=0,"",'Retrofit Inputs'!H915)</f>
        <v/>
      </c>
      <c r="I911" s="129" t="str">
        <f>IF('Retrofit Inputs'!K915=0,"",'Retrofit Inputs'!K915)</f>
        <v/>
      </c>
      <c r="J911" s="130" t="str">
        <f ca="1">IF(OR(B911="",I911=""),"",IF(I911="None",0,INDEX(INDIRECT(CONCATENATE(B911,"SF")),1,MATCH(I911,Defaults!D$22:G$22,0))))</f>
        <v/>
      </c>
      <c r="K911" s="128" t="str">
        <f>IF(OR('Retrofit Inputs'!M915="",'Retrofit Inputs'!O915=""),"",IF(OR('Retrofit Inputs'!M915="LED Tube",'Retrofit Inputs'!M915="LED Kit"),CONCATENATE("LED"," ",'Retrofit Inputs'!O915),CONCATENATE('Retrofit Inputs'!M915, " ",'Retrofit Inputs'!O915)))</f>
        <v/>
      </c>
      <c r="L911" s="123" t="str">
        <f>IF(K911="","",VLOOKUP(K911,Measures!D$11:G$245,4,FALSE))</f>
        <v/>
      </c>
      <c r="M911" s="121" t="str">
        <f>IF('Retrofit Inputs'!Q915=0,"",'Retrofit Inputs'!Q915)</f>
        <v/>
      </c>
      <c r="N911" s="129" t="str">
        <f>IF('Retrofit Inputs'!T915=0,"",'Retrofit Inputs'!T915)</f>
        <v/>
      </c>
      <c r="O911" s="130" t="str">
        <f ca="1">IF(OR(B911="",N911=""),"",IF(N911="None",0,INDEX(INDIRECT(CONCATENATE(B911,"SF")),1,MATCH(N911,Defaults!D$22:G$22,0))))</f>
        <v/>
      </c>
      <c r="P911" s="131" t="str">
        <f t="shared" ca="1" si="56"/>
        <v/>
      </c>
      <c r="Q911" s="228" t="str">
        <f t="shared" ca="1" si="57"/>
        <v/>
      </c>
      <c r="R911" s="132" t="str">
        <f t="shared" ref="R911:R974" ca="1" si="58">IFERROR(P911-Q911,"")</f>
        <v/>
      </c>
      <c r="S911" s="352" t="str">
        <f t="shared" ref="S911:S974" ca="1" si="59">IFERROR(R911*15,"")</f>
        <v/>
      </c>
    </row>
    <row r="912" spans="1:24" ht="15" customHeight="1">
      <c r="B912" s="348" t="str">
        <f>IF('Retrofit Inputs'!B916=0,"",'Retrofit Inputs'!B916)</f>
        <v/>
      </c>
      <c r="C912" s="118" t="str">
        <f>IF(B912="","",VLOOKUP(B912,Defaults!B$22:C$28,2,FALSE))</f>
        <v/>
      </c>
      <c r="D912" s="125" t="str">
        <f>IFERROR(VLOOKUP(F912,Measures!$D$11:$F$245,3,FALSE),"")</f>
        <v/>
      </c>
      <c r="E912" s="127" t="str">
        <f ca="1">IF(OR('Project Info'!$C$16="",B912=""),"",IF(D912="Screw-in Lighting",INDEX(INDIRECT(CONCATENATE(B912,"SI_IE")),'Project Info'!C$16,1),IF(D912="Hard-Wired Lighting",INDEX(INDIRECT(CONCATENATE(B912,"HW_IE")),'Project Info'!C$16,1))))</f>
        <v/>
      </c>
      <c r="F912" s="128" t="str">
        <f>IF(OR('Retrofit Inputs'!D916="",'Retrofit Inputs'!F916=""),"",IF(OR('Retrofit Inputs'!D916="LED Tube",'Retrofit Inputs'!D916="LED Kit"),CONCATENATE("LED"," ",'Retrofit Inputs'!F916),CONCATENATE('Retrofit Inputs'!D916, " ",'Retrofit Inputs'!F916)))</f>
        <v/>
      </c>
      <c r="G912" s="120" t="str">
        <f>IF(F912="","",VLOOKUP(F912,Measures!D$11:G$245,4,FALSE))</f>
        <v/>
      </c>
      <c r="H912" s="129" t="str">
        <f>IF('Retrofit Inputs'!H916=0,"",'Retrofit Inputs'!H916)</f>
        <v/>
      </c>
      <c r="I912" s="129" t="str">
        <f>IF('Retrofit Inputs'!K916=0,"",'Retrofit Inputs'!K916)</f>
        <v/>
      </c>
      <c r="J912" s="130" t="str">
        <f ca="1">IF(OR(B912="",I912=""),"",IF(I912="None",0,INDEX(INDIRECT(CONCATENATE(B912,"SF")),1,MATCH(I912,Defaults!D$22:G$22,0))))</f>
        <v/>
      </c>
      <c r="K912" s="128" t="str">
        <f>IF(OR('Retrofit Inputs'!M916="",'Retrofit Inputs'!O916=""),"",IF(OR('Retrofit Inputs'!M916="LED Tube",'Retrofit Inputs'!M916="LED Kit"),CONCATENATE("LED"," ",'Retrofit Inputs'!O916),CONCATENATE('Retrofit Inputs'!M916, " ",'Retrofit Inputs'!O916)))</f>
        <v/>
      </c>
      <c r="L912" s="123" t="str">
        <f>IF(K912="","",VLOOKUP(K912,Measures!D$11:G$245,4,FALSE))</f>
        <v/>
      </c>
      <c r="M912" s="121" t="str">
        <f>IF('Retrofit Inputs'!Q916=0,"",'Retrofit Inputs'!Q916)</f>
        <v/>
      </c>
      <c r="N912" s="129" t="str">
        <f>IF('Retrofit Inputs'!T916=0,"",'Retrofit Inputs'!T916)</f>
        <v/>
      </c>
      <c r="O912" s="130" t="str">
        <f ca="1">IF(OR(B912="",N912=""),"",IF(N912="None",0,INDEX(INDIRECT(CONCATENATE(B912,"SF")),1,MATCH(N912,Defaults!D$22:G$22,0))))</f>
        <v/>
      </c>
      <c r="P912" s="131" t="str">
        <f t="shared" ca="1" si="56"/>
        <v/>
      </c>
      <c r="Q912" s="228" t="str">
        <f t="shared" ca="1" si="57"/>
        <v/>
      </c>
      <c r="R912" s="132" t="str">
        <f t="shared" ca="1" si="58"/>
        <v/>
      </c>
      <c r="S912" s="352" t="str">
        <f t="shared" ca="1" si="59"/>
        <v/>
      </c>
    </row>
    <row r="913" spans="2:19" ht="15" customHeight="1">
      <c r="B913" s="348" t="str">
        <f>IF('Retrofit Inputs'!B917=0,"",'Retrofit Inputs'!B917)</f>
        <v/>
      </c>
      <c r="C913" s="118" t="str">
        <f>IF(B913="","",VLOOKUP(B913,Defaults!B$22:C$28,2,FALSE))</f>
        <v/>
      </c>
      <c r="D913" s="125" t="str">
        <f>IFERROR(VLOOKUP(F913,Measures!$D$11:$F$245,3,FALSE),"")</f>
        <v/>
      </c>
      <c r="E913" s="127" t="str">
        <f ca="1">IF(OR('Project Info'!$C$16="",B913=""),"",IF(D913="Screw-in Lighting",INDEX(INDIRECT(CONCATENATE(B913,"SI_IE")),'Project Info'!C$16,1),IF(D913="Hard-Wired Lighting",INDEX(INDIRECT(CONCATENATE(B913,"HW_IE")),'Project Info'!C$16,1))))</f>
        <v/>
      </c>
      <c r="F913" s="128" t="str">
        <f>IF(OR('Retrofit Inputs'!D917="",'Retrofit Inputs'!F917=""),"",IF(OR('Retrofit Inputs'!D917="LED Tube",'Retrofit Inputs'!D917="LED Kit"),CONCATENATE("LED"," ",'Retrofit Inputs'!F917),CONCATENATE('Retrofit Inputs'!D917, " ",'Retrofit Inputs'!F917)))</f>
        <v/>
      </c>
      <c r="G913" s="120" t="str">
        <f>IF(F913="","",VLOOKUP(F913,Measures!D$11:G$245,4,FALSE))</f>
        <v/>
      </c>
      <c r="H913" s="129" t="str">
        <f>IF('Retrofit Inputs'!H917=0,"",'Retrofit Inputs'!H917)</f>
        <v/>
      </c>
      <c r="I913" s="129" t="str">
        <f>IF('Retrofit Inputs'!K917=0,"",'Retrofit Inputs'!K917)</f>
        <v/>
      </c>
      <c r="J913" s="130" t="str">
        <f ca="1">IF(OR(B913="",I913=""),"",IF(I913="None",0,INDEX(INDIRECT(CONCATENATE(B913,"SF")),1,MATCH(I913,Defaults!D$22:G$22,0))))</f>
        <v/>
      </c>
      <c r="K913" s="128" t="str">
        <f>IF(OR('Retrofit Inputs'!M917="",'Retrofit Inputs'!O917=""),"",IF(OR('Retrofit Inputs'!M917="LED Tube",'Retrofit Inputs'!M917="LED Kit"),CONCATENATE("LED"," ",'Retrofit Inputs'!O917),CONCATENATE('Retrofit Inputs'!M917, " ",'Retrofit Inputs'!O917)))</f>
        <v/>
      </c>
      <c r="L913" s="123" t="str">
        <f>IF(K913="","",VLOOKUP(K913,Measures!D$11:G$245,4,FALSE))</f>
        <v/>
      </c>
      <c r="M913" s="121" t="str">
        <f>IF('Retrofit Inputs'!Q917=0,"",'Retrofit Inputs'!Q917)</f>
        <v/>
      </c>
      <c r="N913" s="129" t="str">
        <f>IF('Retrofit Inputs'!T917=0,"",'Retrofit Inputs'!T917)</f>
        <v/>
      </c>
      <c r="O913" s="130" t="str">
        <f ca="1">IF(OR(B913="",N913=""),"",IF(N913="None",0,INDEX(INDIRECT(CONCATENATE(B913,"SF")),1,MATCH(N913,Defaults!D$22:G$22,0))))</f>
        <v/>
      </c>
      <c r="P913" s="131" t="str">
        <f t="shared" ca="1" si="56"/>
        <v/>
      </c>
      <c r="Q913" s="228" t="str">
        <f t="shared" ca="1" si="57"/>
        <v/>
      </c>
      <c r="R913" s="132" t="str">
        <f t="shared" ca="1" si="58"/>
        <v/>
      </c>
      <c r="S913" s="352" t="str">
        <f t="shared" ca="1" si="59"/>
        <v/>
      </c>
    </row>
    <row r="914" spans="2:19" ht="15" customHeight="1">
      <c r="B914" s="348" t="str">
        <f>IF('Retrofit Inputs'!B918=0,"",'Retrofit Inputs'!B918)</f>
        <v/>
      </c>
      <c r="C914" s="118" t="str">
        <f>IF(B914="","",VLOOKUP(B914,Defaults!B$22:C$28,2,FALSE))</f>
        <v/>
      </c>
      <c r="D914" s="125" t="str">
        <f>IFERROR(VLOOKUP(F914,Measures!$D$11:$F$245,3,FALSE),"")</f>
        <v/>
      </c>
      <c r="E914" s="127" t="str">
        <f ca="1">IF(OR('Project Info'!$C$16="",B914=""),"",IF(D914="Screw-in Lighting",INDEX(INDIRECT(CONCATENATE(B914,"SI_IE")),'Project Info'!C$16,1),IF(D914="Hard-Wired Lighting",INDEX(INDIRECT(CONCATENATE(B914,"HW_IE")),'Project Info'!C$16,1))))</f>
        <v/>
      </c>
      <c r="F914" s="133" t="str">
        <f>IF(OR('Retrofit Inputs'!D918="",'Retrofit Inputs'!F918=""),"",IF(OR('Retrofit Inputs'!D918="LED Tube",'Retrofit Inputs'!D918="LED Kit"),CONCATENATE("LED"," ",'Retrofit Inputs'!F918),CONCATENATE('Retrofit Inputs'!D918, " ",'Retrofit Inputs'!F918)))</f>
        <v/>
      </c>
      <c r="G914" s="120" t="str">
        <f>IF(F914="","",VLOOKUP(F914,Measures!D$11:G$245,4,FALSE))</f>
        <v/>
      </c>
      <c r="H914" s="134" t="str">
        <f>IF('Retrofit Inputs'!H918=0,"",'Retrofit Inputs'!H918)</f>
        <v/>
      </c>
      <c r="I914" s="134" t="str">
        <f>IF('Retrofit Inputs'!K918=0,"",'Retrofit Inputs'!K918)</f>
        <v/>
      </c>
      <c r="J914" s="135" t="str">
        <f ca="1">IF(OR(B914="",I914=""),"",IF(I914="None",0,INDEX(INDIRECT(CONCATENATE(B914,"SF")),1,MATCH(I914,Defaults!D$22:G$22,0))))</f>
        <v/>
      </c>
      <c r="K914" s="128" t="str">
        <f>IF(OR('Retrofit Inputs'!M918="",'Retrofit Inputs'!O918=""),"",IF(OR('Retrofit Inputs'!M918="LED Tube",'Retrofit Inputs'!M918="LED Kit"),CONCATENATE("LED"," ",'Retrofit Inputs'!O918),CONCATENATE('Retrofit Inputs'!M918, " ",'Retrofit Inputs'!O918)))</f>
        <v/>
      </c>
      <c r="L914" s="123" t="str">
        <f>IF(K914="","",VLOOKUP(K914,Measures!D$11:G$245,4,FALSE))</f>
        <v/>
      </c>
      <c r="M914" s="121" t="str">
        <f>IF('Retrofit Inputs'!Q918=0,"",'Retrofit Inputs'!Q918)</f>
        <v/>
      </c>
      <c r="N914" s="129" t="str">
        <f>IF('Retrofit Inputs'!T918=0,"",'Retrofit Inputs'!T918)</f>
        <v/>
      </c>
      <c r="O914" s="130" t="str">
        <f ca="1">IF(OR(B914="",N914=""),"",IF(N914="None",0,INDEX(INDIRECT(CONCATENATE(B914,"SF")),1,MATCH(N914,Defaults!D$22:G$22,0))))</f>
        <v/>
      </c>
      <c r="P914" s="131" t="str">
        <f t="shared" ca="1" si="56"/>
        <v/>
      </c>
      <c r="Q914" s="228" t="str">
        <f t="shared" ca="1" si="57"/>
        <v/>
      </c>
      <c r="R914" s="132" t="str">
        <f t="shared" ca="1" si="58"/>
        <v/>
      </c>
      <c r="S914" s="352" t="str">
        <f t="shared" ca="1" si="59"/>
        <v/>
      </c>
    </row>
    <row r="915" spans="2:19" ht="15" customHeight="1">
      <c r="B915" s="349" t="str">
        <f>IF('Retrofit Inputs'!B919=0,"",'Retrofit Inputs'!B919)</f>
        <v/>
      </c>
      <c r="C915" s="118" t="str">
        <f>IF(B915="","",VLOOKUP(B915,Defaults!B$22:C$28,2,FALSE))</f>
        <v/>
      </c>
      <c r="D915" s="125" t="str">
        <f>IFERROR(VLOOKUP(F915,Measures!$D$11:$F$245,3,FALSE),"")</f>
        <v/>
      </c>
      <c r="E915" s="127" t="str">
        <f ca="1">IF(OR('Project Info'!$C$16="",B915=""),"",IF(D915="Screw-in Lighting",INDEX(INDIRECT(CONCATENATE(B915,"SI_IE")),'Project Info'!C$16,1),IF(D915="Hard-Wired Lighting",INDEX(INDIRECT(CONCATENATE(B915,"HW_IE")),'Project Info'!C$16,1))))</f>
        <v/>
      </c>
      <c r="F915" s="137" t="str">
        <f>IF(OR('Retrofit Inputs'!D919="",'Retrofit Inputs'!F919=""),"",IF(OR('Retrofit Inputs'!D919="LED Tube",'Retrofit Inputs'!D919="LED Kit"),CONCATENATE("LED"," ",'Retrofit Inputs'!F919),CONCATENATE('Retrofit Inputs'!D919, " ",'Retrofit Inputs'!F919)))</f>
        <v/>
      </c>
      <c r="G915" s="120" t="str">
        <f>IF(F915="","",VLOOKUP(F915,Measures!D$11:G$245,4,FALSE))</f>
        <v/>
      </c>
      <c r="H915" s="138" t="str">
        <f>IF('Retrofit Inputs'!H919=0,"",'Retrofit Inputs'!H919)</f>
        <v/>
      </c>
      <c r="I915" s="138" t="str">
        <f>IF('Retrofit Inputs'!K919=0,"",'Retrofit Inputs'!K919)</f>
        <v/>
      </c>
      <c r="J915" s="139" t="str">
        <f ca="1">IF(OR(B915="",I915=""),"",IF(I915="None",0,INDEX(INDIRECT(CONCATENATE(B915,"SF")),1,MATCH(I915,Defaults!D$22:G$22,0))))</f>
        <v/>
      </c>
      <c r="K915" s="140" t="str">
        <f>IF(OR('Retrofit Inputs'!M919="",'Retrofit Inputs'!O919=""),"",IF(OR('Retrofit Inputs'!M919="LED Tube",'Retrofit Inputs'!M919="LED Kit"),CONCATENATE("LED"," ",'Retrofit Inputs'!O919),CONCATENATE('Retrofit Inputs'!M919, " ",'Retrofit Inputs'!O919)))</f>
        <v/>
      </c>
      <c r="L915" s="123" t="str">
        <f>IF(K915="","",VLOOKUP(K915,Measures!D$11:G$245,4,FALSE))</f>
        <v/>
      </c>
      <c r="M915" s="141" t="str">
        <f>IF('Retrofit Inputs'!Q919=0,"",'Retrofit Inputs'!Q919)</f>
        <v/>
      </c>
      <c r="N915" s="142" t="str">
        <f>IF('Retrofit Inputs'!T919=0,"",'Retrofit Inputs'!T919)</f>
        <v/>
      </c>
      <c r="O915" s="143" t="str">
        <f ca="1">IF(OR(B915="",N915=""),"",IF(N915="None",0,INDEX(INDIRECT(CONCATENATE(B915,"SF")),1,MATCH(N915,Defaults!D$22:G$22,0))))</f>
        <v/>
      </c>
      <c r="P915" s="144" t="str">
        <f t="shared" ca="1" si="56"/>
        <v/>
      </c>
      <c r="Q915" s="231" t="str">
        <f t="shared" ca="1" si="57"/>
        <v/>
      </c>
      <c r="R915" s="145" t="str">
        <f t="shared" ca="1" si="58"/>
        <v/>
      </c>
      <c r="S915" s="354" t="str">
        <f t="shared" ca="1" si="59"/>
        <v/>
      </c>
    </row>
    <row r="916" spans="2:19" ht="15" customHeight="1">
      <c r="B916" s="350" t="str">
        <f>IF('Retrofit Inputs'!B920=0,"",'Retrofit Inputs'!B920)</f>
        <v/>
      </c>
      <c r="C916" s="118" t="str">
        <f>IF(B916="","",VLOOKUP(B916,Defaults!B$22:C$28,2,FALSE))</f>
        <v/>
      </c>
      <c r="D916" s="125" t="str">
        <f>IFERROR(VLOOKUP(F916,Measures!$D$11:$F$245,3,FALSE),"")</f>
        <v/>
      </c>
      <c r="E916" s="127" t="str">
        <f ca="1">IF(OR('Project Info'!$C$16="",B916=""),"",IF(D916="Screw-in Lighting",INDEX(INDIRECT(CONCATENATE(B916,"SI_IE")),'Project Info'!C$16,1),IF(D916="Hard-Wired Lighting",INDEX(INDIRECT(CONCATENATE(B916,"HW_IE")),'Project Info'!C$16,1))))</f>
        <v/>
      </c>
      <c r="F916" s="128" t="str">
        <f>IF(OR('Retrofit Inputs'!D920="",'Retrofit Inputs'!F920=""),"",IF(OR('Retrofit Inputs'!D920="LED Tube",'Retrofit Inputs'!D920="LED Kit"),CONCATENATE("LED"," ",'Retrofit Inputs'!F920),CONCATENATE('Retrofit Inputs'!D920, " ",'Retrofit Inputs'!F920)))</f>
        <v/>
      </c>
      <c r="G916" s="120" t="str">
        <f>IF(F916="","",VLOOKUP(F916,Measures!D$11:G$245,4,FALSE))</f>
        <v/>
      </c>
      <c r="H916" s="129" t="str">
        <f>IF('Retrofit Inputs'!H920=0,"",'Retrofit Inputs'!H920)</f>
        <v/>
      </c>
      <c r="I916" s="129" t="str">
        <f>IF('Retrofit Inputs'!K920=0,"",'Retrofit Inputs'!K920)</f>
        <v/>
      </c>
      <c r="J916" s="130" t="str">
        <f ca="1">IF(OR(B916="",I916=""),"",IF(I916="None",0,INDEX(INDIRECT(CONCATENATE(B916,"SF")),1,MATCH(I916,Defaults!D$22:G$22,0))))</f>
        <v/>
      </c>
      <c r="K916" s="128" t="str">
        <f>IF(OR('Retrofit Inputs'!M920="",'Retrofit Inputs'!O920=""),"",IF(OR('Retrofit Inputs'!M920="LED Tube",'Retrofit Inputs'!M920="LED Kit"),CONCATENATE("LED"," ",'Retrofit Inputs'!O920),CONCATENATE('Retrofit Inputs'!M920, " ",'Retrofit Inputs'!O920)))</f>
        <v/>
      </c>
      <c r="L916" s="123" t="str">
        <f>IF(K916="","",VLOOKUP(K916,Measures!D$11:G$245,4,FALSE))</f>
        <v/>
      </c>
      <c r="M916" s="129" t="str">
        <f>IF('Retrofit Inputs'!Q920=0,"",'Retrofit Inputs'!Q920)</f>
        <v/>
      </c>
      <c r="N916" s="129" t="str">
        <f>IF('Retrofit Inputs'!T920=0,"",'Retrofit Inputs'!T920)</f>
        <v/>
      </c>
      <c r="O916" s="130" t="str">
        <f ca="1">IF(OR(B916="",N916=""),"",IF(N916="None",0,INDEX(INDIRECT(CONCATENATE(B916,"SF")),1,MATCH(N916,Defaults!D$22:G$22,0))))</f>
        <v/>
      </c>
      <c r="P916" s="131" t="str">
        <f t="shared" ca="1" si="56"/>
        <v/>
      </c>
      <c r="Q916" s="228" t="str">
        <f t="shared" ca="1" si="57"/>
        <v/>
      </c>
      <c r="R916" s="132" t="str">
        <f t="shared" ca="1" si="58"/>
        <v/>
      </c>
      <c r="S916" s="352" t="str">
        <f t="shared" ca="1" si="59"/>
        <v/>
      </c>
    </row>
    <row r="917" spans="2:19" ht="15" customHeight="1">
      <c r="B917" s="348" t="str">
        <f>IF('Retrofit Inputs'!B921=0,"",'Retrofit Inputs'!B921)</f>
        <v/>
      </c>
      <c r="C917" s="118" t="str">
        <f>IF(B917="","",VLOOKUP(B917,Defaults!B$22:C$28,2,FALSE))</f>
        <v/>
      </c>
      <c r="D917" s="125" t="str">
        <f>IFERROR(VLOOKUP(F917,Measures!$D$11:$F$245,3,FALSE),"")</f>
        <v/>
      </c>
      <c r="E917" s="127" t="str">
        <f ca="1">IF(OR('Project Info'!$C$16="",B917=""),"",IF(D917="Screw-in Lighting",INDEX(INDIRECT(CONCATENATE(B917,"SI_IE")),'Project Info'!C$16,1),IF(D917="Hard-Wired Lighting",INDEX(INDIRECT(CONCATENATE(B917,"HW_IE")),'Project Info'!C$16,1))))</f>
        <v/>
      </c>
      <c r="F917" s="128" t="str">
        <f>IF(OR('Retrofit Inputs'!D921="",'Retrofit Inputs'!F921=""),"",IF(OR('Retrofit Inputs'!D921="LED Tube",'Retrofit Inputs'!D921="LED Kit"),CONCATENATE("LED"," ",'Retrofit Inputs'!F921),CONCATENATE('Retrofit Inputs'!D921, " ",'Retrofit Inputs'!F921)))</f>
        <v/>
      </c>
      <c r="G917" s="120" t="str">
        <f>IF(F917="","",VLOOKUP(F917,Measures!D$11:G$245,4,FALSE))</f>
        <v/>
      </c>
      <c r="H917" s="129" t="str">
        <f>IF('Retrofit Inputs'!H921=0,"",'Retrofit Inputs'!H921)</f>
        <v/>
      </c>
      <c r="I917" s="129" t="str">
        <f>IF('Retrofit Inputs'!K921=0,"",'Retrofit Inputs'!K921)</f>
        <v/>
      </c>
      <c r="J917" s="130" t="str">
        <f ca="1">IF(OR(B917="",I917=""),"",IF(I917="None",0,INDEX(INDIRECT(CONCATENATE(B917,"SF")),1,MATCH(I917,Defaults!D$22:G$22,0))))</f>
        <v/>
      </c>
      <c r="K917" s="128" t="str">
        <f>IF(OR('Retrofit Inputs'!M921="",'Retrofit Inputs'!O921=""),"",IF(OR('Retrofit Inputs'!M921="LED Tube",'Retrofit Inputs'!M921="LED Kit"),CONCATENATE("LED"," ",'Retrofit Inputs'!O921),CONCATENATE('Retrofit Inputs'!M921, " ",'Retrofit Inputs'!O921)))</f>
        <v/>
      </c>
      <c r="L917" s="123" t="str">
        <f>IF(K917="","",VLOOKUP(K917,Measures!D$11:G$245,4,FALSE))</f>
        <v/>
      </c>
      <c r="M917" s="121" t="str">
        <f>IF('Retrofit Inputs'!Q921=0,"",'Retrofit Inputs'!Q921)</f>
        <v/>
      </c>
      <c r="N917" s="129" t="str">
        <f>IF('Retrofit Inputs'!T921=0,"",'Retrofit Inputs'!T921)</f>
        <v/>
      </c>
      <c r="O917" s="130" t="str">
        <f ca="1">IF(OR(B917="",N917=""),"",IF(N917="None",0,INDEX(INDIRECT(CONCATENATE(B917,"SF")),1,MATCH(N917,Defaults!D$22:G$22,0))))</f>
        <v/>
      </c>
      <c r="P917" s="131" t="str">
        <f t="shared" ca="1" si="56"/>
        <v/>
      </c>
      <c r="Q917" s="228" t="str">
        <f t="shared" ca="1" si="57"/>
        <v/>
      </c>
      <c r="R917" s="132" t="str">
        <f t="shared" ca="1" si="58"/>
        <v/>
      </c>
      <c r="S917" s="352" t="str">
        <f t="shared" ca="1" si="59"/>
        <v/>
      </c>
    </row>
    <row r="918" spans="2:19" ht="15" customHeight="1">
      <c r="B918" s="348" t="str">
        <f>IF('Retrofit Inputs'!B922=0,"",'Retrofit Inputs'!B922)</f>
        <v/>
      </c>
      <c r="C918" s="118" t="str">
        <f>IF(B918="","",VLOOKUP(B918,Defaults!B$22:C$28,2,FALSE))</f>
        <v/>
      </c>
      <c r="D918" s="125" t="str">
        <f>IFERROR(VLOOKUP(F918,Measures!$D$11:$F$245,3,FALSE),"")</f>
        <v/>
      </c>
      <c r="E918" s="127" t="str">
        <f ca="1">IF(OR('Project Info'!$C$16="",B918=""),"",IF(D918="Screw-in Lighting",INDEX(INDIRECT(CONCATENATE(B918,"SI_IE")),'Project Info'!C$16,1),IF(D918="Hard-Wired Lighting",INDEX(INDIRECT(CONCATENATE(B918,"HW_IE")),'Project Info'!C$16,1))))</f>
        <v/>
      </c>
      <c r="F918" s="128" t="str">
        <f>IF(OR('Retrofit Inputs'!D922="",'Retrofit Inputs'!F922=""),"",IF(OR('Retrofit Inputs'!D922="LED Tube",'Retrofit Inputs'!D922="LED Kit"),CONCATENATE("LED"," ",'Retrofit Inputs'!F922),CONCATENATE('Retrofit Inputs'!D922, " ",'Retrofit Inputs'!F922)))</f>
        <v/>
      </c>
      <c r="G918" s="120" t="str">
        <f>IF(F918="","",VLOOKUP(F918,Measures!D$11:G$245,4,FALSE))</f>
        <v/>
      </c>
      <c r="H918" s="129" t="str">
        <f>IF('Retrofit Inputs'!H922=0,"",'Retrofit Inputs'!H922)</f>
        <v/>
      </c>
      <c r="I918" s="129" t="str">
        <f>IF('Retrofit Inputs'!K922=0,"",'Retrofit Inputs'!K922)</f>
        <v/>
      </c>
      <c r="J918" s="130" t="str">
        <f ca="1">IF(OR(B918="",I918=""),"",IF(I918="None",0,INDEX(INDIRECT(CONCATENATE(B918,"SF")),1,MATCH(I918,Defaults!D$22:G$22,0))))</f>
        <v/>
      </c>
      <c r="K918" s="24" t="str">
        <f>IF(OR('Retrofit Inputs'!M922="",'Retrofit Inputs'!O922=""),"",IF(OR('Retrofit Inputs'!M922="LED Tube",'Retrofit Inputs'!M922="LED Kit"),CONCATENATE("LED"," ",'Retrofit Inputs'!O922),CONCATENATE('Retrofit Inputs'!M922, " ",'Retrofit Inputs'!O922)))</f>
        <v/>
      </c>
      <c r="L918" s="123" t="str">
        <f>IF(K918="","",VLOOKUP(K918,Measures!D$11:G$245,4,FALSE))</f>
        <v/>
      </c>
      <c r="M918" s="121" t="str">
        <f>IF('Retrofit Inputs'!Q922=0,"",'Retrofit Inputs'!Q922)</f>
        <v/>
      </c>
      <c r="N918" s="25" t="str">
        <f>IF('Retrofit Inputs'!T922=0,"",'Retrofit Inputs'!T922)</f>
        <v/>
      </c>
      <c r="O918" s="26" t="str">
        <f ca="1">IF(OR(B918="",N918=""),"",IF(N918="None",0,INDEX(INDIRECT(CONCATENATE(B918,"SF")),1,MATCH(N918,Defaults!D$22:G$22,0))))</f>
        <v/>
      </c>
      <c r="P918" s="131" t="str">
        <f t="shared" ca="1" si="56"/>
        <v/>
      </c>
      <c r="Q918" s="229" t="str">
        <f t="shared" ca="1" si="57"/>
        <v/>
      </c>
      <c r="R918" s="81" t="str">
        <f t="shared" ca="1" si="58"/>
        <v/>
      </c>
      <c r="S918" s="353" t="str">
        <f t="shared" ca="1" si="59"/>
        <v/>
      </c>
    </row>
    <row r="919" spans="2:19" ht="15" customHeight="1">
      <c r="B919" s="348" t="str">
        <f>IF('Retrofit Inputs'!B923=0,"",'Retrofit Inputs'!B923)</f>
        <v/>
      </c>
      <c r="C919" s="118" t="str">
        <f>IF(B919="","",VLOOKUP(B919,Defaults!B$22:C$28,2,FALSE))</f>
        <v/>
      </c>
      <c r="D919" s="125" t="str">
        <f>IFERROR(VLOOKUP(F919,Measures!$D$11:$F$245,3,FALSE),"")</f>
        <v/>
      </c>
      <c r="E919" s="127" t="str">
        <f ca="1">IF(OR('Project Info'!$C$16="",B919=""),"",IF(D919="Screw-in Lighting",INDEX(INDIRECT(CONCATENATE(B919,"SI_IE")),'Project Info'!C$16,1),IF(D919="Hard-Wired Lighting",INDEX(INDIRECT(CONCATENATE(B919,"HW_IE")),'Project Info'!C$16,1))))</f>
        <v/>
      </c>
      <c r="F919" s="128" t="str">
        <f>IF(OR('Retrofit Inputs'!D923="",'Retrofit Inputs'!F923=""),"",IF(OR('Retrofit Inputs'!D923="LED Tube",'Retrofit Inputs'!D923="LED Kit"),CONCATENATE("LED"," ",'Retrofit Inputs'!F923),CONCATENATE('Retrofit Inputs'!D923, " ",'Retrofit Inputs'!F923)))</f>
        <v/>
      </c>
      <c r="G919" s="120" t="str">
        <f>IF(F919="","",VLOOKUP(F919,Measures!D$11:G$245,4,FALSE))</f>
        <v/>
      </c>
      <c r="H919" s="129" t="str">
        <f>IF('Retrofit Inputs'!H923=0,"",'Retrofit Inputs'!H923)</f>
        <v/>
      </c>
      <c r="I919" s="129" t="str">
        <f>IF('Retrofit Inputs'!K923=0,"",'Retrofit Inputs'!K923)</f>
        <v/>
      </c>
      <c r="J919" s="130" t="str">
        <f ca="1">IF(OR(B919="",I919=""),"",IF(I919="None",0,INDEX(INDIRECT(CONCATENATE(B919,"SF")),1,MATCH(I919,Defaults!D$22:G$22,0))))</f>
        <v/>
      </c>
      <c r="K919" s="128" t="str">
        <f>IF(OR('Retrofit Inputs'!M923="",'Retrofit Inputs'!O923=""),"",IF(OR('Retrofit Inputs'!M923="LED Tube",'Retrofit Inputs'!M923="LED Kit"),CONCATENATE("LED"," ",'Retrofit Inputs'!O923),CONCATENATE('Retrofit Inputs'!M923, " ",'Retrofit Inputs'!O923)))</f>
        <v/>
      </c>
      <c r="L919" s="123" t="str">
        <f>IF(K919="","",VLOOKUP(K919,Measures!D$11:G$245,4,FALSE))</f>
        <v/>
      </c>
      <c r="M919" s="121" t="str">
        <f>IF('Retrofit Inputs'!Q923=0,"",'Retrofit Inputs'!Q923)</f>
        <v/>
      </c>
      <c r="N919" s="129" t="str">
        <f>IF('Retrofit Inputs'!T923=0,"",'Retrofit Inputs'!T923)</f>
        <v/>
      </c>
      <c r="O919" s="130" t="str">
        <f ca="1">IF(OR(B919="",N919=""),"",IF(N919="None",0,INDEX(INDIRECT(CONCATENATE(B919,"SF")),1,MATCH(N919,Defaults!D$22:G$22,0))))</f>
        <v/>
      </c>
      <c r="P919" s="131" t="str">
        <f t="shared" ca="1" si="56"/>
        <v/>
      </c>
      <c r="Q919" s="228" t="str">
        <f t="shared" ca="1" si="57"/>
        <v/>
      </c>
      <c r="R919" s="132" t="str">
        <f t="shared" ca="1" si="58"/>
        <v/>
      </c>
      <c r="S919" s="352" t="str">
        <f t="shared" ca="1" si="59"/>
        <v/>
      </c>
    </row>
    <row r="920" spans="2:19" ht="15" customHeight="1">
      <c r="B920" s="348" t="str">
        <f>IF('Retrofit Inputs'!B924=0,"",'Retrofit Inputs'!B924)</f>
        <v/>
      </c>
      <c r="C920" s="118" t="str">
        <f>IF(B920="","",VLOOKUP(B920,Defaults!B$22:C$28,2,FALSE))</f>
        <v/>
      </c>
      <c r="D920" s="125" t="str">
        <f>IFERROR(VLOOKUP(F920,Measures!$D$11:$F$245,3,FALSE),"")</f>
        <v/>
      </c>
      <c r="E920" s="127" t="str">
        <f ca="1">IF(OR('Project Info'!$C$16="",B920=""),"",IF(D920="Screw-in Lighting",INDEX(INDIRECT(CONCATENATE(B920,"SI_IE")),'Project Info'!C$16,1),IF(D920="Hard-Wired Lighting",INDEX(INDIRECT(CONCATENATE(B920,"HW_IE")),'Project Info'!C$16,1))))</f>
        <v/>
      </c>
      <c r="F920" s="128" t="str">
        <f>IF(OR('Retrofit Inputs'!D924="",'Retrofit Inputs'!F924=""),"",IF(OR('Retrofit Inputs'!D924="LED Tube",'Retrofit Inputs'!D924="LED Kit"),CONCATENATE("LED"," ",'Retrofit Inputs'!F924),CONCATENATE('Retrofit Inputs'!D924, " ",'Retrofit Inputs'!F924)))</f>
        <v/>
      </c>
      <c r="G920" s="120" t="str">
        <f>IF(F920="","",VLOOKUP(F920,Measures!D$11:G$245,4,FALSE))</f>
        <v/>
      </c>
      <c r="H920" s="129" t="str">
        <f>IF('Retrofit Inputs'!H924=0,"",'Retrofit Inputs'!H924)</f>
        <v/>
      </c>
      <c r="I920" s="129" t="str">
        <f>IF('Retrofit Inputs'!K924=0,"",'Retrofit Inputs'!K924)</f>
        <v/>
      </c>
      <c r="J920" s="130" t="str">
        <f ca="1">IF(OR(B920="",I920=""),"",IF(I920="None",0,INDEX(INDIRECT(CONCATENATE(B920,"SF")),1,MATCH(I920,Defaults!D$22:G$22,0))))</f>
        <v/>
      </c>
      <c r="K920" s="128" t="str">
        <f>IF(OR('Retrofit Inputs'!M924="",'Retrofit Inputs'!O924=""),"",IF(OR('Retrofit Inputs'!M924="LED Tube",'Retrofit Inputs'!M924="LED Kit"),CONCATENATE("LED"," ",'Retrofit Inputs'!O924),CONCATENATE('Retrofit Inputs'!M924, " ",'Retrofit Inputs'!O924)))</f>
        <v/>
      </c>
      <c r="L920" s="123" t="str">
        <f>IF(K920="","",VLOOKUP(K920,Measures!D$11:G$245,4,FALSE))</f>
        <v/>
      </c>
      <c r="M920" s="121" t="str">
        <f>IF('Retrofit Inputs'!Q924=0,"",'Retrofit Inputs'!Q924)</f>
        <v/>
      </c>
      <c r="N920" s="129" t="str">
        <f>IF('Retrofit Inputs'!T924=0,"",'Retrofit Inputs'!T924)</f>
        <v/>
      </c>
      <c r="O920" s="130" t="str">
        <f ca="1">IF(OR(B920="",N920=""),"",IF(N920="None",0,INDEX(INDIRECT(CONCATENATE(B920,"SF")),1,MATCH(N920,Defaults!D$22:G$22,0))))</f>
        <v/>
      </c>
      <c r="P920" s="131" t="str">
        <f t="shared" ca="1" si="56"/>
        <v/>
      </c>
      <c r="Q920" s="228" t="str">
        <f t="shared" ca="1" si="57"/>
        <v/>
      </c>
      <c r="R920" s="132" t="str">
        <f t="shared" ca="1" si="58"/>
        <v/>
      </c>
      <c r="S920" s="352" t="str">
        <f t="shared" ca="1" si="59"/>
        <v/>
      </c>
    </row>
    <row r="921" spans="2:19" ht="15" customHeight="1">
      <c r="B921" s="348" t="str">
        <f>IF('Retrofit Inputs'!B925=0,"",'Retrofit Inputs'!B925)</f>
        <v/>
      </c>
      <c r="C921" s="118" t="str">
        <f>IF(B921="","",VLOOKUP(B921,Defaults!B$22:C$28,2,FALSE))</f>
        <v/>
      </c>
      <c r="D921" s="125" t="str">
        <f>IFERROR(VLOOKUP(F921,Measures!$D$11:$F$245,3,FALSE),"")</f>
        <v/>
      </c>
      <c r="E921" s="127" t="str">
        <f ca="1">IF(OR('Project Info'!$C$16="",B921=""),"",IF(D921="Screw-in Lighting",INDEX(INDIRECT(CONCATENATE(B921,"SI_IE")),'Project Info'!C$16,1),IF(D921="Hard-Wired Lighting",INDEX(INDIRECT(CONCATENATE(B921,"HW_IE")),'Project Info'!C$16,1))))</f>
        <v/>
      </c>
      <c r="F921" s="128" t="str">
        <f>IF(OR('Retrofit Inputs'!D925="",'Retrofit Inputs'!F925=""),"",IF(OR('Retrofit Inputs'!D925="LED Tube",'Retrofit Inputs'!D925="LED Kit"),CONCATENATE("LED"," ",'Retrofit Inputs'!F925),CONCATENATE('Retrofit Inputs'!D925, " ",'Retrofit Inputs'!F925)))</f>
        <v/>
      </c>
      <c r="G921" s="120" t="str">
        <f>IF(F921="","",VLOOKUP(F921,Measures!D$11:G$245,4,FALSE))</f>
        <v/>
      </c>
      <c r="H921" s="129" t="str">
        <f>IF('Retrofit Inputs'!H925=0,"",'Retrofit Inputs'!H925)</f>
        <v/>
      </c>
      <c r="I921" s="129" t="str">
        <f>IF('Retrofit Inputs'!K925=0,"",'Retrofit Inputs'!K925)</f>
        <v/>
      </c>
      <c r="J921" s="130" t="str">
        <f ca="1">IF(OR(B921="",I921=""),"",IF(I921="None",0,INDEX(INDIRECT(CONCATENATE(B921,"SF")),1,MATCH(I921,Defaults!D$22:G$22,0))))</f>
        <v/>
      </c>
      <c r="K921" s="128" t="str">
        <f>IF(OR('Retrofit Inputs'!M925="",'Retrofit Inputs'!O925=""),"",IF(OR('Retrofit Inputs'!M925="LED Tube",'Retrofit Inputs'!M925="LED Kit"),CONCATENATE("LED"," ",'Retrofit Inputs'!O925),CONCATENATE('Retrofit Inputs'!M925, " ",'Retrofit Inputs'!O925)))</f>
        <v/>
      </c>
      <c r="L921" s="123" t="str">
        <f>IF(K921="","",VLOOKUP(K921,Measures!D$11:G$245,4,FALSE))</f>
        <v/>
      </c>
      <c r="M921" s="121" t="str">
        <f>IF('Retrofit Inputs'!Q925=0,"",'Retrofit Inputs'!Q925)</f>
        <v/>
      </c>
      <c r="N921" s="129" t="str">
        <f>IF('Retrofit Inputs'!T925=0,"",'Retrofit Inputs'!T925)</f>
        <v/>
      </c>
      <c r="O921" s="130" t="str">
        <f ca="1">IF(OR(B921="",N921=""),"",IF(N921="None",0,INDEX(INDIRECT(CONCATENATE(B921,"SF")),1,MATCH(N921,Defaults!D$22:G$22,0))))</f>
        <v/>
      </c>
      <c r="P921" s="131" t="str">
        <f t="shared" ca="1" si="56"/>
        <v/>
      </c>
      <c r="Q921" s="228" t="str">
        <f t="shared" ca="1" si="57"/>
        <v/>
      </c>
      <c r="R921" s="132" t="str">
        <f t="shared" ca="1" si="58"/>
        <v/>
      </c>
      <c r="S921" s="352" t="str">
        <f t="shared" ca="1" si="59"/>
        <v/>
      </c>
    </row>
    <row r="922" spans="2:19" ht="15" customHeight="1">
      <c r="B922" s="348" t="str">
        <f>IF('Retrofit Inputs'!B926=0,"",'Retrofit Inputs'!B926)</f>
        <v/>
      </c>
      <c r="C922" s="118" t="str">
        <f>IF(B922="","",VLOOKUP(B922,Defaults!B$22:C$28,2,FALSE))</f>
        <v/>
      </c>
      <c r="D922" s="125" t="str">
        <f>IFERROR(VLOOKUP(F922,Measures!$D$11:$F$245,3,FALSE),"")</f>
        <v/>
      </c>
      <c r="E922" s="127" t="str">
        <f ca="1">IF(OR('Project Info'!$C$16="",B922=""),"",IF(D922="Screw-in Lighting",INDEX(INDIRECT(CONCATENATE(B922,"SI_IE")),'Project Info'!C$16,1),IF(D922="Hard-Wired Lighting",INDEX(INDIRECT(CONCATENATE(B922,"HW_IE")),'Project Info'!C$16,1))))</f>
        <v/>
      </c>
      <c r="F922" s="128" t="str">
        <f>IF(OR('Retrofit Inputs'!D926="",'Retrofit Inputs'!F926=""),"",IF(OR('Retrofit Inputs'!D926="LED Tube",'Retrofit Inputs'!D926="LED Kit"),CONCATENATE("LED"," ",'Retrofit Inputs'!F926),CONCATENATE('Retrofit Inputs'!D926, " ",'Retrofit Inputs'!F926)))</f>
        <v/>
      </c>
      <c r="G922" s="120" t="str">
        <f>IF(F922="","",VLOOKUP(F922,Measures!D$11:G$245,4,FALSE))</f>
        <v/>
      </c>
      <c r="H922" s="129" t="str">
        <f>IF('Retrofit Inputs'!H926=0,"",'Retrofit Inputs'!H926)</f>
        <v/>
      </c>
      <c r="I922" s="129" t="str">
        <f>IF('Retrofit Inputs'!K926=0,"",'Retrofit Inputs'!K926)</f>
        <v/>
      </c>
      <c r="J922" s="130" t="str">
        <f ca="1">IF(OR(B922="",I922=""),"",IF(I922="None",0,INDEX(INDIRECT(CONCATENATE(B922,"SF")),1,MATCH(I922,Defaults!D$22:G$22,0))))</f>
        <v/>
      </c>
      <c r="K922" s="128" t="str">
        <f>IF(OR('Retrofit Inputs'!M926="",'Retrofit Inputs'!O926=""),"",IF(OR('Retrofit Inputs'!M926="LED Tube",'Retrofit Inputs'!M926="LED Kit"),CONCATENATE("LED"," ",'Retrofit Inputs'!O926),CONCATENATE('Retrofit Inputs'!M926, " ",'Retrofit Inputs'!O926)))</f>
        <v/>
      </c>
      <c r="L922" s="123" t="str">
        <f>IF(K922="","",VLOOKUP(K922,Measures!D$11:G$245,4,FALSE))</f>
        <v/>
      </c>
      <c r="M922" s="121" t="str">
        <f>IF('Retrofit Inputs'!Q926=0,"",'Retrofit Inputs'!Q926)</f>
        <v/>
      </c>
      <c r="N922" s="129" t="str">
        <f>IF('Retrofit Inputs'!T926=0,"",'Retrofit Inputs'!T926)</f>
        <v/>
      </c>
      <c r="O922" s="130" t="str">
        <f ca="1">IF(OR(B922="",N922=""),"",IF(N922="None",0,INDEX(INDIRECT(CONCATENATE(B922,"SF")),1,MATCH(N922,Defaults!D$22:G$22,0))))</f>
        <v/>
      </c>
      <c r="P922" s="131" t="str">
        <f t="shared" ca="1" si="56"/>
        <v/>
      </c>
      <c r="Q922" s="228" t="str">
        <f t="shared" ca="1" si="57"/>
        <v/>
      </c>
      <c r="R922" s="132" t="str">
        <f t="shared" ca="1" si="58"/>
        <v/>
      </c>
      <c r="S922" s="352" t="str">
        <f t="shared" ca="1" si="59"/>
        <v/>
      </c>
    </row>
    <row r="923" spans="2:19" ht="15" customHeight="1">
      <c r="B923" s="348" t="str">
        <f>IF('Retrofit Inputs'!B927=0,"",'Retrofit Inputs'!B927)</f>
        <v/>
      </c>
      <c r="C923" s="118" t="str">
        <f>IF(B923="","",VLOOKUP(B923,Defaults!B$22:C$28,2,FALSE))</f>
        <v/>
      </c>
      <c r="D923" s="125" t="str">
        <f>IFERROR(VLOOKUP(F923,Measures!$D$11:$F$245,3,FALSE),"")</f>
        <v/>
      </c>
      <c r="E923" s="127" t="str">
        <f ca="1">IF(OR('Project Info'!$C$16="",B923=""),"",IF(D923="Screw-in Lighting",INDEX(INDIRECT(CONCATENATE(B923,"SI_IE")),'Project Info'!C$16,1),IF(D923="Hard-Wired Lighting",INDEX(INDIRECT(CONCATENATE(B923,"HW_IE")),'Project Info'!C$16,1))))</f>
        <v/>
      </c>
      <c r="F923" s="128" t="str">
        <f>IF(OR('Retrofit Inputs'!D927="",'Retrofit Inputs'!F927=""),"",IF(OR('Retrofit Inputs'!D927="LED Tube",'Retrofit Inputs'!D927="LED Kit"),CONCATENATE("LED"," ",'Retrofit Inputs'!F927),CONCATENATE('Retrofit Inputs'!D927, " ",'Retrofit Inputs'!F927)))</f>
        <v/>
      </c>
      <c r="G923" s="120" t="str">
        <f>IF(F923="","",VLOOKUP(F923,Measures!D$11:G$245,4,FALSE))</f>
        <v/>
      </c>
      <c r="H923" s="129" t="str">
        <f>IF('Retrofit Inputs'!H927=0,"",'Retrofit Inputs'!H927)</f>
        <v/>
      </c>
      <c r="I923" s="129" t="str">
        <f>IF('Retrofit Inputs'!K927=0,"",'Retrofit Inputs'!K927)</f>
        <v/>
      </c>
      <c r="J923" s="130" t="str">
        <f ca="1">IF(OR(B923="",I923=""),"",IF(I923="None",0,INDEX(INDIRECT(CONCATENATE(B923,"SF")),1,MATCH(I923,Defaults!D$22:G$22,0))))</f>
        <v/>
      </c>
      <c r="K923" s="128" t="str">
        <f>IF(OR('Retrofit Inputs'!M927="",'Retrofit Inputs'!O927=""),"",IF(OR('Retrofit Inputs'!M927="LED Tube",'Retrofit Inputs'!M927="LED Kit"),CONCATENATE("LED"," ",'Retrofit Inputs'!O927),CONCATENATE('Retrofit Inputs'!M927, " ",'Retrofit Inputs'!O927)))</f>
        <v/>
      </c>
      <c r="L923" s="123" t="str">
        <f>IF(K923="","",VLOOKUP(K923,Measures!D$11:G$245,4,FALSE))</f>
        <v/>
      </c>
      <c r="M923" s="121" t="str">
        <f>IF('Retrofit Inputs'!Q927=0,"",'Retrofit Inputs'!Q927)</f>
        <v/>
      </c>
      <c r="N923" s="129" t="str">
        <f>IF('Retrofit Inputs'!T927=0,"",'Retrofit Inputs'!T927)</f>
        <v/>
      </c>
      <c r="O923" s="130" t="str">
        <f ca="1">IF(OR(B923="",N923=""),"",IF(N923="None",0,INDEX(INDIRECT(CONCATENATE(B923,"SF")),1,MATCH(N923,Defaults!D$22:G$22,0))))</f>
        <v/>
      </c>
      <c r="P923" s="131" t="str">
        <f t="shared" ca="1" si="56"/>
        <v/>
      </c>
      <c r="Q923" s="228" t="str">
        <f t="shared" ca="1" si="57"/>
        <v/>
      </c>
      <c r="R923" s="132" t="str">
        <f t="shared" ca="1" si="58"/>
        <v/>
      </c>
      <c r="S923" s="352" t="str">
        <f t="shared" ca="1" si="59"/>
        <v/>
      </c>
    </row>
    <row r="924" spans="2:19" ht="15" customHeight="1">
      <c r="B924" s="348" t="str">
        <f>IF('Retrofit Inputs'!B928=0,"",'Retrofit Inputs'!B928)</f>
        <v/>
      </c>
      <c r="C924" s="118" t="str">
        <f>IF(B924="","",VLOOKUP(B924,Defaults!B$22:C$28,2,FALSE))</f>
        <v/>
      </c>
      <c r="D924" s="125" t="str">
        <f>IFERROR(VLOOKUP(F924,Measures!$D$11:$F$245,3,FALSE),"")</f>
        <v/>
      </c>
      <c r="E924" s="127" t="str">
        <f ca="1">IF(OR('Project Info'!$C$16="",B924=""),"",IF(D924="Screw-in Lighting",INDEX(INDIRECT(CONCATENATE(B924,"SI_IE")),'Project Info'!C$16,1),IF(D924="Hard-Wired Lighting",INDEX(INDIRECT(CONCATENATE(B924,"HW_IE")),'Project Info'!C$16,1))))</f>
        <v/>
      </c>
      <c r="F924" s="133" t="str">
        <f>IF(OR('Retrofit Inputs'!D928="",'Retrofit Inputs'!F928=""),"",IF(OR('Retrofit Inputs'!D928="LED Tube",'Retrofit Inputs'!D928="LED Kit"),CONCATENATE("LED"," ",'Retrofit Inputs'!F928),CONCATENATE('Retrofit Inputs'!D928, " ",'Retrofit Inputs'!F928)))</f>
        <v/>
      </c>
      <c r="G924" s="120" t="str">
        <f>IF(F924="","",VLOOKUP(F924,Measures!D$11:G$245,4,FALSE))</f>
        <v/>
      </c>
      <c r="H924" s="134" t="str">
        <f>IF('Retrofit Inputs'!H928=0,"",'Retrofit Inputs'!H928)</f>
        <v/>
      </c>
      <c r="I924" s="134" t="str">
        <f>IF('Retrofit Inputs'!K928=0,"",'Retrofit Inputs'!K928)</f>
        <v/>
      </c>
      <c r="J924" s="135" t="str">
        <f ca="1">IF(OR(B924="",I924=""),"",IF(I924="None",0,INDEX(INDIRECT(CONCATENATE(B924,"SF")),1,MATCH(I924,Defaults!D$22:G$22,0))))</f>
        <v/>
      </c>
      <c r="K924" s="128" t="str">
        <f>IF(OR('Retrofit Inputs'!M928="",'Retrofit Inputs'!O928=""),"",IF(OR('Retrofit Inputs'!M928="LED Tube",'Retrofit Inputs'!M928="LED Kit"),CONCATENATE("LED"," ",'Retrofit Inputs'!O928),CONCATENATE('Retrofit Inputs'!M928, " ",'Retrofit Inputs'!O928)))</f>
        <v/>
      </c>
      <c r="L924" s="123" t="str">
        <f>IF(K924="","",VLOOKUP(K924,Measures!D$11:G$245,4,FALSE))</f>
        <v/>
      </c>
      <c r="M924" s="121" t="str">
        <f>IF('Retrofit Inputs'!Q928=0,"",'Retrofit Inputs'!Q928)</f>
        <v/>
      </c>
      <c r="N924" s="129" t="str">
        <f>IF('Retrofit Inputs'!T928=0,"",'Retrofit Inputs'!T928)</f>
        <v/>
      </c>
      <c r="O924" s="130" t="str">
        <f ca="1">IF(OR(B924="",N924=""),"",IF(N924="None",0,INDEX(INDIRECT(CONCATENATE(B924,"SF")),1,MATCH(N924,Defaults!D$22:G$22,0))))</f>
        <v/>
      </c>
      <c r="P924" s="131" t="str">
        <f t="shared" ca="1" si="56"/>
        <v/>
      </c>
      <c r="Q924" s="228" t="str">
        <f t="shared" ca="1" si="57"/>
        <v/>
      </c>
      <c r="R924" s="132" t="str">
        <f t="shared" ca="1" si="58"/>
        <v/>
      </c>
      <c r="S924" s="352" t="str">
        <f t="shared" ca="1" si="59"/>
        <v/>
      </c>
    </row>
    <row r="925" spans="2:19" ht="15" customHeight="1">
      <c r="B925" s="348" t="str">
        <f>IF('Retrofit Inputs'!B929=0,"",'Retrofit Inputs'!B929)</f>
        <v/>
      </c>
      <c r="C925" s="118" t="str">
        <f>IF(B925="","",VLOOKUP(B925,Defaults!B$22:C$28,2,FALSE))</f>
        <v/>
      </c>
      <c r="D925" s="125" t="str">
        <f>IFERROR(VLOOKUP(F925,Measures!$D$11:$F$245,3,FALSE),"")</f>
        <v/>
      </c>
      <c r="E925" s="127" t="str">
        <f ca="1">IF(OR('Project Info'!$C$16="",B925=""),"",IF(D925="Screw-in Lighting",INDEX(INDIRECT(CONCATENATE(B925,"SI_IE")),'Project Info'!C$16,1),IF(D925="Hard-Wired Lighting",INDEX(INDIRECT(CONCATENATE(B925,"HW_IE")),'Project Info'!C$16,1))))</f>
        <v/>
      </c>
      <c r="F925" s="133" t="str">
        <f>IF(OR('Retrofit Inputs'!D929="",'Retrofit Inputs'!F929=""),"",IF(OR('Retrofit Inputs'!D929="LED Tube",'Retrofit Inputs'!D929="LED Kit"),CONCATENATE("LED"," ",'Retrofit Inputs'!F929),CONCATENATE('Retrofit Inputs'!D929, " ",'Retrofit Inputs'!F929)))</f>
        <v/>
      </c>
      <c r="G925" s="120" t="str">
        <f>IF(F925="","",VLOOKUP(F925,Measures!D$11:G$245,4,FALSE))</f>
        <v/>
      </c>
      <c r="H925" s="134" t="str">
        <f>IF('Retrofit Inputs'!H929=0,"",'Retrofit Inputs'!H929)</f>
        <v/>
      </c>
      <c r="I925" s="134" t="str">
        <f>IF('Retrofit Inputs'!K929=0,"",'Retrofit Inputs'!K929)</f>
        <v/>
      </c>
      <c r="J925" s="135" t="str">
        <f ca="1">IF(OR(B925="",I925=""),"",IF(I925="None",0,INDEX(INDIRECT(CONCATENATE(B925,"SF")),1,MATCH(I925,Defaults!D$22:G$22,0))))</f>
        <v/>
      </c>
      <c r="K925" s="128" t="str">
        <f>IF(OR('Retrofit Inputs'!M929="",'Retrofit Inputs'!O929=""),"",IF(OR('Retrofit Inputs'!M929="LED Tube",'Retrofit Inputs'!M929="LED Kit"),CONCATENATE("LED"," ",'Retrofit Inputs'!O929),CONCATENATE('Retrofit Inputs'!M929, " ",'Retrofit Inputs'!O929)))</f>
        <v/>
      </c>
      <c r="L925" s="123" t="str">
        <f>IF(K925="","",VLOOKUP(K925,Measures!D$11:G$245,4,FALSE))</f>
        <v/>
      </c>
      <c r="M925" s="121" t="str">
        <f>IF('Retrofit Inputs'!Q929=0,"",'Retrofit Inputs'!Q929)</f>
        <v/>
      </c>
      <c r="N925" s="129" t="str">
        <f>IF('Retrofit Inputs'!T929=0,"",'Retrofit Inputs'!T929)</f>
        <v/>
      </c>
      <c r="O925" s="130" t="str">
        <f ca="1">IF(OR(B925="",N925=""),"",IF(N925="None",0,INDEX(INDIRECT(CONCATENATE(B925,"SF")),1,MATCH(N925,Defaults!D$22:G$22,0))))</f>
        <v/>
      </c>
      <c r="P925" s="131" t="str">
        <f t="shared" ca="1" si="56"/>
        <v/>
      </c>
      <c r="Q925" s="228" t="str">
        <f t="shared" ca="1" si="57"/>
        <v/>
      </c>
      <c r="R925" s="132" t="str">
        <f t="shared" ca="1" si="58"/>
        <v/>
      </c>
      <c r="S925" s="352" t="str">
        <f t="shared" ca="1" si="59"/>
        <v/>
      </c>
    </row>
    <row r="926" spans="2:19" ht="15" customHeight="1">
      <c r="B926" s="348" t="str">
        <f>IF('Retrofit Inputs'!B930=0,"",'Retrofit Inputs'!B930)</f>
        <v/>
      </c>
      <c r="C926" s="118" t="str">
        <f>IF(B926="","",VLOOKUP(B926,Defaults!B$22:C$28,2,FALSE))</f>
        <v/>
      </c>
      <c r="D926" s="125" t="str">
        <f>IFERROR(VLOOKUP(F926,Measures!$D$11:$F$245,3,FALSE),"")</f>
        <v/>
      </c>
      <c r="E926" s="127" t="str">
        <f ca="1">IF(OR('Project Info'!$C$16="",B926=""),"",IF(D926="Screw-in Lighting",INDEX(INDIRECT(CONCATENATE(B926,"SI_IE")),'Project Info'!C$16,1),IF(D926="Hard-Wired Lighting",INDEX(INDIRECT(CONCATENATE(B926,"HW_IE")),'Project Info'!C$16,1))))</f>
        <v/>
      </c>
      <c r="F926" s="117" t="str">
        <f>IF(OR('Retrofit Inputs'!D930="",'Retrofit Inputs'!F930=""),"",IF(OR('Retrofit Inputs'!D930="LED Tube",'Retrofit Inputs'!D930="LED Kit"),CONCATENATE("LED"," ",'Retrofit Inputs'!F930),CONCATENATE('Retrofit Inputs'!D930, " ",'Retrofit Inputs'!F930)))</f>
        <v/>
      </c>
      <c r="G926" s="120" t="str">
        <f>IF(F926="","",VLOOKUP(F926,Measures!D$11:G$245,4,FALSE))</f>
        <v/>
      </c>
      <c r="H926" s="121" t="str">
        <f>IF('Retrofit Inputs'!H930=0,"",'Retrofit Inputs'!H930)</f>
        <v/>
      </c>
      <c r="I926" s="121" t="str">
        <f>IF('Retrofit Inputs'!K930=0,"",'Retrofit Inputs'!K930)</f>
        <v/>
      </c>
      <c r="J926" s="122" t="str">
        <f ca="1">IF(OR(B926="",I926=""),"",IF(I926="None",0,INDEX(INDIRECT(CONCATENATE(B926,"SF")),1,MATCH(I926,Defaults!D$22:G$22,0))))</f>
        <v/>
      </c>
      <c r="K926" s="117" t="str">
        <f>IF(OR('Retrofit Inputs'!M930="",'Retrofit Inputs'!O930=""),"",IF(OR('Retrofit Inputs'!M930="LED Tube",'Retrofit Inputs'!M930="LED Kit"),CONCATENATE("LED"," ",'Retrofit Inputs'!O930),CONCATENATE('Retrofit Inputs'!M930, " ",'Retrofit Inputs'!O930)))</f>
        <v/>
      </c>
      <c r="L926" s="123" t="str">
        <f>IF(K926="","",VLOOKUP(K926,Measures!D$11:G$245,4,FALSE))</f>
        <v/>
      </c>
      <c r="M926" s="121" t="str">
        <f>IF('Retrofit Inputs'!Q930=0,"",'Retrofit Inputs'!Q930)</f>
        <v/>
      </c>
      <c r="N926" s="121" t="str">
        <f>IF('Retrofit Inputs'!T930=0,"",'Retrofit Inputs'!T930)</f>
        <v/>
      </c>
      <c r="O926" s="122" t="str">
        <f ca="1">IF(OR(B926="",N926=""),"",IF(N926="None",0,INDEX(INDIRECT(CONCATENATE(B926,"SF")),1,MATCH(N926,Defaults!D$22:G$22,0))))</f>
        <v/>
      </c>
      <c r="P926" s="136" t="str">
        <f t="shared" ca="1" si="56"/>
        <v/>
      </c>
      <c r="Q926" s="230" t="str">
        <f t="shared" ca="1" si="57"/>
        <v/>
      </c>
      <c r="R926" s="126" t="str">
        <f t="shared" ca="1" si="58"/>
        <v/>
      </c>
      <c r="S926" s="351" t="str">
        <f t="shared" ca="1" si="59"/>
        <v/>
      </c>
    </row>
    <row r="927" spans="2:19" ht="15" customHeight="1">
      <c r="B927" s="348" t="str">
        <f>IF('Retrofit Inputs'!B931=0,"",'Retrofit Inputs'!B931)</f>
        <v/>
      </c>
      <c r="C927" s="118" t="str">
        <f>IF(B927="","",VLOOKUP(B927,Defaults!B$22:C$28,2,FALSE))</f>
        <v/>
      </c>
      <c r="D927" s="125" t="str">
        <f>IFERROR(VLOOKUP(F927,Measures!$D$11:$F$245,3,FALSE),"")</f>
        <v/>
      </c>
      <c r="E927" s="127" t="str">
        <f ca="1">IF(OR('Project Info'!$C$16="",B927=""),"",IF(D927="Screw-in Lighting",INDEX(INDIRECT(CONCATENATE(B927,"SI_IE")),'Project Info'!C$16,1),IF(D927="Hard-Wired Lighting",INDEX(INDIRECT(CONCATENATE(B927,"HW_IE")),'Project Info'!C$16,1))))</f>
        <v/>
      </c>
      <c r="F927" s="128" t="str">
        <f>IF(OR('Retrofit Inputs'!D931="",'Retrofit Inputs'!F931=""),"",IF(OR('Retrofit Inputs'!D931="LED Tube",'Retrofit Inputs'!D931="LED Kit"),CONCATENATE("LED"," ",'Retrofit Inputs'!F931),CONCATENATE('Retrofit Inputs'!D931, " ",'Retrofit Inputs'!F931)))</f>
        <v/>
      </c>
      <c r="G927" s="120" t="str">
        <f>IF(F927="","",VLOOKUP(F927,Measures!D$11:G$245,4,FALSE))</f>
        <v/>
      </c>
      <c r="H927" s="129" t="str">
        <f>IF('Retrofit Inputs'!H931=0,"",'Retrofit Inputs'!H931)</f>
        <v/>
      </c>
      <c r="I927" s="129" t="str">
        <f>IF('Retrofit Inputs'!K931=0,"",'Retrofit Inputs'!K931)</f>
        <v/>
      </c>
      <c r="J927" s="130" t="str">
        <f ca="1">IF(OR(B927="",I927=""),"",IF(I927="None",0,INDEX(INDIRECT(CONCATENATE(B927,"SF")),1,MATCH(I927,Defaults!D$22:G$22,0))))</f>
        <v/>
      </c>
      <c r="K927" s="128" t="str">
        <f>IF(OR('Retrofit Inputs'!M931="",'Retrofit Inputs'!O931=""),"",IF(OR('Retrofit Inputs'!M931="LED Tube",'Retrofit Inputs'!M931="LED Kit"),CONCATENATE("LED"," ",'Retrofit Inputs'!O931),CONCATENATE('Retrofit Inputs'!M931, " ",'Retrofit Inputs'!O931)))</f>
        <v/>
      </c>
      <c r="L927" s="123" t="str">
        <f>IF(K927="","",VLOOKUP(K927,Measures!D$11:G$245,4,FALSE))</f>
        <v/>
      </c>
      <c r="M927" s="121" t="str">
        <f>IF('Retrofit Inputs'!Q931=0,"",'Retrofit Inputs'!Q931)</f>
        <v/>
      </c>
      <c r="N927" s="129" t="str">
        <f>IF('Retrofit Inputs'!T931=0,"",'Retrofit Inputs'!T931)</f>
        <v/>
      </c>
      <c r="O927" s="130" t="str">
        <f ca="1">IF(OR(B927="",N927=""),"",IF(N927="None",0,INDEX(INDIRECT(CONCATENATE(B927,"SF")),1,MATCH(N927,Defaults!D$22:G$22,0))))</f>
        <v/>
      </c>
      <c r="P927" s="131" t="str">
        <f t="shared" ca="1" si="56"/>
        <v/>
      </c>
      <c r="Q927" s="228" t="str">
        <f t="shared" ca="1" si="57"/>
        <v/>
      </c>
      <c r="R927" s="132" t="str">
        <f t="shared" ca="1" si="58"/>
        <v/>
      </c>
      <c r="S927" s="352" t="str">
        <f t="shared" ca="1" si="59"/>
        <v/>
      </c>
    </row>
    <row r="928" spans="2:19" ht="15.5">
      <c r="B928" s="348" t="str">
        <f>IF('Retrofit Inputs'!B932=0,"",'Retrofit Inputs'!B932)</f>
        <v/>
      </c>
      <c r="C928" s="118" t="str">
        <f>IF(B928="","",VLOOKUP(B928,Defaults!B$22:C$28,2,FALSE))</f>
        <v/>
      </c>
      <c r="D928" s="125" t="str">
        <f>IFERROR(VLOOKUP(F928,Measures!$D$11:$F$245,3,FALSE),"")</f>
        <v/>
      </c>
      <c r="E928" s="127" t="str">
        <f ca="1">IF(OR('Project Info'!$C$16="",B928=""),"",IF(D928="Screw-in Lighting",INDEX(INDIRECT(CONCATENATE(B928,"SI_IE")),'Project Info'!C$16,1),IF(D928="Hard-Wired Lighting",INDEX(INDIRECT(CONCATENATE(B928,"HW_IE")),'Project Info'!C$16,1))))</f>
        <v/>
      </c>
      <c r="F928" s="128" t="str">
        <f>IF(OR('Retrofit Inputs'!D932="",'Retrofit Inputs'!F932=""),"",IF(OR('Retrofit Inputs'!D932="LED Tube",'Retrofit Inputs'!D932="LED Kit"),CONCATENATE("LED"," ",'Retrofit Inputs'!F932),CONCATENATE('Retrofit Inputs'!D932, " ",'Retrofit Inputs'!F932)))</f>
        <v/>
      </c>
      <c r="G928" s="120" t="str">
        <f>IF(F928="","",VLOOKUP(F928,Measures!D$11:G$245,4,FALSE))</f>
        <v/>
      </c>
      <c r="H928" s="129" t="str">
        <f>IF('Retrofit Inputs'!H932=0,"",'Retrofit Inputs'!H932)</f>
        <v/>
      </c>
      <c r="I928" s="129" t="str">
        <f>IF('Retrofit Inputs'!K932=0,"",'Retrofit Inputs'!K932)</f>
        <v/>
      </c>
      <c r="J928" s="130" t="str">
        <f ca="1">IF(OR(B928="",I928=""),"",IF(I928="None",0,INDEX(INDIRECT(CONCATENATE(B928,"SF")),1,MATCH(I928,Defaults!D$22:G$22,0))))</f>
        <v/>
      </c>
      <c r="K928" s="24" t="str">
        <f>IF(OR('Retrofit Inputs'!M932="",'Retrofit Inputs'!O932=""),"",IF(OR('Retrofit Inputs'!M932="LED Tube",'Retrofit Inputs'!M932="LED Kit"),CONCATENATE("LED"," ",'Retrofit Inputs'!O932),CONCATENATE('Retrofit Inputs'!M932, " ",'Retrofit Inputs'!O932)))</f>
        <v/>
      </c>
      <c r="L928" s="123" t="str">
        <f>IF(K928="","",VLOOKUP(K928,Measures!D$11:G$245,4,FALSE))</f>
        <v/>
      </c>
      <c r="M928" s="121" t="str">
        <f>IF('Retrofit Inputs'!Q932=0,"",'Retrofit Inputs'!Q932)</f>
        <v/>
      </c>
      <c r="N928" s="25" t="str">
        <f>IF('Retrofit Inputs'!T932=0,"",'Retrofit Inputs'!T932)</f>
        <v/>
      </c>
      <c r="O928" s="26" t="str">
        <f ca="1">IF(OR(B928="",N928=""),"",IF(N928="None",0,INDEX(INDIRECT(CONCATENATE(B928,"SF")),1,MATCH(N928,Defaults!D$22:G$22,0))))</f>
        <v/>
      </c>
      <c r="P928" s="27" t="str">
        <f t="shared" ca="1" si="56"/>
        <v/>
      </c>
      <c r="Q928" s="229" t="str">
        <f t="shared" ca="1" si="57"/>
        <v/>
      </c>
      <c r="R928" s="81" t="str">
        <f t="shared" ca="1" si="58"/>
        <v/>
      </c>
      <c r="S928" s="353" t="str">
        <f t="shared" ca="1" si="59"/>
        <v/>
      </c>
    </row>
    <row r="929" spans="2:19" ht="15.5">
      <c r="B929" s="348" t="str">
        <f>IF('Retrofit Inputs'!B933=0,"",'Retrofit Inputs'!B933)</f>
        <v/>
      </c>
      <c r="C929" s="118" t="str">
        <f>IF(B929="","",VLOOKUP(B929,Defaults!B$22:C$28,2,FALSE))</f>
        <v/>
      </c>
      <c r="D929" s="125" t="str">
        <f>IFERROR(VLOOKUP(F929,Measures!$D$11:$F$245,3,FALSE),"")</f>
        <v/>
      </c>
      <c r="E929" s="127" t="str">
        <f ca="1">IF(OR('Project Info'!$C$16="",B929=""),"",IF(D929="Screw-in Lighting",INDEX(INDIRECT(CONCATENATE(B929,"SI_IE")),'Project Info'!C$16,1),IF(D929="Hard-Wired Lighting",INDEX(INDIRECT(CONCATENATE(B929,"HW_IE")),'Project Info'!C$16,1))))</f>
        <v/>
      </c>
      <c r="F929" s="128" t="str">
        <f>IF(OR('Retrofit Inputs'!D933="",'Retrofit Inputs'!F933=""),"",IF(OR('Retrofit Inputs'!D933="LED Tube",'Retrofit Inputs'!D933="LED Kit"),CONCATENATE("LED"," ",'Retrofit Inputs'!F933),CONCATENATE('Retrofit Inputs'!D933, " ",'Retrofit Inputs'!F933)))</f>
        <v/>
      </c>
      <c r="G929" s="120" t="str">
        <f>IF(F929="","",VLOOKUP(F929,Measures!D$11:G$245,4,FALSE))</f>
        <v/>
      </c>
      <c r="H929" s="129" t="str">
        <f>IF('Retrofit Inputs'!H933=0,"",'Retrofit Inputs'!H933)</f>
        <v/>
      </c>
      <c r="I929" s="129" t="str">
        <f>IF('Retrofit Inputs'!K933=0,"",'Retrofit Inputs'!K933)</f>
        <v/>
      </c>
      <c r="J929" s="130" t="str">
        <f ca="1">IF(OR(B929="",I929=""),"",IF(I929="None",0,INDEX(INDIRECT(CONCATENATE(B929,"SF")),1,MATCH(I929,Defaults!D$22:G$22,0))))</f>
        <v/>
      </c>
      <c r="K929" s="128" t="str">
        <f>IF(OR('Retrofit Inputs'!M933="",'Retrofit Inputs'!O933=""),"",IF(OR('Retrofit Inputs'!M933="LED Tube",'Retrofit Inputs'!M933="LED Kit"),CONCATENATE("LED"," ",'Retrofit Inputs'!O933),CONCATENATE('Retrofit Inputs'!M933, " ",'Retrofit Inputs'!O933)))</f>
        <v/>
      </c>
      <c r="L929" s="123" t="str">
        <f>IF(K929="","",VLOOKUP(K929,Measures!D$11:G$245,4,FALSE))</f>
        <v/>
      </c>
      <c r="M929" s="121" t="str">
        <f>IF('Retrofit Inputs'!Q933=0,"",'Retrofit Inputs'!Q933)</f>
        <v/>
      </c>
      <c r="N929" s="129" t="str">
        <f>IF('Retrofit Inputs'!T933=0,"",'Retrofit Inputs'!T933)</f>
        <v/>
      </c>
      <c r="O929" s="130" t="str">
        <f ca="1">IF(OR(B929="",N929=""),"",IF(N929="None",0,INDEX(INDIRECT(CONCATENATE(B929,"SF")),1,MATCH(N929,Defaults!D$22:G$22,0))))</f>
        <v/>
      </c>
      <c r="P929" s="131" t="str">
        <f t="shared" ca="1" si="56"/>
        <v/>
      </c>
      <c r="Q929" s="228" t="str">
        <f t="shared" ca="1" si="57"/>
        <v/>
      </c>
      <c r="R929" s="132" t="str">
        <f t="shared" ca="1" si="58"/>
        <v/>
      </c>
      <c r="S929" s="352" t="str">
        <f t="shared" ca="1" si="59"/>
        <v/>
      </c>
    </row>
    <row r="930" spans="2:19" ht="15.5">
      <c r="B930" s="348" t="str">
        <f>IF('Retrofit Inputs'!B934=0,"",'Retrofit Inputs'!B934)</f>
        <v/>
      </c>
      <c r="C930" s="118" t="str">
        <f>IF(B930="","",VLOOKUP(B930,Defaults!B$22:C$28,2,FALSE))</f>
        <v/>
      </c>
      <c r="D930" s="125" t="str">
        <f>IFERROR(VLOOKUP(F930,Measures!$D$11:$F$245,3,FALSE),"")</f>
        <v/>
      </c>
      <c r="E930" s="127" t="str">
        <f ca="1">IF(OR('Project Info'!$C$16="",B930=""),"",IF(D930="Screw-in Lighting",INDEX(INDIRECT(CONCATENATE(B930,"SI_IE")),'Project Info'!C$16,1),IF(D930="Hard-Wired Lighting",INDEX(INDIRECT(CONCATENATE(B930,"HW_IE")),'Project Info'!C$16,1))))</f>
        <v/>
      </c>
      <c r="F930" s="128" t="str">
        <f>IF(OR('Retrofit Inputs'!D934="",'Retrofit Inputs'!F934=""),"",IF(OR('Retrofit Inputs'!D934="LED Tube",'Retrofit Inputs'!D934="LED Kit"),CONCATENATE("LED"," ",'Retrofit Inputs'!F934),CONCATENATE('Retrofit Inputs'!D934, " ",'Retrofit Inputs'!F934)))</f>
        <v/>
      </c>
      <c r="G930" s="120" t="str">
        <f>IF(F930="","",VLOOKUP(F930,Measures!D$11:G$245,4,FALSE))</f>
        <v/>
      </c>
      <c r="H930" s="129" t="str">
        <f>IF('Retrofit Inputs'!H934=0,"",'Retrofit Inputs'!H934)</f>
        <v/>
      </c>
      <c r="I930" s="129" t="str">
        <f>IF('Retrofit Inputs'!K934=0,"",'Retrofit Inputs'!K934)</f>
        <v/>
      </c>
      <c r="J930" s="130" t="str">
        <f ca="1">IF(OR(B930="",I930=""),"",IF(I930="None",0,INDEX(INDIRECT(CONCATENATE(B930,"SF")),1,MATCH(I930,Defaults!D$22:G$22,0))))</f>
        <v/>
      </c>
      <c r="K930" s="128" t="str">
        <f>IF(OR('Retrofit Inputs'!M934="",'Retrofit Inputs'!O934=""),"",IF(OR('Retrofit Inputs'!M934="LED Tube",'Retrofit Inputs'!M934="LED Kit"),CONCATENATE("LED"," ",'Retrofit Inputs'!O934),CONCATENATE('Retrofit Inputs'!M934, " ",'Retrofit Inputs'!O934)))</f>
        <v/>
      </c>
      <c r="L930" s="123" t="str">
        <f>IF(K930="","",VLOOKUP(K930,Measures!D$11:G$245,4,FALSE))</f>
        <v/>
      </c>
      <c r="M930" s="121" t="str">
        <f>IF('Retrofit Inputs'!Q934=0,"",'Retrofit Inputs'!Q934)</f>
        <v/>
      </c>
      <c r="N930" s="129" t="str">
        <f>IF('Retrofit Inputs'!T934=0,"",'Retrofit Inputs'!T934)</f>
        <v/>
      </c>
      <c r="O930" s="130" t="str">
        <f ca="1">IF(OR(B930="",N930=""),"",IF(N930="None",0,INDEX(INDIRECT(CONCATENATE(B930,"SF")),1,MATCH(N930,Defaults!D$22:G$22,0))))</f>
        <v/>
      </c>
      <c r="P930" s="131" t="str">
        <f t="shared" ca="1" si="56"/>
        <v/>
      </c>
      <c r="Q930" s="228" t="str">
        <f t="shared" ca="1" si="57"/>
        <v/>
      </c>
      <c r="R930" s="132" t="str">
        <f t="shared" ca="1" si="58"/>
        <v/>
      </c>
      <c r="S930" s="352" t="str">
        <f t="shared" ca="1" si="59"/>
        <v/>
      </c>
    </row>
    <row r="931" spans="2:19" ht="15.5">
      <c r="B931" s="348" t="str">
        <f>IF('Retrofit Inputs'!B935=0,"",'Retrofit Inputs'!B935)</f>
        <v/>
      </c>
      <c r="C931" s="118" t="str">
        <f>IF(B931="","",VLOOKUP(B931,Defaults!B$22:C$28,2,FALSE))</f>
        <v/>
      </c>
      <c r="D931" s="125" t="str">
        <f>IFERROR(VLOOKUP(F931,Measures!$D$11:$F$245,3,FALSE),"")</f>
        <v/>
      </c>
      <c r="E931" s="127" t="str">
        <f ca="1">IF(OR('Project Info'!$C$16="",B931=""),"",IF(D931="Screw-in Lighting",INDEX(INDIRECT(CONCATENATE(B931,"SI_IE")),'Project Info'!C$16,1),IF(D931="Hard-Wired Lighting",INDEX(INDIRECT(CONCATENATE(B931,"HW_IE")),'Project Info'!C$16,1))))</f>
        <v/>
      </c>
      <c r="F931" s="128" t="str">
        <f>IF(OR('Retrofit Inputs'!D935="",'Retrofit Inputs'!F935=""),"",IF(OR('Retrofit Inputs'!D935="LED Tube",'Retrofit Inputs'!D935="LED Kit"),CONCATENATE("LED"," ",'Retrofit Inputs'!F935),CONCATENATE('Retrofit Inputs'!D935, " ",'Retrofit Inputs'!F935)))</f>
        <v/>
      </c>
      <c r="G931" s="120" t="str">
        <f>IF(F931="","",VLOOKUP(F931,Measures!D$11:G$245,4,FALSE))</f>
        <v/>
      </c>
      <c r="H931" s="129" t="str">
        <f>IF('Retrofit Inputs'!H935=0,"",'Retrofit Inputs'!H935)</f>
        <v/>
      </c>
      <c r="I931" s="129" t="str">
        <f>IF('Retrofit Inputs'!K935=0,"",'Retrofit Inputs'!K935)</f>
        <v/>
      </c>
      <c r="J931" s="130" t="str">
        <f ca="1">IF(OR(B931="",I931=""),"",IF(I931="None",0,INDEX(INDIRECT(CONCATENATE(B931,"SF")),1,MATCH(I931,Defaults!D$22:G$22,0))))</f>
        <v/>
      </c>
      <c r="K931" s="128" t="str">
        <f>IF(OR('Retrofit Inputs'!M935="",'Retrofit Inputs'!O935=""),"",IF(OR('Retrofit Inputs'!M935="LED Tube",'Retrofit Inputs'!M935="LED Kit"),CONCATENATE("LED"," ",'Retrofit Inputs'!O935),CONCATENATE('Retrofit Inputs'!M935, " ",'Retrofit Inputs'!O935)))</f>
        <v/>
      </c>
      <c r="L931" s="123" t="str">
        <f>IF(K931="","",VLOOKUP(K931,Measures!D$11:G$245,4,FALSE))</f>
        <v/>
      </c>
      <c r="M931" s="121" t="str">
        <f>IF('Retrofit Inputs'!Q935=0,"",'Retrofit Inputs'!Q935)</f>
        <v/>
      </c>
      <c r="N931" s="129" t="str">
        <f>IF('Retrofit Inputs'!T935=0,"",'Retrofit Inputs'!T935)</f>
        <v/>
      </c>
      <c r="O931" s="130" t="str">
        <f ca="1">IF(OR(B931="",N931=""),"",IF(N931="None",0,INDEX(INDIRECT(CONCATENATE(B931,"SF")),1,MATCH(N931,Defaults!D$22:G$22,0))))</f>
        <v/>
      </c>
      <c r="P931" s="131" t="str">
        <f t="shared" ca="1" si="56"/>
        <v/>
      </c>
      <c r="Q931" s="228" t="str">
        <f t="shared" ca="1" si="57"/>
        <v/>
      </c>
      <c r="R931" s="132" t="str">
        <f t="shared" ca="1" si="58"/>
        <v/>
      </c>
      <c r="S931" s="352" t="str">
        <f t="shared" ca="1" si="59"/>
        <v/>
      </c>
    </row>
    <row r="932" spans="2:19" ht="15.5">
      <c r="B932" s="348" t="str">
        <f>IF('Retrofit Inputs'!B936=0,"",'Retrofit Inputs'!B936)</f>
        <v/>
      </c>
      <c r="C932" s="118" t="str">
        <f>IF(B932="","",VLOOKUP(B932,Defaults!B$22:C$28,2,FALSE))</f>
        <v/>
      </c>
      <c r="D932" s="125" t="str">
        <f>IFERROR(VLOOKUP(F932,Measures!$D$11:$F$245,3,FALSE),"")</f>
        <v/>
      </c>
      <c r="E932" s="127" t="str">
        <f ca="1">IF(OR('Project Info'!$C$16="",B932=""),"",IF(D932="Screw-in Lighting",INDEX(INDIRECT(CONCATENATE(B932,"SI_IE")),'Project Info'!C$16,1),IF(D932="Hard-Wired Lighting",INDEX(INDIRECT(CONCATENATE(B932,"HW_IE")),'Project Info'!C$16,1))))</f>
        <v/>
      </c>
      <c r="F932" s="128" t="str">
        <f>IF(OR('Retrofit Inputs'!D936="",'Retrofit Inputs'!F936=""),"",IF(OR('Retrofit Inputs'!D936="LED Tube",'Retrofit Inputs'!D936="LED Kit"),CONCATENATE("LED"," ",'Retrofit Inputs'!F936),CONCATENATE('Retrofit Inputs'!D936, " ",'Retrofit Inputs'!F936)))</f>
        <v/>
      </c>
      <c r="G932" s="120" t="str">
        <f>IF(F932="","",VLOOKUP(F932,Measures!D$11:G$245,4,FALSE))</f>
        <v/>
      </c>
      <c r="H932" s="129" t="str">
        <f>IF('Retrofit Inputs'!H936=0,"",'Retrofit Inputs'!H936)</f>
        <v/>
      </c>
      <c r="I932" s="129" t="str">
        <f>IF('Retrofit Inputs'!K936=0,"",'Retrofit Inputs'!K936)</f>
        <v/>
      </c>
      <c r="J932" s="130" t="str">
        <f ca="1">IF(OR(B932="",I932=""),"",IF(I932="None",0,INDEX(INDIRECT(CONCATENATE(B932,"SF")),1,MATCH(I932,Defaults!D$22:G$22,0))))</f>
        <v/>
      </c>
      <c r="K932" s="128" t="str">
        <f>IF(OR('Retrofit Inputs'!M936="",'Retrofit Inputs'!O936=""),"",IF(OR('Retrofit Inputs'!M936="LED Tube",'Retrofit Inputs'!M936="LED Kit"),CONCATENATE("LED"," ",'Retrofit Inputs'!O936),CONCATENATE('Retrofit Inputs'!M936, " ",'Retrofit Inputs'!O936)))</f>
        <v/>
      </c>
      <c r="L932" s="123" t="str">
        <f>IF(K932="","",VLOOKUP(K932,Measures!D$11:G$245,4,FALSE))</f>
        <v/>
      </c>
      <c r="M932" s="121" t="str">
        <f>IF('Retrofit Inputs'!Q936=0,"",'Retrofit Inputs'!Q936)</f>
        <v/>
      </c>
      <c r="N932" s="129" t="str">
        <f>IF('Retrofit Inputs'!T936=0,"",'Retrofit Inputs'!T936)</f>
        <v/>
      </c>
      <c r="O932" s="130" t="str">
        <f ca="1">IF(OR(B932="",N932=""),"",IF(N932="None",0,INDEX(INDIRECT(CONCATENATE(B932,"SF")),1,MATCH(N932,Defaults!D$22:G$22,0))))</f>
        <v/>
      </c>
      <c r="P932" s="131" t="str">
        <f t="shared" ca="1" si="56"/>
        <v/>
      </c>
      <c r="Q932" s="228" t="str">
        <f t="shared" ca="1" si="57"/>
        <v/>
      </c>
      <c r="R932" s="132" t="str">
        <f t="shared" ca="1" si="58"/>
        <v/>
      </c>
      <c r="S932" s="352" t="str">
        <f t="shared" ca="1" si="59"/>
        <v/>
      </c>
    </row>
    <row r="933" spans="2:19" ht="15.5">
      <c r="B933" s="348" t="str">
        <f>IF('Retrofit Inputs'!B937=0,"",'Retrofit Inputs'!B937)</f>
        <v/>
      </c>
      <c r="C933" s="118" t="str">
        <f>IF(B933="","",VLOOKUP(B933,Defaults!B$22:C$28,2,FALSE))</f>
        <v/>
      </c>
      <c r="D933" s="125" t="str">
        <f>IFERROR(VLOOKUP(F933,Measures!$D$11:$F$245,3,FALSE),"")</f>
        <v/>
      </c>
      <c r="E933" s="127" t="str">
        <f ca="1">IF(OR('Project Info'!$C$16="",B933=""),"",IF(D933="Screw-in Lighting",INDEX(INDIRECT(CONCATENATE(B933,"SI_IE")),'Project Info'!C$16,1),IF(D933="Hard-Wired Lighting",INDEX(INDIRECT(CONCATENATE(B933,"HW_IE")),'Project Info'!C$16,1))))</f>
        <v/>
      </c>
      <c r="F933" s="128" t="str">
        <f>IF(OR('Retrofit Inputs'!D937="",'Retrofit Inputs'!F937=""),"",IF(OR('Retrofit Inputs'!D937="LED Tube",'Retrofit Inputs'!D937="LED Kit"),CONCATENATE("LED"," ",'Retrofit Inputs'!F937),CONCATENATE('Retrofit Inputs'!D937, " ",'Retrofit Inputs'!F937)))</f>
        <v/>
      </c>
      <c r="G933" s="120" t="str">
        <f>IF(F933="","",VLOOKUP(F933,Measures!D$11:G$245,4,FALSE))</f>
        <v/>
      </c>
      <c r="H933" s="129" t="str">
        <f>IF('Retrofit Inputs'!H937=0,"",'Retrofit Inputs'!H937)</f>
        <v/>
      </c>
      <c r="I933" s="129" t="str">
        <f>IF('Retrofit Inputs'!K937=0,"",'Retrofit Inputs'!K937)</f>
        <v/>
      </c>
      <c r="J933" s="130" t="str">
        <f ca="1">IF(OR(B933="",I933=""),"",IF(I933="None",0,INDEX(INDIRECT(CONCATENATE(B933,"SF")),1,MATCH(I933,Defaults!D$22:G$22,0))))</f>
        <v/>
      </c>
      <c r="K933" s="128" t="str">
        <f>IF(OR('Retrofit Inputs'!M937="",'Retrofit Inputs'!O937=""),"",IF(OR('Retrofit Inputs'!M937="LED Tube",'Retrofit Inputs'!M937="LED Kit"),CONCATENATE("LED"," ",'Retrofit Inputs'!O937),CONCATENATE('Retrofit Inputs'!M937, " ",'Retrofit Inputs'!O937)))</f>
        <v/>
      </c>
      <c r="L933" s="123" t="str">
        <f>IF(K933="","",VLOOKUP(K933,Measures!D$11:G$245,4,FALSE))</f>
        <v/>
      </c>
      <c r="M933" s="121" t="str">
        <f>IF('Retrofit Inputs'!Q937=0,"",'Retrofit Inputs'!Q937)</f>
        <v/>
      </c>
      <c r="N933" s="129" t="str">
        <f>IF('Retrofit Inputs'!T937=0,"",'Retrofit Inputs'!T937)</f>
        <v/>
      </c>
      <c r="O933" s="130" t="str">
        <f ca="1">IF(OR(B933="",N933=""),"",IF(N933="None",0,INDEX(INDIRECT(CONCATENATE(B933,"SF")),1,MATCH(N933,Defaults!D$22:G$22,0))))</f>
        <v/>
      </c>
      <c r="P933" s="131" t="str">
        <f t="shared" ca="1" si="56"/>
        <v/>
      </c>
      <c r="Q933" s="228" t="str">
        <f t="shared" ca="1" si="57"/>
        <v/>
      </c>
      <c r="R933" s="132" t="str">
        <f t="shared" ca="1" si="58"/>
        <v/>
      </c>
      <c r="S933" s="352" t="str">
        <f t="shared" ca="1" si="59"/>
        <v/>
      </c>
    </row>
    <row r="934" spans="2:19" ht="15.5">
      <c r="B934" s="348" t="str">
        <f>IF('Retrofit Inputs'!B938=0,"",'Retrofit Inputs'!B938)</f>
        <v/>
      </c>
      <c r="C934" s="118" t="str">
        <f>IF(B934="","",VLOOKUP(B934,Defaults!B$22:C$28,2,FALSE))</f>
        <v/>
      </c>
      <c r="D934" s="125" t="str">
        <f>IFERROR(VLOOKUP(F934,Measures!$D$11:$F$245,3,FALSE),"")</f>
        <v/>
      </c>
      <c r="E934" s="127" t="str">
        <f ca="1">IF(OR('Project Info'!$C$16="",B934=""),"",IF(D934="Screw-in Lighting",INDEX(INDIRECT(CONCATENATE(B934,"SI_IE")),'Project Info'!C$16,1),IF(D934="Hard-Wired Lighting",INDEX(INDIRECT(CONCATENATE(B934,"HW_IE")),'Project Info'!C$16,1))))</f>
        <v/>
      </c>
      <c r="F934" s="133" t="str">
        <f>IF(OR('Retrofit Inputs'!D938="",'Retrofit Inputs'!F938=""),"",IF(OR('Retrofit Inputs'!D938="LED Tube",'Retrofit Inputs'!D938="LED Kit"),CONCATENATE("LED"," ",'Retrofit Inputs'!F938),CONCATENATE('Retrofit Inputs'!D938, " ",'Retrofit Inputs'!F938)))</f>
        <v/>
      </c>
      <c r="G934" s="120" t="str">
        <f>IF(F934="","",VLOOKUP(F934,Measures!D$11:G$245,4,FALSE))</f>
        <v/>
      </c>
      <c r="H934" s="134" t="str">
        <f>IF('Retrofit Inputs'!H938=0,"",'Retrofit Inputs'!H938)</f>
        <v/>
      </c>
      <c r="I934" s="134" t="str">
        <f>IF('Retrofit Inputs'!K938=0,"",'Retrofit Inputs'!K938)</f>
        <v/>
      </c>
      <c r="J934" s="135" t="str">
        <f ca="1">IF(OR(B934="",I934=""),"",IF(I934="None",0,INDEX(INDIRECT(CONCATENATE(B934,"SF")),1,MATCH(I934,Defaults!D$22:G$22,0))))</f>
        <v/>
      </c>
      <c r="K934" s="128" t="str">
        <f>IF(OR('Retrofit Inputs'!M938="",'Retrofit Inputs'!O938=""),"",IF(OR('Retrofit Inputs'!M938="LED Tube",'Retrofit Inputs'!M938="LED Kit"),CONCATENATE("LED"," ",'Retrofit Inputs'!O938),CONCATENATE('Retrofit Inputs'!M938, " ",'Retrofit Inputs'!O938)))</f>
        <v/>
      </c>
      <c r="L934" s="123" t="str">
        <f>IF(K934="","",VLOOKUP(K934,Measures!D$11:G$245,4,FALSE))</f>
        <v/>
      </c>
      <c r="M934" s="121" t="str">
        <f>IF('Retrofit Inputs'!Q938=0,"",'Retrofit Inputs'!Q938)</f>
        <v/>
      </c>
      <c r="N934" s="129" t="str">
        <f>IF('Retrofit Inputs'!T938=0,"",'Retrofit Inputs'!T938)</f>
        <v/>
      </c>
      <c r="O934" s="130" t="str">
        <f ca="1">IF(OR(B934="",N934=""),"",IF(N934="None",0,INDEX(INDIRECT(CONCATENATE(B934,"SF")),1,MATCH(N934,Defaults!D$22:G$22,0))))</f>
        <v/>
      </c>
      <c r="P934" s="131" t="str">
        <f t="shared" ca="1" si="56"/>
        <v/>
      </c>
      <c r="Q934" s="228" t="str">
        <f t="shared" ca="1" si="57"/>
        <v/>
      </c>
      <c r="R934" s="132" t="str">
        <f t="shared" ca="1" si="58"/>
        <v/>
      </c>
      <c r="S934" s="352" t="str">
        <f t="shared" ca="1" si="59"/>
        <v/>
      </c>
    </row>
    <row r="935" spans="2:19" ht="15.5">
      <c r="B935" s="349" t="str">
        <f>IF('Retrofit Inputs'!B939=0,"",'Retrofit Inputs'!B939)</f>
        <v/>
      </c>
      <c r="C935" s="118" t="str">
        <f>IF(B935="","",VLOOKUP(B935,Defaults!B$22:C$28,2,FALSE))</f>
        <v/>
      </c>
      <c r="D935" s="125" t="str">
        <f>IFERROR(VLOOKUP(F935,Measures!$D$11:$F$245,3,FALSE),"")</f>
        <v/>
      </c>
      <c r="E935" s="127" t="str">
        <f ca="1">IF(OR('Project Info'!$C$16="",B935=""),"",IF(D935="Screw-in Lighting",INDEX(INDIRECT(CONCATENATE(B935,"SI_IE")),'Project Info'!C$16,1),IF(D935="Hard-Wired Lighting",INDEX(INDIRECT(CONCATENATE(B935,"HW_IE")),'Project Info'!C$16,1))))</f>
        <v/>
      </c>
      <c r="F935" s="137" t="str">
        <f>IF(OR('Retrofit Inputs'!D939="",'Retrofit Inputs'!F939=""),"",IF(OR('Retrofit Inputs'!D939="LED Tube",'Retrofit Inputs'!D939="LED Kit"),CONCATENATE("LED"," ",'Retrofit Inputs'!F939),CONCATENATE('Retrofit Inputs'!D939, " ",'Retrofit Inputs'!F939)))</f>
        <v/>
      </c>
      <c r="G935" s="120" t="str">
        <f>IF(F935="","",VLOOKUP(F935,Measures!D$11:G$245,4,FALSE))</f>
        <v/>
      </c>
      <c r="H935" s="138" t="str">
        <f>IF('Retrofit Inputs'!H939=0,"",'Retrofit Inputs'!H939)</f>
        <v/>
      </c>
      <c r="I935" s="138" t="str">
        <f>IF('Retrofit Inputs'!K939=0,"",'Retrofit Inputs'!K939)</f>
        <v/>
      </c>
      <c r="J935" s="139" t="str">
        <f ca="1">IF(OR(B935="",I935=""),"",IF(I935="None",0,INDEX(INDIRECT(CONCATENATE(B935,"SF")),1,MATCH(I935,Defaults!D$22:G$22,0))))</f>
        <v/>
      </c>
      <c r="K935" s="140" t="str">
        <f>IF(OR('Retrofit Inputs'!M939="",'Retrofit Inputs'!O939=""),"",IF(OR('Retrofit Inputs'!M939="LED Tube",'Retrofit Inputs'!M939="LED Kit"),CONCATENATE("LED"," ",'Retrofit Inputs'!O939),CONCATENATE('Retrofit Inputs'!M939, " ",'Retrofit Inputs'!O939)))</f>
        <v/>
      </c>
      <c r="L935" s="123" t="str">
        <f>IF(K935="","",VLOOKUP(K935,Measures!D$11:G$245,4,FALSE))</f>
        <v/>
      </c>
      <c r="M935" s="141" t="str">
        <f>IF('Retrofit Inputs'!Q939=0,"",'Retrofit Inputs'!Q939)</f>
        <v/>
      </c>
      <c r="N935" s="142" t="str">
        <f>IF('Retrofit Inputs'!T939=0,"",'Retrofit Inputs'!T939)</f>
        <v/>
      </c>
      <c r="O935" s="143" t="str">
        <f ca="1">IF(OR(B935="",N935=""),"",IF(N935="None",0,INDEX(INDIRECT(CONCATENATE(B935,"SF")),1,MATCH(N935,Defaults!D$22:G$22,0))))</f>
        <v/>
      </c>
      <c r="P935" s="144" t="str">
        <f t="shared" ca="1" si="56"/>
        <v/>
      </c>
      <c r="Q935" s="231" t="str">
        <f t="shared" ca="1" si="57"/>
        <v/>
      </c>
      <c r="R935" s="145" t="str">
        <f t="shared" ca="1" si="58"/>
        <v/>
      </c>
      <c r="S935" s="354" t="str">
        <f t="shared" ca="1" si="59"/>
        <v/>
      </c>
    </row>
    <row r="936" spans="2:19" ht="15.5">
      <c r="B936" s="350" t="str">
        <f>IF('Retrofit Inputs'!B940=0,"",'Retrofit Inputs'!B940)</f>
        <v/>
      </c>
      <c r="C936" s="118" t="str">
        <f>IF(B936="","",VLOOKUP(B936,Defaults!B$22:C$28,2,FALSE))</f>
        <v/>
      </c>
      <c r="D936" s="125" t="str">
        <f>IFERROR(VLOOKUP(F936,Measures!$D$11:$F$245,3,FALSE),"")</f>
        <v/>
      </c>
      <c r="E936" s="127" t="str">
        <f ca="1">IF(OR('Project Info'!$C$16="",B936=""),"",IF(D936="Screw-in Lighting",INDEX(INDIRECT(CONCATENATE(B936,"SI_IE")),'Project Info'!C$16,1),IF(D936="Hard-Wired Lighting",INDEX(INDIRECT(CONCATENATE(B936,"HW_IE")),'Project Info'!C$16,1))))</f>
        <v/>
      </c>
      <c r="F936" s="128" t="str">
        <f>IF(OR('Retrofit Inputs'!D940="",'Retrofit Inputs'!F940=""),"",IF(OR('Retrofit Inputs'!D940="LED Tube",'Retrofit Inputs'!D940="LED Kit"),CONCATENATE("LED"," ",'Retrofit Inputs'!F940),CONCATENATE('Retrofit Inputs'!D940, " ",'Retrofit Inputs'!F940)))</f>
        <v/>
      </c>
      <c r="G936" s="120" t="str">
        <f>IF(F936="","",VLOOKUP(F936,Measures!D$11:G$245,4,FALSE))</f>
        <v/>
      </c>
      <c r="H936" s="129" t="str">
        <f>IF('Retrofit Inputs'!H940=0,"",'Retrofit Inputs'!H940)</f>
        <v/>
      </c>
      <c r="I936" s="129" t="str">
        <f>IF('Retrofit Inputs'!K940=0,"",'Retrofit Inputs'!K940)</f>
        <v/>
      </c>
      <c r="J936" s="130" t="str">
        <f ca="1">IF(OR(B936="",I936=""),"",IF(I936="None",0,INDEX(INDIRECT(CONCATENATE(B936,"SF")),1,MATCH(I936,Defaults!D$22:G$22,0))))</f>
        <v/>
      </c>
      <c r="K936" s="128" t="str">
        <f>IF(OR('Retrofit Inputs'!M940="",'Retrofit Inputs'!O940=""),"",IF(OR('Retrofit Inputs'!M940="LED Tube",'Retrofit Inputs'!M940="LED Kit"),CONCATENATE("LED"," ",'Retrofit Inputs'!O940),CONCATENATE('Retrofit Inputs'!M940, " ",'Retrofit Inputs'!O940)))</f>
        <v/>
      </c>
      <c r="L936" s="123" t="str">
        <f>IF(K936="","",VLOOKUP(K936,Measures!D$11:G$245,4,FALSE))</f>
        <v/>
      </c>
      <c r="M936" s="129" t="str">
        <f>IF('Retrofit Inputs'!Q940=0,"",'Retrofit Inputs'!Q940)</f>
        <v/>
      </c>
      <c r="N936" s="129" t="str">
        <f>IF('Retrofit Inputs'!T940=0,"",'Retrofit Inputs'!T940)</f>
        <v/>
      </c>
      <c r="O936" s="130" t="str">
        <f ca="1">IF(OR(B936="",N936=""),"",IF(N936="None",0,INDEX(INDIRECT(CONCATENATE(B936,"SF")),1,MATCH(N936,Defaults!D$22:G$22,0))))</f>
        <v/>
      </c>
      <c r="P936" s="131" t="str">
        <f t="shared" ca="1" si="56"/>
        <v/>
      </c>
      <c r="Q936" s="228" t="str">
        <f t="shared" ca="1" si="57"/>
        <v/>
      </c>
      <c r="R936" s="132" t="str">
        <f t="shared" ca="1" si="58"/>
        <v/>
      </c>
      <c r="S936" s="352" t="str">
        <f t="shared" ca="1" si="59"/>
        <v/>
      </c>
    </row>
    <row r="937" spans="2:19" ht="15.5">
      <c r="B937" s="348" t="str">
        <f>IF('Retrofit Inputs'!B941=0,"",'Retrofit Inputs'!B941)</f>
        <v/>
      </c>
      <c r="C937" s="118" t="str">
        <f>IF(B937="","",VLOOKUP(B937,Defaults!B$22:C$28,2,FALSE))</f>
        <v/>
      </c>
      <c r="D937" s="125" t="str">
        <f>IFERROR(VLOOKUP(F937,Measures!$D$11:$F$245,3,FALSE),"")</f>
        <v/>
      </c>
      <c r="E937" s="127" t="str">
        <f ca="1">IF(OR('Project Info'!$C$16="",B937=""),"",IF(D937="Screw-in Lighting",INDEX(INDIRECT(CONCATENATE(B937,"SI_IE")),'Project Info'!C$16,1),IF(D937="Hard-Wired Lighting",INDEX(INDIRECT(CONCATENATE(B937,"HW_IE")),'Project Info'!C$16,1))))</f>
        <v/>
      </c>
      <c r="F937" s="128" t="str">
        <f>IF(OR('Retrofit Inputs'!D941="",'Retrofit Inputs'!F941=""),"",IF(OR('Retrofit Inputs'!D941="LED Tube",'Retrofit Inputs'!D941="LED Kit"),CONCATENATE("LED"," ",'Retrofit Inputs'!F941),CONCATENATE('Retrofit Inputs'!D941, " ",'Retrofit Inputs'!F941)))</f>
        <v/>
      </c>
      <c r="G937" s="120" t="str">
        <f>IF(F937="","",VLOOKUP(F937,Measures!D$11:G$245,4,FALSE))</f>
        <v/>
      </c>
      <c r="H937" s="129" t="str">
        <f>IF('Retrofit Inputs'!H941=0,"",'Retrofit Inputs'!H941)</f>
        <v/>
      </c>
      <c r="I937" s="129" t="str">
        <f>IF('Retrofit Inputs'!K941=0,"",'Retrofit Inputs'!K941)</f>
        <v/>
      </c>
      <c r="J937" s="130" t="str">
        <f ca="1">IF(OR(B937="",I937=""),"",IF(I937="None",0,INDEX(INDIRECT(CONCATENATE(B937,"SF")),1,MATCH(I937,Defaults!D$22:G$22,0))))</f>
        <v/>
      </c>
      <c r="K937" s="128" t="str">
        <f>IF(OR('Retrofit Inputs'!M941="",'Retrofit Inputs'!O941=""),"",IF(OR('Retrofit Inputs'!M941="LED Tube",'Retrofit Inputs'!M941="LED Kit"),CONCATENATE("LED"," ",'Retrofit Inputs'!O941),CONCATENATE('Retrofit Inputs'!M941, " ",'Retrofit Inputs'!O941)))</f>
        <v/>
      </c>
      <c r="L937" s="123" t="str">
        <f>IF(K937="","",VLOOKUP(K937,Measures!D$11:G$245,4,FALSE))</f>
        <v/>
      </c>
      <c r="M937" s="121" t="str">
        <f>IF('Retrofit Inputs'!Q941=0,"",'Retrofit Inputs'!Q941)</f>
        <v/>
      </c>
      <c r="N937" s="129" t="str">
        <f>IF('Retrofit Inputs'!T941=0,"",'Retrofit Inputs'!T941)</f>
        <v/>
      </c>
      <c r="O937" s="130" t="str">
        <f ca="1">IF(OR(B937="",N937=""),"",IF(N937="None",0,INDEX(INDIRECT(CONCATENATE(B937,"SF")),1,MATCH(N937,Defaults!D$22:G$22,0))))</f>
        <v/>
      </c>
      <c r="P937" s="131" t="str">
        <f t="shared" ca="1" si="56"/>
        <v/>
      </c>
      <c r="Q937" s="228" t="str">
        <f t="shared" ca="1" si="57"/>
        <v/>
      </c>
      <c r="R937" s="132" t="str">
        <f t="shared" ca="1" si="58"/>
        <v/>
      </c>
      <c r="S937" s="352" t="str">
        <f t="shared" ca="1" si="59"/>
        <v/>
      </c>
    </row>
    <row r="938" spans="2:19" ht="15.5">
      <c r="B938" s="348" t="str">
        <f>IF('Retrofit Inputs'!B942=0,"",'Retrofit Inputs'!B942)</f>
        <v/>
      </c>
      <c r="C938" s="118" t="str">
        <f>IF(B938="","",VLOOKUP(B938,Defaults!B$22:C$28,2,FALSE))</f>
        <v/>
      </c>
      <c r="D938" s="125" t="str">
        <f>IFERROR(VLOOKUP(F938,Measures!$D$11:$F$245,3,FALSE),"")</f>
        <v/>
      </c>
      <c r="E938" s="127" t="str">
        <f ca="1">IF(OR('Project Info'!$C$16="",B938=""),"",IF(D938="Screw-in Lighting",INDEX(INDIRECT(CONCATENATE(B938,"SI_IE")),'Project Info'!C$16,1),IF(D938="Hard-Wired Lighting",INDEX(INDIRECT(CONCATENATE(B938,"HW_IE")),'Project Info'!C$16,1))))</f>
        <v/>
      </c>
      <c r="F938" s="128" t="str">
        <f>IF(OR('Retrofit Inputs'!D942="",'Retrofit Inputs'!F942=""),"",IF(OR('Retrofit Inputs'!D942="LED Tube",'Retrofit Inputs'!D942="LED Kit"),CONCATENATE("LED"," ",'Retrofit Inputs'!F942),CONCATENATE('Retrofit Inputs'!D942, " ",'Retrofit Inputs'!F942)))</f>
        <v/>
      </c>
      <c r="G938" s="120" t="str">
        <f>IF(F938="","",VLOOKUP(F938,Measures!D$11:G$245,4,FALSE))</f>
        <v/>
      </c>
      <c r="H938" s="129" t="str">
        <f>IF('Retrofit Inputs'!H942=0,"",'Retrofit Inputs'!H942)</f>
        <v/>
      </c>
      <c r="I938" s="129" t="str">
        <f>IF('Retrofit Inputs'!K942=0,"",'Retrofit Inputs'!K942)</f>
        <v/>
      </c>
      <c r="J938" s="130" t="str">
        <f ca="1">IF(OR(B938="",I938=""),"",IF(I938="None",0,INDEX(INDIRECT(CONCATENATE(B938,"SF")),1,MATCH(I938,Defaults!D$22:G$22,0))))</f>
        <v/>
      </c>
      <c r="K938" s="24" t="str">
        <f>IF(OR('Retrofit Inputs'!M942="",'Retrofit Inputs'!O942=""),"",IF(OR('Retrofit Inputs'!M942="LED Tube",'Retrofit Inputs'!M942="LED Kit"),CONCATENATE("LED"," ",'Retrofit Inputs'!O942),CONCATENATE('Retrofit Inputs'!M942, " ",'Retrofit Inputs'!O942)))</f>
        <v/>
      </c>
      <c r="L938" s="123" t="str">
        <f>IF(K938="","",VLOOKUP(K938,Measures!D$11:G$245,4,FALSE))</f>
        <v/>
      </c>
      <c r="M938" s="121" t="str">
        <f>IF('Retrofit Inputs'!Q942=0,"",'Retrofit Inputs'!Q942)</f>
        <v/>
      </c>
      <c r="N938" s="25" t="str">
        <f>IF('Retrofit Inputs'!T942=0,"",'Retrofit Inputs'!T942)</f>
        <v/>
      </c>
      <c r="O938" s="26" t="str">
        <f ca="1">IF(OR(B938="",N938=""),"",IF(N938="None",0,INDEX(INDIRECT(CONCATENATE(B938,"SF")),1,MATCH(N938,Defaults!D$22:G$22,0))))</f>
        <v/>
      </c>
      <c r="P938" s="131" t="str">
        <f t="shared" ca="1" si="56"/>
        <v/>
      </c>
      <c r="Q938" s="229" t="str">
        <f t="shared" ca="1" si="57"/>
        <v/>
      </c>
      <c r="R938" s="81" t="str">
        <f t="shared" ca="1" si="58"/>
        <v/>
      </c>
      <c r="S938" s="353" t="str">
        <f t="shared" ca="1" si="59"/>
        <v/>
      </c>
    </row>
    <row r="939" spans="2:19" ht="15.5">
      <c r="B939" s="348" t="str">
        <f>IF('Retrofit Inputs'!B943=0,"",'Retrofit Inputs'!B943)</f>
        <v/>
      </c>
      <c r="C939" s="118" t="str">
        <f>IF(B939="","",VLOOKUP(B939,Defaults!B$22:C$28,2,FALSE))</f>
        <v/>
      </c>
      <c r="D939" s="125" t="str">
        <f>IFERROR(VLOOKUP(F939,Measures!$D$11:$F$245,3,FALSE),"")</f>
        <v/>
      </c>
      <c r="E939" s="127" t="str">
        <f ca="1">IF(OR('Project Info'!$C$16="",B939=""),"",IF(D939="Screw-in Lighting",INDEX(INDIRECT(CONCATENATE(B939,"SI_IE")),'Project Info'!C$16,1),IF(D939="Hard-Wired Lighting",INDEX(INDIRECT(CONCATENATE(B939,"HW_IE")),'Project Info'!C$16,1))))</f>
        <v/>
      </c>
      <c r="F939" s="128" t="str">
        <f>IF(OR('Retrofit Inputs'!D943="",'Retrofit Inputs'!F943=""),"",IF(OR('Retrofit Inputs'!D943="LED Tube",'Retrofit Inputs'!D943="LED Kit"),CONCATENATE("LED"," ",'Retrofit Inputs'!F943),CONCATENATE('Retrofit Inputs'!D943, " ",'Retrofit Inputs'!F943)))</f>
        <v/>
      </c>
      <c r="G939" s="120" t="str">
        <f>IF(F939="","",VLOOKUP(F939,Measures!D$11:G$245,4,FALSE))</f>
        <v/>
      </c>
      <c r="H939" s="129" t="str">
        <f>IF('Retrofit Inputs'!H943=0,"",'Retrofit Inputs'!H943)</f>
        <v/>
      </c>
      <c r="I939" s="129" t="str">
        <f>IF('Retrofit Inputs'!K943=0,"",'Retrofit Inputs'!K943)</f>
        <v/>
      </c>
      <c r="J939" s="130" t="str">
        <f ca="1">IF(OR(B939="",I939=""),"",IF(I939="None",0,INDEX(INDIRECT(CONCATENATE(B939,"SF")),1,MATCH(I939,Defaults!D$22:G$22,0))))</f>
        <v/>
      </c>
      <c r="K939" s="128" t="str">
        <f>IF(OR('Retrofit Inputs'!M943="",'Retrofit Inputs'!O943=""),"",IF(OR('Retrofit Inputs'!M943="LED Tube",'Retrofit Inputs'!M943="LED Kit"),CONCATENATE("LED"," ",'Retrofit Inputs'!O943),CONCATENATE('Retrofit Inputs'!M943, " ",'Retrofit Inputs'!O943)))</f>
        <v/>
      </c>
      <c r="L939" s="123" t="str">
        <f>IF(K939="","",VLOOKUP(K939,Measures!D$11:G$245,4,FALSE))</f>
        <v/>
      </c>
      <c r="M939" s="121" t="str">
        <f>IF('Retrofit Inputs'!Q943=0,"",'Retrofit Inputs'!Q943)</f>
        <v/>
      </c>
      <c r="N939" s="129" t="str">
        <f>IF('Retrofit Inputs'!T943=0,"",'Retrofit Inputs'!T943)</f>
        <v/>
      </c>
      <c r="O939" s="130" t="str">
        <f ca="1">IF(OR(B939="",N939=""),"",IF(N939="None",0,INDEX(INDIRECT(CONCATENATE(B939,"SF")),1,MATCH(N939,Defaults!D$22:G$22,0))))</f>
        <v/>
      </c>
      <c r="P939" s="131" t="str">
        <f t="shared" ca="1" si="56"/>
        <v/>
      </c>
      <c r="Q939" s="228" t="str">
        <f t="shared" ca="1" si="57"/>
        <v/>
      </c>
      <c r="R939" s="132" t="str">
        <f t="shared" ca="1" si="58"/>
        <v/>
      </c>
      <c r="S939" s="352" t="str">
        <f t="shared" ca="1" si="59"/>
        <v/>
      </c>
    </row>
    <row r="940" spans="2:19" ht="15.5">
      <c r="B940" s="348" t="str">
        <f>IF('Retrofit Inputs'!B944=0,"",'Retrofit Inputs'!B944)</f>
        <v/>
      </c>
      <c r="C940" s="118" t="str">
        <f>IF(B940="","",VLOOKUP(B940,Defaults!B$22:C$28,2,FALSE))</f>
        <v/>
      </c>
      <c r="D940" s="125" t="str">
        <f>IFERROR(VLOOKUP(F940,Measures!$D$11:$F$245,3,FALSE),"")</f>
        <v/>
      </c>
      <c r="E940" s="127" t="str">
        <f ca="1">IF(OR('Project Info'!$C$16="",B940=""),"",IF(D940="Screw-in Lighting",INDEX(INDIRECT(CONCATENATE(B940,"SI_IE")),'Project Info'!C$16,1),IF(D940="Hard-Wired Lighting",INDEX(INDIRECT(CONCATENATE(B940,"HW_IE")),'Project Info'!C$16,1))))</f>
        <v/>
      </c>
      <c r="F940" s="128" t="str">
        <f>IF(OR('Retrofit Inputs'!D944="",'Retrofit Inputs'!F944=""),"",IF(OR('Retrofit Inputs'!D944="LED Tube",'Retrofit Inputs'!D944="LED Kit"),CONCATENATE("LED"," ",'Retrofit Inputs'!F944),CONCATENATE('Retrofit Inputs'!D944, " ",'Retrofit Inputs'!F944)))</f>
        <v/>
      </c>
      <c r="G940" s="120" t="str">
        <f>IF(F940="","",VLOOKUP(F940,Measures!D$11:G$245,4,FALSE))</f>
        <v/>
      </c>
      <c r="H940" s="129" t="str">
        <f>IF('Retrofit Inputs'!H944=0,"",'Retrofit Inputs'!H944)</f>
        <v/>
      </c>
      <c r="I940" s="129" t="str">
        <f>IF('Retrofit Inputs'!K944=0,"",'Retrofit Inputs'!K944)</f>
        <v/>
      </c>
      <c r="J940" s="130" t="str">
        <f ca="1">IF(OR(B940="",I940=""),"",IF(I940="None",0,INDEX(INDIRECT(CONCATENATE(B940,"SF")),1,MATCH(I940,Defaults!D$22:G$22,0))))</f>
        <v/>
      </c>
      <c r="K940" s="128" t="str">
        <f>IF(OR('Retrofit Inputs'!M944="",'Retrofit Inputs'!O944=""),"",IF(OR('Retrofit Inputs'!M944="LED Tube",'Retrofit Inputs'!M944="LED Kit"),CONCATENATE("LED"," ",'Retrofit Inputs'!O944),CONCATENATE('Retrofit Inputs'!M944, " ",'Retrofit Inputs'!O944)))</f>
        <v/>
      </c>
      <c r="L940" s="123" t="str">
        <f>IF(K940="","",VLOOKUP(K940,Measures!D$11:G$245,4,FALSE))</f>
        <v/>
      </c>
      <c r="M940" s="121" t="str">
        <f>IF('Retrofit Inputs'!Q944=0,"",'Retrofit Inputs'!Q944)</f>
        <v/>
      </c>
      <c r="N940" s="129" t="str">
        <f>IF('Retrofit Inputs'!T944=0,"",'Retrofit Inputs'!T944)</f>
        <v/>
      </c>
      <c r="O940" s="130" t="str">
        <f ca="1">IF(OR(B940="",N940=""),"",IF(N940="None",0,INDEX(INDIRECT(CONCATENATE(B940,"SF")),1,MATCH(N940,Defaults!D$22:G$22,0))))</f>
        <v/>
      </c>
      <c r="P940" s="131" t="str">
        <f t="shared" ca="1" si="56"/>
        <v/>
      </c>
      <c r="Q940" s="228" t="str">
        <f t="shared" ca="1" si="57"/>
        <v/>
      </c>
      <c r="R940" s="132" t="str">
        <f t="shared" ca="1" si="58"/>
        <v/>
      </c>
      <c r="S940" s="352" t="str">
        <f t="shared" ca="1" si="59"/>
        <v/>
      </c>
    </row>
    <row r="941" spans="2:19" ht="15.5">
      <c r="B941" s="348" t="str">
        <f>IF('Retrofit Inputs'!B945=0,"",'Retrofit Inputs'!B945)</f>
        <v/>
      </c>
      <c r="C941" s="118" t="str">
        <f>IF(B941="","",VLOOKUP(B941,Defaults!B$22:C$28,2,FALSE))</f>
        <v/>
      </c>
      <c r="D941" s="125" t="str">
        <f>IFERROR(VLOOKUP(F941,Measures!$D$11:$F$245,3,FALSE),"")</f>
        <v/>
      </c>
      <c r="E941" s="127" t="str">
        <f ca="1">IF(OR('Project Info'!$C$16="",B941=""),"",IF(D941="Screw-in Lighting",INDEX(INDIRECT(CONCATENATE(B941,"SI_IE")),'Project Info'!C$16,1),IF(D941="Hard-Wired Lighting",INDEX(INDIRECT(CONCATENATE(B941,"HW_IE")),'Project Info'!C$16,1))))</f>
        <v/>
      </c>
      <c r="F941" s="128" t="str">
        <f>IF(OR('Retrofit Inputs'!D945="",'Retrofit Inputs'!F945=""),"",IF(OR('Retrofit Inputs'!D945="LED Tube",'Retrofit Inputs'!D945="LED Kit"),CONCATENATE("LED"," ",'Retrofit Inputs'!F945),CONCATENATE('Retrofit Inputs'!D945, " ",'Retrofit Inputs'!F945)))</f>
        <v/>
      </c>
      <c r="G941" s="120" t="str">
        <f>IF(F941="","",VLOOKUP(F941,Measures!D$11:G$245,4,FALSE))</f>
        <v/>
      </c>
      <c r="H941" s="129" t="str">
        <f>IF('Retrofit Inputs'!H945=0,"",'Retrofit Inputs'!H945)</f>
        <v/>
      </c>
      <c r="I941" s="129" t="str">
        <f>IF('Retrofit Inputs'!K945=0,"",'Retrofit Inputs'!K945)</f>
        <v/>
      </c>
      <c r="J941" s="130" t="str">
        <f ca="1">IF(OR(B941="",I941=""),"",IF(I941="None",0,INDEX(INDIRECT(CONCATENATE(B941,"SF")),1,MATCH(I941,Defaults!D$22:G$22,0))))</f>
        <v/>
      </c>
      <c r="K941" s="128" t="str">
        <f>IF(OR('Retrofit Inputs'!M945="",'Retrofit Inputs'!O945=""),"",IF(OR('Retrofit Inputs'!M945="LED Tube",'Retrofit Inputs'!M945="LED Kit"),CONCATENATE("LED"," ",'Retrofit Inputs'!O945),CONCATENATE('Retrofit Inputs'!M945, " ",'Retrofit Inputs'!O945)))</f>
        <v/>
      </c>
      <c r="L941" s="123" t="str">
        <f>IF(K941="","",VLOOKUP(K941,Measures!D$11:G$245,4,FALSE))</f>
        <v/>
      </c>
      <c r="M941" s="121" t="str">
        <f>IF('Retrofit Inputs'!Q945=0,"",'Retrofit Inputs'!Q945)</f>
        <v/>
      </c>
      <c r="N941" s="129" t="str">
        <f>IF('Retrofit Inputs'!T945=0,"",'Retrofit Inputs'!T945)</f>
        <v/>
      </c>
      <c r="O941" s="130" t="str">
        <f ca="1">IF(OR(B941="",N941=""),"",IF(N941="None",0,INDEX(INDIRECT(CONCATENATE(B941,"SF")),1,MATCH(N941,Defaults!D$22:G$22,0))))</f>
        <v/>
      </c>
      <c r="P941" s="131" t="str">
        <f t="shared" ca="1" si="56"/>
        <v/>
      </c>
      <c r="Q941" s="228" t="str">
        <f t="shared" ca="1" si="57"/>
        <v/>
      </c>
      <c r="R941" s="132" t="str">
        <f t="shared" ca="1" si="58"/>
        <v/>
      </c>
      <c r="S941" s="352" t="str">
        <f t="shared" ca="1" si="59"/>
        <v/>
      </c>
    </row>
    <row r="942" spans="2:19" ht="15.5">
      <c r="B942" s="348" t="str">
        <f>IF('Retrofit Inputs'!B946=0,"",'Retrofit Inputs'!B946)</f>
        <v/>
      </c>
      <c r="C942" s="118" t="str">
        <f>IF(B942="","",VLOOKUP(B942,Defaults!B$22:C$28,2,FALSE))</f>
        <v/>
      </c>
      <c r="D942" s="125" t="str">
        <f>IFERROR(VLOOKUP(F942,Measures!$D$11:$F$245,3,FALSE),"")</f>
        <v/>
      </c>
      <c r="E942" s="127" t="str">
        <f ca="1">IF(OR('Project Info'!$C$16="",B942=""),"",IF(D942="Screw-in Lighting",INDEX(INDIRECT(CONCATENATE(B942,"SI_IE")),'Project Info'!C$16,1),IF(D942="Hard-Wired Lighting",INDEX(INDIRECT(CONCATENATE(B942,"HW_IE")),'Project Info'!C$16,1))))</f>
        <v/>
      </c>
      <c r="F942" s="128" t="str">
        <f>IF(OR('Retrofit Inputs'!D946="",'Retrofit Inputs'!F946=""),"",IF(OR('Retrofit Inputs'!D946="LED Tube",'Retrofit Inputs'!D946="LED Kit"),CONCATENATE("LED"," ",'Retrofit Inputs'!F946),CONCATENATE('Retrofit Inputs'!D946, " ",'Retrofit Inputs'!F946)))</f>
        <v/>
      </c>
      <c r="G942" s="120" t="str">
        <f>IF(F942="","",VLOOKUP(F942,Measures!D$11:G$245,4,FALSE))</f>
        <v/>
      </c>
      <c r="H942" s="129" t="str">
        <f>IF('Retrofit Inputs'!H946=0,"",'Retrofit Inputs'!H946)</f>
        <v/>
      </c>
      <c r="I942" s="129" t="str">
        <f>IF('Retrofit Inputs'!K946=0,"",'Retrofit Inputs'!K946)</f>
        <v/>
      </c>
      <c r="J942" s="130" t="str">
        <f ca="1">IF(OR(B942="",I942=""),"",IF(I942="None",0,INDEX(INDIRECT(CONCATENATE(B942,"SF")),1,MATCH(I942,Defaults!D$22:G$22,0))))</f>
        <v/>
      </c>
      <c r="K942" s="128" t="str">
        <f>IF(OR('Retrofit Inputs'!M946="",'Retrofit Inputs'!O946=""),"",IF(OR('Retrofit Inputs'!M946="LED Tube",'Retrofit Inputs'!M946="LED Kit"),CONCATENATE("LED"," ",'Retrofit Inputs'!O946),CONCATENATE('Retrofit Inputs'!M946, " ",'Retrofit Inputs'!O946)))</f>
        <v/>
      </c>
      <c r="L942" s="123" t="str">
        <f>IF(K942="","",VLOOKUP(K942,Measures!D$11:G$245,4,FALSE))</f>
        <v/>
      </c>
      <c r="M942" s="121" t="str">
        <f>IF('Retrofit Inputs'!Q946=0,"",'Retrofit Inputs'!Q946)</f>
        <v/>
      </c>
      <c r="N942" s="129" t="str">
        <f>IF('Retrofit Inputs'!T946=0,"",'Retrofit Inputs'!T946)</f>
        <v/>
      </c>
      <c r="O942" s="130" t="str">
        <f ca="1">IF(OR(B942="",N942=""),"",IF(N942="None",0,INDEX(INDIRECT(CONCATENATE(B942,"SF")),1,MATCH(N942,Defaults!D$22:G$22,0))))</f>
        <v/>
      </c>
      <c r="P942" s="131" t="str">
        <f t="shared" ca="1" si="56"/>
        <v/>
      </c>
      <c r="Q942" s="228" t="str">
        <f t="shared" ca="1" si="57"/>
        <v/>
      </c>
      <c r="R942" s="132" t="str">
        <f t="shared" ca="1" si="58"/>
        <v/>
      </c>
      <c r="S942" s="352" t="str">
        <f t="shared" ca="1" si="59"/>
        <v/>
      </c>
    </row>
    <row r="943" spans="2:19" ht="15.5">
      <c r="B943" s="348" t="str">
        <f>IF('Retrofit Inputs'!B947=0,"",'Retrofit Inputs'!B947)</f>
        <v/>
      </c>
      <c r="C943" s="118" t="str">
        <f>IF(B943="","",VLOOKUP(B943,Defaults!B$22:C$28,2,FALSE))</f>
        <v/>
      </c>
      <c r="D943" s="125" t="str">
        <f>IFERROR(VLOOKUP(F943,Measures!$D$11:$F$245,3,FALSE),"")</f>
        <v/>
      </c>
      <c r="E943" s="127" t="str">
        <f ca="1">IF(OR('Project Info'!$C$16="",B943=""),"",IF(D943="Screw-in Lighting",INDEX(INDIRECT(CONCATENATE(B943,"SI_IE")),'Project Info'!C$16,1),IF(D943="Hard-Wired Lighting",INDEX(INDIRECT(CONCATENATE(B943,"HW_IE")),'Project Info'!C$16,1))))</f>
        <v/>
      </c>
      <c r="F943" s="128" t="str">
        <f>IF(OR('Retrofit Inputs'!D947="",'Retrofit Inputs'!F947=""),"",IF(OR('Retrofit Inputs'!D947="LED Tube",'Retrofit Inputs'!D947="LED Kit"),CONCATENATE("LED"," ",'Retrofit Inputs'!F947),CONCATENATE('Retrofit Inputs'!D947, " ",'Retrofit Inputs'!F947)))</f>
        <v/>
      </c>
      <c r="G943" s="120" t="str">
        <f>IF(F943="","",VLOOKUP(F943,Measures!D$11:G$245,4,FALSE))</f>
        <v/>
      </c>
      <c r="H943" s="129" t="str">
        <f>IF('Retrofit Inputs'!H947=0,"",'Retrofit Inputs'!H947)</f>
        <v/>
      </c>
      <c r="I943" s="129" t="str">
        <f>IF('Retrofit Inputs'!K947=0,"",'Retrofit Inputs'!K947)</f>
        <v/>
      </c>
      <c r="J943" s="130" t="str">
        <f ca="1">IF(OR(B943="",I943=""),"",IF(I943="None",0,INDEX(INDIRECT(CONCATENATE(B943,"SF")),1,MATCH(I943,Defaults!D$22:G$22,0))))</f>
        <v/>
      </c>
      <c r="K943" s="128" t="str">
        <f>IF(OR('Retrofit Inputs'!M947="",'Retrofit Inputs'!O947=""),"",IF(OR('Retrofit Inputs'!M947="LED Tube",'Retrofit Inputs'!M947="LED Kit"),CONCATENATE("LED"," ",'Retrofit Inputs'!O947),CONCATENATE('Retrofit Inputs'!M947, " ",'Retrofit Inputs'!O947)))</f>
        <v/>
      </c>
      <c r="L943" s="123" t="str">
        <f>IF(K943="","",VLOOKUP(K943,Measures!D$11:G$245,4,FALSE))</f>
        <v/>
      </c>
      <c r="M943" s="121" t="str">
        <f>IF('Retrofit Inputs'!Q947=0,"",'Retrofit Inputs'!Q947)</f>
        <v/>
      </c>
      <c r="N943" s="129" t="str">
        <f>IF('Retrofit Inputs'!T947=0,"",'Retrofit Inputs'!T947)</f>
        <v/>
      </c>
      <c r="O943" s="130" t="str">
        <f ca="1">IF(OR(B943="",N943=""),"",IF(N943="None",0,INDEX(INDIRECT(CONCATENATE(B943,"SF")),1,MATCH(N943,Defaults!D$22:G$22,0))))</f>
        <v/>
      </c>
      <c r="P943" s="131" t="str">
        <f t="shared" ca="1" si="56"/>
        <v/>
      </c>
      <c r="Q943" s="228" t="str">
        <f t="shared" ca="1" si="57"/>
        <v/>
      </c>
      <c r="R943" s="132" t="str">
        <f t="shared" ca="1" si="58"/>
        <v/>
      </c>
      <c r="S943" s="352" t="str">
        <f t="shared" ca="1" si="59"/>
        <v/>
      </c>
    </row>
    <row r="944" spans="2:19" ht="15.5">
      <c r="B944" s="348" t="str">
        <f>IF('Retrofit Inputs'!B948=0,"",'Retrofit Inputs'!B948)</f>
        <v/>
      </c>
      <c r="C944" s="118" t="str">
        <f>IF(B944="","",VLOOKUP(B944,Defaults!B$22:C$28,2,FALSE))</f>
        <v/>
      </c>
      <c r="D944" s="125" t="str">
        <f>IFERROR(VLOOKUP(F944,Measures!$D$11:$F$245,3,FALSE),"")</f>
        <v/>
      </c>
      <c r="E944" s="127" t="str">
        <f ca="1">IF(OR('Project Info'!$C$16="",B944=""),"",IF(D944="Screw-in Lighting",INDEX(INDIRECT(CONCATENATE(B944,"SI_IE")),'Project Info'!C$16,1),IF(D944="Hard-Wired Lighting",INDEX(INDIRECT(CONCATENATE(B944,"HW_IE")),'Project Info'!C$16,1))))</f>
        <v/>
      </c>
      <c r="F944" s="133" t="str">
        <f>IF(OR('Retrofit Inputs'!D948="",'Retrofit Inputs'!F948=""),"",IF(OR('Retrofit Inputs'!D948="LED Tube",'Retrofit Inputs'!D948="LED Kit"),CONCATENATE("LED"," ",'Retrofit Inputs'!F948),CONCATENATE('Retrofit Inputs'!D948, " ",'Retrofit Inputs'!F948)))</f>
        <v/>
      </c>
      <c r="G944" s="120" t="str">
        <f>IF(F944="","",VLOOKUP(F944,Measures!D$11:G$245,4,FALSE))</f>
        <v/>
      </c>
      <c r="H944" s="134" t="str">
        <f>IF('Retrofit Inputs'!H948=0,"",'Retrofit Inputs'!H948)</f>
        <v/>
      </c>
      <c r="I944" s="134" t="str">
        <f>IF('Retrofit Inputs'!K948=0,"",'Retrofit Inputs'!K948)</f>
        <v/>
      </c>
      <c r="J944" s="135" t="str">
        <f ca="1">IF(OR(B944="",I944=""),"",IF(I944="None",0,INDEX(INDIRECT(CONCATENATE(B944,"SF")),1,MATCH(I944,Defaults!D$22:G$22,0))))</f>
        <v/>
      </c>
      <c r="K944" s="128" t="str">
        <f>IF(OR('Retrofit Inputs'!M948="",'Retrofit Inputs'!O948=""),"",IF(OR('Retrofit Inputs'!M948="LED Tube",'Retrofit Inputs'!M948="LED Kit"),CONCATENATE("LED"," ",'Retrofit Inputs'!O948),CONCATENATE('Retrofit Inputs'!M948, " ",'Retrofit Inputs'!O948)))</f>
        <v/>
      </c>
      <c r="L944" s="123" t="str">
        <f>IF(K944="","",VLOOKUP(K944,Measures!D$11:G$245,4,FALSE))</f>
        <v/>
      </c>
      <c r="M944" s="121" t="str">
        <f>IF('Retrofit Inputs'!Q948=0,"",'Retrofit Inputs'!Q948)</f>
        <v/>
      </c>
      <c r="N944" s="129" t="str">
        <f>IF('Retrofit Inputs'!T948=0,"",'Retrofit Inputs'!T948)</f>
        <v/>
      </c>
      <c r="O944" s="130" t="str">
        <f ca="1">IF(OR(B944="",N944=""),"",IF(N944="None",0,INDEX(INDIRECT(CONCATENATE(B944,"SF")),1,MATCH(N944,Defaults!D$22:G$22,0))))</f>
        <v/>
      </c>
      <c r="P944" s="131" t="str">
        <f t="shared" ca="1" si="56"/>
        <v/>
      </c>
      <c r="Q944" s="228" t="str">
        <f t="shared" ca="1" si="57"/>
        <v/>
      </c>
      <c r="R944" s="132" t="str">
        <f t="shared" ca="1" si="58"/>
        <v/>
      </c>
      <c r="S944" s="352" t="str">
        <f t="shared" ca="1" si="59"/>
        <v/>
      </c>
    </row>
    <row r="945" spans="2:19" ht="15.5">
      <c r="B945" s="348" t="str">
        <f>IF('Retrofit Inputs'!B949=0,"",'Retrofit Inputs'!B949)</f>
        <v/>
      </c>
      <c r="C945" s="118" t="str">
        <f>IF(B945="","",VLOOKUP(B945,Defaults!B$22:C$28,2,FALSE))</f>
        <v/>
      </c>
      <c r="D945" s="125" t="str">
        <f>IFERROR(VLOOKUP(F945,Measures!$D$11:$F$245,3,FALSE),"")</f>
        <v/>
      </c>
      <c r="E945" s="127" t="str">
        <f ca="1">IF(OR('Project Info'!$C$16="",B945=""),"",IF(D945="Screw-in Lighting",INDEX(INDIRECT(CONCATENATE(B945,"SI_IE")),'Project Info'!C$16,1),IF(D945="Hard-Wired Lighting",INDEX(INDIRECT(CONCATENATE(B945,"HW_IE")),'Project Info'!C$16,1))))</f>
        <v/>
      </c>
      <c r="F945" s="133" t="str">
        <f>IF(OR('Retrofit Inputs'!D949="",'Retrofit Inputs'!F949=""),"",IF(OR('Retrofit Inputs'!D949="LED Tube",'Retrofit Inputs'!D949="LED Kit"),CONCATENATE("LED"," ",'Retrofit Inputs'!F949),CONCATENATE('Retrofit Inputs'!D949, " ",'Retrofit Inputs'!F949)))</f>
        <v/>
      </c>
      <c r="G945" s="120" t="str">
        <f>IF(F945="","",VLOOKUP(F945,Measures!D$11:G$245,4,FALSE))</f>
        <v/>
      </c>
      <c r="H945" s="134" t="str">
        <f>IF('Retrofit Inputs'!H949=0,"",'Retrofit Inputs'!H949)</f>
        <v/>
      </c>
      <c r="I945" s="134" t="str">
        <f>IF('Retrofit Inputs'!K949=0,"",'Retrofit Inputs'!K949)</f>
        <v/>
      </c>
      <c r="J945" s="135" t="str">
        <f ca="1">IF(OR(B945="",I945=""),"",IF(I945="None",0,INDEX(INDIRECT(CONCATENATE(B945,"SF")),1,MATCH(I945,Defaults!D$22:G$22,0))))</f>
        <v/>
      </c>
      <c r="K945" s="128" t="str">
        <f>IF(OR('Retrofit Inputs'!M949="",'Retrofit Inputs'!O949=""),"",IF(OR('Retrofit Inputs'!M949="LED Tube",'Retrofit Inputs'!M949="LED Kit"),CONCATENATE("LED"," ",'Retrofit Inputs'!O949),CONCATENATE('Retrofit Inputs'!M949, " ",'Retrofit Inputs'!O949)))</f>
        <v/>
      </c>
      <c r="L945" s="123" t="str">
        <f>IF(K945="","",VLOOKUP(K945,Measures!D$11:G$245,4,FALSE))</f>
        <v/>
      </c>
      <c r="M945" s="121" t="str">
        <f>IF('Retrofit Inputs'!Q949=0,"",'Retrofit Inputs'!Q949)</f>
        <v/>
      </c>
      <c r="N945" s="129" t="str">
        <f>IF('Retrofit Inputs'!T949=0,"",'Retrofit Inputs'!T949)</f>
        <v/>
      </c>
      <c r="O945" s="130" t="str">
        <f ca="1">IF(OR(B945="",N945=""),"",IF(N945="None",0,INDEX(INDIRECT(CONCATENATE(B945,"SF")),1,MATCH(N945,Defaults!D$22:G$22,0))))</f>
        <v/>
      </c>
      <c r="P945" s="131" t="str">
        <f t="shared" ca="1" si="56"/>
        <v/>
      </c>
      <c r="Q945" s="228" t="str">
        <f t="shared" ca="1" si="57"/>
        <v/>
      </c>
      <c r="R945" s="132" t="str">
        <f t="shared" ca="1" si="58"/>
        <v/>
      </c>
      <c r="S945" s="352" t="str">
        <f t="shared" ca="1" si="59"/>
        <v/>
      </c>
    </row>
    <row r="946" spans="2:19" ht="15.5">
      <c r="B946" s="348" t="str">
        <f>IF('Retrofit Inputs'!B950=0,"",'Retrofit Inputs'!B950)</f>
        <v/>
      </c>
      <c r="C946" s="118" t="str">
        <f>IF(B946="","",VLOOKUP(B946,Defaults!B$22:C$28,2,FALSE))</f>
        <v/>
      </c>
      <c r="D946" s="125" t="str">
        <f>IFERROR(VLOOKUP(F946,Measures!$D$11:$F$245,3,FALSE),"")</f>
        <v/>
      </c>
      <c r="E946" s="127" t="str">
        <f ca="1">IF(OR('Project Info'!$C$16="",B946=""),"",IF(D946="Screw-in Lighting",INDEX(INDIRECT(CONCATENATE(B946,"SI_IE")),'Project Info'!C$16,1),IF(D946="Hard-Wired Lighting",INDEX(INDIRECT(CONCATENATE(B946,"HW_IE")),'Project Info'!C$16,1))))</f>
        <v/>
      </c>
      <c r="F946" s="117" t="str">
        <f>IF(OR('Retrofit Inputs'!D950="",'Retrofit Inputs'!F950=""),"",IF(OR('Retrofit Inputs'!D950="LED Tube",'Retrofit Inputs'!D950="LED Kit"),CONCATENATE("LED"," ",'Retrofit Inputs'!F950),CONCATENATE('Retrofit Inputs'!D950, " ",'Retrofit Inputs'!F950)))</f>
        <v/>
      </c>
      <c r="G946" s="120" t="str">
        <f>IF(F946="","",VLOOKUP(F946,Measures!D$11:G$245,4,FALSE))</f>
        <v/>
      </c>
      <c r="H946" s="121" t="str">
        <f>IF('Retrofit Inputs'!H950=0,"",'Retrofit Inputs'!H950)</f>
        <v/>
      </c>
      <c r="I946" s="121" t="str">
        <f>IF('Retrofit Inputs'!K950=0,"",'Retrofit Inputs'!K950)</f>
        <v/>
      </c>
      <c r="J946" s="122" t="str">
        <f ca="1">IF(OR(B946="",I946=""),"",IF(I946="None",0,INDEX(INDIRECT(CONCATENATE(B946,"SF")),1,MATCH(I946,Defaults!D$22:G$22,0))))</f>
        <v/>
      </c>
      <c r="K946" s="117" t="str">
        <f>IF(OR('Retrofit Inputs'!M950="",'Retrofit Inputs'!O950=""),"",IF(OR('Retrofit Inputs'!M950="LED Tube",'Retrofit Inputs'!M950="LED Kit"),CONCATENATE("LED"," ",'Retrofit Inputs'!O950),CONCATENATE('Retrofit Inputs'!M950, " ",'Retrofit Inputs'!O950)))</f>
        <v/>
      </c>
      <c r="L946" s="123" t="str">
        <f>IF(K946="","",VLOOKUP(K946,Measures!D$11:G$245,4,FALSE))</f>
        <v/>
      </c>
      <c r="M946" s="121" t="str">
        <f>IF('Retrofit Inputs'!Q950=0,"",'Retrofit Inputs'!Q950)</f>
        <v/>
      </c>
      <c r="N946" s="121" t="str">
        <f>IF('Retrofit Inputs'!T950=0,"",'Retrofit Inputs'!T950)</f>
        <v/>
      </c>
      <c r="O946" s="122" t="str">
        <f ca="1">IF(OR(B946="",N946=""),"",IF(N946="None",0,INDEX(INDIRECT(CONCATENATE(B946,"SF")),1,MATCH(N946,Defaults!D$22:G$22,0))))</f>
        <v/>
      </c>
      <c r="P946" s="136" t="str">
        <f t="shared" ca="1" si="56"/>
        <v/>
      </c>
      <c r="Q946" s="230" t="str">
        <f t="shared" ca="1" si="57"/>
        <v/>
      </c>
      <c r="R946" s="126" t="str">
        <f t="shared" ca="1" si="58"/>
        <v/>
      </c>
      <c r="S946" s="351" t="str">
        <f t="shared" ca="1" si="59"/>
        <v/>
      </c>
    </row>
    <row r="947" spans="2:19" ht="15.5">
      <c r="B947" s="348" t="str">
        <f>IF('Retrofit Inputs'!B951=0,"",'Retrofit Inputs'!B951)</f>
        <v/>
      </c>
      <c r="C947" s="118" t="str">
        <f>IF(B947="","",VLOOKUP(B947,Defaults!B$22:C$28,2,FALSE))</f>
        <v/>
      </c>
      <c r="D947" s="125" t="str">
        <f>IFERROR(VLOOKUP(F947,Measures!$D$11:$F$245,3,FALSE),"")</f>
        <v/>
      </c>
      <c r="E947" s="127" t="str">
        <f ca="1">IF(OR('Project Info'!$C$16="",B947=""),"",IF(D947="Screw-in Lighting",INDEX(INDIRECT(CONCATENATE(B947,"SI_IE")),'Project Info'!C$16,1),IF(D947="Hard-Wired Lighting",INDEX(INDIRECT(CONCATENATE(B947,"HW_IE")),'Project Info'!C$16,1))))</f>
        <v/>
      </c>
      <c r="F947" s="128" t="str">
        <f>IF(OR('Retrofit Inputs'!D951="",'Retrofit Inputs'!F951=""),"",IF(OR('Retrofit Inputs'!D951="LED Tube",'Retrofit Inputs'!D951="LED Kit"),CONCATENATE("LED"," ",'Retrofit Inputs'!F951),CONCATENATE('Retrofit Inputs'!D951, " ",'Retrofit Inputs'!F951)))</f>
        <v/>
      </c>
      <c r="G947" s="120" t="str">
        <f>IF(F947="","",VLOOKUP(F947,Measures!D$11:G$245,4,FALSE))</f>
        <v/>
      </c>
      <c r="H947" s="129" t="str">
        <f>IF('Retrofit Inputs'!H951=0,"",'Retrofit Inputs'!H951)</f>
        <v/>
      </c>
      <c r="I947" s="129" t="str">
        <f>IF('Retrofit Inputs'!K951=0,"",'Retrofit Inputs'!K951)</f>
        <v/>
      </c>
      <c r="J947" s="130" t="str">
        <f ca="1">IF(OR(B947="",I947=""),"",IF(I947="None",0,INDEX(INDIRECT(CONCATENATE(B947,"SF")),1,MATCH(I947,Defaults!D$22:G$22,0))))</f>
        <v/>
      </c>
      <c r="K947" s="128" t="str">
        <f>IF(OR('Retrofit Inputs'!M951="",'Retrofit Inputs'!O951=""),"",IF(OR('Retrofit Inputs'!M951="LED Tube",'Retrofit Inputs'!M951="LED Kit"),CONCATENATE("LED"," ",'Retrofit Inputs'!O951),CONCATENATE('Retrofit Inputs'!M951, " ",'Retrofit Inputs'!O951)))</f>
        <v/>
      </c>
      <c r="L947" s="123" t="str">
        <f>IF(K947="","",VLOOKUP(K947,Measures!D$11:G$245,4,FALSE))</f>
        <v/>
      </c>
      <c r="M947" s="121" t="str">
        <f>IF('Retrofit Inputs'!Q951=0,"",'Retrofit Inputs'!Q951)</f>
        <v/>
      </c>
      <c r="N947" s="129" t="str">
        <f>IF('Retrofit Inputs'!T951=0,"",'Retrofit Inputs'!T951)</f>
        <v/>
      </c>
      <c r="O947" s="130" t="str">
        <f ca="1">IF(OR(B947="",N947=""),"",IF(N947="None",0,INDEX(INDIRECT(CONCATENATE(B947,"SF")),1,MATCH(N947,Defaults!D$22:G$22,0))))</f>
        <v/>
      </c>
      <c r="P947" s="131" t="str">
        <f t="shared" ca="1" si="56"/>
        <v/>
      </c>
      <c r="Q947" s="228" t="str">
        <f t="shared" ca="1" si="57"/>
        <v/>
      </c>
      <c r="R947" s="132" t="str">
        <f t="shared" ca="1" si="58"/>
        <v/>
      </c>
      <c r="S947" s="352" t="str">
        <f t="shared" ca="1" si="59"/>
        <v/>
      </c>
    </row>
    <row r="948" spans="2:19" ht="15.5">
      <c r="B948" s="348" t="str">
        <f>IF('Retrofit Inputs'!B952=0,"",'Retrofit Inputs'!B952)</f>
        <v/>
      </c>
      <c r="C948" s="118" t="str">
        <f>IF(B948="","",VLOOKUP(B948,Defaults!B$22:C$28,2,FALSE))</f>
        <v/>
      </c>
      <c r="D948" s="125" t="str">
        <f>IFERROR(VLOOKUP(F948,Measures!$D$11:$F$245,3,FALSE),"")</f>
        <v/>
      </c>
      <c r="E948" s="127" t="str">
        <f ca="1">IF(OR('Project Info'!$C$16="",B948=""),"",IF(D948="Screw-in Lighting",INDEX(INDIRECT(CONCATENATE(B948,"SI_IE")),'Project Info'!C$16,1),IF(D948="Hard-Wired Lighting",INDEX(INDIRECT(CONCATENATE(B948,"HW_IE")),'Project Info'!C$16,1))))</f>
        <v/>
      </c>
      <c r="F948" s="128" t="str">
        <f>IF(OR('Retrofit Inputs'!D952="",'Retrofit Inputs'!F952=""),"",IF(OR('Retrofit Inputs'!D952="LED Tube",'Retrofit Inputs'!D952="LED Kit"),CONCATENATE("LED"," ",'Retrofit Inputs'!F952),CONCATENATE('Retrofit Inputs'!D952, " ",'Retrofit Inputs'!F952)))</f>
        <v/>
      </c>
      <c r="G948" s="120" t="str">
        <f>IF(F948="","",VLOOKUP(F948,Measures!D$11:G$245,4,FALSE))</f>
        <v/>
      </c>
      <c r="H948" s="129" t="str">
        <f>IF('Retrofit Inputs'!H952=0,"",'Retrofit Inputs'!H952)</f>
        <v/>
      </c>
      <c r="I948" s="129" t="str">
        <f>IF('Retrofit Inputs'!K952=0,"",'Retrofit Inputs'!K952)</f>
        <v/>
      </c>
      <c r="J948" s="130" t="str">
        <f ca="1">IF(OR(B948="",I948=""),"",IF(I948="None",0,INDEX(INDIRECT(CONCATENATE(B948,"SF")),1,MATCH(I948,Defaults!D$22:G$22,0))))</f>
        <v/>
      </c>
      <c r="K948" s="24" t="str">
        <f>IF(OR('Retrofit Inputs'!M952="",'Retrofit Inputs'!O952=""),"",IF(OR('Retrofit Inputs'!M952="LED Tube",'Retrofit Inputs'!M952="LED Kit"),CONCATENATE("LED"," ",'Retrofit Inputs'!O952),CONCATENATE('Retrofit Inputs'!M952, " ",'Retrofit Inputs'!O952)))</f>
        <v/>
      </c>
      <c r="L948" s="123" t="str">
        <f>IF(K948="","",VLOOKUP(K948,Measures!D$11:G$245,4,FALSE))</f>
        <v/>
      </c>
      <c r="M948" s="121" t="str">
        <f>IF('Retrofit Inputs'!Q952=0,"",'Retrofit Inputs'!Q952)</f>
        <v/>
      </c>
      <c r="N948" s="25" t="str">
        <f>IF('Retrofit Inputs'!T952=0,"",'Retrofit Inputs'!T952)</f>
        <v/>
      </c>
      <c r="O948" s="26" t="str">
        <f ca="1">IF(OR(B948="",N948=""),"",IF(N948="None",0,INDEX(INDIRECT(CONCATENATE(B948,"SF")),1,MATCH(N948,Defaults!D$22:G$22,0))))</f>
        <v/>
      </c>
      <c r="P948" s="27" t="str">
        <f t="shared" ca="1" si="56"/>
        <v/>
      </c>
      <c r="Q948" s="229" t="str">
        <f t="shared" ca="1" si="57"/>
        <v/>
      </c>
      <c r="R948" s="81" t="str">
        <f t="shared" ca="1" si="58"/>
        <v/>
      </c>
      <c r="S948" s="353" t="str">
        <f t="shared" ca="1" si="59"/>
        <v/>
      </c>
    </row>
    <row r="949" spans="2:19" ht="15.5">
      <c r="B949" s="348" t="str">
        <f>IF('Retrofit Inputs'!B953=0,"",'Retrofit Inputs'!B953)</f>
        <v/>
      </c>
      <c r="C949" s="118" t="str">
        <f>IF(B949="","",VLOOKUP(B949,Defaults!B$22:C$28,2,FALSE))</f>
        <v/>
      </c>
      <c r="D949" s="125" t="str">
        <f>IFERROR(VLOOKUP(F949,Measures!$D$11:$F$245,3,FALSE),"")</f>
        <v/>
      </c>
      <c r="E949" s="127" t="str">
        <f ca="1">IF(OR('Project Info'!$C$16="",B949=""),"",IF(D949="Screw-in Lighting",INDEX(INDIRECT(CONCATENATE(B949,"SI_IE")),'Project Info'!C$16,1),IF(D949="Hard-Wired Lighting",INDEX(INDIRECT(CONCATENATE(B949,"HW_IE")),'Project Info'!C$16,1))))</f>
        <v/>
      </c>
      <c r="F949" s="128" t="str">
        <f>IF(OR('Retrofit Inputs'!D953="",'Retrofit Inputs'!F953=""),"",IF(OR('Retrofit Inputs'!D953="LED Tube",'Retrofit Inputs'!D953="LED Kit"),CONCATENATE("LED"," ",'Retrofit Inputs'!F953),CONCATENATE('Retrofit Inputs'!D953, " ",'Retrofit Inputs'!F953)))</f>
        <v/>
      </c>
      <c r="G949" s="120" t="str">
        <f>IF(F949="","",VLOOKUP(F949,Measures!D$11:G$245,4,FALSE))</f>
        <v/>
      </c>
      <c r="H949" s="129" t="str">
        <f>IF('Retrofit Inputs'!H953=0,"",'Retrofit Inputs'!H953)</f>
        <v/>
      </c>
      <c r="I949" s="129" t="str">
        <f>IF('Retrofit Inputs'!K953=0,"",'Retrofit Inputs'!K953)</f>
        <v/>
      </c>
      <c r="J949" s="130" t="str">
        <f ca="1">IF(OR(B949="",I949=""),"",IF(I949="None",0,INDEX(INDIRECT(CONCATENATE(B949,"SF")),1,MATCH(I949,Defaults!D$22:G$22,0))))</f>
        <v/>
      </c>
      <c r="K949" s="128" t="str">
        <f>IF(OR('Retrofit Inputs'!M953="",'Retrofit Inputs'!O953=""),"",IF(OR('Retrofit Inputs'!M953="LED Tube",'Retrofit Inputs'!M953="LED Kit"),CONCATENATE("LED"," ",'Retrofit Inputs'!O953),CONCATENATE('Retrofit Inputs'!M953, " ",'Retrofit Inputs'!O953)))</f>
        <v/>
      </c>
      <c r="L949" s="123" t="str">
        <f>IF(K949="","",VLOOKUP(K949,Measures!D$11:G$245,4,FALSE))</f>
        <v/>
      </c>
      <c r="M949" s="121" t="str">
        <f>IF('Retrofit Inputs'!Q953=0,"",'Retrofit Inputs'!Q953)</f>
        <v/>
      </c>
      <c r="N949" s="129" t="str">
        <f>IF('Retrofit Inputs'!T953=0,"",'Retrofit Inputs'!T953)</f>
        <v/>
      </c>
      <c r="O949" s="130" t="str">
        <f ca="1">IF(OR(B949="",N949=""),"",IF(N949="None",0,INDEX(INDIRECT(CONCATENATE(B949,"SF")),1,MATCH(N949,Defaults!D$22:G$22,0))))</f>
        <v/>
      </c>
      <c r="P949" s="131" t="str">
        <f t="shared" ca="1" si="56"/>
        <v/>
      </c>
      <c r="Q949" s="228" t="str">
        <f t="shared" ca="1" si="57"/>
        <v/>
      </c>
      <c r="R949" s="132" t="str">
        <f t="shared" ca="1" si="58"/>
        <v/>
      </c>
      <c r="S949" s="352" t="str">
        <f t="shared" ca="1" si="59"/>
        <v/>
      </c>
    </row>
    <row r="950" spans="2:19" ht="15.5">
      <c r="B950" s="348" t="str">
        <f>IF('Retrofit Inputs'!B954=0,"",'Retrofit Inputs'!B954)</f>
        <v/>
      </c>
      <c r="C950" s="118" t="str">
        <f>IF(B950="","",VLOOKUP(B950,Defaults!B$22:C$28,2,FALSE))</f>
        <v/>
      </c>
      <c r="D950" s="125" t="str">
        <f>IFERROR(VLOOKUP(F950,Measures!$D$11:$F$245,3,FALSE),"")</f>
        <v/>
      </c>
      <c r="E950" s="127" t="str">
        <f ca="1">IF(OR('Project Info'!$C$16="",B950=""),"",IF(D950="Screw-in Lighting",INDEX(INDIRECT(CONCATENATE(B950,"SI_IE")),'Project Info'!C$16,1),IF(D950="Hard-Wired Lighting",INDEX(INDIRECT(CONCATENATE(B950,"HW_IE")),'Project Info'!C$16,1))))</f>
        <v/>
      </c>
      <c r="F950" s="128" t="str">
        <f>IF(OR('Retrofit Inputs'!D954="",'Retrofit Inputs'!F954=""),"",IF(OR('Retrofit Inputs'!D954="LED Tube",'Retrofit Inputs'!D954="LED Kit"),CONCATENATE("LED"," ",'Retrofit Inputs'!F954),CONCATENATE('Retrofit Inputs'!D954, " ",'Retrofit Inputs'!F954)))</f>
        <v/>
      </c>
      <c r="G950" s="120" t="str">
        <f>IF(F950="","",VLOOKUP(F950,Measures!D$11:G$245,4,FALSE))</f>
        <v/>
      </c>
      <c r="H950" s="129" t="str">
        <f>IF('Retrofit Inputs'!H954=0,"",'Retrofit Inputs'!H954)</f>
        <v/>
      </c>
      <c r="I950" s="129" t="str">
        <f>IF('Retrofit Inputs'!K954=0,"",'Retrofit Inputs'!K954)</f>
        <v/>
      </c>
      <c r="J950" s="130" t="str">
        <f ca="1">IF(OR(B950="",I950=""),"",IF(I950="None",0,INDEX(INDIRECT(CONCATENATE(B950,"SF")),1,MATCH(I950,Defaults!D$22:G$22,0))))</f>
        <v/>
      </c>
      <c r="K950" s="128" t="str">
        <f>IF(OR('Retrofit Inputs'!M954="",'Retrofit Inputs'!O954=""),"",IF(OR('Retrofit Inputs'!M954="LED Tube",'Retrofit Inputs'!M954="LED Kit"),CONCATENATE("LED"," ",'Retrofit Inputs'!O954),CONCATENATE('Retrofit Inputs'!M954, " ",'Retrofit Inputs'!O954)))</f>
        <v/>
      </c>
      <c r="L950" s="123" t="str">
        <f>IF(K950="","",VLOOKUP(K950,Measures!D$11:G$245,4,FALSE))</f>
        <v/>
      </c>
      <c r="M950" s="121" t="str">
        <f>IF('Retrofit Inputs'!Q954=0,"",'Retrofit Inputs'!Q954)</f>
        <v/>
      </c>
      <c r="N950" s="129" t="str">
        <f>IF('Retrofit Inputs'!T954=0,"",'Retrofit Inputs'!T954)</f>
        <v/>
      </c>
      <c r="O950" s="130" t="str">
        <f ca="1">IF(OR(B950="",N950=""),"",IF(N950="None",0,INDEX(INDIRECT(CONCATENATE(B950,"SF")),1,MATCH(N950,Defaults!D$22:G$22,0))))</f>
        <v/>
      </c>
      <c r="P950" s="131" t="str">
        <f t="shared" ca="1" si="56"/>
        <v/>
      </c>
      <c r="Q950" s="228" t="str">
        <f t="shared" ca="1" si="57"/>
        <v/>
      </c>
      <c r="R950" s="132" t="str">
        <f t="shared" ca="1" si="58"/>
        <v/>
      </c>
      <c r="S950" s="352" t="str">
        <f t="shared" ca="1" si="59"/>
        <v/>
      </c>
    </row>
    <row r="951" spans="2:19" ht="15.5">
      <c r="B951" s="348" t="str">
        <f>IF('Retrofit Inputs'!B955=0,"",'Retrofit Inputs'!B955)</f>
        <v/>
      </c>
      <c r="C951" s="118" t="str">
        <f>IF(B951="","",VLOOKUP(B951,Defaults!B$22:C$28,2,FALSE))</f>
        <v/>
      </c>
      <c r="D951" s="125" t="str">
        <f>IFERROR(VLOOKUP(F951,Measures!$D$11:$F$245,3,FALSE),"")</f>
        <v/>
      </c>
      <c r="E951" s="127" t="str">
        <f ca="1">IF(OR('Project Info'!$C$16="",B951=""),"",IF(D951="Screw-in Lighting",INDEX(INDIRECT(CONCATENATE(B951,"SI_IE")),'Project Info'!C$16,1),IF(D951="Hard-Wired Lighting",INDEX(INDIRECT(CONCATENATE(B951,"HW_IE")),'Project Info'!C$16,1))))</f>
        <v/>
      </c>
      <c r="F951" s="128" t="str">
        <f>IF(OR('Retrofit Inputs'!D955="",'Retrofit Inputs'!F955=""),"",IF(OR('Retrofit Inputs'!D955="LED Tube",'Retrofit Inputs'!D955="LED Kit"),CONCATENATE("LED"," ",'Retrofit Inputs'!F955),CONCATENATE('Retrofit Inputs'!D955, " ",'Retrofit Inputs'!F955)))</f>
        <v/>
      </c>
      <c r="G951" s="120" t="str">
        <f>IF(F951="","",VLOOKUP(F951,Measures!D$11:G$245,4,FALSE))</f>
        <v/>
      </c>
      <c r="H951" s="129" t="str">
        <f>IF('Retrofit Inputs'!H955=0,"",'Retrofit Inputs'!H955)</f>
        <v/>
      </c>
      <c r="I951" s="129" t="str">
        <f>IF('Retrofit Inputs'!K955=0,"",'Retrofit Inputs'!K955)</f>
        <v/>
      </c>
      <c r="J951" s="130" t="str">
        <f ca="1">IF(OR(B951="",I951=""),"",IF(I951="None",0,INDEX(INDIRECT(CONCATENATE(B951,"SF")),1,MATCH(I951,Defaults!D$22:G$22,0))))</f>
        <v/>
      </c>
      <c r="K951" s="128" t="str">
        <f>IF(OR('Retrofit Inputs'!M955="",'Retrofit Inputs'!O955=""),"",IF(OR('Retrofit Inputs'!M955="LED Tube",'Retrofit Inputs'!M955="LED Kit"),CONCATENATE("LED"," ",'Retrofit Inputs'!O955),CONCATENATE('Retrofit Inputs'!M955, " ",'Retrofit Inputs'!O955)))</f>
        <v/>
      </c>
      <c r="L951" s="123" t="str">
        <f>IF(K951="","",VLOOKUP(K951,Measures!D$11:G$245,4,FALSE))</f>
        <v/>
      </c>
      <c r="M951" s="121" t="str">
        <f>IF('Retrofit Inputs'!Q955=0,"",'Retrofit Inputs'!Q955)</f>
        <v/>
      </c>
      <c r="N951" s="129" t="str">
        <f>IF('Retrofit Inputs'!T955=0,"",'Retrofit Inputs'!T955)</f>
        <v/>
      </c>
      <c r="O951" s="130" t="str">
        <f ca="1">IF(OR(B951="",N951=""),"",IF(N951="None",0,INDEX(INDIRECT(CONCATENATE(B951,"SF")),1,MATCH(N951,Defaults!D$22:G$22,0))))</f>
        <v/>
      </c>
      <c r="P951" s="131" t="str">
        <f t="shared" ca="1" si="56"/>
        <v/>
      </c>
      <c r="Q951" s="228" t="str">
        <f t="shared" ca="1" si="57"/>
        <v/>
      </c>
      <c r="R951" s="132" t="str">
        <f t="shared" ca="1" si="58"/>
        <v/>
      </c>
      <c r="S951" s="352" t="str">
        <f t="shared" ca="1" si="59"/>
        <v/>
      </c>
    </row>
    <row r="952" spans="2:19" ht="15.5">
      <c r="B952" s="348" t="str">
        <f>IF('Retrofit Inputs'!B956=0,"",'Retrofit Inputs'!B956)</f>
        <v/>
      </c>
      <c r="C952" s="118" t="str">
        <f>IF(B952="","",VLOOKUP(B952,Defaults!B$22:C$28,2,FALSE))</f>
        <v/>
      </c>
      <c r="D952" s="125" t="str">
        <f>IFERROR(VLOOKUP(F952,Measures!$D$11:$F$245,3,FALSE),"")</f>
        <v/>
      </c>
      <c r="E952" s="127" t="str">
        <f ca="1">IF(OR('Project Info'!$C$16="",B952=""),"",IF(D952="Screw-in Lighting",INDEX(INDIRECT(CONCATENATE(B952,"SI_IE")),'Project Info'!C$16,1),IF(D952="Hard-Wired Lighting",INDEX(INDIRECT(CONCATENATE(B952,"HW_IE")),'Project Info'!C$16,1))))</f>
        <v/>
      </c>
      <c r="F952" s="128" t="str">
        <f>IF(OR('Retrofit Inputs'!D956="",'Retrofit Inputs'!F956=""),"",IF(OR('Retrofit Inputs'!D956="LED Tube",'Retrofit Inputs'!D956="LED Kit"),CONCATENATE("LED"," ",'Retrofit Inputs'!F956),CONCATENATE('Retrofit Inputs'!D956, " ",'Retrofit Inputs'!F956)))</f>
        <v/>
      </c>
      <c r="G952" s="120" t="str">
        <f>IF(F952="","",VLOOKUP(F952,Measures!D$11:G$245,4,FALSE))</f>
        <v/>
      </c>
      <c r="H952" s="129" t="str">
        <f>IF('Retrofit Inputs'!H956=0,"",'Retrofit Inputs'!H956)</f>
        <v/>
      </c>
      <c r="I952" s="129" t="str">
        <f>IF('Retrofit Inputs'!K956=0,"",'Retrofit Inputs'!K956)</f>
        <v/>
      </c>
      <c r="J952" s="130" t="str">
        <f ca="1">IF(OR(B952="",I952=""),"",IF(I952="None",0,INDEX(INDIRECT(CONCATENATE(B952,"SF")),1,MATCH(I952,Defaults!D$22:G$22,0))))</f>
        <v/>
      </c>
      <c r="K952" s="128" t="str">
        <f>IF(OR('Retrofit Inputs'!M956="",'Retrofit Inputs'!O956=""),"",IF(OR('Retrofit Inputs'!M956="LED Tube",'Retrofit Inputs'!M956="LED Kit"),CONCATENATE("LED"," ",'Retrofit Inputs'!O956),CONCATENATE('Retrofit Inputs'!M956, " ",'Retrofit Inputs'!O956)))</f>
        <v/>
      </c>
      <c r="L952" s="123" t="str">
        <f>IF(K952="","",VLOOKUP(K952,Measures!D$11:G$245,4,FALSE))</f>
        <v/>
      </c>
      <c r="M952" s="121" t="str">
        <f>IF('Retrofit Inputs'!Q956=0,"",'Retrofit Inputs'!Q956)</f>
        <v/>
      </c>
      <c r="N952" s="129" t="str">
        <f>IF('Retrofit Inputs'!T956=0,"",'Retrofit Inputs'!T956)</f>
        <v/>
      </c>
      <c r="O952" s="130" t="str">
        <f ca="1">IF(OR(B952="",N952=""),"",IF(N952="None",0,INDEX(INDIRECT(CONCATENATE(B952,"SF")),1,MATCH(N952,Defaults!D$22:G$22,0))))</f>
        <v/>
      </c>
      <c r="P952" s="131" t="str">
        <f t="shared" ca="1" si="56"/>
        <v/>
      </c>
      <c r="Q952" s="228" t="str">
        <f t="shared" ca="1" si="57"/>
        <v/>
      </c>
      <c r="R952" s="132" t="str">
        <f t="shared" ca="1" si="58"/>
        <v/>
      </c>
      <c r="S952" s="352" t="str">
        <f t="shared" ca="1" si="59"/>
        <v/>
      </c>
    </row>
    <row r="953" spans="2:19" ht="15.5">
      <c r="B953" s="348" t="str">
        <f>IF('Retrofit Inputs'!B957=0,"",'Retrofit Inputs'!B957)</f>
        <v/>
      </c>
      <c r="C953" s="118" t="str">
        <f>IF(B953="","",VLOOKUP(B953,Defaults!B$22:C$28,2,FALSE))</f>
        <v/>
      </c>
      <c r="D953" s="125" t="str">
        <f>IFERROR(VLOOKUP(F953,Measures!$D$11:$F$245,3,FALSE),"")</f>
        <v/>
      </c>
      <c r="E953" s="127" t="str">
        <f ca="1">IF(OR('Project Info'!$C$16="",B953=""),"",IF(D953="Screw-in Lighting",INDEX(INDIRECT(CONCATENATE(B953,"SI_IE")),'Project Info'!C$16,1),IF(D953="Hard-Wired Lighting",INDEX(INDIRECT(CONCATENATE(B953,"HW_IE")),'Project Info'!C$16,1))))</f>
        <v/>
      </c>
      <c r="F953" s="128" t="str">
        <f>IF(OR('Retrofit Inputs'!D957="",'Retrofit Inputs'!F957=""),"",IF(OR('Retrofit Inputs'!D957="LED Tube",'Retrofit Inputs'!D957="LED Kit"),CONCATENATE("LED"," ",'Retrofit Inputs'!F957),CONCATENATE('Retrofit Inputs'!D957, " ",'Retrofit Inputs'!F957)))</f>
        <v/>
      </c>
      <c r="G953" s="120" t="str">
        <f>IF(F953="","",VLOOKUP(F953,Measures!D$11:G$245,4,FALSE))</f>
        <v/>
      </c>
      <c r="H953" s="129" t="str">
        <f>IF('Retrofit Inputs'!H957=0,"",'Retrofit Inputs'!H957)</f>
        <v/>
      </c>
      <c r="I953" s="129" t="str">
        <f>IF('Retrofit Inputs'!K957=0,"",'Retrofit Inputs'!K957)</f>
        <v/>
      </c>
      <c r="J953" s="130" t="str">
        <f ca="1">IF(OR(B953="",I953=""),"",IF(I953="None",0,INDEX(INDIRECT(CONCATENATE(B953,"SF")),1,MATCH(I953,Defaults!D$22:G$22,0))))</f>
        <v/>
      </c>
      <c r="K953" s="128" t="str">
        <f>IF(OR('Retrofit Inputs'!M957="",'Retrofit Inputs'!O957=""),"",IF(OR('Retrofit Inputs'!M957="LED Tube",'Retrofit Inputs'!M957="LED Kit"),CONCATENATE("LED"," ",'Retrofit Inputs'!O957),CONCATENATE('Retrofit Inputs'!M957, " ",'Retrofit Inputs'!O957)))</f>
        <v/>
      </c>
      <c r="L953" s="123" t="str">
        <f>IF(K953="","",VLOOKUP(K953,Measures!D$11:G$245,4,FALSE))</f>
        <v/>
      </c>
      <c r="M953" s="121" t="str">
        <f>IF('Retrofit Inputs'!Q957=0,"",'Retrofit Inputs'!Q957)</f>
        <v/>
      </c>
      <c r="N953" s="129" t="str">
        <f>IF('Retrofit Inputs'!T957=0,"",'Retrofit Inputs'!T957)</f>
        <v/>
      </c>
      <c r="O953" s="130" t="str">
        <f ca="1">IF(OR(B953="",N953=""),"",IF(N953="None",0,INDEX(INDIRECT(CONCATENATE(B953,"SF")),1,MATCH(N953,Defaults!D$22:G$22,0))))</f>
        <v/>
      </c>
      <c r="P953" s="131" t="str">
        <f t="shared" ca="1" si="56"/>
        <v/>
      </c>
      <c r="Q953" s="228" t="str">
        <f t="shared" ca="1" si="57"/>
        <v/>
      </c>
      <c r="R953" s="132" t="str">
        <f t="shared" ca="1" si="58"/>
        <v/>
      </c>
      <c r="S953" s="352" t="str">
        <f t="shared" ca="1" si="59"/>
        <v/>
      </c>
    </row>
    <row r="954" spans="2:19" ht="15.5">
      <c r="B954" s="348" t="str">
        <f>IF('Retrofit Inputs'!B958=0,"",'Retrofit Inputs'!B958)</f>
        <v/>
      </c>
      <c r="C954" s="118" t="str">
        <f>IF(B954="","",VLOOKUP(B954,Defaults!B$22:C$28,2,FALSE))</f>
        <v/>
      </c>
      <c r="D954" s="125" t="str">
        <f>IFERROR(VLOOKUP(F954,Measures!$D$11:$F$245,3,FALSE),"")</f>
        <v/>
      </c>
      <c r="E954" s="127" t="str">
        <f ca="1">IF(OR('Project Info'!$C$16="",B954=""),"",IF(D954="Screw-in Lighting",INDEX(INDIRECT(CONCATENATE(B954,"SI_IE")),'Project Info'!C$16,1),IF(D954="Hard-Wired Lighting",INDEX(INDIRECT(CONCATENATE(B954,"HW_IE")),'Project Info'!C$16,1))))</f>
        <v/>
      </c>
      <c r="F954" s="133" t="str">
        <f>IF(OR('Retrofit Inputs'!D958="",'Retrofit Inputs'!F958=""),"",IF(OR('Retrofit Inputs'!D958="LED Tube",'Retrofit Inputs'!D958="LED Kit"),CONCATENATE("LED"," ",'Retrofit Inputs'!F958),CONCATENATE('Retrofit Inputs'!D958, " ",'Retrofit Inputs'!F958)))</f>
        <v/>
      </c>
      <c r="G954" s="120" t="str">
        <f>IF(F954="","",VLOOKUP(F954,Measures!D$11:G$245,4,FALSE))</f>
        <v/>
      </c>
      <c r="H954" s="134" t="str">
        <f>IF('Retrofit Inputs'!H958=0,"",'Retrofit Inputs'!H958)</f>
        <v/>
      </c>
      <c r="I954" s="134" t="str">
        <f>IF('Retrofit Inputs'!K958=0,"",'Retrofit Inputs'!K958)</f>
        <v/>
      </c>
      <c r="J954" s="135" t="str">
        <f ca="1">IF(OR(B954="",I954=""),"",IF(I954="None",0,INDEX(INDIRECT(CONCATENATE(B954,"SF")),1,MATCH(I954,Defaults!D$22:G$22,0))))</f>
        <v/>
      </c>
      <c r="K954" s="128" t="str">
        <f>IF(OR('Retrofit Inputs'!M958="",'Retrofit Inputs'!O958=""),"",IF(OR('Retrofit Inputs'!M958="LED Tube",'Retrofit Inputs'!M958="LED Kit"),CONCATENATE("LED"," ",'Retrofit Inputs'!O958),CONCATENATE('Retrofit Inputs'!M958, " ",'Retrofit Inputs'!O958)))</f>
        <v/>
      </c>
      <c r="L954" s="123" t="str">
        <f>IF(K954="","",VLOOKUP(K954,Measures!D$11:G$245,4,FALSE))</f>
        <v/>
      </c>
      <c r="M954" s="121" t="str">
        <f>IF('Retrofit Inputs'!Q958=0,"",'Retrofit Inputs'!Q958)</f>
        <v/>
      </c>
      <c r="N954" s="129" t="str">
        <f>IF('Retrofit Inputs'!T958=0,"",'Retrofit Inputs'!T958)</f>
        <v/>
      </c>
      <c r="O954" s="130" t="str">
        <f ca="1">IF(OR(B954="",N954=""),"",IF(N954="None",0,INDEX(INDIRECT(CONCATENATE(B954,"SF")),1,MATCH(N954,Defaults!D$22:G$22,0))))</f>
        <v/>
      </c>
      <c r="P954" s="131" t="str">
        <f t="shared" ca="1" si="56"/>
        <v/>
      </c>
      <c r="Q954" s="228" t="str">
        <f t="shared" ca="1" si="57"/>
        <v/>
      </c>
      <c r="R954" s="132" t="str">
        <f t="shared" ca="1" si="58"/>
        <v/>
      </c>
      <c r="S954" s="352" t="str">
        <f t="shared" ca="1" si="59"/>
        <v/>
      </c>
    </row>
    <row r="955" spans="2:19" ht="15.5">
      <c r="B955" s="349" t="str">
        <f>IF('Retrofit Inputs'!B959=0,"",'Retrofit Inputs'!B959)</f>
        <v/>
      </c>
      <c r="C955" s="118" t="str">
        <f>IF(B955="","",VLOOKUP(B955,Defaults!B$22:C$28,2,FALSE))</f>
        <v/>
      </c>
      <c r="D955" s="125" t="str">
        <f>IFERROR(VLOOKUP(F955,Measures!$D$11:$F$245,3,FALSE),"")</f>
        <v/>
      </c>
      <c r="E955" s="127" t="str">
        <f ca="1">IF(OR('Project Info'!$C$16="",B955=""),"",IF(D955="Screw-in Lighting",INDEX(INDIRECT(CONCATENATE(B955,"SI_IE")),'Project Info'!C$16,1),IF(D955="Hard-Wired Lighting",INDEX(INDIRECT(CONCATENATE(B955,"HW_IE")),'Project Info'!C$16,1))))</f>
        <v/>
      </c>
      <c r="F955" s="137" t="str">
        <f>IF(OR('Retrofit Inputs'!D959="",'Retrofit Inputs'!F959=""),"",IF(OR('Retrofit Inputs'!D959="LED Tube",'Retrofit Inputs'!D959="LED Kit"),CONCATENATE("LED"," ",'Retrofit Inputs'!F959),CONCATENATE('Retrofit Inputs'!D959, " ",'Retrofit Inputs'!F959)))</f>
        <v/>
      </c>
      <c r="G955" s="120" t="str">
        <f>IF(F955="","",VLOOKUP(F955,Measures!D$11:G$245,4,FALSE))</f>
        <v/>
      </c>
      <c r="H955" s="138" t="str">
        <f>IF('Retrofit Inputs'!H959=0,"",'Retrofit Inputs'!H959)</f>
        <v/>
      </c>
      <c r="I955" s="138" t="str">
        <f>IF('Retrofit Inputs'!K959=0,"",'Retrofit Inputs'!K959)</f>
        <v/>
      </c>
      <c r="J955" s="139" t="str">
        <f ca="1">IF(OR(B955="",I955=""),"",IF(I955="None",0,INDEX(INDIRECT(CONCATENATE(B955,"SF")),1,MATCH(I955,Defaults!D$22:G$22,0))))</f>
        <v/>
      </c>
      <c r="K955" s="140" t="str">
        <f>IF(OR('Retrofit Inputs'!M959="",'Retrofit Inputs'!O959=""),"",IF(OR('Retrofit Inputs'!M959="LED Tube",'Retrofit Inputs'!M959="LED Kit"),CONCATENATE("LED"," ",'Retrofit Inputs'!O959),CONCATENATE('Retrofit Inputs'!M959, " ",'Retrofit Inputs'!O959)))</f>
        <v/>
      </c>
      <c r="L955" s="123" t="str">
        <f>IF(K955="","",VLOOKUP(K955,Measures!D$11:G$245,4,FALSE))</f>
        <v/>
      </c>
      <c r="M955" s="141" t="str">
        <f>IF('Retrofit Inputs'!Q959=0,"",'Retrofit Inputs'!Q959)</f>
        <v/>
      </c>
      <c r="N955" s="142" t="str">
        <f>IF('Retrofit Inputs'!T959=0,"",'Retrofit Inputs'!T959)</f>
        <v/>
      </c>
      <c r="O955" s="143" t="str">
        <f ca="1">IF(OR(B955="",N955=""),"",IF(N955="None",0,INDEX(INDIRECT(CONCATENATE(B955,"SF")),1,MATCH(N955,Defaults!D$22:G$22,0))))</f>
        <v/>
      </c>
      <c r="P955" s="144" t="str">
        <f t="shared" ca="1" si="56"/>
        <v/>
      </c>
      <c r="Q955" s="231" t="str">
        <f t="shared" ca="1" si="57"/>
        <v/>
      </c>
      <c r="R955" s="145" t="str">
        <f t="shared" ca="1" si="58"/>
        <v/>
      </c>
      <c r="S955" s="354" t="str">
        <f t="shared" ca="1" si="59"/>
        <v/>
      </c>
    </row>
    <row r="956" spans="2:19" ht="15.5">
      <c r="B956" s="350" t="str">
        <f>IF('Retrofit Inputs'!B960=0,"",'Retrofit Inputs'!B960)</f>
        <v/>
      </c>
      <c r="C956" s="118" t="str">
        <f>IF(B956="","",VLOOKUP(B956,Defaults!B$22:C$28,2,FALSE))</f>
        <v/>
      </c>
      <c r="D956" s="125" t="str">
        <f>IFERROR(VLOOKUP(F956,Measures!$D$11:$F$245,3,FALSE),"")</f>
        <v/>
      </c>
      <c r="E956" s="127" t="str">
        <f ca="1">IF(OR('Project Info'!$C$16="",B956=""),"",IF(D956="Screw-in Lighting",INDEX(INDIRECT(CONCATENATE(B956,"SI_IE")),'Project Info'!C$16,1),IF(D956="Hard-Wired Lighting",INDEX(INDIRECT(CONCATENATE(B956,"HW_IE")),'Project Info'!C$16,1))))</f>
        <v/>
      </c>
      <c r="F956" s="128" t="str">
        <f>IF(OR('Retrofit Inputs'!D960="",'Retrofit Inputs'!F960=""),"",IF(OR('Retrofit Inputs'!D960="LED Tube",'Retrofit Inputs'!D960="LED Kit"),CONCATENATE("LED"," ",'Retrofit Inputs'!F960),CONCATENATE('Retrofit Inputs'!D960, " ",'Retrofit Inputs'!F960)))</f>
        <v/>
      </c>
      <c r="G956" s="120" t="str">
        <f>IF(F956="","",VLOOKUP(F956,Measures!D$11:G$245,4,FALSE))</f>
        <v/>
      </c>
      <c r="H956" s="129" t="str">
        <f>IF('Retrofit Inputs'!H960=0,"",'Retrofit Inputs'!H960)</f>
        <v/>
      </c>
      <c r="I956" s="129" t="str">
        <f>IF('Retrofit Inputs'!K960=0,"",'Retrofit Inputs'!K960)</f>
        <v/>
      </c>
      <c r="J956" s="130" t="str">
        <f ca="1">IF(OR(B956="",I956=""),"",IF(I956="None",0,INDEX(INDIRECT(CONCATENATE(B956,"SF")),1,MATCH(I956,Defaults!D$22:G$22,0))))</f>
        <v/>
      </c>
      <c r="K956" s="128" t="str">
        <f>IF(OR('Retrofit Inputs'!M960="",'Retrofit Inputs'!O960=""),"",IF(OR('Retrofit Inputs'!M960="LED Tube",'Retrofit Inputs'!M960="LED Kit"),CONCATENATE("LED"," ",'Retrofit Inputs'!O960),CONCATENATE('Retrofit Inputs'!M960, " ",'Retrofit Inputs'!O960)))</f>
        <v/>
      </c>
      <c r="L956" s="123" t="str">
        <f>IF(K956="","",VLOOKUP(K956,Measures!D$11:G$245,4,FALSE))</f>
        <v/>
      </c>
      <c r="M956" s="129" t="str">
        <f>IF('Retrofit Inputs'!Q960=0,"",'Retrofit Inputs'!Q960)</f>
        <v/>
      </c>
      <c r="N956" s="129" t="str">
        <f>IF('Retrofit Inputs'!T960=0,"",'Retrofit Inputs'!T960)</f>
        <v/>
      </c>
      <c r="O956" s="130" t="str">
        <f ca="1">IF(OR(B956="",N956=""),"",IF(N956="None",0,INDEX(INDIRECT(CONCATENATE(B956,"SF")),1,MATCH(N956,Defaults!D$22:G$22,0))))</f>
        <v/>
      </c>
      <c r="P956" s="131" t="str">
        <f t="shared" ca="1" si="56"/>
        <v/>
      </c>
      <c r="Q956" s="228" t="str">
        <f t="shared" ca="1" si="57"/>
        <v/>
      </c>
      <c r="R956" s="132" t="str">
        <f t="shared" ca="1" si="58"/>
        <v/>
      </c>
      <c r="S956" s="352" t="str">
        <f t="shared" ca="1" si="59"/>
        <v/>
      </c>
    </row>
    <row r="957" spans="2:19" ht="15.5">
      <c r="B957" s="348" t="str">
        <f>IF('Retrofit Inputs'!B961=0,"",'Retrofit Inputs'!B961)</f>
        <v/>
      </c>
      <c r="C957" s="118" t="str">
        <f>IF(B957="","",VLOOKUP(B957,Defaults!B$22:C$28,2,FALSE))</f>
        <v/>
      </c>
      <c r="D957" s="125" t="str">
        <f>IFERROR(VLOOKUP(F957,Measures!$D$11:$F$245,3,FALSE),"")</f>
        <v/>
      </c>
      <c r="E957" s="127" t="str">
        <f ca="1">IF(OR('Project Info'!$C$16="",B957=""),"",IF(D957="Screw-in Lighting",INDEX(INDIRECT(CONCATENATE(B957,"SI_IE")),'Project Info'!C$16,1),IF(D957="Hard-Wired Lighting",INDEX(INDIRECT(CONCATENATE(B957,"HW_IE")),'Project Info'!C$16,1))))</f>
        <v/>
      </c>
      <c r="F957" s="128" t="str">
        <f>IF(OR('Retrofit Inputs'!D961="",'Retrofit Inputs'!F961=""),"",IF(OR('Retrofit Inputs'!D961="LED Tube",'Retrofit Inputs'!D961="LED Kit"),CONCATENATE("LED"," ",'Retrofit Inputs'!F961),CONCATENATE('Retrofit Inputs'!D961, " ",'Retrofit Inputs'!F961)))</f>
        <v/>
      </c>
      <c r="G957" s="120" t="str">
        <f>IF(F957="","",VLOOKUP(F957,Measures!D$11:G$245,4,FALSE))</f>
        <v/>
      </c>
      <c r="H957" s="129" t="str">
        <f>IF('Retrofit Inputs'!H961=0,"",'Retrofit Inputs'!H961)</f>
        <v/>
      </c>
      <c r="I957" s="129" t="str">
        <f>IF('Retrofit Inputs'!K961=0,"",'Retrofit Inputs'!K961)</f>
        <v/>
      </c>
      <c r="J957" s="130" t="str">
        <f ca="1">IF(OR(B957="",I957=""),"",IF(I957="None",0,INDEX(INDIRECT(CONCATENATE(B957,"SF")),1,MATCH(I957,Defaults!D$22:G$22,0))))</f>
        <v/>
      </c>
      <c r="K957" s="128" t="str">
        <f>IF(OR('Retrofit Inputs'!M961="",'Retrofit Inputs'!O961=""),"",IF(OR('Retrofit Inputs'!M961="LED Tube",'Retrofit Inputs'!M961="LED Kit"),CONCATENATE("LED"," ",'Retrofit Inputs'!O961),CONCATENATE('Retrofit Inputs'!M961, " ",'Retrofit Inputs'!O961)))</f>
        <v/>
      </c>
      <c r="L957" s="123" t="str">
        <f>IF(K957="","",VLOOKUP(K957,Measures!D$11:G$245,4,FALSE))</f>
        <v/>
      </c>
      <c r="M957" s="121" t="str">
        <f>IF('Retrofit Inputs'!Q961=0,"",'Retrofit Inputs'!Q961)</f>
        <v/>
      </c>
      <c r="N957" s="129" t="str">
        <f>IF('Retrofit Inputs'!T961=0,"",'Retrofit Inputs'!T961)</f>
        <v/>
      </c>
      <c r="O957" s="130" t="str">
        <f ca="1">IF(OR(B957="",N957=""),"",IF(N957="None",0,INDEX(INDIRECT(CONCATENATE(B957,"SF")),1,MATCH(N957,Defaults!D$22:G$22,0))))</f>
        <v/>
      </c>
      <c r="P957" s="131" t="str">
        <f t="shared" ca="1" si="56"/>
        <v/>
      </c>
      <c r="Q957" s="228" t="str">
        <f t="shared" ca="1" si="57"/>
        <v/>
      </c>
      <c r="R957" s="132" t="str">
        <f t="shared" ca="1" si="58"/>
        <v/>
      </c>
      <c r="S957" s="352" t="str">
        <f t="shared" ca="1" si="59"/>
        <v/>
      </c>
    </row>
    <row r="958" spans="2:19" ht="15.5">
      <c r="B958" s="348" t="str">
        <f>IF('Retrofit Inputs'!B962=0,"",'Retrofit Inputs'!B962)</f>
        <v/>
      </c>
      <c r="C958" s="118" t="str">
        <f>IF(B958="","",VLOOKUP(B958,Defaults!B$22:C$28,2,FALSE))</f>
        <v/>
      </c>
      <c r="D958" s="125" t="str">
        <f>IFERROR(VLOOKUP(F958,Measures!$D$11:$F$245,3,FALSE),"")</f>
        <v/>
      </c>
      <c r="E958" s="127" t="str">
        <f ca="1">IF(OR('Project Info'!$C$16="",B958=""),"",IF(D958="Screw-in Lighting",INDEX(INDIRECT(CONCATENATE(B958,"SI_IE")),'Project Info'!C$16,1),IF(D958="Hard-Wired Lighting",INDEX(INDIRECT(CONCATENATE(B958,"HW_IE")),'Project Info'!C$16,1))))</f>
        <v/>
      </c>
      <c r="F958" s="128" t="str">
        <f>IF(OR('Retrofit Inputs'!D962="",'Retrofit Inputs'!F962=""),"",IF(OR('Retrofit Inputs'!D962="LED Tube",'Retrofit Inputs'!D962="LED Kit"),CONCATENATE("LED"," ",'Retrofit Inputs'!F962),CONCATENATE('Retrofit Inputs'!D962, " ",'Retrofit Inputs'!F962)))</f>
        <v/>
      </c>
      <c r="G958" s="120" t="str">
        <f>IF(F958="","",VLOOKUP(F958,Measures!D$11:G$245,4,FALSE))</f>
        <v/>
      </c>
      <c r="H958" s="129" t="str">
        <f>IF('Retrofit Inputs'!H962=0,"",'Retrofit Inputs'!H962)</f>
        <v/>
      </c>
      <c r="I958" s="129" t="str">
        <f>IF('Retrofit Inputs'!K962=0,"",'Retrofit Inputs'!K962)</f>
        <v/>
      </c>
      <c r="J958" s="130" t="str">
        <f ca="1">IF(OR(B958="",I958=""),"",IF(I958="None",0,INDEX(INDIRECT(CONCATENATE(B958,"SF")),1,MATCH(I958,Defaults!D$22:G$22,0))))</f>
        <v/>
      </c>
      <c r="K958" s="24" t="str">
        <f>IF(OR('Retrofit Inputs'!M962="",'Retrofit Inputs'!O962=""),"",IF(OR('Retrofit Inputs'!M962="LED Tube",'Retrofit Inputs'!M962="LED Kit"),CONCATENATE("LED"," ",'Retrofit Inputs'!O962),CONCATENATE('Retrofit Inputs'!M962, " ",'Retrofit Inputs'!O962)))</f>
        <v/>
      </c>
      <c r="L958" s="123" t="str">
        <f>IF(K958="","",VLOOKUP(K958,Measures!D$11:G$245,4,FALSE))</f>
        <v/>
      </c>
      <c r="M958" s="121" t="str">
        <f>IF('Retrofit Inputs'!Q962=0,"",'Retrofit Inputs'!Q962)</f>
        <v/>
      </c>
      <c r="N958" s="25" t="str">
        <f>IF('Retrofit Inputs'!T962=0,"",'Retrofit Inputs'!T962)</f>
        <v/>
      </c>
      <c r="O958" s="26" t="str">
        <f ca="1">IF(OR(B958="",N958=""),"",IF(N958="None",0,INDEX(INDIRECT(CONCATENATE(B958,"SF")),1,MATCH(N958,Defaults!D$22:G$22,0))))</f>
        <v/>
      </c>
      <c r="P958" s="131" t="str">
        <f t="shared" ca="1" si="56"/>
        <v/>
      </c>
      <c r="Q958" s="229" t="str">
        <f t="shared" ca="1" si="57"/>
        <v/>
      </c>
      <c r="R958" s="81" t="str">
        <f t="shared" ca="1" si="58"/>
        <v/>
      </c>
      <c r="S958" s="353" t="str">
        <f t="shared" ca="1" si="59"/>
        <v/>
      </c>
    </row>
    <row r="959" spans="2:19" ht="15.5">
      <c r="B959" s="348" t="str">
        <f>IF('Retrofit Inputs'!B963=0,"",'Retrofit Inputs'!B963)</f>
        <v/>
      </c>
      <c r="C959" s="118" t="str">
        <f>IF(B959="","",VLOOKUP(B959,Defaults!B$22:C$28,2,FALSE))</f>
        <v/>
      </c>
      <c r="D959" s="125" t="str">
        <f>IFERROR(VLOOKUP(F959,Measures!$D$11:$F$245,3,FALSE),"")</f>
        <v/>
      </c>
      <c r="E959" s="127" t="str">
        <f ca="1">IF(OR('Project Info'!$C$16="",B959=""),"",IF(D959="Screw-in Lighting",INDEX(INDIRECT(CONCATENATE(B959,"SI_IE")),'Project Info'!C$16,1),IF(D959="Hard-Wired Lighting",INDEX(INDIRECT(CONCATENATE(B959,"HW_IE")),'Project Info'!C$16,1))))</f>
        <v/>
      </c>
      <c r="F959" s="128" t="str">
        <f>IF(OR('Retrofit Inputs'!D963="",'Retrofit Inputs'!F963=""),"",IF(OR('Retrofit Inputs'!D963="LED Tube",'Retrofit Inputs'!D963="LED Kit"),CONCATENATE("LED"," ",'Retrofit Inputs'!F963),CONCATENATE('Retrofit Inputs'!D963, " ",'Retrofit Inputs'!F963)))</f>
        <v/>
      </c>
      <c r="G959" s="120" t="str">
        <f>IF(F959="","",VLOOKUP(F959,Measures!D$11:G$245,4,FALSE))</f>
        <v/>
      </c>
      <c r="H959" s="129" t="str">
        <f>IF('Retrofit Inputs'!H963=0,"",'Retrofit Inputs'!H963)</f>
        <v/>
      </c>
      <c r="I959" s="129" t="str">
        <f>IF('Retrofit Inputs'!K963=0,"",'Retrofit Inputs'!K963)</f>
        <v/>
      </c>
      <c r="J959" s="130" t="str">
        <f ca="1">IF(OR(B959="",I959=""),"",IF(I959="None",0,INDEX(INDIRECT(CONCATENATE(B959,"SF")),1,MATCH(I959,Defaults!D$22:G$22,0))))</f>
        <v/>
      </c>
      <c r="K959" s="128" t="str">
        <f>IF(OR('Retrofit Inputs'!M963="",'Retrofit Inputs'!O963=""),"",IF(OR('Retrofit Inputs'!M963="LED Tube",'Retrofit Inputs'!M963="LED Kit"),CONCATENATE("LED"," ",'Retrofit Inputs'!O963),CONCATENATE('Retrofit Inputs'!M963, " ",'Retrofit Inputs'!O963)))</f>
        <v/>
      </c>
      <c r="L959" s="123" t="str">
        <f>IF(K959="","",VLOOKUP(K959,Measures!D$11:G$245,4,FALSE))</f>
        <v/>
      </c>
      <c r="M959" s="121" t="str">
        <f>IF('Retrofit Inputs'!Q963=0,"",'Retrofit Inputs'!Q963)</f>
        <v/>
      </c>
      <c r="N959" s="129" t="str">
        <f>IF('Retrofit Inputs'!T963=0,"",'Retrofit Inputs'!T963)</f>
        <v/>
      </c>
      <c r="O959" s="130" t="str">
        <f ca="1">IF(OR(B959="",N959=""),"",IF(N959="None",0,INDEX(INDIRECT(CONCATENATE(B959,"SF")),1,MATCH(N959,Defaults!D$22:G$22,0))))</f>
        <v/>
      </c>
      <c r="P959" s="131" t="str">
        <f t="shared" ca="1" si="56"/>
        <v/>
      </c>
      <c r="Q959" s="228" t="str">
        <f t="shared" ca="1" si="57"/>
        <v/>
      </c>
      <c r="R959" s="132" t="str">
        <f t="shared" ca="1" si="58"/>
        <v/>
      </c>
      <c r="S959" s="352" t="str">
        <f t="shared" ca="1" si="59"/>
        <v/>
      </c>
    </row>
    <row r="960" spans="2:19" ht="15.5">
      <c r="B960" s="348" t="str">
        <f>IF('Retrofit Inputs'!B964=0,"",'Retrofit Inputs'!B964)</f>
        <v/>
      </c>
      <c r="C960" s="118" t="str">
        <f>IF(B960="","",VLOOKUP(B960,Defaults!B$22:C$28,2,FALSE))</f>
        <v/>
      </c>
      <c r="D960" s="125" t="str">
        <f>IFERROR(VLOOKUP(F960,Measures!$D$11:$F$245,3,FALSE),"")</f>
        <v/>
      </c>
      <c r="E960" s="127" t="str">
        <f ca="1">IF(OR('Project Info'!$C$16="",B960=""),"",IF(D960="Screw-in Lighting",INDEX(INDIRECT(CONCATENATE(B960,"SI_IE")),'Project Info'!C$16,1),IF(D960="Hard-Wired Lighting",INDEX(INDIRECT(CONCATENATE(B960,"HW_IE")),'Project Info'!C$16,1))))</f>
        <v/>
      </c>
      <c r="F960" s="128" t="str">
        <f>IF(OR('Retrofit Inputs'!D964="",'Retrofit Inputs'!F964=""),"",IF(OR('Retrofit Inputs'!D964="LED Tube",'Retrofit Inputs'!D964="LED Kit"),CONCATENATE("LED"," ",'Retrofit Inputs'!F964),CONCATENATE('Retrofit Inputs'!D964, " ",'Retrofit Inputs'!F964)))</f>
        <v/>
      </c>
      <c r="G960" s="120" t="str">
        <f>IF(F960="","",VLOOKUP(F960,Measures!D$11:G$245,4,FALSE))</f>
        <v/>
      </c>
      <c r="H960" s="129" t="str">
        <f>IF('Retrofit Inputs'!H964=0,"",'Retrofit Inputs'!H964)</f>
        <v/>
      </c>
      <c r="I960" s="129" t="str">
        <f>IF('Retrofit Inputs'!K964=0,"",'Retrofit Inputs'!K964)</f>
        <v/>
      </c>
      <c r="J960" s="130" t="str">
        <f ca="1">IF(OR(B960="",I960=""),"",IF(I960="None",0,INDEX(INDIRECT(CONCATENATE(B960,"SF")),1,MATCH(I960,Defaults!D$22:G$22,0))))</f>
        <v/>
      </c>
      <c r="K960" s="128" t="str">
        <f>IF(OR('Retrofit Inputs'!M964="",'Retrofit Inputs'!O964=""),"",IF(OR('Retrofit Inputs'!M964="LED Tube",'Retrofit Inputs'!M964="LED Kit"),CONCATENATE("LED"," ",'Retrofit Inputs'!O964),CONCATENATE('Retrofit Inputs'!M964, " ",'Retrofit Inputs'!O964)))</f>
        <v/>
      </c>
      <c r="L960" s="123" t="str">
        <f>IF(K960="","",VLOOKUP(K960,Measures!D$11:G$245,4,FALSE))</f>
        <v/>
      </c>
      <c r="M960" s="121" t="str">
        <f>IF('Retrofit Inputs'!Q964=0,"",'Retrofit Inputs'!Q964)</f>
        <v/>
      </c>
      <c r="N960" s="129" t="str">
        <f>IF('Retrofit Inputs'!T964=0,"",'Retrofit Inputs'!T964)</f>
        <v/>
      </c>
      <c r="O960" s="130" t="str">
        <f ca="1">IF(OR(B960="",N960=""),"",IF(N960="None",0,INDEX(INDIRECT(CONCATENATE(B960,"SF")),1,MATCH(N960,Defaults!D$22:G$22,0))))</f>
        <v/>
      </c>
      <c r="P960" s="131" t="str">
        <f t="shared" ca="1" si="56"/>
        <v/>
      </c>
      <c r="Q960" s="228" t="str">
        <f t="shared" ca="1" si="57"/>
        <v/>
      </c>
      <c r="R960" s="132" t="str">
        <f t="shared" ca="1" si="58"/>
        <v/>
      </c>
      <c r="S960" s="352" t="str">
        <f t="shared" ca="1" si="59"/>
        <v/>
      </c>
    </row>
    <row r="961" spans="2:19" ht="15.5">
      <c r="B961" s="348" t="str">
        <f>IF('Retrofit Inputs'!B965=0,"",'Retrofit Inputs'!B965)</f>
        <v/>
      </c>
      <c r="C961" s="118" t="str">
        <f>IF(B961="","",VLOOKUP(B961,Defaults!B$22:C$28,2,FALSE))</f>
        <v/>
      </c>
      <c r="D961" s="125" t="str">
        <f>IFERROR(VLOOKUP(F961,Measures!$D$11:$F$245,3,FALSE),"")</f>
        <v/>
      </c>
      <c r="E961" s="127" t="str">
        <f ca="1">IF(OR('Project Info'!$C$16="",B961=""),"",IF(D961="Screw-in Lighting",INDEX(INDIRECT(CONCATENATE(B961,"SI_IE")),'Project Info'!C$16,1),IF(D961="Hard-Wired Lighting",INDEX(INDIRECT(CONCATENATE(B961,"HW_IE")),'Project Info'!C$16,1))))</f>
        <v/>
      </c>
      <c r="F961" s="128" t="str">
        <f>IF(OR('Retrofit Inputs'!D965="",'Retrofit Inputs'!F965=""),"",IF(OR('Retrofit Inputs'!D965="LED Tube",'Retrofit Inputs'!D965="LED Kit"),CONCATENATE("LED"," ",'Retrofit Inputs'!F965),CONCATENATE('Retrofit Inputs'!D965, " ",'Retrofit Inputs'!F965)))</f>
        <v/>
      </c>
      <c r="G961" s="120" t="str">
        <f>IF(F961="","",VLOOKUP(F961,Measures!D$11:G$245,4,FALSE))</f>
        <v/>
      </c>
      <c r="H961" s="129" t="str">
        <f>IF('Retrofit Inputs'!H965=0,"",'Retrofit Inputs'!H965)</f>
        <v/>
      </c>
      <c r="I961" s="129" t="str">
        <f>IF('Retrofit Inputs'!K965=0,"",'Retrofit Inputs'!K965)</f>
        <v/>
      </c>
      <c r="J961" s="130" t="str">
        <f ca="1">IF(OR(B961="",I961=""),"",IF(I961="None",0,INDEX(INDIRECT(CONCATENATE(B961,"SF")),1,MATCH(I961,Defaults!D$22:G$22,0))))</f>
        <v/>
      </c>
      <c r="K961" s="128" t="str">
        <f>IF(OR('Retrofit Inputs'!M965="",'Retrofit Inputs'!O965=""),"",IF(OR('Retrofit Inputs'!M965="LED Tube",'Retrofit Inputs'!M965="LED Kit"),CONCATENATE("LED"," ",'Retrofit Inputs'!O965),CONCATENATE('Retrofit Inputs'!M965, " ",'Retrofit Inputs'!O965)))</f>
        <v/>
      </c>
      <c r="L961" s="123" t="str">
        <f>IF(K961="","",VLOOKUP(K961,Measures!D$11:G$245,4,FALSE))</f>
        <v/>
      </c>
      <c r="M961" s="121" t="str">
        <f>IF('Retrofit Inputs'!Q965=0,"",'Retrofit Inputs'!Q965)</f>
        <v/>
      </c>
      <c r="N961" s="129" t="str">
        <f>IF('Retrofit Inputs'!T965=0,"",'Retrofit Inputs'!T965)</f>
        <v/>
      </c>
      <c r="O961" s="130" t="str">
        <f ca="1">IF(OR(B961="",N961=""),"",IF(N961="None",0,INDEX(INDIRECT(CONCATENATE(B961,"SF")),1,MATCH(N961,Defaults!D$22:G$22,0))))</f>
        <v/>
      </c>
      <c r="P961" s="131" t="str">
        <f t="shared" ca="1" si="56"/>
        <v/>
      </c>
      <c r="Q961" s="228" t="str">
        <f t="shared" ca="1" si="57"/>
        <v/>
      </c>
      <c r="R961" s="132" t="str">
        <f t="shared" ca="1" si="58"/>
        <v/>
      </c>
      <c r="S961" s="352" t="str">
        <f t="shared" ca="1" si="59"/>
        <v/>
      </c>
    </row>
    <row r="962" spans="2:19" ht="15.5">
      <c r="B962" s="348" t="str">
        <f>IF('Retrofit Inputs'!B966=0,"",'Retrofit Inputs'!B966)</f>
        <v/>
      </c>
      <c r="C962" s="118" t="str">
        <f>IF(B962="","",VLOOKUP(B962,Defaults!B$22:C$28,2,FALSE))</f>
        <v/>
      </c>
      <c r="D962" s="125" t="str">
        <f>IFERROR(VLOOKUP(F962,Measures!$D$11:$F$245,3,FALSE),"")</f>
        <v/>
      </c>
      <c r="E962" s="127" t="str">
        <f ca="1">IF(OR('Project Info'!$C$16="",B962=""),"",IF(D962="Screw-in Lighting",INDEX(INDIRECT(CONCATENATE(B962,"SI_IE")),'Project Info'!C$16,1),IF(D962="Hard-Wired Lighting",INDEX(INDIRECT(CONCATENATE(B962,"HW_IE")),'Project Info'!C$16,1))))</f>
        <v/>
      </c>
      <c r="F962" s="128" t="str">
        <f>IF(OR('Retrofit Inputs'!D966="",'Retrofit Inputs'!F966=""),"",IF(OR('Retrofit Inputs'!D966="LED Tube",'Retrofit Inputs'!D966="LED Kit"),CONCATENATE("LED"," ",'Retrofit Inputs'!F966),CONCATENATE('Retrofit Inputs'!D966, " ",'Retrofit Inputs'!F966)))</f>
        <v/>
      </c>
      <c r="G962" s="120" t="str">
        <f>IF(F962="","",VLOOKUP(F962,Measures!D$11:G$245,4,FALSE))</f>
        <v/>
      </c>
      <c r="H962" s="129" t="str">
        <f>IF('Retrofit Inputs'!H966=0,"",'Retrofit Inputs'!H966)</f>
        <v/>
      </c>
      <c r="I962" s="129" t="str">
        <f>IF('Retrofit Inputs'!K966=0,"",'Retrofit Inputs'!K966)</f>
        <v/>
      </c>
      <c r="J962" s="130" t="str">
        <f ca="1">IF(OR(B962="",I962=""),"",IF(I962="None",0,INDEX(INDIRECT(CONCATENATE(B962,"SF")),1,MATCH(I962,Defaults!D$22:G$22,0))))</f>
        <v/>
      </c>
      <c r="K962" s="128" t="str">
        <f>IF(OR('Retrofit Inputs'!M966="",'Retrofit Inputs'!O966=""),"",IF(OR('Retrofit Inputs'!M966="LED Tube",'Retrofit Inputs'!M966="LED Kit"),CONCATENATE("LED"," ",'Retrofit Inputs'!O966),CONCATENATE('Retrofit Inputs'!M966, " ",'Retrofit Inputs'!O966)))</f>
        <v/>
      </c>
      <c r="L962" s="123" t="str">
        <f>IF(K962="","",VLOOKUP(K962,Measures!D$11:G$245,4,FALSE))</f>
        <v/>
      </c>
      <c r="M962" s="121" t="str">
        <f>IF('Retrofit Inputs'!Q966=0,"",'Retrofit Inputs'!Q966)</f>
        <v/>
      </c>
      <c r="N962" s="129" t="str">
        <f>IF('Retrofit Inputs'!T966=0,"",'Retrofit Inputs'!T966)</f>
        <v/>
      </c>
      <c r="O962" s="130" t="str">
        <f ca="1">IF(OR(B962="",N962=""),"",IF(N962="None",0,INDEX(INDIRECT(CONCATENATE(B962,"SF")),1,MATCH(N962,Defaults!D$22:G$22,0))))</f>
        <v/>
      </c>
      <c r="P962" s="131" t="str">
        <f t="shared" ca="1" si="56"/>
        <v/>
      </c>
      <c r="Q962" s="228" t="str">
        <f t="shared" ca="1" si="57"/>
        <v/>
      </c>
      <c r="R962" s="132" t="str">
        <f t="shared" ca="1" si="58"/>
        <v/>
      </c>
      <c r="S962" s="352" t="str">
        <f t="shared" ca="1" si="59"/>
        <v/>
      </c>
    </row>
    <row r="963" spans="2:19" ht="15.5">
      <c r="B963" s="348" t="str">
        <f>IF('Retrofit Inputs'!B967=0,"",'Retrofit Inputs'!B967)</f>
        <v/>
      </c>
      <c r="C963" s="118" t="str">
        <f>IF(B963="","",VLOOKUP(B963,Defaults!B$22:C$28,2,FALSE))</f>
        <v/>
      </c>
      <c r="D963" s="125" t="str">
        <f>IFERROR(VLOOKUP(F963,Measures!$D$11:$F$245,3,FALSE),"")</f>
        <v/>
      </c>
      <c r="E963" s="127" t="str">
        <f ca="1">IF(OR('Project Info'!$C$16="",B963=""),"",IF(D963="Screw-in Lighting",INDEX(INDIRECT(CONCATENATE(B963,"SI_IE")),'Project Info'!C$16,1),IF(D963="Hard-Wired Lighting",INDEX(INDIRECT(CONCATENATE(B963,"HW_IE")),'Project Info'!C$16,1))))</f>
        <v/>
      </c>
      <c r="F963" s="128" t="str">
        <f>IF(OR('Retrofit Inputs'!D967="",'Retrofit Inputs'!F967=""),"",IF(OR('Retrofit Inputs'!D967="LED Tube",'Retrofit Inputs'!D967="LED Kit"),CONCATENATE("LED"," ",'Retrofit Inputs'!F967),CONCATENATE('Retrofit Inputs'!D967, " ",'Retrofit Inputs'!F967)))</f>
        <v/>
      </c>
      <c r="G963" s="120" t="str">
        <f>IF(F963="","",VLOOKUP(F963,Measures!D$11:G$245,4,FALSE))</f>
        <v/>
      </c>
      <c r="H963" s="129" t="str">
        <f>IF('Retrofit Inputs'!H967=0,"",'Retrofit Inputs'!H967)</f>
        <v/>
      </c>
      <c r="I963" s="129" t="str">
        <f>IF('Retrofit Inputs'!K967=0,"",'Retrofit Inputs'!K967)</f>
        <v/>
      </c>
      <c r="J963" s="130" t="str">
        <f ca="1">IF(OR(B963="",I963=""),"",IF(I963="None",0,INDEX(INDIRECT(CONCATENATE(B963,"SF")),1,MATCH(I963,Defaults!D$22:G$22,0))))</f>
        <v/>
      </c>
      <c r="K963" s="128" t="str">
        <f>IF(OR('Retrofit Inputs'!M967="",'Retrofit Inputs'!O967=""),"",IF(OR('Retrofit Inputs'!M967="LED Tube",'Retrofit Inputs'!M967="LED Kit"),CONCATENATE("LED"," ",'Retrofit Inputs'!O967),CONCATENATE('Retrofit Inputs'!M967, " ",'Retrofit Inputs'!O967)))</f>
        <v/>
      </c>
      <c r="L963" s="123" t="str">
        <f>IF(K963="","",VLOOKUP(K963,Measures!D$11:G$245,4,FALSE))</f>
        <v/>
      </c>
      <c r="M963" s="121" t="str">
        <f>IF('Retrofit Inputs'!Q967=0,"",'Retrofit Inputs'!Q967)</f>
        <v/>
      </c>
      <c r="N963" s="129" t="str">
        <f>IF('Retrofit Inputs'!T967=0,"",'Retrofit Inputs'!T967)</f>
        <v/>
      </c>
      <c r="O963" s="130" t="str">
        <f ca="1">IF(OR(B963="",N963=""),"",IF(N963="None",0,INDEX(INDIRECT(CONCATENATE(B963,"SF")),1,MATCH(N963,Defaults!D$22:G$22,0))))</f>
        <v/>
      </c>
      <c r="P963" s="131" t="str">
        <f t="shared" ca="1" si="56"/>
        <v/>
      </c>
      <c r="Q963" s="228" t="str">
        <f t="shared" ca="1" si="57"/>
        <v/>
      </c>
      <c r="R963" s="132" t="str">
        <f t="shared" ca="1" si="58"/>
        <v/>
      </c>
      <c r="S963" s="352" t="str">
        <f t="shared" ca="1" si="59"/>
        <v/>
      </c>
    </row>
    <row r="964" spans="2:19" ht="15.5">
      <c r="B964" s="348" t="str">
        <f>IF('Retrofit Inputs'!B968=0,"",'Retrofit Inputs'!B968)</f>
        <v/>
      </c>
      <c r="C964" s="118" t="str">
        <f>IF(B964="","",VLOOKUP(B964,Defaults!B$22:C$28,2,FALSE))</f>
        <v/>
      </c>
      <c r="D964" s="125" t="str">
        <f>IFERROR(VLOOKUP(F964,Measures!$D$11:$F$245,3,FALSE),"")</f>
        <v/>
      </c>
      <c r="E964" s="127" t="str">
        <f ca="1">IF(OR('Project Info'!$C$16="",B964=""),"",IF(D964="Screw-in Lighting",INDEX(INDIRECT(CONCATENATE(B964,"SI_IE")),'Project Info'!C$16,1),IF(D964="Hard-Wired Lighting",INDEX(INDIRECT(CONCATENATE(B964,"HW_IE")),'Project Info'!C$16,1))))</f>
        <v/>
      </c>
      <c r="F964" s="133" t="str">
        <f>IF(OR('Retrofit Inputs'!D968="",'Retrofit Inputs'!F968=""),"",IF(OR('Retrofit Inputs'!D968="LED Tube",'Retrofit Inputs'!D968="LED Kit"),CONCATENATE("LED"," ",'Retrofit Inputs'!F968),CONCATENATE('Retrofit Inputs'!D968, " ",'Retrofit Inputs'!F968)))</f>
        <v/>
      </c>
      <c r="G964" s="120" t="str">
        <f>IF(F964="","",VLOOKUP(F964,Measures!D$11:G$245,4,FALSE))</f>
        <v/>
      </c>
      <c r="H964" s="134" t="str">
        <f>IF('Retrofit Inputs'!H968=0,"",'Retrofit Inputs'!H968)</f>
        <v/>
      </c>
      <c r="I964" s="134" t="str">
        <f>IF('Retrofit Inputs'!K968=0,"",'Retrofit Inputs'!K968)</f>
        <v/>
      </c>
      <c r="J964" s="135" t="str">
        <f ca="1">IF(OR(B964="",I964=""),"",IF(I964="None",0,INDEX(INDIRECT(CONCATENATE(B964,"SF")),1,MATCH(I964,Defaults!D$22:G$22,0))))</f>
        <v/>
      </c>
      <c r="K964" s="128" t="str">
        <f>IF(OR('Retrofit Inputs'!M968="",'Retrofit Inputs'!O968=""),"",IF(OR('Retrofit Inputs'!M968="LED Tube",'Retrofit Inputs'!M968="LED Kit"),CONCATENATE("LED"," ",'Retrofit Inputs'!O968),CONCATENATE('Retrofit Inputs'!M968, " ",'Retrofit Inputs'!O968)))</f>
        <v/>
      </c>
      <c r="L964" s="123" t="str">
        <f>IF(K964="","",VLOOKUP(K964,Measures!D$11:G$245,4,FALSE))</f>
        <v/>
      </c>
      <c r="M964" s="121" t="str">
        <f>IF('Retrofit Inputs'!Q968=0,"",'Retrofit Inputs'!Q968)</f>
        <v/>
      </c>
      <c r="N964" s="129" t="str">
        <f>IF('Retrofit Inputs'!T968=0,"",'Retrofit Inputs'!T968)</f>
        <v/>
      </c>
      <c r="O964" s="130" t="str">
        <f ca="1">IF(OR(B964="",N964=""),"",IF(N964="None",0,INDEX(INDIRECT(CONCATENATE(B964,"SF")),1,MATCH(N964,Defaults!D$22:G$22,0))))</f>
        <v/>
      </c>
      <c r="P964" s="131" t="str">
        <f t="shared" ca="1" si="56"/>
        <v/>
      </c>
      <c r="Q964" s="228" t="str">
        <f t="shared" ca="1" si="57"/>
        <v/>
      </c>
      <c r="R964" s="132" t="str">
        <f t="shared" ca="1" si="58"/>
        <v/>
      </c>
      <c r="S964" s="352" t="str">
        <f t="shared" ca="1" si="59"/>
        <v/>
      </c>
    </row>
    <row r="965" spans="2:19" ht="15.5">
      <c r="B965" s="348" t="str">
        <f>IF('Retrofit Inputs'!B969=0,"",'Retrofit Inputs'!B969)</f>
        <v/>
      </c>
      <c r="C965" s="118" t="str">
        <f>IF(B965="","",VLOOKUP(B965,Defaults!B$22:C$28,2,FALSE))</f>
        <v/>
      </c>
      <c r="D965" s="125" t="str">
        <f>IFERROR(VLOOKUP(F965,Measures!$D$11:$F$245,3,FALSE),"")</f>
        <v/>
      </c>
      <c r="E965" s="127" t="str">
        <f ca="1">IF(OR('Project Info'!$C$16="",B965=""),"",IF(D965="Screw-in Lighting",INDEX(INDIRECT(CONCATENATE(B965,"SI_IE")),'Project Info'!C$16,1),IF(D965="Hard-Wired Lighting",INDEX(INDIRECT(CONCATENATE(B965,"HW_IE")),'Project Info'!C$16,1))))</f>
        <v/>
      </c>
      <c r="F965" s="133" t="str">
        <f>IF(OR('Retrofit Inputs'!D969="",'Retrofit Inputs'!F969=""),"",IF(OR('Retrofit Inputs'!D969="LED Tube",'Retrofit Inputs'!D969="LED Kit"),CONCATENATE("LED"," ",'Retrofit Inputs'!F969),CONCATENATE('Retrofit Inputs'!D969, " ",'Retrofit Inputs'!F969)))</f>
        <v/>
      </c>
      <c r="G965" s="120" t="str">
        <f>IF(F965="","",VLOOKUP(F965,Measures!D$11:G$245,4,FALSE))</f>
        <v/>
      </c>
      <c r="H965" s="134" t="str">
        <f>IF('Retrofit Inputs'!H969=0,"",'Retrofit Inputs'!H969)</f>
        <v/>
      </c>
      <c r="I965" s="134" t="str">
        <f>IF('Retrofit Inputs'!K969=0,"",'Retrofit Inputs'!K969)</f>
        <v/>
      </c>
      <c r="J965" s="135" t="str">
        <f ca="1">IF(OR(B965="",I965=""),"",IF(I965="None",0,INDEX(INDIRECT(CONCATENATE(B965,"SF")),1,MATCH(I965,Defaults!D$22:G$22,0))))</f>
        <v/>
      </c>
      <c r="K965" s="128" t="str">
        <f>IF(OR('Retrofit Inputs'!M969="",'Retrofit Inputs'!O969=""),"",IF(OR('Retrofit Inputs'!M969="LED Tube",'Retrofit Inputs'!M969="LED Kit"),CONCATENATE("LED"," ",'Retrofit Inputs'!O969),CONCATENATE('Retrofit Inputs'!M969, " ",'Retrofit Inputs'!O969)))</f>
        <v/>
      </c>
      <c r="L965" s="123" t="str">
        <f>IF(K965="","",VLOOKUP(K965,Measures!D$11:G$245,4,FALSE))</f>
        <v/>
      </c>
      <c r="M965" s="121" t="str">
        <f>IF('Retrofit Inputs'!Q969=0,"",'Retrofit Inputs'!Q969)</f>
        <v/>
      </c>
      <c r="N965" s="129" t="str">
        <f>IF('Retrofit Inputs'!T969=0,"",'Retrofit Inputs'!T969)</f>
        <v/>
      </c>
      <c r="O965" s="130" t="str">
        <f ca="1">IF(OR(B965="",N965=""),"",IF(N965="None",0,INDEX(INDIRECT(CONCATENATE(B965,"SF")),1,MATCH(N965,Defaults!D$22:G$22,0))))</f>
        <v/>
      </c>
      <c r="P965" s="131" t="str">
        <f t="shared" ca="1" si="56"/>
        <v/>
      </c>
      <c r="Q965" s="228" t="str">
        <f t="shared" ca="1" si="57"/>
        <v/>
      </c>
      <c r="R965" s="132" t="str">
        <f t="shared" ca="1" si="58"/>
        <v/>
      </c>
      <c r="S965" s="352" t="str">
        <f t="shared" ca="1" si="59"/>
        <v/>
      </c>
    </row>
    <row r="966" spans="2:19" ht="15.5">
      <c r="B966" s="348" t="str">
        <f>IF('Retrofit Inputs'!B970=0,"",'Retrofit Inputs'!B970)</f>
        <v/>
      </c>
      <c r="C966" s="118" t="str">
        <f>IF(B966="","",VLOOKUP(B966,Defaults!B$22:C$28,2,FALSE))</f>
        <v/>
      </c>
      <c r="D966" s="125" t="str">
        <f>IFERROR(VLOOKUP(F966,Measures!$D$11:$F$245,3,FALSE),"")</f>
        <v/>
      </c>
      <c r="E966" s="127" t="str">
        <f ca="1">IF(OR('Project Info'!$C$16="",B966=""),"",IF(D966="Screw-in Lighting",INDEX(INDIRECT(CONCATENATE(B966,"SI_IE")),'Project Info'!C$16,1),IF(D966="Hard-Wired Lighting",INDEX(INDIRECT(CONCATENATE(B966,"HW_IE")),'Project Info'!C$16,1))))</f>
        <v/>
      </c>
      <c r="F966" s="117" t="str">
        <f>IF(OR('Retrofit Inputs'!D970="",'Retrofit Inputs'!F970=""),"",IF(OR('Retrofit Inputs'!D970="LED Tube",'Retrofit Inputs'!D970="LED Kit"),CONCATENATE("LED"," ",'Retrofit Inputs'!F970),CONCATENATE('Retrofit Inputs'!D970, " ",'Retrofit Inputs'!F970)))</f>
        <v/>
      </c>
      <c r="G966" s="120" t="str">
        <f>IF(F966="","",VLOOKUP(F966,Measures!D$11:G$245,4,FALSE))</f>
        <v/>
      </c>
      <c r="H966" s="121" t="str">
        <f>IF('Retrofit Inputs'!H970=0,"",'Retrofit Inputs'!H970)</f>
        <v/>
      </c>
      <c r="I966" s="121" t="str">
        <f>IF('Retrofit Inputs'!K970=0,"",'Retrofit Inputs'!K970)</f>
        <v/>
      </c>
      <c r="J966" s="122" t="str">
        <f ca="1">IF(OR(B966="",I966=""),"",IF(I966="None",0,INDEX(INDIRECT(CONCATENATE(B966,"SF")),1,MATCH(I966,Defaults!D$22:G$22,0))))</f>
        <v/>
      </c>
      <c r="K966" s="117" t="str">
        <f>IF(OR('Retrofit Inputs'!M970="",'Retrofit Inputs'!O970=""),"",IF(OR('Retrofit Inputs'!M970="LED Tube",'Retrofit Inputs'!M970="LED Kit"),CONCATENATE("LED"," ",'Retrofit Inputs'!O970),CONCATENATE('Retrofit Inputs'!M970, " ",'Retrofit Inputs'!O970)))</f>
        <v/>
      </c>
      <c r="L966" s="123" t="str">
        <f>IF(K966="","",VLOOKUP(K966,Measures!D$11:G$245,4,FALSE))</f>
        <v/>
      </c>
      <c r="M966" s="121" t="str">
        <f>IF('Retrofit Inputs'!Q970=0,"",'Retrofit Inputs'!Q970)</f>
        <v/>
      </c>
      <c r="N966" s="121" t="str">
        <f>IF('Retrofit Inputs'!T970=0,"",'Retrofit Inputs'!T970)</f>
        <v/>
      </c>
      <c r="O966" s="122" t="str">
        <f ca="1">IF(OR(B966="",N966=""),"",IF(N966="None",0,INDEX(INDIRECT(CONCATENATE(B966,"SF")),1,MATCH(N966,Defaults!D$22:G$22,0))))</f>
        <v/>
      </c>
      <c r="P966" s="136" t="str">
        <f t="shared" ca="1" si="56"/>
        <v/>
      </c>
      <c r="Q966" s="230" t="str">
        <f t="shared" ca="1" si="57"/>
        <v/>
      </c>
      <c r="R966" s="126" t="str">
        <f t="shared" ca="1" si="58"/>
        <v/>
      </c>
      <c r="S966" s="351" t="str">
        <f t="shared" ca="1" si="59"/>
        <v/>
      </c>
    </row>
    <row r="967" spans="2:19" ht="15.5">
      <c r="B967" s="348" t="str">
        <f>IF('Retrofit Inputs'!B971=0,"",'Retrofit Inputs'!B971)</f>
        <v/>
      </c>
      <c r="C967" s="118" t="str">
        <f>IF(B967="","",VLOOKUP(B967,Defaults!B$22:C$28,2,FALSE))</f>
        <v/>
      </c>
      <c r="D967" s="125" t="str">
        <f>IFERROR(VLOOKUP(F967,Measures!$D$11:$F$245,3,FALSE),"")</f>
        <v/>
      </c>
      <c r="E967" s="127" t="str">
        <f ca="1">IF(OR('Project Info'!$C$16="",B967=""),"",IF(D967="Screw-in Lighting",INDEX(INDIRECT(CONCATENATE(B967,"SI_IE")),'Project Info'!C$16,1),IF(D967="Hard-Wired Lighting",INDEX(INDIRECT(CONCATENATE(B967,"HW_IE")),'Project Info'!C$16,1))))</f>
        <v/>
      </c>
      <c r="F967" s="128" t="str">
        <f>IF(OR('Retrofit Inputs'!D971="",'Retrofit Inputs'!F971=""),"",IF(OR('Retrofit Inputs'!D971="LED Tube",'Retrofit Inputs'!D971="LED Kit"),CONCATENATE("LED"," ",'Retrofit Inputs'!F971),CONCATENATE('Retrofit Inputs'!D971, " ",'Retrofit Inputs'!F971)))</f>
        <v/>
      </c>
      <c r="G967" s="120" t="str">
        <f>IF(F967="","",VLOOKUP(F967,Measures!D$11:G$245,4,FALSE))</f>
        <v/>
      </c>
      <c r="H967" s="129" t="str">
        <f>IF('Retrofit Inputs'!H971=0,"",'Retrofit Inputs'!H971)</f>
        <v/>
      </c>
      <c r="I967" s="129" t="str">
        <f>IF('Retrofit Inputs'!K971=0,"",'Retrofit Inputs'!K971)</f>
        <v/>
      </c>
      <c r="J967" s="130" t="str">
        <f ca="1">IF(OR(B967="",I967=""),"",IF(I967="None",0,INDEX(INDIRECT(CONCATENATE(B967,"SF")),1,MATCH(I967,Defaults!D$22:G$22,0))))</f>
        <v/>
      </c>
      <c r="K967" s="128" t="str">
        <f>IF(OR('Retrofit Inputs'!M971="",'Retrofit Inputs'!O971=""),"",IF(OR('Retrofit Inputs'!M971="LED Tube",'Retrofit Inputs'!M971="LED Kit"),CONCATENATE("LED"," ",'Retrofit Inputs'!O971),CONCATENATE('Retrofit Inputs'!M971, " ",'Retrofit Inputs'!O971)))</f>
        <v/>
      </c>
      <c r="L967" s="123" t="str">
        <f>IF(K967="","",VLOOKUP(K967,Measures!D$11:G$245,4,FALSE))</f>
        <v/>
      </c>
      <c r="M967" s="121" t="str">
        <f>IF('Retrofit Inputs'!Q971=0,"",'Retrofit Inputs'!Q971)</f>
        <v/>
      </c>
      <c r="N967" s="129" t="str">
        <f>IF('Retrofit Inputs'!T971=0,"",'Retrofit Inputs'!T971)</f>
        <v/>
      </c>
      <c r="O967" s="130" t="str">
        <f ca="1">IF(OR(B967="",N967=""),"",IF(N967="None",0,INDEX(INDIRECT(CONCATENATE(B967,"SF")),1,MATCH(N967,Defaults!D$22:G$22,0))))</f>
        <v/>
      </c>
      <c r="P967" s="131" t="str">
        <f t="shared" ca="1" si="56"/>
        <v/>
      </c>
      <c r="Q967" s="228" t="str">
        <f t="shared" ca="1" si="57"/>
        <v/>
      </c>
      <c r="R967" s="132" t="str">
        <f t="shared" ca="1" si="58"/>
        <v/>
      </c>
      <c r="S967" s="352" t="str">
        <f t="shared" ca="1" si="59"/>
        <v/>
      </c>
    </row>
    <row r="968" spans="2:19" ht="15.5">
      <c r="B968" s="348" t="str">
        <f>IF('Retrofit Inputs'!B972=0,"",'Retrofit Inputs'!B972)</f>
        <v/>
      </c>
      <c r="C968" s="118" t="str">
        <f>IF(B968="","",VLOOKUP(B968,Defaults!B$22:C$28,2,FALSE))</f>
        <v/>
      </c>
      <c r="D968" s="125" t="str">
        <f>IFERROR(VLOOKUP(F968,Measures!$D$11:$F$245,3,FALSE),"")</f>
        <v/>
      </c>
      <c r="E968" s="127" t="str">
        <f ca="1">IF(OR('Project Info'!$C$16="",B968=""),"",IF(D968="Screw-in Lighting",INDEX(INDIRECT(CONCATENATE(B968,"SI_IE")),'Project Info'!C$16,1),IF(D968="Hard-Wired Lighting",INDEX(INDIRECT(CONCATENATE(B968,"HW_IE")),'Project Info'!C$16,1))))</f>
        <v/>
      </c>
      <c r="F968" s="128" t="str">
        <f>IF(OR('Retrofit Inputs'!D972="",'Retrofit Inputs'!F972=""),"",IF(OR('Retrofit Inputs'!D972="LED Tube",'Retrofit Inputs'!D972="LED Kit"),CONCATENATE("LED"," ",'Retrofit Inputs'!F972),CONCATENATE('Retrofit Inputs'!D972, " ",'Retrofit Inputs'!F972)))</f>
        <v/>
      </c>
      <c r="G968" s="120" t="str">
        <f>IF(F968="","",VLOOKUP(F968,Measures!D$11:G$245,4,FALSE))</f>
        <v/>
      </c>
      <c r="H968" s="129" t="str">
        <f>IF('Retrofit Inputs'!H972=0,"",'Retrofit Inputs'!H972)</f>
        <v/>
      </c>
      <c r="I968" s="129" t="str">
        <f>IF('Retrofit Inputs'!K972=0,"",'Retrofit Inputs'!K972)</f>
        <v/>
      </c>
      <c r="J968" s="130" t="str">
        <f ca="1">IF(OR(B968="",I968=""),"",IF(I968="None",0,INDEX(INDIRECT(CONCATENATE(B968,"SF")),1,MATCH(I968,Defaults!D$22:G$22,0))))</f>
        <v/>
      </c>
      <c r="K968" s="24" t="str">
        <f>IF(OR('Retrofit Inputs'!M972="",'Retrofit Inputs'!O972=""),"",IF(OR('Retrofit Inputs'!M972="LED Tube",'Retrofit Inputs'!M972="LED Kit"),CONCATENATE("LED"," ",'Retrofit Inputs'!O972),CONCATENATE('Retrofit Inputs'!M972, " ",'Retrofit Inputs'!O972)))</f>
        <v/>
      </c>
      <c r="L968" s="123" t="str">
        <f>IF(K968="","",VLOOKUP(K968,Measures!D$11:G$245,4,FALSE))</f>
        <v/>
      </c>
      <c r="M968" s="121" t="str">
        <f>IF('Retrofit Inputs'!Q972=0,"",'Retrofit Inputs'!Q972)</f>
        <v/>
      </c>
      <c r="N968" s="25" t="str">
        <f>IF('Retrofit Inputs'!T972=0,"",'Retrofit Inputs'!T972)</f>
        <v/>
      </c>
      <c r="O968" s="26" t="str">
        <f ca="1">IF(OR(B968="",N968=""),"",IF(N968="None",0,INDEX(INDIRECT(CONCATENATE(B968,"SF")),1,MATCH(N968,Defaults!D$22:G$22,0))))</f>
        <v/>
      </c>
      <c r="P968" s="27" t="str">
        <f t="shared" ca="1" si="56"/>
        <v/>
      </c>
      <c r="Q968" s="229" t="str">
        <f t="shared" ca="1" si="57"/>
        <v/>
      </c>
      <c r="R968" s="81" t="str">
        <f t="shared" ca="1" si="58"/>
        <v/>
      </c>
      <c r="S968" s="353" t="str">
        <f t="shared" ca="1" si="59"/>
        <v/>
      </c>
    </row>
    <row r="969" spans="2:19" ht="15.5">
      <c r="B969" s="348" t="str">
        <f>IF('Retrofit Inputs'!B973=0,"",'Retrofit Inputs'!B973)</f>
        <v/>
      </c>
      <c r="C969" s="118" t="str">
        <f>IF(B969="","",VLOOKUP(B969,Defaults!B$22:C$28,2,FALSE))</f>
        <v/>
      </c>
      <c r="D969" s="125" t="str">
        <f>IFERROR(VLOOKUP(F969,Measures!$D$11:$F$245,3,FALSE),"")</f>
        <v/>
      </c>
      <c r="E969" s="127" t="str">
        <f ca="1">IF(OR('Project Info'!$C$16="",B969=""),"",IF(D969="Screw-in Lighting",INDEX(INDIRECT(CONCATENATE(B969,"SI_IE")),'Project Info'!C$16,1),IF(D969="Hard-Wired Lighting",INDEX(INDIRECT(CONCATENATE(B969,"HW_IE")),'Project Info'!C$16,1))))</f>
        <v/>
      </c>
      <c r="F969" s="128" t="str">
        <f>IF(OR('Retrofit Inputs'!D973="",'Retrofit Inputs'!F973=""),"",IF(OR('Retrofit Inputs'!D973="LED Tube",'Retrofit Inputs'!D973="LED Kit"),CONCATENATE("LED"," ",'Retrofit Inputs'!F973),CONCATENATE('Retrofit Inputs'!D973, " ",'Retrofit Inputs'!F973)))</f>
        <v/>
      </c>
      <c r="G969" s="120" t="str">
        <f>IF(F969="","",VLOOKUP(F969,Measures!D$11:G$245,4,FALSE))</f>
        <v/>
      </c>
      <c r="H969" s="129" t="str">
        <f>IF('Retrofit Inputs'!H973=0,"",'Retrofit Inputs'!H973)</f>
        <v/>
      </c>
      <c r="I969" s="129" t="str">
        <f>IF('Retrofit Inputs'!K973=0,"",'Retrofit Inputs'!K973)</f>
        <v/>
      </c>
      <c r="J969" s="130" t="str">
        <f ca="1">IF(OR(B969="",I969=""),"",IF(I969="None",0,INDEX(INDIRECT(CONCATENATE(B969,"SF")),1,MATCH(I969,Defaults!D$22:G$22,0))))</f>
        <v/>
      </c>
      <c r="K969" s="128" t="str">
        <f>IF(OR('Retrofit Inputs'!M973="",'Retrofit Inputs'!O973=""),"",IF(OR('Retrofit Inputs'!M973="LED Tube",'Retrofit Inputs'!M973="LED Kit"),CONCATENATE("LED"," ",'Retrofit Inputs'!O973),CONCATENATE('Retrofit Inputs'!M973, " ",'Retrofit Inputs'!O973)))</f>
        <v/>
      </c>
      <c r="L969" s="123" t="str">
        <f>IF(K969="","",VLOOKUP(K969,Measures!D$11:G$245,4,FALSE))</f>
        <v/>
      </c>
      <c r="M969" s="121" t="str">
        <f>IF('Retrofit Inputs'!Q973=0,"",'Retrofit Inputs'!Q973)</f>
        <v/>
      </c>
      <c r="N969" s="129" t="str">
        <f>IF('Retrofit Inputs'!T973=0,"",'Retrofit Inputs'!T973)</f>
        <v/>
      </c>
      <c r="O969" s="130" t="str">
        <f ca="1">IF(OR(B969="",N969=""),"",IF(N969="None",0,INDEX(INDIRECT(CONCATENATE(B969,"SF")),1,MATCH(N969,Defaults!D$22:G$22,0))))</f>
        <v/>
      </c>
      <c r="P969" s="131" t="str">
        <f t="shared" ca="1" si="56"/>
        <v/>
      </c>
      <c r="Q969" s="228" t="str">
        <f t="shared" ca="1" si="57"/>
        <v/>
      </c>
      <c r="R969" s="132" t="str">
        <f t="shared" ca="1" si="58"/>
        <v/>
      </c>
      <c r="S969" s="352" t="str">
        <f t="shared" ca="1" si="59"/>
        <v/>
      </c>
    </row>
    <row r="970" spans="2:19" ht="15.5">
      <c r="B970" s="348" t="str">
        <f>IF('Retrofit Inputs'!B974=0,"",'Retrofit Inputs'!B974)</f>
        <v/>
      </c>
      <c r="C970" s="118" t="str">
        <f>IF(B970="","",VLOOKUP(B970,Defaults!B$22:C$28,2,FALSE))</f>
        <v/>
      </c>
      <c r="D970" s="125" t="str">
        <f>IFERROR(VLOOKUP(F970,Measures!$D$11:$F$245,3,FALSE),"")</f>
        <v/>
      </c>
      <c r="E970" s="127" t="str">
        <f ca="1">IF(OR('Project Info'!$C$16="",B970=""),"",IF(D970="Screw-in Lighting",INDEX(INDIRECT(CONCATENATE(B970,"SI_IE")),'Project Info'!C$16,1),IF(D970="Hard-Wired Lighting",INDEX(INDIRECT(CONCATENATE(B970,"HW_IE")),'Project Info'!C$16,1))))</f>
        <v/>
      </c>
      <c r="F970" s="128" t="str">
        <f>IF(OR('Retrofit Inputs'!D974="",'Retrofit Inputs'!F974=""),"",IF(OR('Retrofit Inputs'!D974="LED Tube",'Retrofit Inputs'!D974="LED Kit"),CONCATENATE("LED"," ",'Retrofit Inputs'!F974),CONCATENATE('Retrofit Inputs'!D974, " ",'Retrofit Inputs'!F974)))</f>
        <v/>
      </c>
      <c r="G970" s="120" t="str">
        <f>IF(F970="","",VLOOKUP(F970,Measures!D$11:G$245,4,FALSE))</f>
        <v/>
      </c>
      <c r="H970" s="129" t="str">
        <f>IF('Retrofit Inputs'!H974=0,"",'Retrofit Inputs'!H974)</f>
        <v/>
      </c>
      <c r="I970" s="129" t="str">
        <f>IF('Retrofit Inputs'!K974=0,"",'Retrofit Inputs'!K974)</f>
        <v/>
      </c>
      <c r="J970" s="130" t="str">
        <f ca="1">IF(OR(B970="",I970=""),"",IF(I970="None",0,INDEX(INDIRECT(CONCATENATE(B970,"SF")),1,MATCH(I970,Defaults!D$22:G$22,0))))</f>
        <v/>
      </c>
      <c r="K970" s="128" t="str">
        <f>IF(OR('Retrofit Inputs'!M974="",'Retrofit Inputs'!O974=""),"",IF(OR('Retrofit Inputs'!M974="LED Tube",'Retrofit Inputs'!M974="LED Kit"),CONCATENATE("LED"," ",'Retrofit Inputs'!O974),CONCATENATE('Retrofit Inputs'!M974, " ",'Retrofit Inputs'!O974)))</f>
        <v/>
      </c>
      <c r="L970" s="123" t="str">
        <f>IF(K970="","",VLOOKUP(K970,Measures!D$11:G$245,4,FALSE))</f>
        <v/>
      </c>
      <c r="M970" s="121" t="str">
        <f>IF('Retrofit Inputs'!Q974=0,"",'Retrofit Inputs'!Q974)</f>
        <v/>
      </c>
      <c r="N970" s="129" t="str">
        <f>IF('Retrofit Inputs'!T974=0,"",'Retrofit Inputs'!T974)</f>
        <v/>
      </c>
      <c r="O970" s="130" t="str">
        <f ca="1">IF(OR(B970="",N970=""),"",IF(N970="None",0,INDEX(INDIRECT(CONCATENATE(B970,"SF")),1,MATCH(N970,Defaults!D$22:G$22,0))))</f>
        <v/>
      </c>
      <c r="P970" s="131" t="str">
        <f t="shared" ca="1" si="56"/>
        <v/>
      </c>
      <c r="Q970" s="228" t="str">
        <f t="shared" ca="1" si="57"/>
        <v/>
      </c>
      <c r="R970" s="132" t="str">
        <f t="shared" ca="1" si="58"/>
        <v/>
      </c>
      <c r="S970" s="352" t="str">
        <f t="shared" ca="1" si="59"/>
        <v/>
      </c>
    </row>
    <row r="971" spans="2:19" ht="15.5">
      <c r="B971" s="348" t="str">
        <f>IF('Retrofit Inputs'!B975=0,"",'Retrofit Inputs'!B975)</f>
        <v/>
      </c>
      <c r="C971" s="118" t="str">
        <f>IF(B971="","",VLOOKUP(B971,Defaults!B$22:C$28,2,FALSE))</f>
        <v/>
      </c>
      <c r="D971" s="125" t="str">
        <f>IFERROR(VLOOKUP(F971,Measures!$D$11:$F$245,3,FALSE),"")</f>
        <v/>
      </c>
      <c r="E971" s="127" t="str">
        <f ca="1">IF(OR('Project Info'!$C$16="",B971=""),"",IF(D971="Screw-in Lighting",INDEX(INDIRECT(CONCATENATE(B971,"SI_IE")),'Project Info'!C$16,1),IF(D971="Hard-Wired Lighting",INDEX(INDIRECT(CONCATENATE(B971,"HW_IE")),'Project Info'!C$16,1))))</f>
        <v/>
      </c>
      <c r="F971" s="128" t="str">
        <f>IF(OR('Retrofit Inputs'!D975="",'Retrofit Inputs'!F975=""),"",IF(OR('Retrofit Inputs'!D975="LED Tube",'Retrofit Inputs'!D975="LED Kit"),CONCATENATE("LED"," ",'Retrofit Inputs'!F975),CONCATENATE('Retrofit Inputs'!D975, " ",'Retrofit Inputs'!F975)))</f>
        <v/>
      </c>
      <c r="G971" s="120" t="str">
        <f>IF(F971="","",VLOOKUP(F971,Measures!D$11:G$245,4,FALSE))</f>
        <v/>
      </c>
      <c r="H971" s="129" t="str">
        <f>IF('Retrofit Inputs'!H975=0,"",'Retrofit Inputs'!H975)</f>
        <v/>
      </c>
      <c r="I971" s="129" t="str">
        <f>IF('Retrofit Inputs'!K975=0,"",'Retrofit Inputs'!K975)</f>
        <v/>
      </c>
      <c r="J971" s="130" t="str">
        <f ca="1">IF(OR(B971="",I971=""),"",IF(I971="None",0,INDEX(INDIRECT(CONCATENATE(B971,"SF")),1,MATCH(I971,Defaults!D$22:G$22,0))))</f>
        <v/>
      </c>
      <c r="K971" s="128" t="str">
        <f>IF(OR('Retrofit Inputs'!M975="",'Retrofit Inputs'!O975=""),"",IF(OR('Retrofit Inputs'!M975="LED Tube",'Retrofit Inputs'!M975="LED Kit"),CONCATENATE("LED"," ",'Retrofit Inputs'!O975),CONCATENATE('Retrofit Inputs'!M975, " ",'Retrofit Inputs'!O975)))</f>
        <v/>
      </c>
      <c r="L971" s="123" t="str">
        <f>IF(K971="","",VLOOKUP(K971,Measures!D$11:G$245,4,FALSE))</f>
        <v/>
      </c>
      <c r="M971" s="121" t="str">
        <f>IF('Retrofit Inputs'!Q975=0,"",'Retrofit Inputs'!Q975)</f>
        <v/>
      </c>
      <c r="N971" s="129" t="str">
        <f>IF('Retrofit Inputs'!T975=0,"",'Retrofit Inputs'!T975)</f>
        <v/>
      </c>
      <c r="O971" s="130" t="str">
        <f ca="1">IF(OR(B971="",N971=""),"",IF(N971="None",0,INDEX(INDIRECT(CONCATENATE(B971,"SF")),1,MATCH(N971,Defaults!D$22:G$22,0))))</f>
        <v/>
      </c>
      <c r="P971" s="131" t="str">
        <f t="shared" ca="1" si="56"/>
        <v/>
      </c>
      <c r="Q971" s="228" t="str">
        <f t="shared" ca="1" si="57"/>
        <v/>
      </c>
      <c r="R971" s="132" t="str">
        <f t="shared" ca="1" si="58"/>
        <v/>
      </c>
      <c r="S971" s="352" t="str">
        <f t="shared" ca="1" si="59"/>
        <v/>
      </c>
    </row>
    <row r="972" spans="2:19" ht="15.5">
      <c r="B972" s="348" t="str">
        <f>IF('Retrofit Inputs'!B976=0,"",'Retrofit Inputs'!B976)</f>
        <v/>
      </c>
      <c r="C972" s="118" t="str">
        <f>IF(B972="","",VLOOKUP(B972,Defaults!B$22:C$28,2,FALSE))</f>
        <v/>
      </c>
      <c r="D972" s="125" t="str">
        <f>IFERROR(VLOOKUP(F972,Measures!$D$11:$F$245,3,FALSE),"")</f>
        <v/>
      </c>
      <c r="E972" s="127" t="str">
        <f ca="1">IF(OR('Project Info'!$C$16="",B972=""),"",IF(D972="Screw-in Lighting",INDEX(INDIRECT(CONCATENATE(B972,"SI_IE")),'Project Info'!C$16,1),IF(D972="Hard-Wired Lighting",INDEX(INDIRECT(CONCATENATE(B972,"HW_IE")),'Project Info'!C$16,1))))</f>
        <v/>
      </c>
      <c r="F972" s="128" t="str">
        <f>IF(OR('Retrofit Inputs'!D976="",'Retrofit Inputs'!F976=""),"",IF(OR('Retrofit Inputs'!D976="LED Tube",'Retrofit Inputs'!D976="LED Kit"),CONCATENATE("LED"," ",'Retrofit Inputs'!F976),CONCATENATE('Retrofit Inputs'!D976, " ",'Retrofit Inputs'!F976)))</f>
        <v/>
      </c>
      <c r="G972" s="120" t="str">
        <f>IF(F972="","",VLOOKUP(F972,Measures!D$11:G$245,4,FALSE))</f>
        <v/>
      </c>
      <c r="H972" s="129" t="str">
        <f>IF('Retrofit Inputs'!H976=0,"",'Retrofit Inputs'!H976)</f>
        <v/>
      </c>
      <c r="I972" s="129" t="str">
        <f>IF('Retrofit Inputs'!K976=0,"",'Retrofit Inputs'!K976)</f>
        <v/>
      </c>
      <c r="J972" s="130" t="str">
        <f ca="1">IF(OR(B972="",I972=""),"",IF(I972="None",0,INDEX(INDIRECT(CONCATENATE(B972,"SF")),1,MATCH(I972,Defaults!D$22:G$22,0))))</f>
        <v/>
      </c>
      <c r="K972" s="128" t="str">
        <f>IF(OR('Retrofit Inputs'!M976="",'Retrofit Inputs'!O976=""),"",IF(OR('Retrofit Inputs'!M976="LED Tube",'Retrofit Inputs'!M976="LED Kit"),CONCATENATE("LED"," ",'Retrofit Inputs'!O976),CONCATENATE('Retrofit Inputs'!M976, " ",'Retrofit Inputs'!O976)))</f>
        <v/>
      </c>
      <c r="L972" s="123" t="str">
        <f>IF(K972="","",VLOOKUP(K972,Measures!D$11:G$245,4,FALSE))</f>
        <v/>
      </c>
      <c r="M972" s="121" t="str">
        <f>IF('Retrofit Inputs'!Q976=0,"",'Retrofit Inputs'!Q976)</f>
        <v/>
      </c>
      <c r="N972" s="129" t="str">
        <f>IF('Retrofit Inputs'!T976=0,"",'Retrofit Inputs'!T976)</f>
        <v/>
      </c>
      <c r="O972" s="130" t="str">
        <f ca="1">IF(OR(B972="",N972=""),"",IF(N972="None",0,INDEX(INDIRECT(CONCATENATE(B972,"SF")),1,MATCH(N972,Defaults!D$22:G$22,0))))</f>
        <v/>
      </c>
      <c r="P972" s="131" t="str">
        <f t="shared" ca="1" si="56"/>
        <v/>
      </c>
      <c r="Q972" s="228" t="str">
        <f t="shared" ca="1" si="57"/>
        <v/>
      </c>
      <c r="R972" s="132" t="str">
        <f t="shared" ca="1" si="58"/>
        <v/>
      </c>
      <c r="S972" s="352" t="str">
        <f t="shared" ca="1" si="59"/>
        <v/>
      </c>
    </row>
    <row r="973" spans="2:19" ht="15.5">
      <c r="B973" s="348" t="str">
        <f>IF('Retrofit Inputs'!B977=0,"",'Retrofit Inputs'!B977)</f>
        <v/>
      </c>
      <c r="C973" s="118" t="str">
        <f>IF(B973="","",VLOOKUP(B973,Defaults!B$22:C$28,2,FALSE))</f>
        <v/>
      </c>
      <c r="D973" s="125" t="str">
        <f>IFERROR(VLOOKUP(F973,Measures!$D$11:$F$245,3,FALSE),"")</f>
        <v/>
      </c>
      <c r="E973" s="127" t="str">
        <f ca="1">IF(OR('Project Info'!$C$16="",B973=""),"",IF(D973="Screw-in Lighting",INDEX(INDIRECT(CONCATENATE(B973,"SI_IE")),'Project Info'!C$16,1),IF(D973="Hard-Wired Lighting",INDEX(INDIRECT(CONCATENATE(B973,"HW_IE")),'Project Info'!C$16,1))))</f>
        <v/>
      </c>
      <c r="F973" s="128" t="str">
        <f>IF(OR('Retrofit Inputs'!D977="",'Retrofit Inputs'!F977=""),"",IF(OR('Retrofit Inputs'!D977="LED Tube",'Retrofit Inputs'!D977="LED Kit"),CONCATENATE("LED"," ",'Retrofit Inputs'!F977),CONCATENATE('Retrofit Inputs'!D977, " ",'Retrofit Inputs'!F977)))</f>
        <v/>
      </c>
      <c r="G973" s="120" t="str">
        <f>IF(F973="","",VLOOKUP(F973,Measures!D$11:G$245,4,FALSE))</f>
        <v/>
      </c>
      <c r="H973" s="129" t="str">
        <f>IF('Retrofit Inputs'!H977=0,"",'Retrofit Inputs'!H977)</f>
        <v/>
      </c>
      <c r="I973" s="129" t="str">
        <f>IF('Retrofit Inputs'!K977=0,"",'Retrofit Inputs'!K977)</f>
        <v/>
      </c>
      <c r="J973" s="130" t="str">
        <f ca="1">IF(OR(B973="",I973=""),"",IF(I973="None",0,INDEX(INDIRECT(CONCATENATE(B973,"SF")),1,MATCH(I973,Defaults!D$22:G$22,0))))</f>
        <v/>
      </c>
      <c r="K973" s="128" t="str">
        <f>IF(OR('Retrofit Inputs'!M977="",'Retrofit Inputs'!O977=""),"",IF(OR('Retrofit Inputs'!M977="LED Tube",'Retrofit Inputs'!M977="LED Kit"),CONCATENATE("LED"," ",'Retrofit Inputs'!O977),CONCATENATE('Retrofit Inputs'!M977, " ",'Retrofit Inputs'!O977)))</f>
        <v/>
      </c>
      <c r="L973" s="123" t="str">
        <f>IF(K973="","",VLOOKUP(K973,Measures!D$11:G$245,4,FALSE))</f>
        <v/>
      </c>
      <c r="M973" s="121" t="str">
        <f>IF('Retrofit Inputs'!Q977=0,"",'Retrofit Inputs'!Q977)</f>
        <v/>
      </c>
      <c r="N973" s="129" t="str">
        <f>IF('Retrofit Inputs'!T977=0,"",'Retrofit Inputs'!T977)</f>
        <v/>
      </c>
      <c r="O973" s="130" t="str">
        <f ca="1">IF(OR(B973="",N973=""),"",IF(N973="None",0,INDEX(INDIRECT(CONCATENATE(B973,"SF")),1,MATCH(N973,Defaults!D$22:G$22,0))))</f>
        <v/>
      </c>
      <c r="P973" s="131" t="str">
        <f t="shared" ca="1" si="56"/>
        <v/>
      </c>
      <c r="Q973" s="228" t="str">
        <f t="shared" ca="1" si="57"/>
        <v/>
      </c>
      <c r="R973" s="132" t="str">
        <f t="shared" ca="1" si="58"/>
        <v/>
      </c>
      <c r="S973" s="352" t="str">
        <f t="shared" ca="1" si="59"/>
        <v/>
      </c>
    </row>
    <row r="974" spans="2:19" ht="15.5">
      <c r="B974" s="348" t="str">
        <f>IF('Retrofit Inputs'!B978=0,"",'Retrofit Inputs'!B978)</f>
        <v/>
      </c>
      <c r="C974" s="118" t="str">
        <f>IF(B974="","",VLOOKUP(B974,Defaults!B$22:C$28,2,FALSE))</f>
        <v/>
      </c>
      <c r="D974" s="125" t="str">
        <f>IFERROR(VLOOKUP(F974,Measures!$D$11:$F$245,3,FALSE),"")</f>
        <v/>
      </c>
      <c r="E974" s="127" t="str">
        <f ca="1">IF(OR('Project Info'!$C$16="",B974=""),"",IF(D974="Screw-in Lighting",INDEX(INDIRECT(CONCATENATE(B974,"SI_IE")),'Project Info'!C$16,1),IF(D974="Hard-Wired Lighting",INDEX(INDIRECT(CONCATENATE(B974,"HW_IE")),'Project Info'!C$16,1))))</f>
        <v/>
      </c>
      <c r="F974" s="133" t="str">
        <f>IF(OR('Retrofit Inputs'!D978="",'Retrofit Inputs'!F978=""),"",IF(OR('Retrofit Inputs'!D978="LED Tube",'Retrofit Inputs'!D978="LED Kit"),CONCATENATE("LED"," ",'Retrofit Inputs'!F978),CONCATENATE('Retrofit Inputs'!D978, " ",'Retrofit Inputs'!F978)))</f>
        <v/>
      </c>
      <c r="G974" s="120" t="str">
        <f>IF(F974="","",VLOOKUP(F974,Measures!D$11:G$245,4,FALSE))</f>
        <v/>
      </c>
      <c r="H974" s="134" t="str">
        <f>IF('Retrofit Inputs'!H978=0,"",'Retrofit Inputs'!H978)</f>
        <v/>
      </c>
      <c r="I974" s="134" t="str">
        <f>IF('Retrofit Inputs'!K978=0,"",'Retrofit Inputs'!K978)</f>
        <v/>
      </c>
      <c r="J974" s="135" t="str">
        <f ca="1">IF(OR(B974="",I974=""),"",IF(I974="None",0,INDEX(INDIRECT(CONCATENATE(B974,"SF")),1,MATCH(I974,Defaults!D$22:G$22,0))))</f>
        <v/>
      </c>
      <c r="K974" s="128" t="str">
        <f>IF(OR('Retrofit Inputs'!M978="",'Retrofit Inputs'!O978=""),"",IF(OR('Retrofit Inputs'!M978="LED Tube",'Retrofit Inputs'!M978="LED Kit"),CONCATENATE("LED"," ",'Retrofit Inputs'!O978),CONCATENATE('Retrofit Inputs'!M978, " ",'Retrofit Inputs'!O978)))</f>
        <v/>
      </c>
      <c r="L974" s="123" t="str">
        <f>IF(K974="","",VLOOKUP(K974,Measures!D$11:G$245,4,FALSE))</f>
        <v/>
      </c>
      <c r="M974" s="121" t="str">
        <f>IF('Retrofit Inputs'!Q978=0,"",'Retrofit Inputs'!Q978)</f>
        <v/>
      </c>
      <c r="N974" s="129" t="str">
        <f>IF('Retrofit Inputs'!T978=0,"",'Retrofit Inputs'!T978)</f>
        <v/>
      </c>
      <c r="O974" s="130" t="str">
        <f ca="1">IF(OR(B974="",N974=""),"",IF(N974="None",0,INDEX(INDIRECT(CONCATENATE(B974,"SF")),1,MATCH(N974,Defaults!D$22:G$22,0))))</f>
        <v/>
      </c>
      <c r="P974" s="131" t="str">
        <f t="shared" ref="P974:P1013" ca="1" si="60">IFERROR((G974/1000)*H974*C974*E974*(1-J974),"")</f>
        <v/>
      </c>
      <c r="Q974" s="228" t="str">
        <f t="shared" ref="Q974:Q1013" ca="1" si="61">IFERROR((L974/1000)*M974*C974*E974*(1-O974),"")</f>
        <v/>
      </c>
      <c r="R974" s="132" t="str">
        <f t="shared" ca="1" si="58"/>
        <v/>
      </c>
      <c r="S974" s="352" t="str">
        <f t="shared" ca="1" si="59"/>
        <v/>
      </c>
    </row>
    <row r="975" spans="2:19" ht="15.5">
      <c r="B975" s="349" t="str">
        <f>IF('Retrofit Inputs'!B979=0,"",'Retrofit Inputs'!B979)</f>
        <v/>
      </c>
      <c r="C975" s="118" t="str">
        <f>IF(B975="","",VLOOKUP(B975,Defaults!B$22:C$28,2,FALSE))</f>
        <v/>
      </c>
      <c r="D975" s="125" t="str">
        <f>IFERROR(VLOOKUP(F975,Measures!$D$11:$F$245,3,FALSE),"")</f>
        <v/>
      </c>
      <c r="E975" s="127" t="str">
        <f ca="1">IF(OR('Project Info'!$C$16="",B975=""),"",IF(D975="Screw-in Lighting",INDEX(INDIRECT(CONCATENATE(B975,"SI_IE")),'Project Info'!C$16,1),IF(D975="Hard-Wired Lighting",INDEX(INDIRECT(CONCATENATE(B975,"HW_IE")),'Project Info'!C$16,1))))</f>
        <v/>
      </c>
      <c r="F975" s="137" t="str">
        <f>IF(OR('Retrofit Inputs'!D979="",'Retrofit Inputs'!F979=""),"",IF(OR('Retrofit Inputs'!D979="LED Tube",'Retrofit Inputs'!D979="LED Kit"),CONCATENATE("LED"," ",'Retrofit Inputs'!F979),CONCATENATE('Retrofit Inputs'!D979, " ",'Retrofit Inputs'!F979)))</f>
        <v/>
      </c>
      <c r="G975" s="120" t="str">
        <f>IF(F975="","",VLOOKUP(F975,Measures!D$11:G$245,4,FALSE))</f>
        <v/>
      </c>
      <c r="H975" s="138" t="str">
        <f>IF('Retrofit Inputs'!H979=0,"",'Retrofit Inputs'!H979)</f>
        <v/>
      </c>
      <c r="I975" s="138" t="str">
        <f>IF('Retrofit Inputs'!K979=0,"",'Retrofit Inputs'!K979)</f>
        <v/>
      </c>
      <c r="J975" s="139" t="str">
        <f ca="1">IF(OR(B975="",I975=""),"",IF(I975="None",0,INDEX(INDIRECT(CONCATENATE(B975,"SF")),1,MATCH(I975,Defaults!D$22:G$22,0))))</f>
        <v/>
      </c>
      <c r="K975" s="140" t="str">
        <f>IF(OR('Retrofit Inputs'!M979="",'Retrofit Inputs'!O979=""),"",IF(OR('Retrofit Inputs'!M979="LED Tube",'Retrofit Inputs'!M979="LED Kit"),CONCATENATE("LED"," ",'Retrofit Inputs'!O979),CONCATENATE('Retrofit Inputs'!M979, " ",'Retrofit Inputs'!O979)))</f>
        <v/>
      </c>
      <c r="L975" s="123" t="str">
        <f>IF(K975="","",VLOOKUP(K975,Measures!D$11:G$245,4,FALSE))</f>
        <v/>
      </c>
      <c r="M975" s="141" t="str">
        <f>IF('Retrofit Inputs'!Q979=0,"",'Retrofit Inputs'!Q979)</f>
        <v/>
      </c>
      <c r="N975" s="142" t="str">
        <f>IF('Retrofit Inputs'!T979=0,"",'Retrofit Inputs'!T979)</f>
        <v/>
      </c>
      <c r="O975" s="143" t="str">
        <f ca="1">IF(OR(B975="",N975=""),"",IF(N975="None",0,INDEX(INDIRECT(CONCATENATE(B975,"SF")),1,MATCH(N975,Defaults!D$22:G$22,0))))</f>
        <v/>
      </c>
      <c r="P975" s="144" t="str">
        <f t="shared" ca="1" si="60"/>
        <v/>
      </c>
      <c r="Q975" s="231" t="str">
        <f t="shared" ca="1" si="61"/>
        <v/>
      </c>
      <c r="R975" s="145" t="str">
        <f t="shared" ref="R975:R1013" ca="1" si="62">IFERROR(P975-Q975,"")</f>
        <v/>
      </c>
      <c r="S975" s="354" t="str">
        <f t="shared" ref="S975:S1013" ca="1" si="63">IFERROR(R975*15,"")</f>
        <v/>
      </c>
    </row>
    <row r="976" spans="2:19" ht="15.5">
      <c r="B976" s="350" t="str">
        <f>IF('Retrofit Inputs'!B980=0,"",'Retrofit Inputs'!B980)</f>
        <v/>
      </c>
      <c r="C976" s="118" t="str">
        <f>IF(B976="","",VLOOKUP(B976,Defaults!B$22:C$28,2,FALSE))</f>
        <v/>
      </c>
      <c r="D976" s="125" t="str">
        <f>IFERROR(VLOOKUP(F976,Measures!$D$11:$F$245,3,FALSE),"")</f>
        <v/>
      </c>
      <c r="E976" s="127" t="str">
        <f ca="1">IF(OR('Project Info'!$C$16="",B976=""),"",IF(D976="Screw-in Lighting",INDEX(INDIRECT(CONCATENATE(B976,"SI_IE")),'Project Info'!C$16,1),IF(D976="Hard-Wired Lighting",INDEX(INDIRECT(CONCATENATE(B976,"HW_IE")),'Project Info'!C$16,1))))</f>
        <v/>
      </c>
      <c r="F976" s="128" t="str">
        <f>IF(OR('Retrofit Inputs'!D980="",'Retrofit Inputs'!F980=""),"",IF(OR('Retrofit Inputs'!D980="LED Tube",'Retrofit Inputs'!D980="LED Kit"),CONCATENATE("LED"," ",'Retrofit Inputs'!F980),CONCATENATE('Retrofit Inputs'!D980, " ",'Retrofit Inputs'!F980)))</f>
        <v/>
      </c>
      <c r="G976" s="120" t="str">
        <f>IF(F976="","",VLOOKUP(F976,Measures!D$11:G$245,4,FALSE))</f>
        <v/>
      </c>
      <c r="H976" s="129" t="str">
        <f>IF('Retrofit Inputs'!H980=0,"",'Retrofit Inputs'!H980)</f>
        <v/>
      </c>
      <c r="I976" s="129" t="str">
        <f>IF('Retrofit Inputs'!K980=0,"",'Retrofit Inputs'!K980)</f>
        <v/>
      </c>
      <c r="J976" s="130" t="str">
        <f ca="1">IF(OR(B976="",I976=""),"",IF(I976="None",0,INDEX(INDIRECT(CONCATENATE(B976,"SF")),1,MATCH(I976,Defaults!D$22:G$22,0))))</f>
        <v/>
      </c>
      <c r="K976" s="128" t="str">
        <f>IF(OR('Retrofit Inputs'!M980="",'Retrofit Inputs'!O980=""),"",IF(OR('Retrofit Inputs'!M980="LED Tube",'Retrofit Inputs'!M980="LED Kit"),CONCATENATE("LED"," ",'Retrofit Inputs'!O980),CONCATENATE('Retrofit Inputs'!M980, " ",'Retrofit Inputs'!O980)))</f>
        <v/>
      </c>
      <c r="L976" s="123" t="str">
        <f>IF(K976="","",VLOOKUP(K976,Measures!D$11:G$245,4,FALSE))</f>
        <v/>
      </c>
      <c r="M976" s="129" t="str">
        <f>IF('Retrofit Inputs'!Q980=0,"",'Retrofit Inputs'!Q980)</f>
        <v/>
      </c>
      <c r="N976" s="129" t="str">
        <f>IF('Retrofit Inputs'!T980=0,"",'Retrofit Inputs'!T980)</f>
        <v/>
      </c>
      <c r="O976" s="130" t="str">
        <f ca="1">IF(OR(B976="",N976=""),"",IF(N976="None",0,INDEX(INDIRECT(CONCATENATE(B976,"SF")),1,MATCH(N976,Defaults!D$22:G$22,0))))</f>
        <v/>
      </c>
      <c r="P976" s="131" t="str">
        <f t="shared" ca="1" si="60"/>
        <v/>
      </c>
      <c r="Q976" s="228" t="str">
        <f t="shared" ca="1" si="61"/>
        <v/>
      </c>
      <c r="R976" s="132" t="str">
        <f t="shared" ca="1" si="62"/>
        <v/>
      </c>
      <c r="S976" s="352" t="str">
        <f t="shared" ca="1" si="63"/>
        <v/>
      </c>
    </row>
    <row r="977" spans="2:19" ht="15.5">
      <c r="B977" s="348" t="str">
        <f>IF('Retrofit Inputs'!B981=0,"",'Retrofit Inputs'!B981)</f>
        <v/>
      </c>
      <c r="C977" s="118" t="str">
        <f>IF(B977="","",VLOOKUP(B977,Defaults!B$22:C$28,2,FALSE))</f>
        <v/>
      </c>
      <c r="D977" s="125" t="str">
        <f>IFERROR(VLOOKUP(F977,Measures!$D$11:$F$245,3,FALSE),"")</f>
        <v/>
      </c>
      <c r="E977" s="127" t="str">
        <f ca="1">IF(OR('Project Info'!$C$16="",B977=""),"",IF(D977="Screw-in Lighting",INDEX(INDIRECT(CONCATENATE(B977,"SI_IE")),'Project Info'!C$16,1),IF(D977="Hard-Wired Lighting",INDEX(INDIRECT(CONCATENATE(B977,"HW_IE")),'Project Info'!C$16,1))))</f>
        <v/>
      </c>
      <c r="F977" s="128" t="str">
        <f>IF(OR('Retrofit Inputs'!D981="",'Retrofit Inputs'!F981=""),"",IF(OR('Retrofit Inputs'!D981="LED Tube",'Retrofit Inputs'!D981="LED Kit"),CONCATENATE("LED"," ",'Retrofit Inputs'!F981),CONCATENATE('Retrofit Inputs'!D981, " ",'Retrofit Inputs'!F981)))</f>
        <v/>
      </c>
      <c r="G977" s="120" t="str">
        <f>IF(F977="","",VLOOKUP(F977,Measures!D$11:G$245,4,FALSE))</f>
        <v/>
      </c>
      <c r="H977" s="129" t="str">
        <f>IF('Retrofit Inputs'!H981=0,"",'Retrofit Inputs'!H981)</f>
        <v/>
      </c>
      <c r="I977" s="129" t="str">
        <f>IF('Retrofit Inputs'!K981=0,"",'Retrofit Inputs'!K981)</f>
        <v/>
      </c>
      <c r="J977" s="130" t="str">
        <f ca="1">IF(OR(B977="",I977=""),"",IF(I977="None",0,INDEX(INDIRECT(CONCATENATE(B977,"SF")),1,MATCH(I977,Defaults!D$22:G$22,0))))</f>
        <v/>
      </c>
      <c r="K977" s="128" t="str">
        <f>IF(OR('Retrofit Inputs'!M981="",'Retrofit Inputs'!O981=""),"",IF(OR('Retrofit Inputs'!M981="LED Tube",'Retrofit Inputs'!M981="LED Kit"),CONCATENATE("LED"," ",'Retrofit Inputs'!O981),CONCATENATE('Retrofit Inputs'!M981, " ",'Retrofit Inputs'!O981)))</f>
        <v/>
      </c>
      <c r="L977" s="123" t="str">
        <f>IF(K977="","",VLOOKUP(K977,Measures!D$11:G$245,4,FALSE))</f>
        <v/>
      </c>
      <c r="M977" s="121" t="str">
        <f>IF('Retrofit Inputs'!Q981=0,"",'Retrofit Inputs'!Q981)</f>
        <v/>
      </c>
      <c r="N977" s="129" t="str">
        <f>IF('Retrofit Inputs'!T981=0,"",'Retrofit Inputs'!T981)</f>
        <v/>
      </c>
      <c r="O977" s="130" t="str">
        <f ca="1">IF(OR(B977="",N977=""),"",IF(N977="None",0,INDEX(INDIRECT(CONCATENATE(B977,"SF")),1,MATCH(N977,Defaults!D$22:G$22,0))))</f>
        <v/>
      </c>
      <c r="P977" s="131" t="str">
        <f t="shared" ca="1" si="60"/>
        <v/>
      </c>
      <c r="Q977" s="228" t="str">
        <f t="shared" ca="1" si="61"/>
        <v/>
      </c>
      <c r="R977" s="132" t="str">
        <f t="shared" ca="1" si="62"/>
        <v/>
      </c>
      <c r="S977" s="352" t="str">
        <f t="shared" ca="1" si="63"/>
        <v/>
      </c>
    </row>
    <row r="978" spans="2:19" ht="15.5">
      <c r="B978" s="348" t="str">
        <f>IF('Retrofit Inputs'!B982=0,"",'Retrofit Inputs'!B982)</f>
        <v/>
      </c>
      <c r="C978" s="118" t="str">
        <f>IF(B978="","",VLOOKUP(B978,Defaults!B$22:C$28,2,FALSE))</f>
        <v/>
      </c>
      <c r="D978" s="125" t="str">
        <f>IFERROR(VLOOKUP(F978,Measures!$D$11:$F$245,3,FALSE),"")</f>
        <v/>
      </c>
      <c r="E978" s="127" t="str">
        <f ca="1">IF(OR('Project Info'!$C$16="",B978=""),"",IF(D978="Screw-in Lighting",INDEX(INDIRECT(CONCATENATE(B978,"SI_IE")),'Project Info'!C$16,1),IF(D978="Hard-Wired Lighting",INDEX(INDIRECT(CONCATENATE(B978,"HW_IE")),'Project Info'!C$16,1))))</f>
        <v/>
      </c>
      <c r="F978" s="128" t="str">
        <f>IF(OR('Retrofit Inputs'!D982="",'Retrofit Inputs'!F982=""),"",IF(OR('Retrofit Inputs'!D982="LED Tube",'Retrofit Inputs'!D982="LED Kit"),CONCATENATE("LED"," ",'Retrofit Inputs'!F982),CONCATENATE('Retrofit Inputs'!D982, " ",'Retrofit Inputs'!F982)))</f>
        <v/>
      </c>
      <c r="G978" s="120" t="str">
        <f>IF(F978="","",VLOOKUP(F978,Measures!D$11:G$245,4,FALSE))</f>
        <v/>
      </c>
      <c r="H978" s="129" t="str">
        <f>IF('Retrofit Inputs'!H982=0,"",'Retrofit Inputs'!H982)</f>
        <v/>
      </c>
      <c r="I978" s="129" t="str">
        <f>IF('Retrofit Inputs'!K982=0,"",'Retrofit Inputs'!K982)</f>
        <v/>
      </c>
      <c r="J978" s="130" t="str">
        <f ca="1">IF(OR(B978="",I978=""),"",IF(I978="None",0,INDEX(INDIRECT(CONCATENATE(B978,"SF")),1,MATCH(I978,Defaults!D$22:G$22,0))))</f>
        <v/>
      </c>
      <c r="K978" s="24" t="str">
        <f>IF(OR('Retrofit Inputs'!M982="",'Retrofit Inputs'!O982=""),"",IF(OR('Retrofit Inputs'!M982="LED Tube",'Retrofit Inputs'!M982="LED Kit"),CONCATENATE("LED"," ",'Retrofit Inputs'!O982),CONCATENATE('Retrofit Inputs'!M982, " ",'Retrofit Inputs'!O982)))</f>
        <v/>
      </c>
      <c r="L978" s="123" t="str">
        <f>IF(K978="","",VLOOKUP(K978,Measures!D$11:G$245,4,FALSE))</f>
        <v/>
      </c>
      <c r="M978" s="121" t="str">
        <f>IF('Retrofit Inputs'!Q982=0,"",'Retrofit Inputs'!Q982)</f>
        <v/>
      </c>
      <c r="N978" s="25" t="str">
        <f>IF('Retrofit Inputs'!T982=0,"",'Retrofit Inputs'!T982)</f>
        <v/>
      </c>
      <c r="O978" s="26" t="str">
        <f ca="1">IF(OR(B978="",N978=""),"",IF(N978="None",0,INDEX(INDIRECT(CONCATENATE(B978,"SF")),1,MATCH(N978,Defaults!D$22:G$22,0))))</f>
        <v/>
      </c>
      <c r="P978" s="131" t="str">
        <f t="shared" ca="1" si="60"/>
        <v/>
      </c>
      <c r="Q978" s="229" t="str">
        <f t="shared" ca="1" si="61"/>
        <v/>
      </c>
      <c r="R978" s="81" t="str">
        <f t="shared" ca="1" si="62"/>
        <v/>
      </c>
      <c r="S978" s="353" t="str">
        <f t="shared" ca="1" si="63"/>
        <v/>
      </c>
    </row>
    <row r="979" spans="2:19" ht="15.5">
      <c r="B979" s="348" t="str">
        <f>IF('Retrofit Inputs'!B983=0,"",'Retrofit Inputs'!B983)</f>
        <v/>
      </c>
      <c r="C979" s="118" t="str">
        <f>IF(B979="","",VLOOKUP(B979,Defaults!B$22:C$28,2,FALSE))</f>
        <v/>
      </c>
      <c r="D979" s="125" t="str">
        <f>IFERROR(VLOOKUP(F979,Measures!$D$11:$F$245,3,FALSE),"")</f>
        <v/>
      </c>
      <c r="E979" s="127" t="str">
        <f ca="1">IF(OR('Project Info'!$C$16="",B979=""),"",IF(D979="Screw-in Lighting",INDEX(INDIRECT(CONCATENATE(B979,"SI_IE")),'Project Info'!C$16,1),IF(D979="Hard-Wired Lighting",INDEX(INDIRECT(CONCATENATE(B979,"HW_IE")),'Project Info'!C$16,1))))</f>
        <v/>
      </c>
      <c r="F979" s="128" t="str">
        <f>IF(OR('Retrofit Inputs'!D983="",'Retrofit Inputs'!F983=""),"",IF(OR('Retrofit Inputs'!D983="LED Tube",'Retrofit Inputs'!D983="LED Kit"),CONCATENATE("LED"," ",'Retrofit Inputs'!F983),CONCATENATE('Retrofit Inputs'!D983, " ",'Retrofit Inputs'!F983)))</f>
        <v/>
      </c>
      <c r="G979" s="120" t="str">
        <f>IF(F979="","",VLOOKUP(F979,Measures!D$11:G$245,4,FALSE))</f>
        <v/>
      </c>
      <c r="H979" s="129" t="str">
        <f>IF('Retrofit Inputs'!H983=0,"",'Retrofit Inputs'!H983)</f>
        <v/>
      </c>
      <c r="I979" s="129" t="str">
        <f>IF('Retrofit Inputs'!K983=0,"",'Retrofit Inputs'!K983)</f>
        <v/>
      </c>
      <c r="J979" s="130" t="str">
        <f ca="1">IF(OR(B979="",I979=""),"",IF(I979="None",0,INDEX(INDIRECT(CONCATENATE(B979,"SF")),1,MATCH(I979,Defaults!D$22:G$22,0))))</f>
        <v/>
      </c>
      <c r="K979" s="128" t="str">
        <f>IF(OR('Retrofit Inputs'!M983="",'Retrofit Inputs'!O983=""),"",IF(OR('Retrofit Inputs'!M983="LED Tube",'Retrofit Inputs'!M983="LED Kit"),CONCATENATE("LED"," ",'Retrofit Inputs'!O983),CONCATENATE('Retrofit Inputs'!M983, " ",'Retrofit Inputs'!O983)))</f>
        <v/>
      </c>
      <c r="L979" s="123" t="str">
        <f>IF(K979="","",VLOOKUP(K979,Measures!D$11:G$245,4,FALSE))</f>
        <v/>
      </c>
      <c r="M979" s="121" t="str">
        <f>IF('Retrofit Inputs'!Q983=0,"",'Retrofit Inputs'!Q983)</f>
        <v/>
      </c>
      <c r="N979" s="129" t="str">
        <f>IF('Retrofit Inputs'!T983=0,"",'Retrofit Inputs'!T983)</f>
        <v/>
      </c>
      <c r="O979" s="130" t="str">
        <f ca="1">IF(OR(B979="",N979=""),"",IF(N979="None",0,INDEX(INDIRECT(CONCATENATE(B979,"SF")),1,MATCH(N979,Defaults!D$22:G$22,0))))</f>
        <v/>
      </c>
      <c r="P979" s="131" t="str">
        <f t="shared" ca="1" si="60"/>
        <v/>
      </c>
      <c r="Q979" s="228" t="str">
        <f t="shared" ca="1" si="61"/>
        <v/>
      </c>
      <c r="R979" s="132" t="str">
        <f t="shared" ca="1" si="62"/>
        <v/>
      </c>
      <c r="S979" s="352" t="str">
        <f t="shared" ca="1" si="63"/>
        <v/>
      </c>
    </row>
    <row r="980" spans="2:19" ht="15.5">
      <c r="B980" s="348" t="str">
        <f>IF('Retrofit Inputs'!B984=0,"",'Retrofit Inputs'!B984)</f>
        <v/>
      </c>
      <c r="C980" s="118" t="str">
        <f>IF(B980="","",VLOOKUP(B980,Defaults!B$22:C$28,2,FALSE))</f>
        <v/>
      </c>
      <c r="D980" s="125" t="str">
        <f>IFERROR(VLOOKUP(F980,Measures!$D$11:$F$245,3,FALSE),"")</f>
        <v/>
      </c>
      <c r="E980" s="127" t="str">
        <f ca="1">IF(OR('Project Info'!$C$16="",B980=""),"",IF(D980="Screw-in Lighting",INDEX(INDIRECT(CONCATENATE(B980,"SI_IE")),'Project Info'!C$16,1),IF(D980="Hard-Wired Lighting",INDEX(INDIRECT(CONCATENATE(B980,"HW_IE")),'Project Info'!C$16,1))))</f>
        <v/>
      </c>
      <c r="F980" s="128" t="str">
        <f>IF(OR('Retrofit Inputs'!D984="",'Retrofit Inputs'!F984=""),"",IF(OR('Retrofit Inputs'!D984="LED Tube",'Retrofit Inputs'!D984="LED Kit"),CONCATENATE("LED"," ",'Retrofit Inputs'!F984),CONCATENATE('Retrofit Inputs'!D984, " ",'Retrofit Inputs'!F984)))</f>
        <v/>
      </c>
      <c r="G980" s="120" t="str">
        <f>IF(F980="","",VLOOKUP(F980,Measures!D$11:G$245,4,FALSE))</f>
        <v/>
      </c>
      <c r="H980" s="129" t="str">
        <f>IF('Retrofit Inputs'!H984=0,"",'Retrofit Inputs'!H984)</f>
        <v/>
      </c>
      <c r="I980" s="129" t="str">
        <f>IF('Retrofit Inputs'!K984=0,"",'Retrofit Inputs'!K984)</f>
        <v/>
      </c>
      <c r="J980" s="130" t="str">
        <f ca="1">IF(OR(B980="",I980=""),"",IF(I980="None",0,INDEX(INDIRECT(CONCATENATE(B980,"SF")),1,MATCH(I980,Defaults!D$22:G$22,0))))</f>
        <v/>
      </c>
      <c r="K980" s="128" t="str">
        <f>IF(OR('Retrofit Inputs'!M984="",'Retrofit Inputs'!O984=""),"",IF(OR('Retrofit Inputs'!M984="LED Tube",'Retrofit Inputs'!M984="LED Kit"),CONCATENATE("LED"," ",'Retrofit Inputs'!O984),CONCATENATE('Retrofit Inputs'!M984, " ",'Retrofit Inputs'!O984)))</f>
        <v/>
      </c>
      <c r="L980" s="123" t="str">
        <f>IF(K980="","",VLOOKUP(K980,Measures!D$11:G$245,4,FALSE))</f>
        <v/>
      </c>
      <c r="M980" s="121" t="str">
        <f>IF('Retrofit Inputs'!Q984=0,"",'Retrofit Inputs'!Q984)</f>
        <v/>
      </c>
      <c r="N980" s="129" t="str">
        <f>IF('Retrofit Inputs'!T984=0,"",'Retrofit Inputs'!T984)</f>
        <v/>
      </c>
      <c r="O980" s="130" t="str">
        <f ca="1">IF(OR(B980="",N980=""),"",IF(N980="None",0,INDEX(INDIRECT(CONCATENATE(B980,"SF")),1,MATCH(N980,Defaults!D$22:G$22,0))))</f>
        <v/>
      </c>
      <c r="P980" s="131" t="str">
        <f t="shared" ca="1" si="60"/>
        <v/>
      </c>
      <c r="Q980" s="228" t="str">
        <f t="shared" ca="1" si="61"/>
        <v/>
      </c>
      <c r="R980" s="132" t="str">
        <f t="shared" ca="1" si="62"/>
        <v/>
      </c>
      <c r="S980" s="352" t="str">
        <f t="shared" ca="1" si="63"/>
        <v/>
      </c>
    </row>
    <row r="981" spans="2:19" ht="15.5">
      <c r="B981" s="348" t="str">
        <f>IF('Retrofit Inputs'!B985=0,"",'Retrofit Inputs'!B985)</f>
        <v/>
      </c>
      <c r="C981" s="118" t="str">
        <f>IF(B981="","",VLOOKUP(B981,Defaults!B$22:C$28,2,FALSE))</f>
        <v/>
      </c>
      <c r="D981" s="125" t="str">
        <f>IFERROR(VLOOKUP(F981,Measures!$D$11:$F$245,3,FALSE),"")</f>
        <v/>
      </c>
      <c r="E981" s="127" t="str">
        <f ca="1">IF(OR('Project Info'!$C$16="",B981=""),"",IF(D981="Screw-in Lighting",INDEX(INDIRECT(CONCATENATE(B981,"SI_IE")),'Project Info'!C$16,1),IF(D981="Hard-Wired Lighting",INDEX(INDIRECT(CONCATENATE(B981,"HW_IE")),'Project Info'!C$16,1))))</f>
        <v/>
      </c>
      <c r="F981" s="128" t="str">
        <f>IF(OR('Retrofit Inputs'!D985="",'Retrofit Inputs'!F985=""),"",IF(OR('Retrofit Inputs'!D985="LED Tube",'Retrofit Inputs'!D985="LED Kit"),CONCATENATE("LED"," ",'Retrofit Inputs'!F985),CONCATENATE('Retrofit Inputs'!D985, " ",'Retrofit Inputs'!F985)))</f>
        <v/>
      </c>
      <c r="G981" s="120" t="str">
        <f>IF(F981="","",VLOOKUP(F981,Measures!D$11:G$245,4,FALSE))</f>
        <v/>
      </c>
      <c r="H981" s="129" t="str">
        <f>IF('Retrofit Inputs'!H985=0,"",'Retrofit Inputs'!H985)</f>
        <v/>
      </c>
      <c r="I981" s="129" t="str">
        <f>IF('Retrofit Inputs'!K985=0,"",'Retrofit Inputs'!K985)</f>
        <v/>
      </c>
      <c r="J981" s="130" t="str">
        <f ca="1">IF(OR(B981="",I981=""),"",IF(I981="None",0,INDEX(INDIRECT(CONCATENATE(B981,"SF")),1,MATCH(I981,Defaults!D$22:G$22,0))))</f>
        <v/>
      </c>
      <c r="K981" s="128" t="str">
        <f>IF(OR('Retrofit Inputs'!M985="",'Retrofit Inputs'!O985=""),"",IF(OR('Retrofit Inputs'!M985="LED Tube",'Retrofit Inputs'!M985="LED Kit"),CONCATENATE("LED"," ",'Retrofit Inputs'!O985),CONCATENATE('Retrofit Inputs'!M985, " ",'Retrofit Inputs'!O985)))</f>
        <v/>
      </c>
      <c r="L981" s="123" t="str">
        <f>IF(K981="","",VLOOKUP(K981,Measures!D$11:G$245,4,FALSE))</f>
        <v/>
      </c>
      <c r="M981" s="121" t="str">
        <f>IF('Retrofit Inputs'!Q985=0,"",'Retrofit Inputs'!Q985)</f>
        <v/>
      </c>
      <c r="N981" s="129" t="str">
        <f>IF('Retrofit Inputs'!T985=0,"",'Retrofit Inputs'!T985)</f>
        <v/>
      </c>
      <c r="O981" s="130" t="str">
        <f ca="1">IF(OR(B981="",N981=""),"",IF(N981="None",0,INDEX(INDIRECT(CONCATENATE(B981,"SF")),1,MATCH(N981,Defaults!D$22:G$22,0))))</f>
        <v/>
      </c>
      <c r="P981" s="131" t="str">
        <f t="shared" ca="1" si="60"/>
        <v/>
      </c>
      <c r="Q981" s="228" t="str">
        <f t="shared" ca="1" si="61"/>
        <v/>
      </c>
      <c r="R981" s="132" t="str">
        <f t="shared" ca="1" si="62"/>
        <v/>
      </c>
      <c r="S981" s="352" t="str">
        <f t="shared" ca="1" si="63"/>
        <v/>
      </c>
    </row>
    <row r="982" spans="2:19" ht="15.5">
      <c r="B982" s="348" t="str">
        <f>IF('Retrofit Inputs'!B986=0,"",'Retrofit Inputs'!B986)</f>
        <v/>
      </c>
      <c r="C982" s="118" t="str">
        <f>IF(B982="","",VLOOKUP(B982,Defaults!B$22:C$28,2,FALSE))</f>
        <v/>
      </c>
      <c r="D982" s="125" t="str">
        <f>IFERROR(VLOOKUP(F982,Measures!$D$11:$F$245,3,FALSE),"")</f>
        <v/>
      </c>
      <c r="E982" s="127" t="str">
        <f ca="1">IF(OR('Project Info'!$C$16="",B982=""),"",IF(D982="Screw-in Lighting",INDEX(INDIRECT(CONCATENATE(B982,"SI_IE")),'Project Info'!C$16,1),IF(D982="Hard-Wired Lighting",INDEX(INDIRECT(CONCATENATE(B982,"HW_IE")),'Project Info'!C$16,1))))</f>
        <v/>
      </c>
      <c r="F982" s="128" t="str">
        <f>IF(OR('Retrofit Inputs'!D986="",'Retrofit Inputs'!F986=""),"",IF(OR('Retrofit Inputs'!D986="LED Tube",'Retrofit Inputs'!D986="LED Kit"),CONCATENATE("LED"," ",'Retrofit Inputs'!F986),CONCATENATE('Retrofit Inputs'!D986, " ",'Retrofit Inputs'!F986)))</f>
        <v/>
      </c>
      <c r="G982" s="120" t="str">
        <f>IF(F982="","",VLOOKUP(F982,Measures!D$11:G$245,4,FALSE))</f>
        <v/>
      </c>
      <c r="H982" s="129" t="str">
        <f>IF('Retrofit Inputs'!H986=0,"",'Retrofit Inputs'!H986)</f>
        <v/>
      </c>
      <c r="I982" s="129" t="str">
        <f>IF('Retrofit Inputs'!K986=0,"",'Retrofit Inputs'!K986)</f>
        <v/>
      </c>
      <c r="J982" s="130" t="str">
        <f ca="1">IF(OR(B982="",I982=""),"",IF(I982="None",0,INDEX(INDIRECT(CONCATENATE(B982,"SF")),1,MATCH(I982,Defaults!D$22:G$22,0))))</f>
        <v/>
      </c>
      <c r="K982" s="128" t="str">
        <f>IF(OR('Retrofit Inputs'!M986="",'Retrofit Inputs'!O986=""),"",IF(OR('Retrofit Inputs'!M986="LED Tube",'Retrofit Inputs'!M986="LED Kit"),CONCATENATE("LED"," ",'Retrofit Inputs'!O986),CONCATENATE('Retrofit Inputs'!M986, " ",'Retrofit Inputs'!O986)))</f>
        <v/>
      </c>
      <c r="L982" s="123" t="str">
        <f>IF(K982="","",VLOOKUP(K982,Measures!D$11:G$245,4,FALSE))</f>
        <v/>
      </c>
      <c r="M982" s="121" t="str">
        <f>IF('Retrofit Inputs'!Q986=0,"",'Retrofit Inputs'!Q986)</f>
        <v/>
      </c>
      <c r="N982" s="129" t="str">
        <f>IF('Retrofit Inputs'!T986=0,"",'Retrofit Inputs'!T986)</f>
        <v/>
      </c>
      <c r="O982" s="130" t="str">
        <f ca="1">IF(OR(B982="",N982=""),"",IF(N982="None",0,INDEX(INDIRECT(CONCATENATE(B982,"SF")),1,MATCH(N982,Defaults!D$22:G$22,0))))</f>
        <v/>
      </c>
      <c r="P982" s="131" t="str">
        <f t="shared" ca="1" si="60"/>
        <v/>
      </c>
      <c r="Q982" s="228" t="str">
        <f t="shared" ca="1" si="61"/>
        <v/>
      </c>
      <c r="R982" s="132" t="str">
        <f t="shared" ca="1" si="62"/>
        <v/>
      </c>
      <c r="S982" s="352" t="str">
        <f t="shared" ca="1" si="63"/>
        <v/>
      </c>
    </row>
    <row r="983" spans="2:19" ht="15.5">
      <c r="B983" s="348" t="str">
        <f>IF('Retrofit Inputs'!B987=0,"",'Retrofit Inputs'!B987)</f>
        <v/>
      </c>
      <c r="C983" s="118" t="str">
        <f>IF(B983="","",VLOOKUP(B983,Defaults!B$22:C$28,2,FALSE))</f>
        <v/>
      </c>
      <c r="D983" s="125" t="str">
        <f>IFERROR(VLOOKUP(F983,Measures!$D$11:$F$245,3,FALSE),"")</f>
        <v/>
      </c>
      <c r="E983" s="127" t="str">
        <f ca="1">IF(OR('Project Info'!$C$16="",B983=""),"",IF(D983="Screw-in Lighting",INDEX(INDIRECT(CONCATENATE(B983,"SI_IE")),'Project Info'!C$16,1),IF(D983="Hard-Wired Lighting",INDEX(INDIRECT(CONCATENATE(B983,"HW_IE")),'Project Info'!C$16,1))))</f>
        <v/>
      </c>
      <c r="F983" s="128" t="str">
        <f>IF(OR('Retrofit Inputs'!D987="",'Retrofit Inputs'!F987=""),"",IF(OR('Retrofit Inputs'!D987="LED Tube",'Retrofit Inputs'!D987="LED Kit"),CONCATENATE("LED"," ",'Retrofit Inputs'!F987),CONCATENATE('Retrofit Inputs'!D987, " ",'Retrofit Inputs'!F987)))</f>
        <v/>
      </c>
      <c r="G983" s="120" t="str">
        <f>IF(F983="","",VLOOKUP(F983,Measures!D$11:G$245,4,FALSE))</f>
        <v/>
      </c>
      <c r="H983" s="129" t="str">
        <f>IF('Retrofit Inputs'!H987=0,"",'Retrofit Inputs'!H987)</f>
        <v/>
      </c>
      <c r="I983" s="129" t="str">
        <f>IF('Retrofit Inputs'!K987=0,"",'Retrofit Inputs'!K987)</f>
        <v/>
      </c>
      <c r="J983" s="130" t="str">
        <f ca="1">IF(OR(B983="",I983=""),"",IF(I983="None",0,INDEX(INDIRECT(CONCATENATE(B983,"SF")),1,MATCH(I983,Defaults!D$22:G$22,0))))</f>
        <v/>
      </c>
      <c r="K983" s="128" t="str">
        <f>IF(OR('Retrofit Inputs'!M987="",'Retrofit Inputs'!O987=""),"",IF(OR('Retrofit Inputs'!M987="LED Tube",'Retrofit Inputs'!M987="LED Kit"),CONCATENATE("LED"," ",'Retrofit Inputs'!O987),CONCATENATE('Retrofit Inputs'!M987, " ",'Retrofit Inputs'!O987)))</f>
        <v/>
      </c>
      <c r="L983" s="123" t="str">
        <f>IF(K983="","",VLOOKUP(K983,Measures!D$11:G$245,4,FALSE))</f>
        <v/>
      </c>
      <c r="M983" s="121" t="str">
        <f>IF('Retrofit Inputs'!Q987=0,"",'Retrofit Inputs'!Q987)</f>
        <v/>
      </c>
      <c r="N983" s="129" t="str">
        <f>IF('Retrofit Inputs'!T987=0,"",'Retrofit Inputs'!T987)</f>
        <v/>
      </c>
      <c r="O983" s="130" t="str">
        <f ca="1">IF(OR(B983="",N983=""),"",IF(N983="None",0,INDEX(INDIRECT(CONCATENATE(B983,"SF")),1,MATCH(N983,Defaults!D$22:G$22,0))))</f>
        <v/>
      </c>
      <c r="P983" s="131" t="str">
        <f t="shared" ca="1" si="60"/>
        <v/>
      </c>
      <c r="Q983" s="228" t="str">
        <f t="shared" ca="1" si="61"/>
        <v/>
      </c>
      <c r="R983" s="132" t="str">
        <f t="shared" ca="1" si="62"/>
        <v/>
      </c>
      <c r="S983" s="352" t="str">
        <f t="shared" ca="1" si="63"/>
        <v/>
      </c>
    </row>
    <row r="984" spans="2:19" ht="15.5">
      <c r="B984" s="348" t="str">
        <f>IF('Retrofit Inputs'!B988=0,"",'Retrofit Inputs'!B988)</f>
        <v/>
      </c>
      <c r="C984" s="118" t="str">
        <f>IF(B984="","",VLOOKUP(B984,Defaults!B$22:C$28,2,FALSE))</f>
        <v/>
      </c>
      <c r="D984" s="125" t="str">
        <f>IFERROR(VLOOKUP(F984,Measures!$D$11:$F$245,3,FALSE),"")</f>
        <v/>
      </c>
      <c r="E984" s="127" t="str">
        <f ca="1">IF(OR('Project Info'!$C$16="",B984=""),"",IF(D984="Screw-in Lighting",INDEX(INDIRECT(CONCATENATE(B984,"SI_IE")),'Project Info'!C$16,1),IF(D984="Hard-Wired Lighting",INDEX(INDIRECT(CONCATENATE(B984,"HW_IE")),'Project Info'!C$16,1))))</f>
        <v/>
      </c>
      <c r="F984" s="133" t="str">
        <f>IF(OR('Retrofit Inputs'!D988="",'Retrofit Inputs'!F988=""),"",IF(OR('Retrofit Inputs'!D988="LED Tube",'Retrofit Inputs'!D988="LED Kit"),CONCATENATE("LED"," ",'Retrofit Inputs'!F988),CONCATENATE('Retrofit Inputs'!D988, " ",'Retrofit Inputs'!F988)))</f>
        <v/>
      </c>
      <c r="G984" s="120" t="str">
        <f>IF(F984="","",VLOOKUP(F984,Measures!D$11:G$245,4,FALSE))</f>
        <v/>
      </c>
      <c r="H984" s="134" t="str">
        <f>IF('Retrofit Inputs'!H988=0,"",'Retrofit Inputs'!H988)</f>
        <v/>
      </c>
      <c r="I984" s="134" t="str">
        <f>IF('Retrofit Inputs'!K988=0,"",'Retrofit Inputs'!K988)</f>
        <v/>
      </c>
      <c r="J984" s="135" t="str">
        <f ca="1">IF(OR(B984="",I984=""),"",IF(I984="None",0,INDEX(INDIRECT(CONCATENATE(B984,"SF")),1,MATCH(I984,Defaults!D$22:G$22,0))))</f>
        <v/>
      </c>
      <c r="K984" s="128" t="str">
        <f>IF(OR('Retrofit Inputs'!M988="",'Retrofit Inputs'!O988=""),"",IF(OR('Retrofit Inputs'!M988="LED Tube",'Retrofit Inputs'!M988="LED Kit"),CONCATENATE("LED"," ",'Retrofit Inputs'!O988),CONCATENATE('Retrofit Inputs'!M988, " ",'Retrofit Inputs'!O988)))</f>
        <v/>
      </c>
      <c r="L984" s="123" t="str">
        <f>IF(K984="","",VLOOKUP(K984,Measures!D$11:G$245,4,FALSE))</f>
        <v/>
      </c>
      <c r="M984" s="121" t="str">
        <f>IF('Retrofit Inputs'!Q988=0,"",'Retrofit Inputs'!Q988)</f>
        <v/>
      </c>
      <c r="N984" s="129" t="str">
        <f>IF('Retrofit Inputs'!T988=0,"",'Retrofit Inputs'!T988)</f>
        <v/>
      </c>
      <c r="O984" s="130" t="str">
        <f ca="1">IF(OR(B984="",N984=""),"",IF(N984="None",0,INDEX(INDIRECT(CONCATENATE(B984,"SF")),1,MATCH(N984,Defaults!D$22:G$22,0))))</f>
        <v/>
      </c>
      <c r="P984" s="131" t="str">
        <f t="shared" ca="1" si="60"/>
        <v/>
      </c>
      <c r="Q984" s="228" t="str">
        <f t="shared" ca="1" si="61"/>
        <v/>
      </c>
      <c r="R984" s="132" t="str">
        <f t="shared" ca="1" si="62"/>
        <v/>
      </c>
      <c r="S984" s="352" t="str">
        <f t="shared" ca="1" si="63"/>
        <v/>
      </c>
    </row>
    <row r="985" spans="2:19" ht="15.5">
      <c r="B985" s="348" t="str">
        <f>IF('Retrofit Inputs'!B989=0,"",'Retrofit Inputs'!B989)</f>
        <v/>
      </c>
      <c r="C985" s="118" t="str">
        <f>IF(B985="","",VLOOKUP(B985,Defaults!B$22:C$28,2,FALSE))</f>
        <v/>
      </c>
      <c r="D985" s="125" t="str">
        <f>IFERROR(VLOOKUP(F985,Measures!$D$11:$F$245,3,FALSE),"")</f>
        <v/>
      </c>
      <c r="E985" s="127" t="str">
        <f ca="1">IF(OR('Project Info'!$C$16="",B985=""),"",IF(D985="Screw-in Lighting",INDEX(INDIRECT(CONCATENATE(B985,"SI_IE")),'Project Info'!C$16,1),IF(D985="Hard-Wired Lighting",INDEX(INDIRECT(CONCATENATE(B985,"HW_IE")),'Project Info'!C$16,1))))</f>
        <v/>
      </c>
      <c r="F985" s="133" t="str">
        <f>IF(OR('Retrofit Inputs'!D989="",'Retrofit Inputs'!F989=""),"",IF(OR('Retrofit Inputs'!D989="LED Tube",'Retrofit Inputs'!D989="LED Kit"),CONCATENATE("LED"," ",'Retrofit Inputs'!F989),CONCATENATE('Retrofit Inputs'!D989, " ",'Retrofit Inputs'!F989)))</f>
        <v/>
      </c>
      <c r="G985" s="120" t="str">
        <f>IF(F985="","",VLOOKUP(F985,Measures!D$11:G$245,4,FALSE))</f>
        <v/>
      </c>
      <c r="H985" s="134" t="str">
        <f>IF('Retrofit Inputs'!H989=0,"",'Retrofit Inputs'!H989)</f>
        <v/>
      </c>
      <c r="I985" s="134" t="str">
        <f>IF('Retrofit Inputs'!K989=0,"",'Retrofit Inputs'!K989)</f>
        <v/>
      </c>
      <c r="J985" s="135" t="str">
        <f ca="1">IF(OR(B985="",I985=""),"",IF(I985="None",0,INDEX(INDIRECT(CONCATENATE(B985,"SF")),1,MATCH(I985,Defaults!D$22:G$22,0))))</f>
        <v/>
      </c>
      <c r="K985" s="128" t="str">
        <f>IF(OR('Retrofit Inputs'!M989="",'Retrofit Inputs'!O989=""),"",IF(OR('Retrofit Inputs'!M989="LED Tube",'Retrofit Inputs'!M989="LED Kit"),CONCATENATE("LED"," ",'Retrofit Inputs'!O989),CONCATENATE('Retrofit Inputs'!M989, " ",'Retrofit Inputs'!O989)))</f>
        <v/>
      </c>
      <c r="L985" s="123" t="str">
        <f>IF(K985="","",VLOOKUP(K985,Measures!D$11:G$245,4,FALSE))</f>
        <v/>
      </c>
      <c r="M985" s="121" t="str">
        <f>IF('Retrofit Inputs'!Q989=0,"",'Retrofit Inputs'!Q989)</f>
        <v/>
      </c>
      <c r="N985" s="129" t="str">
        <f>IF('Retrofit Inputs'!T989=0,"",'Retrofit Inputs'!T989)</f>
        <v/>
      </c>
      <c r="O985" s="130" t="str">
        <f ca="1">IF(OR(B985="",N985=""),"",IF(N985="None",0,INDEX(INDIRECT(CONCATENATE(B985,"SF")),1,MATCH(N985,Defaults!D$22:G$22,0))))</f>
        <v/>
      </c>
      <c r="P985" s="131" t="str">
        <f t="shared" ca="1" si="60"/>
        <v/>
      </c>
      <c r="Q985" s="228" t="str">
        <f t="shared" ca="1" si="61"/>
        <v/>
      </c>
      <c r="R985" s="132" t="str">
        <f t="shared" ca="1" si="62"/>
        <v/>
      </c>
      <c r="S985" s="352" t="str">
        <f t="shared" ca="1" si="63"/>
        <v/>
      </c>
    </row>
    <row r="986" spans="2:19" ht="15.5">
      <c r="B986" s="348" t="str">
        <f>IF('Retrofit Inputs'!B990=0,"",'Retrofit Inputs'!B990)</f>
        <v/>
      </c>
      <c r="C986" s="118" t="str">
        <f>IF(B986="","",VLOOKUP(B986,Defaults!B$22:C$28,2,FALSE))</f>
        <v/>
      </c>
      <c r="D986" s="125" t="str">
        <f>IFERROR(VLOOKUP(F986,Measures!$D$11:$F$245,3,FALSE),"")</f>
        <v/>
      </c>
      <c r="E986" s="127" t="str">
        <f ca="1">IF(OR('Project Info'!$C$16="",B986=""),"",IF(D986="Screw-in Lighting",INDEX(INDIRECT(CONCATENATE(B986,"SI_IE")),'Project Info'!C$16,1),IF(D986="Hard-Wired Lighting",INDEX(INDIRECT(CONCATENATE(B986,"HW_IE")),'Project Info'!C$16,1))))</f>
        <v/>
      </c>
      <c r="F986" s="117" t="str">
        <f>IF(OR('Retrofit Inputs'!D990="",'Retrofit Inputs'!F990=""),"",IF(OR('Retrofit Inputs'!D990="LED Tube",'Retrofit Inputs'!D990="LED Kit"),CONCATENATE("LED"," ",'Retrofit Inputs'!F990),CONCATENATE('Retrofit Inputs'!D990, " ",'Retrofit Inputs'!F990)))</f>
        <v/>
      </c>
      <c r="G986" s="120" t="str">
        <f>IF(F986="","",VLOOKUP(F986,Measures!D$11:G$245,4,FALSE))</f>
        <v/>
      </c>
      <c r="H986" s="121" t="str">
        <f>IF('Retrofit Inputs'!H990=0,"",'Retrofit Inputs'!H990)</f>
        <v/>
      </c>
      <c r="I986" s="121" t="str">
        <f>IF('Retrofit Inputs'!K990=0,"",'Retrofit Inputs'!K990)</f>
        <v/>
      </c>
      <c r="J986" s="122" t="str">
        <f ca="1">IF(OR(B986="",I986=""),"",IF(I986="None",0,INDEX(INDIRECT(CONCATENATE(B986,"SF")),1,MATCH(I986,Defaults!D$22:G$22,0))))</f>
        <v/>
      </c>
      <c r="K986" s="117" t="str">
        <f>IF(OR('Retrofit Inputs'!M990="",'Retrofit Inputs'!O990=""),"",IF(OR('Retrofit Inputs'!M990="LED Tube",'Retrofit Inputs'!M990="LED Kit"),CONCATENATE("LED"," ",'Retrofit Inputs'!O990),CONCATENATE('Retrofit Inputs'!M990, " ",'Retrofit Inputs'!O990)))</f>
        <v/>
      </c>
      <c r="L986" s="123" t="str">
        <f>IF(K986="","",VLOOKUP(K986,Measures!D$11:G$245,4,FALSE))</f>
        <v/>
      </c>
      <c r="M986" s="121" t="str">
        <f>IF('Retrofit Inputs'!Q990=0,"",'Retrofit Inputs'!Q990)</f>
        <v/>
      </c>
      <c r="N986" s="121" t="str">
        <f>IF('Retrofit Inputs'!T990=0,"",'Retrofit Inputs'!T990)</f>
        <v/>
      </c>
      <c r="O986" s="122" t="str">
        <f ca="1">IF(OR(B986="",N986=""),"",IF(N986="None",0,INDEX(INDIRECT(CONCATENATE(B986,"SF")),1,MATCH(N986,Defaults!D$22:G$22,0))))</f>
        <v/>
      </c>
      <c r="P986" s="136" t="str">
        <f t="shared" ca="1" si="60"/>
        <v/>
      </c>
      <c r="Q986" s="230" t="str">
        <f t="shared" ca="1" si="61"/>
        <v/>
      </c>
      <c r="R986" s="126" t="str">
        <f t="shared" ca="1" si="62"/>
        <v/>
      </c>
      <c r="S986" s="351" t="str">
        <f t="shared" ca="1" si="63"/>
        <v/>
      </c>
    </row>
    <row r="987" spans="2:19" ht="15.5">
      <c r="B987" s="348" t="str">
        <f>IF('Retrofit Inputs'!B991=0,"",'Retrofit Inputs'!B991)</f>
        <v/>
      </c>
      <c r="C987" s="118" t="str">
        <f>IF(B987="","",VLOOKUP(B987,Defaults!B$22:C$28,2,FALSE))</f>
        <v/>
      </c>
      <c r="D987" s="125" t="str">
        <f>IFERROR(VLOOKUP(F987,Measures!$D$11:$F$245,3,FALSE),"")</f>
        <v/>
      </c>
      <c r="E987" s="127" t="str">
        <f ca="1">IF(OR('Project Info'!$C$16="",B987=""),"",IF(D987="Screw-in Lighting",INDEX(INDIRECT(CONCATENATE(B987,"SI_IE")),'Project Info'!C$16,1),IF(D987="Hard-Wired Lighting",INDEX(INDIRECT(CONCATENATE(B987,"HW_IE")),'Project Info'!C$16,1))))</f>
        <v/>
      </c>
      <c r="F987" s="128" t="str">
        <f>IF(OR('Retrofit Inputs'!D991="",'Retrofit Inputs'!F991=""),"",IF(OR('Retrofit Inputs'!D991="LED Tube",'Retrofit Inputs'!D991="LED Kit"),CONCATENATE("LED"," ",'Retrofit Inputs'!F991),CONCATENATE('Retrofit Inputs'!D991, " ",'Retrofit Inputs'!F991)))</f>
        <v/>
      </c>
      <c r="G987" s="120" t="str">
        <f>IF(F987="","",VLOOKUP(F987,Measures!D$11:G$245,4,FALSE))</f>
        <v/>
      </c>
      <c r="H987" s="129" t="str">
        <f>IF('Retrofit Inputs'!H991=0,"",'Retrofit Inputs'!H991)</f>
        <v/>
      </c>
      <c r="I987" s="129" t="str">
        <f>IF('Retrofit Inputs'!K991=0,"",'Retrofit Inputs'!K991)</f>
        <v/>
      </c>
      <c r="J987" s="130" t="str">
        <f ca="1">IF(OR(B987="",I987=""),"",IF(I987="None",0,INDEX(INDIRECT(CONCATENATE(B987,"SF")),1,MATCH(I987,Defaults!D$22:G$22,0))))</f>
        <v/>
      </c>
      <c r="K987" s="128" t="str">
        <f>IF(OR('Retrofit Inputs'!M991="",'Retrofit Inputs'!O991=""),"",IF(OR('Retrofit Inputs'!M991="LED Tube",'Retrofit Inputs'!M991="LED Kit"),CONCATENATE("LED"," ",'Retrofit Inputs'!O991),CONCATENATE('Retrofit Inputs'!M991, " ",'Retrofit Inputs'!O991)))</f>
        <v/>
      </c>
      <c r="L987" s="123" t="str">
        <f>IF(K987="","",VLOOKUP(K987,Measures!D$11:G$245,4,FALSE))</f>
        <v/>
      </c>
      <c r="M987" s="121" t="str">
        <f>IF('Retrofit Inputs'!Q991=0,"",'Retrofit Inputs'!Q991)</f>
        <v/>
      </c>
      <c r="N987" s="129" t="str">
        <f>IF('Retrofit Inputs'!T991=0,"",'Retrofit Inputs'!T991)</f>
        <v/>
      </c>
      <c r="O987" s="130" t="str">
        <f ca="1">IF(OR(B987="",N987=""),"",IF(N987="None",0,INDEX(INDIRECT(CONCATENATE(B987,"SF")),1,MATCH(N987,Defaults!D$22:G$22,0))))</f>
        <v/>
      </c>
      <c r="P987" s="131" t="str">
        <f t="shared" ca="1" si="60"/>
        <v/>
      </c>
      <c r="Q987" s="228" t="str">
        <f t="shared" ca="1" si="61"/>
        <v/>
      </c>
      <c r="R987" s="132" t="str">
        <f t="shared" ca="1" si="62"/>
        <v/>
      </c>
      <c r="S987" s="352" t="str">
        <f t="shared" ca="1" si="63"/>
        <v/>
      </c>
    </row>
    <row r="988" spans="2:19" ht="15.5">
      <c r="B988" s="348" t="str">
        <f>IF('Retrofit Inputs'!B992=0,"",'Retrofit Inputs'!B992)</f>
        <v/>
      </c>
      <c r="C988" s="118" t="str">
        <f>IF(B988="","",VLOOKUP(B988,Defaults!B$22:C$28,2,FALSE))</f>
        <v/>
      </c>
      <c r="D988" s="125" t="str">
        <f>IFERROR(VLOOKUP(F988,Measures!$D$11:$F$245,3,FALSE),"")</f>
        <v/>
      </c>
      <c r="E988" s="127" t="str">
        <f ca="1">IF(OR('Project Info'!$C$16="",B988=""),"",IF(D988="Screw-in Lighting",INDEX(INDIRECT(CONCATENATE(B988,"SI_IE")),'Project Info'!C$16,1),IF(D988="Hard-Wired Lighting",INDEX(INDIRECT(CONCATENATE(B988,"HW_IE")),'Project Info'!C$16,1))))</f>
        <v/>
      </c>
      <c r="F988" s="128" t="str">
        <f>IF(OR('Retrofit Inputs'!D992="",'Retrofit Inputs'!F992=""),"",IF(OR('Retrofit Inputs'!D992="LED Tube",'Retrofit Inputs'!D992="LED Kit"),CONCATENATE("LED"," ",'Retrofit Inputs'!F992),CONCATENATE('Retrofit Inputs'!D992, " ",'Retrofit Inputs'!F992)))</f>
        <v/>
      </c>
      <c r="G988" s="120" t="str">
        <f>IF(F988="","",VLOOKUP(F988,Measures!D$11:G$245,4,FALSE))</f>
        <v/>
      </c>
      <c r="H988" s="129" t="str">
        <f>IF('Retrofit Inputs'!H992=0,"",'Retrofit Inputs'!H992)</f>
        <v/>
      </c>
      <c r="I988" s="129" t="str">
        <f>IF('Retrofit Inputs'!K992=0,"",'Retrofit Inputs'!K992)</f>
        <v/>
      </c>
      <c r="J988" s="130" t="str">
        <f ca="1">IF(OR(B988="",I988=""),"",IF(I988="None",0,INDEX(INDIRECT(CONCATENATE(B988,"SF")),1,MATCH(I988,Defaults!D$22:G$22,0))))</f>
        <v/>
      </c>
      <c r="K988" s="24" t="str">
        <f>IF(OR('Retrofit Inputs'!M992="",'Retrofit Inputs'!O992=""),"",IF(OR('Retrofit Inputs'!M992="LED Tube",'Retrofit Inputs'!M992="LED Kit"),CONCATENATE("LED"," ",'Retrofit Inputs'!O992),CONCATENATE('Retrofit Inputs'!M992, " ",'Retrofit Inputs'!O992)))</f>
        <v/>
      </c>
      <c r="L988" s="123" t="str">
        <f>IF(K988="","",VLOOKUP(K988,Measures!D$11:G$245,4,FALSE))</f>
        <v/>
      </c>
      <c r="M988" s="121" t="str">
        <f>IF('Retrofit Inputs'!Q992=0,"",'Retrofit Inputs'!Q992)</f>
        <v/>
      </c>
      <c r="N988" s="25" t="str">
        <f>IF('Retrofit Inputs'!T992=0,"",'Retrofit Inputs'!T992)</f>
        <v/>
      </c>
      <c r="O988" s="26" t="str">
        <f ca="1">IF(OR(B988="",N988=""),"",IF(N988="None",0,INDEX(INDIRECT(CONCATENATE(B988,"SF")),1,MATCH(N988,Defaults!D$22:G$22,0))))</f>
        <v/>
      </c>
      <c r="P988" s="27" t="str">
        <f t="shared" ca="1" si="60"/>
        <v/>
      </c>
      <c r="Q988" s="229" t="str">
        <f t="shared" ca="1" si="61"/>
        <v/>
      </c>
      <c r="R988" s="81" t="str">
        <f t="shared" ca="1" si="62"/>
        <v/>
      </c>
      <c r="S988" s="353" t="str">
        <f t="shared" ca="1" si="63"/>
        <v/>
      </c>
    </row>
    <row r="989" spans="2:19" ht="15.5">
      <c r="B989" s="348" t="str">
        <f>IF('Retrofit Inputs'!B993=0,"",'Retrofit Inputs'!B993)</f>
        <v/>
      </c>
      <c r="C989" s="118" t="str">
        <f>IF(B989="","",VLOOKUP(B989,Defaults!B$22:C$28,2,FALSE))</f>
        <v/>
      </c>
      <c r="D989" s="125" t="str">
        <f>IFERROR(VLOOKUP(F989,Measures!$D$11:$F$245,3,FALSE),"")</f>
        <v/>
      </c>
      <c r="E989" s="127" t="str">
        <f ca="1">IF(OR('Project Info'!$C$16="",B989=""),"",IF(D989="Screw-in Lighting",INDEX(INDIRECT(CONCATENATE(B989,"SI_IE")),'Project Info'!C$16,1),IF(D989="Hard-Wired Lighting",INDEX(INDIRECT(CONCATENATE(B989,"HW_IE")),'Project Info'!C$16,1))))</f>
        <v/>
      </c>
      <c r="F989" s="128" t="str">
        <f>IF(OR('Retrofit Inputs'!D993="",'Retrofit Inputs'!F993=""),"",IF(OR('Retrofit Inputs'!D993="LED Tube",'Retrofit Inputs'!D993="LED Kit"),CONCATENATE("LED"," ",'Retrofit Inputs'!F993),CONCATENATE('Retrofit Inputs'!D993, " ",'Retrofit Inputs'!F993)))</f>
        <v/>
      </c>
      <c r="G989" s="120" t="str">
        <f>IF(F989="","",VLOOKUP(F989,Measures!D$11:G$245,4,FALSE))</f>
        <v/>
      </c>
      <c r="H989" s="129" t="str">
        <f>IF('Retrofit Inputs'!H993=0,"",'Retrofit Inputs'!H993)</f>
        <v/>
      </c>
      <c r="I989" s="129" t="str">
        <f>IF('Retrofit Inputs'!K993=0,"",'Retrofit Inputs'!K993)</f>
        <v/>
      </c>
      <c r="J989" s="130" t="str">
        <f ca="1">IF(OR(B989="",I989=""),"",IF(I989="None",0,INDEX(INDIRECT(CONCATENATE(B989,"SF")),1,MATCH(I989,Defaults!D$22:G$22,0))))</f>
        <v/>
      </c>
      <c r="K989" s="128" t="str">
        <f>IF(OR('Retrofit Inputs'!M993="",'Retrofit Inputs'!O993=""),"",IF(OR('Retrofit Inputs'!M993="LED Tube",'Retrofit Inputs'!M993="LED Kit"),CONCATENATE("LED"," ",'Retrofit Inputs'!O993),CONCATENATE('Retrofit Inputs'!M993, " ",'Retrofit Inputs'!O993)))</f>
        <v/>
      </c>
      <c r="L989" s="123" t="str">
        <f>IF(K989="","",VLOOKUP(K989,Measures!D$11:G$245,4,FALSE))</f>
        <v/>
      </c>
      <c r="M989" s="121" t="str">
        <f>IF('Retrofit Inputs'!Q993=0,"",'Retrofit Inputs'!Q993)</f>
        <v/>
      </c>
      <c r="N989" s="129" t="str">
        <f>IF('Retrofit Inputs'!T993=0,"",'Retrofit Inputs'!T993)</f>
        <v/>
      </c>
      <c r="O989" s="130" t="str">
        <f ca="1">IF(OR(B989="",N989=""),"",IF(N989="None",0,INDEX(INDIRECT(CONCATENATE(B989,"SF")),1,MATCH(N989,Defaults!D$22:G$22,0))))</f>
        <v/>
      </c>
      <c r="P989" s="131" t="str">
        <f t="shared" ca="1" si="60"/>
        <v/>
      </c>
      <c r="Q989" s="228" t="str">
        <f t="shared" ca="1" si="61"/>
        <v/>
      </c>
      <c r="R989" s="132" t="str">
        <f t="shared" ca="1" si="62"/>
        <v/>
      </c>
      <c r="S989" s="352" t="str">
        <f t="shared" ca="1" si="63"/>
        <v/>
      </c>
    </row>
    <row r="990" spans="2:19" ht="15.5">
      <c r="B990" s="348" t="str">
        <f>IF('Retrofit Inputs'!B994=0,"",'Retrofit Inputs'!B994)</f>
        <v/>
      </c>
      <c r="C990" s="118" t="str">
        <f>IF(B990="","",VLOOKUP(B990,Defaults!B$22:C$28,2,FALSE))</f>
        <v/>
      </c>
      <c r="D990" s="125" t="str">
        <f>IFERROR(VLOOKUP(F990,Measures!$D$11:$F$245,3,FALSE),"")</f>
        <v/>
      </c>
      <c r="E990" s="127" t="str">
        <f ca="1">IF(OR('Project Info'!$C$16="",B990=""),"",IF(D990="Screw-in Lighting",INDEX(INDIRECT(CONCATENATE(B990,"SI_IE")),'Project Info'!C$16,1),IF(D990="Hard-Wired Lighting",INDEX(INDIRECT(CONCATENATE(B990,"HW_IE")),'Project Info'!C$16,1))))</f>
        <v/>
      </c>
      <c r="F990" s="128" t="str">
        <f>IF(OR('Retrofit Inputs'!D994="",'Retrofit Inputs'!F994=""),"",IF(OR('Retrofit Inputs'!D994="LED Tube",'Retrofit Inputs'!D994="LED Kit"),CONCATENATE("LED"," ",'Retrofit Inputs'!F994),CONCATENATE('Retrofit Inputs'!D994, " ",'Retrofit Inputs'!F994)))</f>
        <v/>
      </c>
      <c r="G990" s="120" t="str">
        <f>IF(F990="","",VLOOKUP(F990,Measures!D$11:G$245,4,FALSE))</f>
        <v/>
      </c>
      <c r="H990" s="129" t="str">
        <f>IF('Retrofit Inputs'!H994=0,"",'Retrofit Inputs'!H994)</f>
        <v/>
      </c>
      <c r="I990" s="129" t="str">
        <f>IF('Retrofit Inputs'!K994=0,"",'Retrofit Inputs'!K994)</f>
        <v/>
      </c>
      <c r="J990" s="130" t="str">
        <f ca="1">IF(OR(B990="",I990=""),"",IF(I990="None",0,INDEX(INDIRECT(CONCATENATE(B990,"SF")),1,MATCH(I990,Defaults!D$22:G$22,0))))</f>
        <v/>
      </c>
      <c r="K990" s="128" t="str">
        <f>IF(OR('Retrofit Inputs'!M994="",'Retrofit Inputs'!O994=""),"",IF(OR('Retrofit Inputs'!M994="LED Tube",'Retrofit Inputs'!M994="LED Kit"),CONCATENATE("LED"," ",'Retrofit Inputs'!O994),CONCATENATE('Retrofit Inputs'!M994, " ",'Retrofit Inputs'!O994)))</f>
        <v/>
      </c>
      <c r="L990" s="123" t="str">
        <f>IF(K990="","",VLOOKUP(K990,Measures!D$11:G$245,4,FALSE))</f>
        <v/>
      </c>
      <c r="M990" s="121" t="str">
        <f>IF('Retrofit Inputs'!Q994=0,"",'Retrofit Inputs'!Q994)</f>
        <v/>
      </c>
      <c r="N990" s="129" t="str">
        <f>IF('Retrofit Inputs'!T994=0,"",'Retrofit Inputs'!T994)</f>
        <v/>
      </c>
      <c r="O990" s="130" t="str">
        <f ca="1">IF(OR(B990="",N990=""),"",IF(N990="None",0,INDEX(INDIRECT(CONCATENATE(B990,"SF")),1,MATCH(N990,Defaults!D$22:G$22,0))))</f>
        <v/>
      </c>
      <c r="P990" s="131" t="str">
        <f t="shared" ca="1" si="60"/>
        <v/>
      </c>
      <c r="Q990" s="228" t="str">
        <f t="shared" ca="1" si="61"/>
        <v/>
      </c>
      <c r="R990" s="132" t="str">
        <f t="shared" ca="1" si="62"/>
        <v/>
      </c>
      <c r="S990" s="352" t="str">
        <f t="shared" ca="1" si="63"/>
        <v/>
      </c>
    </row>
    <row r="991" spans="2:19" ht="15.5">
      <c r="B991" s="348" t="str">
        <f>IF('Retrofit Inputs'!B995=0,"",'Retrofit Inputs'!B995)</f>
        <v/>
      </c>
      <c r="C991" s="118" t="str">
        <f>IF(B991="","",VLOOKUP(B991,Defaults!B$22:C$28,2,FALSE))</f>
        <v/>
      </c>
      <c r="D991" s="125" t="str">
        <f>IFERROR(VLOOKUP(F991,Measures!$D$11:$F$245,3,FALSE),"")</f>
        <v/>
      </c>
      <c r="E991" s="127" t="str">
        <f ca="1">IF(OR('Project Info'!$C$16="",B991=""),"",IF(D991="Screw-in Lighting",INDEX(INDIRECT(CONCATENATE(B991,"SI_IE")),'Project Info'!C$16,1),IF(D991="Hard-Wired Lighting",INDEX(INDIRECT(CONCATENATE(B991,"HW_IE")),'Project Info'!C$16,1))))</f>
        <v/>
      </c>
      <c r="F991" s="128" t="str">
        <f>IF(OR('Retrofit Inputs'!D995="",'Retrofit Inputs'!F995=""),"",IF(OR('Retrofit Inputs'!D995="LED Tube",'Retrofit Inputs'!D995="LED Kit"),CONCATENATE("LED"," ",'Retrofit Inputs'!F995),CONCATENATE('Retrofit Inputs'!D995, " ",'Retrofit Inputs'!F995)))</f>
        <v/>
      </c>
      <c r="G991" s="120" t="str">
        <f>IF(F991="","",VLOOKUP(F991,Measures!D$11:G$245,4,FALSE))</f>
        <v/>
      </c>
      <c r="H991" s="129" t="str">
        <f>IF('Retrofit Inputs'!H995=0,"",'Retrofit Inputs'!H995)</f>
        <v/>
      </c>
      <c r="I991" s="129" t="str">
        <f>IF('Retrofit Inputs'!K995=0,"",'Retrofit Inputs'!K995)</f>
        <v/>
      </c>
      <c r="J991" s="130" t="str">
        <f ca="1">IF(OR(B991="",I991=""),"",IF(I991="None",0,INDEX(INDIRECT(CONCATENATE(B991,"SF")),1,MATCH(I991,Defaults!D$22:G$22,0))))</f>
        <v/>
      </c>
      <c r="K991" s="128" t="str">
        <f>IF(OR('Retrofit Inputs'!M995="",'Retrofit Inputs'!O995=""),"",IF(OR('Retrofit Inputs'!M995="LED Tube",'Retrofit Inputs'!M995="LED Kit"),CONCATENATE("LED"," ",'Retrofit Inputs'!O995),CONCATENATE('Retrofit Inputs'!M995, " ",'Retrofit Inputs'!O995)))</f>
        <v/>
      </c>
      <c r="L991" s="123" t="str">
        <f>IF(K991="","",VLOOKUP(K991,Measures!D$11:G$245,4,FALSE))</f>
        <v/>
      </c>
      <c r="M991" s="121" t="str">
        <f>IF('Retrofit Inputs'!Q995=0,"",'Retrofit Inputs'!Q995)</f>
        <v/>
      </c>
      <c r="N991" s="129" t="str">
        <f>IF('Retrofit Inputs'!T995=0,"",'Retrofit Inputs'!T995)</f>
        <v/>
      </c>
      <c r="O991" s="130" t="str">
        <f ca="1">IF(OR(B991="",N991=""),"",IF(N991="None",0,INDEX(INDIRECT(CONCATENATE(B991,"SF")),1,MATCH(N991,Defaults!D$22:G$22,0))))</f>
        <v/>
      </c>
      <c r="P991" s="131" t="str">
        <f t="shared" ca="1" si="60"/>
        <v/>
      </c>
      <c r="Q991" s="228" t="str">
        <f t="shared" ca="1" si="61"/>
        <v/>
      </c>
      <c r="R991" s="132" t="str">
        <f t="shared" ca="1" si="62"/>
        <v/>
      </c>
      <c r="S991" s="352" t="str">
        <f t="shared" ca="1" si="63"/>
        <v/>
      </c>
    </row>
    <row r="992" spans="2:19" ht="15.5">
      <c r="B992" s="348" t="str">
        <f>IF('Retrofit Inputs'!B996=0,"",'Retrofit Inputs'!B996)</f>
        <v/>
      </c>
      <c r="C992" s="118" t="str">
        <f>IF(B992="","",VLOOKUP(B992,Defaults!B$22:C$28,2,FALSE))</f>
        <v/>
      </c>
      <c r="D992" s="125" t="str">
        <f>IFERROR(VLOOKUP(F992,Measures!$D$11:$F$245,3,FALSE),"")</f>
        <v/>
      </c>
      <c r="E992" s="127" t="str">
        <f ca="1">IF(OR('Project Info'!$C$16="",B992=""),"",IF(D992="Screw-in Lighting",INDEX(INDIRECT(CONCATENATE(B992,"SI_IE")),'Project Info'!C$16,1),IF(D992="Hard-Wired Lighting",INDEX(INDIRECT(CONCATENATE(B992,"HW_IE")),'Project Info'!C$16,1))))</f>
        <v/>
      </c>
      <c r="F992" s="128" t="str">
        <f>IF(OR('Retrofit Inputs'!D996="",'Retrofit Inputs'!F996=""),"",IF(OR('Retrofit Inputs'!D996="LED Tube",'Retrofit Inputs'!D996="LED Kit"),CONCATENATE("LED"," ",'Retrofit Inputs'!F996),CONCATENATE('Retrofit Inputs'!D996, " ",'Retrofit Inputs'!F996)))</f>
        <v/>
      </c>
      <c r="G992" s="120" t="str">
        <f>IF(F992="","",VLOOKUP(F992,Measures!D$11:G$245,4,FALSE))</f>
        <v/>
      </c>
      <c r="H992" s="129" t="str">
        <f>IF('Retrofit Inputs'!H996=0,"",'Retrofit Inputs'!H996)</f>
        <v/>
      </c>
      <c r="I992" s="129" t="str">
        <f>IF('Retrofit Inputs'!K996=0,"",'Retrofit Inputs'!K996)</f>
        <v/>
      </c>
      <c r="J992" s="130" t="str">
        <f ca="1">IF(OR(B992="",I992=""),"",IF(I992="None",0,INDEX(INDIRECT(CONCATENATE(B992,"SF")),1,MATCH(I992,Defaults!D$22:G$22,0))))</f>
        <v/>
      </c>
      <c r="K992" s="128" t="str">
        <f>IF(OR('Retrofit Inputs'!M996="",'Retrofit Inputs'!O996=""),"",IF(OR('Retrofit Inputs'!M996="LED Tube",'Retrofit Inputs'!M996="LED Kit"),CONCATENATE("LED"," ",'Retrofit Inputs'!O996),CONCATENATE('Retrofit Inputs'!M996, " ",'Retrofit Inputs'!O996)))</f>
        <v/>
      </c>
      <c r="L992" s="123" t="str">
        <f>IF(K992="","",VLOOKUP(K992,Measures!D$11:G$245,4,FALSE))</f>
        <v/>
      </c>
      <c r="M992" s="121" t="str">
        <f>IF('Retrofit Inputs'!Q996=0,"",'Retrofit Inputs'!Q996)</f>
        <v/>
      </c>
      <c r="N992" s="129" t="str">
        <f>IF('Retrofit Inputs'!T996=0,"",'Retrofit Inputs'!T996)</f>
        <v/>
      </c>
      <c r="O992" s="130" t="str">
        <f ca="1">IF(OR(B992="",N992=""),"",IF(N992="None",0,INDEX(INDIRECT(CONCATENATE(B992,"SF")),1,MATCH(N992,Defaults!D$22:G$22,0))))</f>
        <v/>
      </c>
      <c r="P992" s="131" t="str">
        <f t="shared" ca="1" si="60"/>
        <v/>
      </c>
      <c r="Q992" s="228" t="str">
        <f t="shared" ca="1" si="61"/>
        <v/>
      </c>
      <c r="R992" s="132" t="str">
        <f t="shared" ca="1" si="62"/>
        <v/>
      </c>
      <c r="S992" s="352" t="str">
        <f t="shared" ca="1" si="63"/>
        <v/>
      </c>
    </row>
    <row r="993" spans="2:19" ht="15.5">
      <c r="B993" s="348" t="str">
        <f>IF('Retrofit Inputs'!B997=0,"",'Retrofit Inputs'!B997)</f>
        <v/>
      </c>
      <c r="C993" s="118" t="str">
        <f>IF(B993="","",VLOOKUP(B993,Defaults!B$22:C$28,2,FALSE))</f>
        <v/>
      </c>
      <c r="D993" s="125" t="str">
        <f>IFERROR(VLOOKUP(F993,Measures!$D$11:$F$245,3,FALSE),"")</f>
        <v/>
      </c>
      <c r="E993" s="127" t="str">
        <f ca="1">IF(OR('Project Info'!$C$16="",B993=""),"",IF(D993="Screw-in Lighting",INDEX(INDIRECT(CONCATENATE(B993,"SI_IE")),'Project Info'!C$16,1),IF(D993="Hard-Wired Lighting",INDEX(INDIRECT(CONCATENATE(B993,"HW_IE")),'Project Info'!C$16,1))))</f>
        <v/>
      </c>
      <c r="F993" s="128" t="str">
        <f>IF(OR('Retrofit Inputs'!D997="",'Retrofit Inputs'!F997=""),"",IF(OR('Retrofit Inputs'!D997="LED Tube",'Retrofit Inputs'!D997="LED Kit"),CONCATENATE("LED"," ",'Retrofit Inputs'!F997),CONCATENATE('Retrofit Inputs'!D997, " ",'Retrofit Inputs'!F997)))</f>
        <v/>
      </c>
      <c r="G993" s="120" t="str">
        <f>IF(F993="","",VLOOKUP(F993,Measures!D$11:G$245,4,FALSE))</f>
        <v/>
      </c>
      <c r="H993" s="129" t="str">
        <f>IF('Retrofit Inputs'!H997=0,"",'Retrofit Inputs'!H997)</f>
        <v/>
      </c>
      <c r="I993" s="129" t="str">
        <f>IF('Retrofit Inputs'!K997=0,"",'Retrofit Inputs'!K997)</f>
        <v/>
      </c>
      <c r="J993" s="130" t="str">
        <f ca="1">IF(OR(B993="",I993=""),"",IF(I993="None",0,INDEX(INDIRECT(CONCATENATE(B993,"SF")),1,MATCH(I993,Defaults!D$22:G$22,0))))</f>
        <v/>
      </c>
      <c r="K993" s="128" t="str">
        <f>IF(OR('Retrofit Inputs'!M997="",'Retrofit Inputs'!O997=""),"",IF(OR('Retrofit Inputs'!M997="LED Tube",'Retrofit Inputs'!M997="LED Kit"),CONCATENATE("LED"," ",'Retrofit Inputs'!O997),CONCATENATE('Retrofit Inputs'!M997, " ",'Retrofit Inputs'!O997)))</f>
        <v/>
      </c>
      <c r="L993" s="123" t="str">
        <f>IF(K993="","",VLOOKUP(K993,Measures!D$11:G$245,4,FALSE))</f>
        <v/>
      </c>
      <c r="M993" s="121" t="str">
        <f>IF('Retrofit Inputs'!Q997=0,"",'Retrofit Inputs'!Q997)</f>
        <v/>
      </c>
      <c r="N993" s="129" t="str">
        <f>IF('Retrofit Inputs'!T997=0,"",'Retrofit Inputs'!T997)</f>
        <v/>
      </c>
      <c r="O993" s="130" t="str">
        <f ca="1">IF(OR(B993="",N993=""),"",IF(N993="None",0,INDEX(INDIRECT(CONCATENATE(B993,"SF")),1,MATCH(N993,Defaults!D$22:G$22,0))))</f>
        <v/>
      </c>
      <c r="P993" s="131" t="str">
        <f t="shared" ca="1" si="60"/>
        <v/>
      </c>
      <c r="Q993" s="228" t="str">
        <f t="shared" ca="1" si="61"/>
        <v/>
      </c>
      <c r="R993" s="132" t="str">
        <f t="shared" ca="1" si="62"/>
        <v/>
      </c>
      <c r="S993" s="352" t="str">
        <f t="shared" ca="1" si="63"/>
        <v/>
      </c>
    </row>
    <row r="994" spans="2:19" ht="15.5">
      <c r="B994" s="348" t="str">
        <f>IF('Retrofit Inputs'!B998=0,"",'Retrofit Inputs'!B998)</f>
        <v/>
      </c>
      <c r="C994" s="118" t="str">
        <f>IF(B994="","",VLOOKUP(B994,Defaults!B$22:C$28,2,FALSE))</f>
        <v/>
      </c>
      <c r="D994" s="125" t="str">
        <f>IFERROR(VLOOKUP(F994,Measures!$D$11:$F$245,3,FALSE),"")</f>
        <v/>
      </c>
      <c r="E994" s="127" t="str">
        <f ca="1">IF(OR('Project Info'!$C$16="",B994=""),"",IF(D994="Screw-in Lighting",INDEX(INDIRECT(CONCATENATE(B994,"SI_IE")),'Project Info'!C$16,1),IF(D994="Hard-Wired Lighting",INDEX(INDIRECT(CONCATENATE(B994,"HW_IE")),'Project Info'!C$16,1))))</f>
        <v/>
      </c>
      <c r="F994" s="128" t="str">
        <f>IF(OR('Retrofit Inputs'!D998="",'Retrofit Inputs'!F998=""),"",IF(OR('Retrofit Inputs'!D998="LED Tube",'Retrofit Inputs'!D998="LED Kit"),CONCATENATE("LED"," ",'Retrofit Inputs'!F998),CONCATENATE('Retrofit Inputs'!D998, " ",'Retrofit Inputs'!F998)))</f>
        <v/>
      </c>
      <c r="G994" s="120" t="str">
        <f>IF(F994="","",VLOOKUP(F994,Measures!D$11:G$245,4,FALSE))</f>
        <v/>
      </c>
      <c r="H994" s="129" t="str">
        <f>IF('Retrofit Inputs'!H998=0,"",'Retrofit Inputs'!H998)</f>
        <v/>
      </c>
      <c r="I994" s="129" t="str">
        <f>IF('Retrofit Inputs'!K998=0,"",'Retrofit Inputs'!K998)</f>
        <v/>
      </c>
      <c r="J994" s="130" t="str">
        <f ca="1">IF(OR(B994="",I994=""),"",IF(I994="None",0,INDEX(INDIRECT(CONCATENATE(B994,"SF")),1,MATCH(I994,Defaults!D$22:G$22,0))))</f>
        <v/>
      </c>
      <c r="K994" s="128" t="str">
        <f>IF(OR('Retrofit Inputs'!M998="",'Retrofit Inputs'!O998=""),"",IF(OR('Retrofit Inputs'!M998="LED Tube",'Retrofit Inputs'!M998="LED Kit"),CONCATENATE("LED"," ",'Retrofit Inputs'!O998),CONCATENATE('Retrofit Inputs'!M998, " ",'Retrofit Inputs'!O998)))</f>
        <v/>
      </c>
      <c r="L994" s="123" t="str">
        <f>IF(K994="","",VLOOKUP(K994,Measures!D$11:G$245,4,FALSE))</f>
        <v/>
      </c>
      <c r="M994" s="121" t="str">
        <f>IF('Retrofit Inputs'!Q998=0,"",'Retrofit Inputs'!Q998)</f>
        <v/>
      </c>
      <c r="N994" s="129" t="str">
        <f>IF('Retrofit Inputs'!T998=0,"",'Retrofit Inputs'!T998)</f>
        <v/>
      </c>
      <c r="O994" s="130" t="str">
        <f ca="1">IF(OR(B994="",N994=""),"",IF(N994="None",0,INDEX(INDIRECT(CONCATENATE(B994,"SF")),1,MATCH(N994,Defaults!D$22:G$22,0))))</f>
        <v/>
      </c>
      <c r="P994" s="131" t="str">
        <f t="shared" ca="1" si="60"/>
        <v/>
      </c>
      <c r="Q994" s="228" t="str">
        <f t="shared" ca="1" si="61"/>
        <v/>
      </c>
      <c r="R994" s="132" t="str">
        <f t="shared" ca="1" si="62"/>
        <v/>
      </c>
      <c r="S994" s="352" t="str">
        <f t="shared" ca="1" si="63"/>
        <v/>
      </c>
    </row>
    <row r="995" spans="2:19" ht="15.5">
      <c r="B995" s="348" t="str">
        <f>IF('Retrofit Inputs'!B999=0,"",'Retrofit Inputs'!B999)</f>
        <v/>
      </c>
      <c r="C995" s="118" t="str">
        <f>IF(B995="","",VLOOKUP(B995,Defaults!B$22:C$28,2,FALSE))</f>
        <v/>
      </c>
      <c r="D995" s="125" t="str">
        <f>IFERROR(VLOOKUP(F995,Measures!$D$11:$F$245,3,FALSE),"")</f>
        <v/>
      </c>
      <c r="E995" s="127" t="str">
        <f ca="1">IF(OR('Project Info'!$C$16="",B995=""),"",IF(D995="Screw-in Lighting",INDEX(INDIRECT(CONCATENATE(B995,"SI_IE")),'Project Info'!C$16,1),IF(D995="Hard-Wired Lighting",INDEX(INDIRECT(CONCATENATE(B995,"HW_IE")),'Project Info'!C$16,1))))</f>
        <v/>
      </c>
      <c r="F995" s="128" t="str">
        <f>IF(OR('Retrofit Inputs'!D999="",'Retrofit Inputs'!F999=""),"",IF(OR('Retrofit Inputs'!D999="LED Tube",'Retrofit Inputs'!D999="LED Kit"),CONCATENATE("LED"," ",'Retrofit Inputs'!F999),CONCATENATE('Retrofit Inputs'!D999, " ",'Retrofit Inputs'!F999)))</f>
        <v/>
      </c>
      <c r="G995" s="120" t="str">
        <f>IF(F995="","",VLOOKUP(F995,Measures!D$11:G$245,4,FALSE))</f>
        <v/>
      </c>
      <c r="H995" s="129" t="str">
        <f>IF('Retrofit Inputs'!H999=0,"",'Retrofit Inputs'!H999)</f>
        <v/>
      </c>
      <c r="I995" s="129" t="str">
        <f>IF('Retrofit Inputs'!K999=0,"",'Retrofit Inputs'!K999)</f>
        <v/>
      </c>
      <c r="J995" s="130" t="str">
        <f ca="1">IF(OR(B995="",I995=""),"",IF(I995="None",0,INDEX(INDIRECT(CONCATENATE(B995,"SF")),1,MATCH(I995,Defaults!D$22:G$22,0))))</f>
        <v/>
      </c>
      <c r="K995" s="128" t="str">
        <f>IF(OR('Retrofit Inputs'!M999="",'Retrofit Inputs'!O999=""),"",IF(OR('Retrofit Inputs'!M999="LED Tube",'Retrofit Inputs'!M999="LED Kit"),CONCATENATE("LED"," ",'Retrofit Inputs'!O999),CONCATENATE('Retrofit Inputs'!M999, " ",'Retrofit Inputs'!O999)))</f>
        <v/>
      </c>
      <c r="L995" s="123" t="str">
        <f>IF(K995="","",VLOOKUP(K995,Measures!D$11:G$245,4,FALSE))</f>
        <v/>
      </c>
      <c r="M995" s="121" t="str">
        <f>IF('Retrofit Inputs'!Q999=0,"",'Retrofit Inputs'!Q999)</f>
        <v/>
      </c>
      <c r="N995" s="129" t="str">
        <f>IF('Retrofit Inputs'!T999=0,"",'Retrofit Inputs'!T999)</f>
        <v/>
      </c>
      <c r="O995" s="130" t="str">
        <f ca="1">IF(OR(B995="",N995=""),"",IF(N995="None",0,INDEX(INDIRECT(CONCATENATE(B995,"SF")),1,MATCH(N995,Defaults!D$22:G$22,0))))</f>
        <v/>
      </c>
      <c r="P995" s="131" t="str">
        <f t="shared" ca="1" si="60"/>
        <v/>
      </c>
      <c r="Q995" s="228" t="str">
        <f t="shared" ca="1" si="61"/>
        <v/>
      </c>
      <c r="R995" s="132" t="str">
        <f t="shared" ca="1" si="62"/>
        <v/>
      </c>
      <c r="S995" s="352" t="str">
        <f t="shared" ca="1" si="63"/>
        <v/>
      </c>
    </row>
    <row r="996" spans="2:19" ht="15.5">
      <c r="B996" s="348" t="str">
        <f>IF('Retrofit Inputs'!B1000=0,"",'Retrofit Inputs'!B1000)</f>
        <v/>
      </c>
      <c r="C996" s="118" t="str">
        <f>IF(B996="","",VLOOKUP(B996,Defaults!B$22:C$28,2,FALSE))</f>
        <v/>
      </c>
      <c r="D996" s="125" t="str">
        <f>IFERROR(VLOOKUP(F996,Measures!$D$11:$F$245,3,FALSE),"")</f>
        <v/>
      </c>
      <c r="E996" s="127" t="str">
        <f ca="1">IF(OR('Project Info'!$C$16="",B996=""),"",IF(D996="Screw-in Lighting",INDEX(INDIRECT(CONCATENATE(B996,"SI_IE")),'Project Info'!C$16,1),IF(D996="Hard-Wired Lighting",INDEX(INDIRECT(CONCATENATE(B996,"HW_IE")),'Project Info'!C$16,1))))</f>
        <v/>
      </c>
      <c r="F996" s="128" t="str">
        <f>IF(OR('Retrofit Inputs'!D1000="",'Retrofit Inputs'!F1000=""),"",IF(OR('Retrofit Inputs'!D1000="LED Tube",'Retrofit Inputs'!D1000="LED Kit"),CONCATENATE("LED"," ",'Retrofit Inputs'!F1000),CONCATENATE('Retrofit Inputs'!D1000, " ",'Retrofit Inputs'!F1000)))</f>
        <v/>
      </c>
      <c r="G996" s="120" t="str">
        <f>IF(F996="","",VLOOKUP(F996,Measures!D$11:G$245,4,FALSE))</f>
        <v/>
      </c>
      <c r="H996" s="129" t="str">
        <f>IF('Retrofit Inputs'!H1000=0,"",'Retrofit Inputs'!H1000)</f>
        <v/>
      </c>
      <c r="I996" s="129" t="str">
        <f>IF('Retrofit Inputs'!K1000=0,"",'Retrofit Inputs'!K1000)</f>
        <v/>
      </c>
      <c r="J996" s="130" t="str">
        <f ca="1">IF(OR(B996="",I996=""),"",IF(I996="None",0,INDEX(INDIRECT(CONCATENATE(B996,"SF")),1,MATCH(I996,Defaults!D$22:G$22,0))))</f>
        <v/>
      </c>
      <c r="K996" s="128" t="str">
        <f>IF(OR('Retrofit Inputs'!M1000="",'Retrofit Inputs'!O1000=""),"",IF(OR('Retrofit Inputs'!M1000="LED Tube",'Retrofit Inputs'!M1000="LED Kit"),CONCATENATE("LED"," ",'Retrofit Inputs'!O1000),CONCATENATE('Retrofit Inputs'!M1000, " ",'Retrofit Inputs'!O1000)))</f>
        <v/>
      </c>
      <c r="L996" s="123" t="str">
        <f>IF(K996="","",VLOOKUP(K996,Measures!D$11:G$245,4,FALSE))</f>
        <v/>
      </c>
      <c r="M996" s="121" t="str">
        <f>IF('Retrofit Inputs'!Q1000=0,"",'Retrofit Inputs'!Q1000)</f>
        <v/>
      </c>
      <c r="N996" s="129" t="str">
        <f>IF('Retrofit Inputs'!T1000=0,"",'Retrofit Inputs'!T1000)</f>
        <v/>
      </c>
      <c r="O996" s="130" t="str">
        <f ca="1">IF(OR(B996="",N996=""),"",IF(N996="None",0,INDEX(INDIRECT(CONCATENATE(B996,"SF")),1,MATCH(N996,Defaults!D$22:G$22,0))))</f>
        <v/>
      </c>
      <c r="P996" s="131" t="str">
        <f t="shared" ca="1" si="60"/>
        <v/>
      </c>
      <c r="Q996" s="228" t="str">
        <f t="shared" ca="1" si="61"/>
        <v/>
      </c>
      <c r="R996" s="132" t="str">
        <f t="shared" ca="1" si="62"/>
        <v/>
      </c>
      <c r="S996" s="352" t="str">
        <f t="shared" ca="1" si="63"/>
        <v/>
      </c>
    </row>
    <row r="997" spans="2:19" ht="15.5">
      <c r="B997" s="348" t="str">
        <f>IF('Retrofit Inputs'!B1001=0,"",'Retrofit Inputs'!B1001)</f>
        <v/>
      </c>
      <c r="C997" s="118" t="str">
        <f>IF(B997="","",VLOOKUP(B997,Defaults!B$22:C$28,2,FALSE))</f>
        <v/>
      </c>
      <c r="D997" s="125" t="str">
        <f>IFERROR(VLOOKUP(F997,Measures!$D$11:$F$245,3,FALSE),"")</f>
        <v/>
      </c>
      <c r="E997" s="127" t="str">
        <f ca="1">IF(OR('Project Info'!$C$16="",B997=""),"",IF(D997="Screw-in Lighting",INDEX(INDIRECT(CONCATENATE(B997,"SI_IE")),'Project Info'!C$16,1),IF(D997="Hard-Wired Lighting",INDEX(INDIRECT(CONCATENATE(B997,"HW_IE")),'Project Info'!C$16,1))))</f>
        <v/>
      </c>
      <c r="F997" s="128" t="str">
        <f>IF(OR('Retrofit Inputs'!D1001="",'Retrofit Inputs'!F1001=""),"",IF(OR('Retrofit Inputs'!D1001="LED Tube",'Retrofit Inputs'!D1001="LED Kit"),CONCATENATE("LED"," ",'Retrofit Inputs'!F1001),CONCATENATE('Retrofit Inputs'!D1001, " ",'Retrofit Inputs'!F1001)))</f>
        <v/>
      </c>
      <c r="G997" s="120" t="str">
        <f>IF(F997="","",VLOOKUP(F997,Measures!D$11:G$245,4,FALSE))</f>
        <v/>
      </c>
      <c r="H997" s="129" t="str">
        <f>IF('Retrofit Inputs'!H1001=0,"",'Retrofit Inputs'!H1001)</f>
        <v/>
      </c>
      <c r="I997" s="129" t="str">
        <f>IF('Retrofit Inputs'!K1001=0,"",'Retrofit Inputs'!K1001)</f>
        <v/>
      </c>
      <c r="J997" s="130" t="str">
        <f ca="1">IF(OR(B997="",I997=""),"",IF(I997="None",0,INDEX(INDIRECT(CONCATENATE(B997,"SF")),1,MATCH(I997,Defaults!D$22:G$22,0))))</f>
        <v/>
      </c>
      <c r="K997" s="128" t="str">
        <f>IF(OR('Retrofit Inputs'!M1001="",'Retrofit Inputs'!O1001=""),"",IF(OR('Retrofit Inputs'!M1001="LED Tube",'Retrofit Inputs'!M1001="LED Kit"),CONCATENATE("LED"," ",'Retrofit Inputs'!O1001),CONCATENATE('Retrofit Inputs'!M1001, " ",'Retrofit Inputs'!O1001)))</f>
        <v/>
      </c>
      <c r="L997" s="123" t="str">
        <f>IF(K997="","",VLOOKUP(K997,Measures!D$11:G$245,4,FALSE))</f>
        <v/>
      </c>
      <c r="M997" s="121" t="str">
        <f>IF('Retrofit Inputs'!Q1001=0,"",'Retrofit Inputs'!Q1001)</f>
        <v/>
      </c>
      <c r="N997" s="129" t="str">
        <f>IF('Retrofit Inputs'!T1001=0,"",'Retrofit Inputs'!T1001)</f>
        <v/>
      </c>
      <c r="O997" s="130" t="str">
        <f ca="1">IF(OR(B997="",N997=""),"",IF(N997="None",0,INDEX(INDIRECT(CONCATENATE(B997,"SF")),1,MATCH(N997,Defaults!D$22:G$22,0))))</f>
        <v/>
      </c>
      <c r="P997" s="131" t="str">
        <f t="shared" ca="1" si="60"/>
        <v/>
      </c>
      <c r="Q997" s="228" t="str">
        <f t="shared" ca="1" si="61"/>
        <v/>
      </c>
      <c r="R997" s="132" t="str">
        <f t="shared" ca="1" si="62"/>
        <v/>
      </c>
      <c r="S997" s="352" t="str">
        <f t="shared" ca="1" si="63"/>
        <v/>
      </c>
    </row>
    <row r="998" spans="2:19" ht="15.5">
      <c r="B998" s="348" t="str">
        <f>IF('Retrofit Inputs'!B1002=0,"",'Retrofit Inputs'!B1002)</f>
        <v/>
      </c>
      <c r="C998" s="118" t="str">
        <f>IF(B998="","",VLOOKUP(B998,Defaults!B$22:C$28,2,FALSE))</f>
        <v/>
      </c>
      <c r="D998" s="125" t="str">
        <f>IFERROR(VLOOKUP(F998,Measures!$D$11:$F$245,3,FALSE),"")</f>
        <v/>
      </c>
      <c r="E998" s="127" t="str">
        <f ca="1">IF(OR('Project Info'!$C$16="",B998=""),"",IF(D998="Screw-in Lighting",INDEX(INDIRECT(CONCATENATE(B998,"SI_IE")),'Project Info'!C$16,1),IF(D998="Hard-Wired Lighting",INDEX(INDIRECT(CONCATENATE(B998,"HW_IE")),'Project Info'!C$16,1))))</f>
        <v/>
      </c>
      <c r="F998" s="128" t="str">
        <f>IF(OR('Retrofit Inputs'!D1002="",'Retrofit Inputs'!F1002=""),"",IF(OR('Retrofit Inputs'!D1002="LED Tube",'Retrofit Inputs'!D1002="LED Kit"),CONCATENATE("LED"," ",'Retrofit Inputs'!F1002),CONCATENATE('Retrofit Inputs'!D1002, " ",'Retrofit Inputs'!F1002)))</f>
        <v/>
      </c>
      <c r="G998" s="120" t="str">
        <f>IF(F998="","",VLOOKUP(F998,Measures!D$11:G$245,4,FALSE))</f>
        <v/>
      </c>
      <c r="H998" s="129" t="str">
        <f>IF('Retrofit Inputs'!H1002=0,"",'Retrofit Inputs'!H1002)</f>
        <v/>
      </c>
      <c r="I998" s="129" t="str">
        <f>IF('Retrofit Inputs'!K1002=0,"",'Retrofit Inputs'!K1002)</f>
        <v/>
      </c>
      <c r="J998" s="130" t="str">
        <f ca="1">IF(OR(B998="",I998=""),"",IF(I998="None",0,INDEX(INDIRECT(CONCATENATE(B998,"SF")),1,MATCH(I998,Defaults!D$22:G$22,0))))</f>
        <v/>
      </c>
      <c r="K998" s="128" t="str">
        <f>IF(OR('Retrofit Inputs'!M1002="",'Retrofit Inputs'!O1002=""),"",IF(OR('Retrofit Inputs'!M1002="LED Tube",'Retrofit Inputs'!M1002="LED Kit"),CONCATENATE("LED"," ",'Retrofit Inputs'!O1002),CONCATENATE('Retrofit Inputs'!M1002, " ",'Retrofit Inputs'!O1002)))</f>
        <v/>
      </c>
      <c r="L998" s="123" t="str">
        <f>IF(K998="","",VLOOKUP(K998,Measures!D$11:G$245,4,FALSE))</f>
        <v/>
      </c>
      <c r="M998" s="121" t="str">
        <f>IF('Retrofit Inputs'!Q1002=0,"",'Retrofit Inputs'!Q1002)</f>
        <v/>
      </c>
      <c r="N998" s="129" t="str">
        <f>IF('Retrofit Inputs'!T1002=0,"",'Retrofit Inputs'!T1002)</f>
        <v/>
      </c>
      <c r="O998" s="130" t="str">
        <f ca="1">IF(OR(B998="",N998=""),"",IF(N998="None",0,INDEX(INDIRECT(CONCATENATE(B998,"SF")),1,MATCH(N998,Defaults!D$22:G$22,0))))</f>
        <v/>
      </c>
      <c r="P998" s="131" t="str">
        <f t="shared" ca="1" si="60"/>
        <v/>
      </c>
      <c r="Q998" s="228" t="str">
        <f t="shared" ca="1" si="61"/>
        <v/>
      </c>
      <c r="R998" s="132" t="str">
        <f t="shared" ca="1" si="62"/>
        <v/>
      </c>
      <c r="S998" s="352" t="str">
        <f t="shared" ca="1" si="63"/>
        <v/>
      </c>
    </row>
    <row r="999" spans="2:19" ht="15.5">
      <c r="B999" s="348" t="str">
        <f>IF('Retrofit Inputs'!B1003=0,"",'Retrofit Inputs'!B1003)</f>
        <v/>
      </c>
      <c r="C999" s="118" t="str">
        <f>IF(B999="","",VLOOKUP(B999,Defaults!B$22:C$28,2,FALSE))</f>
        <v/>
      </c>
      <c r="D999" s="125" t="str">
        <f>IFERROR(VLOOKUP(F999,Measures!$D$11:$F$245,3,FALSE),"")</f>
        <v/>
      </c>
      <c r="E999" s="127" t="str">
        <f ca="1">IF(OR('Project Info'!$C$16="",B999=""),"",IF(D999="Screw-in Lighting",INDEX(INDIRECT(CONCATENATE(B999,"SI_IE")),'Project Info'!C$16,1),IF(D999="Hard-Wired Lighting",INDEX(INDIRECT(CONCATENATE(B999,"HW_IE")),'Project Info'!C$16,1))))</f>
        <v/>
      </c>
      <c r="F999" s="128" t="str">
        <f>IF(OR('Retrofit Inputs'!D1003="",'Retrofit Inputs'!F1003=""),"",IF(OR('Retrofit Inputs'!D1003="LED Tube",'Retrofit Inputs'!D1003="LED Kit"),CONCATENATE("LED"," ",'Retrofit Inputs'!F1003),CONCATENATE('Retrofit Inputs'!D1003, " ",'Retrofit Inputs'!F1003)))</f>
        <v/>
      </c>
      <c r="G999" s="120" t="str">
        <f>IF(F999="","",VLOOKUP(F999,Measures!D$11:G$245,4,FALSE))</f>
        <v/>
      </c>
      <c r="H999" s="129" t="str">
        <f>IF('Retrofit Inputs'!H1003=0,"",'Retrofit Inputs'!H1003)</f>
        <v/>
      </c>
      <c r="I999" s="129" t="str">
        <f>IF('Retrofit Inputs'!K1003=0,"",'Retrofit Inputs'!K1003)</f>
        <v/>
      </c>
      <c r="J999" s="130" t="str">
        <f ca="1">IF(OR(B999="",I999=""),"",IF(I999="None",0,INDEX(INDIRECT(CONCATENATE(B999,"SF")),1,MATCH(I999,Defaults!D$22:G$22,0))))</f>
        <v/>
      </c>
      <c r="K999" s="128" t="str">
        <f>IF(OR('Retrofit Inputs'!M1003="",'Retrofit Inputs'!O1003=""),"",IF(OR('Retrofit Inputs'!M1003="LED Tube",'Retrofit Inputs'!M1003="LED Kit"),CONCATENATE("LED"," ",'Retrofit Inputs'!O1003),CONCATENATE('Retrofit Inputs'!M1003, " ",'Retrofit Inputs'!O1003)))</f>
        <v/>
      </c>
      <c r="L999" s="123" t="str">
        <f>IF(K999="","",VLOOKUP(K999,Measures!D$11:G$245,4,FALSE))</f>
        <v/>
      </c>
      <c r="M999" s="121" t="str">
        <f>IF('Retrofit Inputs'!Q1003=0,"",'Retrofit Inputs'!Q1003)</f>
        <v/>
      </c>
      <c r="N999" s="129" t="str">
        <f>IF('Retrofit Inputs'!T1003=0,"",'Retrofit Inputs'!T1003)</f>
        <v/>
      </c>
      <c r="O999" s="130" t="str">
        <f ca="1">IF(OR(B999="",N999=""),"",IF(N999="None",0,INDEX(INDIRECT(CONCATENATE(B999,"SF")),1,MATCH(N999,Defaults!D$22:G$22,0))))</f>
        <v/>
      </c>
      <c r="P999" s="131" t="str">
        <f t="shared" ca="1" si="60"/>
        <v/>
      </c>
      <c r="Q999" s="228" t="str">
        <f t="shared" ca="1" si="61"/>
        <v/>
      </c>
      <c r="R999" s="132" t="str">
        <f t="shared" ca="1" si="62"/>
        <v/>
      </c>
      <c r="S999" s="352" t="str">
        <f t="shared" ca="1" si="63"/>
        <v/>
      </c>
    </row>
    <row r="1000" spans="2:19" ht="15.5">
      <c r="B1000" s="348" t="str">
        <f>IF('Retrofit Inputs'!B1004=0,"",'Retrofit Inputs'!B1004)</f>
        <v/>
      </c>
      <c r="C1000" s="118" t="str">
        <f>IF(B1000="","",VLOOKUP(B1000,Defaults!B$22:C$28,2,FALSE))</f>
        <v/>
      </c>
      <c r="D1000" s="125" t="str">
        <f>IFERROR(VLOOKUP(F1000,Measures!$D$11:$F$245,3,FALSE),"")</f>
        <v/>
      </c>
      <c r="E1000" s="127" t="str">
        <f ca="1">IF(OR('Project Info'!$C$16="",B1000=""),"",IF(D1000="Screw-in Lighting",INDEX(INDIRECT(CONCATENATE(B1000,"SI_IE")),'Project Info'!C$16,1),IF(D1000="Hard-Wired Lighting",INDEX(INDIRECT(CONCATENATE(B1000,"HW_IE")),'Project Info'!C$16,1))))</f>
        <v/>
      </c>
      <c r="F1000" s="128" t="str">
        <f>IF(OR('Retrofit Inputs'!D1004="",'Retrofit Inputs'!F1004=""),"",IF(OR('Retrofit Inputs'!D1004="LED Tube",'Retrofit Inputs'!D1004="LED Kit"),CONCATENATE("LED"," ",'Retrofit Inputs'!F1004),CONCATENATE('Retrofit Inputs'!D1004, " ",'Retrofit Inputs'!F1004)))</f>
        <v/>
      </c>
      <c r="G1000" s="120" t="str">
        <f>IF(F1000="","",VLOOKUP(F1000,Measures!D$11:G$245,4,FALSE))</f>
        <v/>
      </c>
      <c r="H1000" s="129" t="str">
        <f>IF('Retrofit Inputs'!H1004=0,"",'Retrofit Inputs'!H1004)</f>
        <v/>
      </c>
      <c r="I1000" s="129" t="str">
        <f>IF('Retrofit Inputs'!K1004=0,"",'Retrofit Inputs'!K1004)</f>
        <v/>
      </c>
      <c r="J1000" s="130" t="str">
        <f ca="1">IF(OR(B1000="",I1000=""),"",IF(I1000="None",0,INDEX(INDIRECT(CONCATENATE(B1000,"SF")),1,MATCH(I1000,Defaults!D$22:G$22,0))))</f>
        <v/>
      </c>
      <c r="K1000" s="128" t="str">
        <f>IF(OR('Retrofit Inputs'!M1004="",'Retrofit Inputs'!O1004=""),"",IF(OR('Retrofit Inputs'!M1004="LED Tube",'Retrofit Inputs'!M1004="LED Kit"),CONCATENATE("LED"," ",'Retrofit Inputs'!O1004),CONCATENATE('Retrofit Inputs'!M1004, " ",'Retrofit Inputs'!O1004)))</f>
        <v/>
      </c>
      <c r="L1000" s="123" t="str">
        <f>IF(K1000="","",VLOOKUP(K1000,Measures!D$11:G$245,4,FALSE))</f>
        <v/>
      </c>
      <c r="M1000" s="121" t="str">
        <f>IF('Retrofit Inputs'!Q1004=0,"",'Retrofit Inputs'!Q1004)</f>
        <v/>
      </c>
      <c r="N1000" s="129" t="str">
        <f>IF('Retrofit Inputs'!T1004=0,"",'Retrofit Inputs'!T1004)</f>
        <v/>
      </c>
      <c r="O1000" s="130" t="str">
        <f ca="1">IF(OR(B1000="",N1000=""),"",IF(N1000="None",0,INDEX(INDIRECT(CONCATENATE(B1000,"SF")),1,MATCH(N1000,Defaults!D$22:G$22,0))))</f>
        <v/>
      </c>
      <c r="P1000" s="131" t="str">
        <f t="shared" ca="1" si="60"/>
        <v/>
      </c>
      <c r="Q1000" s="228" t="str">
        <f t="shared" ca="1" si="61"/>
        <v/>
      </c>
      <c r="R1000" s="132" t="str">
        <f t="shared" ca="1" si="62"/>
        <v/>
      </c>
      <c r="S1000" s="352" t="str">
        <f t="shared" ca="1" si="63"/>
        <v/>
      </c>
    </row>
    <row r="1001" spans="2:19" ht="15.5">
      <c r="B1001" s="348" t="str">
        <f>IF('Retrofit Inputs'!B1005=0,"",'Retrofit Inputs'!B1005)</f>
        <v/>
      </c>
      <c r="C1001" s="118" t="str">
        <f>IF(B1001="","",VLOOKUP(B1001,Defaults!B$22:C$28,2,FALSE))</f>
        <v/>
      </c>
      <c r="D1001" s="125" t="str">
        <f>IFERROR(VLOOKUP(F1001,Measures!$D$11:$F$245,3,FALSE),"")</f>
        <v/>
      </c>
      <c r="E1001" s="127" t="str">
        <f ca="1">IF(OR('Project Info'!$C$16="",B1001=""),"",IF(D1001="Screw-in Lighting",INDEX(INDIRECT(CONCATENATE(B1001,"SI_IE")),'Project Info'!C$16,1),IF(D1001="Hard-Wired Lighting",INDEX(INDIRECT(CONCATENATE(B1001,"HW_IE")),'Project Info'!C$16,1))))</f>
        <v/>
      </c>
      <c r="F1001" s="128" t="str">
        <f>IF(OR('Retrofit Inputs'!D1005="",'Retrofit Inputs'!F1005=""),"",IF(OR('Retrofit Inputs'!D1005="LED Tube",'Retrofit Inputs'!D1005="LED Kit"),CONCATENATE("LED"," ",'Retrofit Inputs'!F1005),CONCATENATE('Retrofit Inputs'!D1005, " ",'Retrofit Inputs'!F1005)))</f>
        <v/>
      </c>
      <c r="G1001" s="120" t="str">
        <f>IF(F1001="","",VLOOKUP(F1001,Measures!D$11:G$245,4,FALSE))</f>
        <v/>
      </c>
      <c r="H1001" s="129" t="str">
        <f>IF('Retrofit Inputs'!H1005=0,"",'Retrofit Inputs'!H1005)</f>
        <v/>
      </c>
      <c r="I1001" s="129" t="str">
        <f>IF('Retrofit Inputs'!K1005=0,"",'Retrofit Inputs'!K1005)</f>
        <v/>
      </c>
      <c r="J1001" s="130" t="str">
        <f ca="1">IF(OR(B1001="",I1001=""),"",IF(I1001="None",0,INDEX(INDIRECT(CONCATENATE(B1001,"SF")),1,MATCH(I1001,Defaults!D$22:G$22,0))))</f>
        <v/>
      </c>
      <c r="K1001" s="128" t="str">
        <f>IF(OR('Retrofit Inputs'!M1005="",'Retrofit Inputs'!O1005=""),"",IF(OR('Retrofit Inputs'!M1005="LED Tube",'Retrofit Inputs'!M1005="LED Kit"),CONCATENATE("LED"," ",'Retrofit Inputs'!O1005),CONCATENATE('Retrofit Inputs'!M1005, " ",'Retrofit Inputs'!O1005)))</f>
        <v/>
      </c>
      <c r="L1001" s="123" t="str">
        <f>IF(K1001="","",VLOOKUP(K1001,Measures!D$11:G$245,4,FALSE))</f>
        <v/>
      </c>
      <c r="M1001" s="121" t="str">
        <f>IF('Retrofit Inputs'!Q1005=0,"",'Retrofit Inputs'!Q1005)</f>
        <v/>
      </c>
      <c r="N1001" s="129" t="str">
        <f>IF('Retrofit Inputs'!T1005=0,"",'Retrofit Inputs'!T1005)</f>
        <v/>
      </c>
      <c r="O1001" s="130" t="str">
        <f ca="1">IF(OR(B1001="",N1001=""),"",IF(N1001="None",0,INDEX(INDIRECT(CONCATENATE(B1001,"SF")),1,MATCH(N1001,Defaults!D$22:G$22,0))))</f>
        <v/>
      </c>
      <c r="P1001" s="131" t="str">
        <f t="shared" ca="1" si="60"/>
        <v/>
      </c>
      <c r="Q1001" s="228" t="str">
        <f t="shared" ca="1" si="61"/>
        <v/>
      </c>
      <c r="R1001" s="132" t="str">
        <f t="shared" ca="1" si="62"/>
        <v/>
      </c>
      <c r="S1001" s="352" t="str">
        <f t="shared" ca="1" si="63"/>
        <v/>
      </c>
    </row>
    <row r="1002" spans="2:19" ht="15.5">
      <c r="B1002" s="348" t="str">
        <f>IF('Retrofit Inputs'!B1006=0,"",'Retrofit Inputs'!B1006)</f>
        <v/>
      </c>
      <c r="C1002" s="118" t="str">
        <f>IF(B1002="","",VLOOKUP(B1002,Defaults!B$22:C$28,2,FALSE))</f>
        <v/>
      </c>
      <c r="D1002" s="125" t="str">
        <f>IFERROR(VLOOKUP(F1002,Measures!$D$11:$F$245,3,FALSE),"")</f>
        <v/>
      </c>
      <c r="E1002" s="127" t="str">
        <f ca="1">IF(OR('Project Info'!$C$16="",B1002=""),"",IF(D1002="Screw-in Lighting",INDEX(INDIRECT(CONCATENATE(B1002,"SI_IE")),'Project Info'!C$16,1),IF(D1002="Hard-Wired Lighting",INDEX(INDIRECT(CONCATENATE(B1002,"HW_IE")),'Project Info'!C$16,1))))</f>
        <v/>
      </c>
      <c r="F1002" s="128" t="str">
        <f>IF(OR('Retrofit Inputs'!D1006="",'Retrofit Inputs'!F1006=""),"",IF(OR('Retrofit Inputs'!D1006="LED Tube",'Retrofit Inputs'!D1006="LED Kit"),CONCATENATE("LED"," ",'Retrofit Inputs'!F1006),CONCATENATE('Retrofit Inputs'!D1006, " ",'Retrofit Inputs'!F1006)))</f>
        <v/>
      </c>
      <c r="G1002" s="120" t="str">
        <f>IF(F1002="","",VLOOKUP(F1002,Measures!D$11:G$245,4,FALSE))</f>
        <v/>
      </c>
      <c r="H1002" s="129" t="str">
        <f>IF('Retrofit Inputs'!H1006=0,"",'Retrofit Inputs'!H1006)</f>
        <v/>
      </c>
      <c r="I1002" s="129" t="str">
        <f>IF('Retrofit Inputs'!K1006=0,"",'Retrofit Inputs'!K1006)</f>
        <v/>
      </c>
      <c r="J1002" s="130" t="str">
        <f ca="1">IF(OR(B1002="",I1002=""),"",IF(I1002="None",0,INDEX(INDIRECT(CONCATENATE(B1002,"SF")),1,MATCH(I1002,Defaults!D$22:G$22,0))))</f>
        <v/>
      </c>
      <c r="K1002" s="128" t="str">
        <f>IF(OR('Retrofit Inputs'!M1006="",'Retrofit Inputs'!O1006=""),"",IF(OR('Retrofit Inputs'!M1006="LED Tube",'Retrofit Inputs'!M1006="LED Kit"),CONCATENATE("LED"," ",'Retrofit Inputs'!O1006),CONCATENATE('Retrofit Inputs'!M1006, " ",'Retrofit Inputs'!O1006)))</f>
        <v/>
      </c>
      <c r="L1002" s="123" t="str">
        <f>IF(K1002="","",VLOOKUP(K1002,Measures!D$11:G$245,4,FALSE))</f>
        <v/>
      </c>
      <c r="M1002" s="121" t="str">
        <f>IF('Retrofit Inputs'!Q1006=0,"",'Retrofit Inputs'!Q1006)</f>
        <v/>
      </c>
      <c r="N1002" s="129" t="str">
        <f>IF('Retrofit Inputs'!T1006=0,"",'Retrofit Inputs'!T1006)</f>
        <v/>
      </c>
      <c r="O1002" s="130" t="str">
        <f ca="1">IF(OR(B1002="",N1002=""),"",IF(N1002="None",0,INDEX(INDIRECT(CONCATENATE(B1002,"SF")),1,MATCH(N1002,Defaults!D$22:G$22,0))))</f>
        <v/>
      </c>
      <c r="P1002" s="131" t="str">
        <f t="shared" ca="1" si="60"/>
        <v/>
      </c>
      <c r="Q1002" s="228" t="str">
        <f t="shared" ca="1" si="61"/>
        <v/>
      </c>
      <c r="R1002" s="132" t="str">
        <f t="shared" ca="1" si="62"/>
        <v/>
      </c>
      <c r="S1002" s="352" t="str">
        <f t="shared" ca="1" si="63"/>
        <v/>
      </c>
    </row>
    <row r="1003" spans="2:19" ht="15.5">
      <c r="B1003" s="348" t="str">
        <f>IF('Retrofit Inputs'!B1007=0,"",'Retrofit Inputs'!B1007)</f>
        <v/>
      </c>
      <c r="C1003" s="118" t="str">
        <f>IF(B1003="","",VLOOKUP(B1003,Defaults!B$22:C$28,2,FALSE))</f>
        <v/>
      </c>
      <c r="D1003" s="125" t="str">
        <f>IFERROR(VLOOKUP(F1003,Measures!$D$11:$F$245,3,FALSE),"")</f>
        <v/>
      </c>
      <c r="E1003" s="127" t="str">
        <f ca="1">IF(OR('Project Info'!$C$16="",B1003=""),"",IF(D1003="Screw-in Lighting",INDEX(INDIRECT(CONCATENATE(B1003,"SI_IE")),'Project Info'!C$16,1),IF(D1003="Hard-Wired Lighting",INDEX(INDIRECT(CONCATENATE(B1003,"HW_IE")),'Project Info'!C$16,1))))</f>
        <v/>
      </c>
      <c r="F1003" s="128" t="str">
        <f>IF(OR('Retrofit Inputs'!D1007="",'Retrofit Inputs'!F1007=""),"",IF(OR('Retrofit Inputs'!D1007="LED Tube",'Retrofit Inputs'!D1007="LED Kit"),CONCATENATE("LED"," ",'Retrofit Inputs'!F1007),CONCATENATE('Retrofit Inputs'!D1007, " ",'Retrofit Inputs'!F1007)))</f>
        <v/>
      </c>
      <c r="G1003" s="120" t="str">
        <f>IF(F1003="","",VLOOKUP(F1003,Measures!D$11:G$245,4,FALSE))</f>
        <v/>
      </c>
      <c r="H1003" s="129" t="str">
        <f>IF('Retrofit Inputs'!H1007=0,"",'Retrofit Inputs'!H1007)</f>
        <v/>
      </c>
      <c r="I1003" s="129" t="str">
        <f>IF('Retrofit Inputs'!K1007=0,"",'Retrofit Inputs'!K1007)</f>
        <v/>
      </c>
      <c r="J1003" s="130" t="str">
        <f ca="1">IF(OR(B1003="",I1003=""),"",IF(I1003="None",0,INDEX(INDIRECT(CONCATENATE(B1003,"SF")),1,MATCH(I1003,Defaults!D$22:G$22,0))))</f>
        <v/>
      </c>
      <c r="K1003" s="128" t="str">
        <f>IF(OR('Retrofit Inputs'!M1007="",'Retrofit Inputs'!O1007=""),"",IF(OR('Retrofit Inputs'!M1007="LED Tube",'Retrofit Inputs'!M1007="LED Kit"),CONCATENATE("LED"," ",'Retrofit Inputs'!O1007),CONCATENATE('Retrofit Inputs'!M1007, " ",'Retrofit Inputs'!O1007)))</f>
        <v/>
      </c>
      <c r="L1003" s="123" t="str">
        <f>IF(K1003="","",VLOOKUP(K1003,Measures!D$11:G$245,4,FALSE))</f>
        <v/>
      </c>
      <c r="M1003" s="121" t="str">
        <f>IF('Retrofit Inputs'!Q1007=0,"",'Retrofit Inputs'!Q1007)</f>
        <v/>
      </c>
      <c r="N1003" s="129" t="str">
        <f>IF('Retrofit Inputs'!T1007=0,"",'Retrofit Inputs'!T1007)</f>
        <v/>
      </c>
      <c r="O1003" s="130" t="str">
        <f ca="1">IF(OR(B1003="",N1003=""),"",IF(N1003="None",0,INDEX(INDIRECT(CONCATENATE(B1003,"SF")),1,MATCH(N1003,Defaults!D$22:G$22,0))))</f>
        <v/>
      </c>
      <c r="P1003" s="131" t="str">
        <f t="shared" ca="1" si="60"/>
        <v/>
      </c>
      <c r="Q1003" s="228" t="str">
        <f t="shared" ca="1" si="61"/>
        <v/>
      </c>
      <c r="R1003" s="132" t="str">
        <f t="shared" ca="1" si="62"/>
        <v/>
      </c>
      <c r="S1003" s="352" t="str">
        <f t="shared" ca="1" si="63"/>
        <v/>
      </c>
    </row>
    <row r="1004" spans="2:19" ht="15.5">
      <c r="B1004" s="348" t="str">
        <f>IF('Retrofit Inputs'!B1008=0,"",'Retrofit Inputs'!B1008)</f>
        <v/>
      </c>
      <c r="C1004" s="118" t="str">
        <f>IF(B1004="","",VLOOKUP(B1004,Defaults!B$22:C$28,2,FALSE))</f>
        <v/>
      </c>
      <c r="D1004" s="125" t="str">
        <f>IFERROR(VLOOKUP(F1004,Measures!$D$11:$F$245,3,FALSE),"")</f>
        <v/>
      </c>
      <c r="E1004" s="127" t="str">
        <f ca="1">IF(OR('Project Info'!$C$16="",B1004=""),"",IF(D1004="Screw-in Lighting",INDEX(INDIRECT(CONCATENATE(B1004,"SI_IE")),'Project Info'!C$16,1),IF(D1004="Hard-Wired Lighting",INDEX(INDIRECT(CONCATENATE(B1004,"HW_IE")),'Project Info'!C$16,1))))</f>
        <v/>
      </c>
      <c r="F1004" s="128" t="str">
        <f>IF(OR('Retrofit Inputs'!D1008="",'Retrofit Inputs'!F1008=""),"",IF(OR('Retrofit Inputs'!D1008="LED Tube",'Retrofit Inputs'!D1008="LED Kit"),CONCATENATE("LED"," ",'Retrofit Inputs'!F1008),CONCATENATE('Retrofit Inputs'!D1008, " ",'Retrofit Inputs'!F1008)))</f>
        <v/>
      </c>
      <c r="G1004" s="120" t="str">
        <f>IF(F1004="","",VLOOKUP(F1004,Measures!D$11:G$245,4,FALSE))</f>
        <v/>
      </c>
      <c r="H1004" s="129" t="str">
        <f>IF('Retrofit Inputs'!H1008=0,"",'Retrofit Inputs'!H1008)</f>
        <v/>
      </c>
      <c r="I1004" s="129" t="str">
        <f>IF('Retrofit Inputs'!K1008=0,"",'Retrofit Inputs'!K1008)</f>
        <v/>
      </c>
      <c r="J1004" s="130" t="str">
        <f ca="1">IF(OR(B1004="",I1004=""),"",IF(I1004="None",0,INDEX(INDIRECT(CONCATENATE(B1004,"SF")),1,MATCH(I1004,Defaults!D$22:G$22,0))))</f>
        <v/>
      </c>
      <c r="K1004" s="128" t="str">
        <f>IF(OR('Retrofit Inputs'!M1008="",'Retrofit Inputs'!O1008=""),"",IF(OR('Retrofit Inputs'!M1008="LED Tube",'Retrofit Inputs'!M1008="LED Kit"),CONCATENATE("LED"," ",'Retrofit Inputs'!O1008),CONCATENATE('Retrofit Inputs'!M1008, " ",'Retrofit Inputs'!O1008)))</f>
        <v/>
      </c>
      <c r="L1004" s="123" t="str">
        <f>IF(K1004="","",VLOOKUP(K1004,Measures!D$11:G$245,4,FALSE))</f>
        <v/>
      </c>
      <c r="M1004" s="121" t="str">
        <f>IF('Retrofit Inputs'!Q1008=0,"",'Retrofit Inputs'!Q1008)</f>
        <v/>
      </c>
      <c r="N1004" s="129" t="str">
        <f>IF('Retrofit Inputs'!T1008=0,"",'Retrofit Inputs'!T1008)</f>
        <v/>
      </c>
      <c r="O1004" s="130" t="str">
        <f ca="1">IF(OR(B1004="",N1004=""),"",IF(N1004="None",0,INDEX(INDIRECT(CONCATENATE(B1004,"SF")),1,MATCH(N1004,Defaults!D$22:G$22,0))))</f>
        <v/>
      </c>
      <c r="P1004" s="131" t="str">
        <f t="shared" ca="1" si="60"/>
        <v/>
      </c>
      <c r="Q1004" s="228" t="str">
        <f t="shared" ca="1" si="61"/>
        <v/>
      </c>
      <c r="R1004" s="132" t="str">
        <f t="shared" ca="1" si="62"/>
        <v/>
      </c>
      <c r="S1004" s="352" t="str">
        <f t="shared" ca="1" si="63"/>
        <v/>
      </c>
    </row>
    <row r="1005" spans="2:19" ht="15.5">
      <c r="B1005" s="348" t="str">
        <f>IF('Retrofit Inputs'!B1009=0,"",'Retrofit Inputs'!B1009)</f>
        <v/>
      </c>
      <c r="C1005" s="118" t="str">
        <f>IF(B1005="","",VLOOKUP(B1005,Defaults!B$22:C$28,2,FALSE))</f>
        <v/>
      </c>
      <c r="D1005" s="125" t="str">
        <f>IFERROR(VLOOKUP(F1005,Measures!$D$11:$F$245,3,FALSE),"")</f>
        <v/>
      </c>
      <c r="E1005" s="127" t="str">
        <f ca="1">IF(OR('Project Info'!$C$16="",B1005=""),"",IF(D1005="Screw-in Lighting",INDEX(INDIRECT(CONCATENATE(B1005,"SI_IE")),'Project Info'!C$16,1),IF(D1005="Hard-Wired Lighting",INDEX(INDIRECT(CONCATENATE(B1005,"HW_IE")),'Project Info'!C$16,1))))</f>
        <v/>
      </c>
      <c r="F1005" s="128" t="str">
        <f>IF(OR('Retrofit Inputs'!D1009="",'Retrofit Inputs'!F1009=""),"",IF(OR('Retrofit Inputs'!D1009="LED Tube",'Retrofit Inputs'!D1009="LED Kit"),CONCATENATE("LED"," ",'Retrofit Inputs'!F1009),CONCATENATE('Retrofit Inputs'!D1009, " ",'Retrofit Inputs'!F1009)))</f>
        <v/>
      </c>
      <c r="G1005" s="120" t="str">
        <f>IF(F1005="","",VLOOKUP(F1005,Measures!D$11:G$245,4,FALSE))</f>
        <v/>
      </c>
      <c r="H1005" s="129" t="str">
        <f>IF('Retrofit Inputs'!H1009=0,"",'Retrofit Inputs'!H1009)</f>
        <v/>
      </c>
      <c r="I1005" s="129" t="str">
        <f>IF('Retrofit Inputs'!K1009=0,"",'Retrofit Inputs'!K1009)</f>
        <v/>
      </c>
      <c r="J1005" s="130" t="str">
        <f ca="1">IF(OR(B1005="",I1005=""),"",IF(I1005="None",0,INDEX(INDIRECT(CONCATENATE(B1005,"SF")),1,MATCH(I1005,Defaults!D$22:G$22,0))))</f>
        <v/>
      </c>
      <c r="K1005" s="128" t="str">
        <f>IF(OR('Retrofit Inputs'!M1009="",'Retrofit Inputs'!O1009=""),"",IF(OR('Retrofit Inputs'!M1009="LED Tube",'Retrofit Inputs'!M1009="LED Kit"),CONCATENATE("LED"," ",'Retrofit Inputs'!O1009),CONCATENATE('Retrofit Inputs'!M1009, " ",'Retrofit Inputs'!O1009)))</f>
        <v/>
      </c>
      <c r="L1005" s="123" t="str">
        <f>IF(K1005="","",VLOOKUP(K1005,Measures!D$11:G$245,4,FALSE))</f>
        <v/>
      </c>
      <c r="M1005" s="121" t="str">
        <f>IF('Retrofit Inputs'!Q1009=0,"",'Retrofit Inputs'!Q1009)</f>
        <v/>
      </c>
      <c r="N1005" s="129" t="str">
        <f>IF('Retrofit Inputs'!T1009=0,"",'Retrofit Inputs'!T1009)</f>
        <v/>
      </c>
      <c r="O1005" s="130" t="str">
        <f ca="1">IF(OR(B1005="",N1005=""),"",IF(N1005="None",0,INDEX(INDIRECT(CONCATENATE(B1005,"SF")),1,MATCH(N1005,Defaults!D$22:G$22,0))))</f>
        <v/>
      </c>
      <c r="P1005" s="131" t="str">
        <f t="shared" ca="1" si="60"/>
        <v/>
      </c>
      <c r="Q1005" s="228" t="str">
        <f t="shared" ca="1" si="61"/>
        <v/>
      </c>
      <c r="R1005" s="132" t="str">
        <f t="shared" ca="1" si="62"/>
        <v/>
      </c>
      <c r="S1005" s="352" t="str">
        <f t="shared" ca="1" si="63"/>
        <v/>
      </c>
    </row>
    <row r="1006" spans="2:19" ht="15.5">
      <c r="B1006" s="348" t="str">
        <f>IF('Retrofit Inputs'!B1010=0,"",'Retrofit Inputs'!B1010)</f>
        <v/>
      </c>
      <c r="C1006" s="118" t="str">
        <f>IF(B1006="","",VLOOKUP(B1006,Defaults!B$22:C$28,2,FALSE))</f>
        <v/>
      </c>
      <c r="D1006" s="125" t="str">
        <f>IFERROR(VLOOKUP(F1006,Measures!$D$11:$F$245,3,FALSE),"")</f>
        <v/>
      </c>
      <c r="E1006" s="127" t="str">
        <f ca="1">IF(OR('Project Info'!$C$16="",B1006=""),"",IF(D1006="Screw-in Lighting",INDEX(INDIRECT(CONCATENATE(B1006,"SI_IE")),'Project Info'!C$16,1),IF(D1006="Hard-Wired Lighting",INDEX(INDIRECT(CONCATENATE(B1006,"HW_IE")),'Project Info'!C$16,1))))</f>
        <v/>
      </c>
      <c r="F1006" s="128" t="str">
        <f>IF(OR('Retrofit Inputs'!D1010="",'Retrofit Inputs'!F1010=""),"",IF(OR('Retrofit Inputs'!D1010="LED Tube",'Retrofit Inputs'!D1010="LED Kit"),CONCATENATE("LED"," ",'Retrofit Inputs'!F1010),CONCATENATE('Retrofit Inputs'!D1010, " ",'Retrofit Inputs'!F1010)))</f>
        <v/>
      </c>
      <c r="G1006" s="120" t="str">
        <f>IF(F1006="","",VLOOKUP(F1006,Measures!D$11:G$245,4,FALSE))</f>
        <v/>
      </c>
      <c r="H1006" s="129" t="str">
        <f>IF('Retrofit Inputs'!H1010=0,"",'Retrofit Inputs'!H1010)</f>
        <v/>
      </c>
      <c r="I1006" s="129" t="str">
        <f>IF('Retrofit Inputs'!K1010=0,"",'Retrofit Inputs'!K1010)</f>
        <v/>
      </c>
      <c r="J1006" s="130" t="str">
        <f ca="1">IF(OR(B1006="",I1006=""),"",IF(I1006="None",0,INDEX(INDIRECT(CONCATENATE(B1006,"SF")),1,MATCH(I1006,Defaults!D$22:G$22,0))))</f>
        <v/>
      </c>
      <c r="K1006" s="128" t="str">
        <f>IF(OR('Retrofit Inputs'!M1010="",'Retrofit Inputs'!O1010=""),"",IF(OR('Retrofit Inputs'!M1010="LED Tube",'Retrofit Inputs'!M1010="LED Kit"),CONCATENATE("LED"," ",'Retrofit Inputs'!O1010),CONCATENATE('Retrofit Inputs'!M1010, " ",'Retrofit Inputs'!O1010)))</f>
        <v/>
      </c>
      <c r="L1006" s="123" t="str">
        <f>IF(K1006="","",VLOOKUP(K1006,Measures!D$11:G$245,4,FALSE))</f>
        <v/>
      </c>
      <c r="M1006" s="121" t="str">
        <f>IF('Retrofit Inputs'!Q1010=0,"",'Retrofit Inputs'!Q1010)</f>
        <v/>
      </c>
      <c r="N1006" s="129" t="str">
        <f>IF('Retrofit Inputs'!T1010=0,"",'Retrofit Inputs'!T1010)</f>
        <v/>
      </c>
      <c r="O1006" s="130" t="str">
        <f ca="1">IF(OR(B1006="",N1006=""),"",IF(N1006="None",0,INDEX(INDIRECT(CONCATENATE(B1006,"SF")),1,MATCH(N1006,Defaults!D$22:G$22,0))))</f>
        <v/>
      </c>
      <c r="P1006" s="131" t="str">
        <f t="shared" ca="1" si="60"/>
        <v/>
      </c>
      <c r="Q1006" s="228" t="str">
        <f t="shared" ca="1" si="61"/>
        <v/>
      </c>
      <c r="R1006" s="132" t="str">
        <f t="shared" ca="1" si="62"/>
        <v/>
      </c>
      <c r="S1006" s="352" t="str">
        <f t="shared" ca="1" si="63"/>
        <v/>
      </c>
    </row>
    <row r="1007" spans="2:19" ht="15.5">
      <c r="B1007" s="348" t="str">
        <f>IF('Retrofit Inputs'!B1011=0,"",'Retrofit Inputs'!B1011)</f>
        <v/>
      </c>
      <c r="C1007" s="118" t="str">
        <f>IF(B1007="","",VLOOKUP(B1007,Defaults!B$22:C$28,2,FALSE))</f>
        <v/>
      </c>
      <c r="D1007" s="125" t="str">
        <f>IFERROR(VLOOKUP(F1007,Measures!$D$11:$F$245,3,FALSE),"")</f>
        <v/>
      </c>
      <c r="E1007" s="127" t="str">
        <f ca="1">IF(OR('Project Info'!$C$16="",B1007=""),"",IF(D1007="Screw-in Lighting",INDEX(INDIRECT(CONCATENATE(B1007,"SI_IE")),'Project Info'!C$16,1),IF(D1007="Hard-Wired Lighting",INDEX(INDIRECT(CONCATENATE(B1007,"HW_IE")),'Project Info'!C$16,1))))</f>
        <v/>
      </c>
      <c r="F1007" s="128" t="str">
        <f>IF(OR('Retrofit Inputs'!D1011="",'Retrofit Inputs'!F1011=""),"",IF(OR('Retrofit Inputs'!D1011="LED Tube",'Retrofit Inputs'!D1011="LED Kit"),CONCATENATE("LED"," ",'Retrofit Inputs'!F1011),CONCATENATE('Retrofit Inputs'!D1011, " ",'Retrofit Inputs'!F1011)))</f>
        <v/>
      </c>
      <c r="G1007" s="120" t="str">
        <f>IF(F1007="","",VLOOKUP(F1007,Measures!D$11:G$245,4,FALSE))</f>
        <v/>
      </c>
      <c r="H1007" s="129" t="str">
        <f>IF('Retrofit Inputs'!H1011=0,"",'Retrofit Inputs'!H1011)</f>
        <v/>
      </c>
      <c r="I1007" s="129" t="str">
        <f>IF('Retrofit Inputs'!K1011=0,"",'Retrofit Inputs'!K1011)</f>
        <v/>
      </c>
      <c r="J1007" s="130" t="str">
        <f ca="1">IF(OR(B1007="",I1007=""),"",IF(I1007="None",0,INDEX(INDIRECT(CONCATENATE(B1007,"SF")),1,MATCH(I1007,Defaults!D$22:G$22,0))))</f>
        <v/>
      </c>
      <c r="K1007" s="128" t="str">
        <f>IF(OR('Retrofit Inputs'!M1011="",'Retrofit Inputs'!O1011=""),"",IF(OR('Retrofit Inputs'!M1011="LED Tube",'Retrofit Inputs'!M1011="LED Kit"),CONCATENATE("LED"," ",'Retrofit Inputs'!O1011),CONCATENATE('Retrofit Inputs'!M1011, " ",'Retrofit Inputs'!O1011)))</f>
        <v/>
      </c>
      <c r="L1007" s="123" t="str">
        <f>IF(K1007="","",VLOOKUP(K1007,Measures!D$11:G$245,4,FALSE))</f>
        <v/>
      </c>
      <c r="M1007" s="121" t="str">
        <f>IF('Retrofit Inputs'!Q1011=0,"",'Retrofit Inputs'!Q1011)</f>
        <v/>
      </c>
      <c r="N1007" s="129" t="str">
        <f>IF('Retrofit Inputs'!T1011=0,"",'Retrofit Inputs'!T1011)</f>
        <v/>
      </c>
      <c r="O1007" s="130" t="str">
        <f ca="1">IF(OR(B1007="",N1007=""),"",IF(N1007="None",0,INDEX(INDIRECT(CONCATENATE(B1007,"SF")),1,MATCH(N1007,Defaults!D$22:G$22,0))))</f>
        <v/>
      </c>
      <c r="P1007" s="131" t="str">
        <f t="shared" ca="1" si="60"/>
        <v/>
      </c>
      <c r="Q1007" s="228" t="str">
        <f t="shared" ca="1" si="61"/>
        <v/>
      </c>
      <c r="R1007" s="132" t="str">
        <f t="shared" ca="1" si="62"/>
        <v/>
      </c>
      <c r="S1007" s="352" t="str">
        <f t="shared" ca="1" si="63"/>
        <v/>
      </c>
    </row>
    <row r="1008" spans="2:19" ht="15.5">
      <c r="B1008" s="348" t="str">
        <f>IF('Retrofit Inputs'!B1012=0,"",'Retrofit Inputs'!B1012)</f>
        <v/>
      </c>
      <c r="C1008" s="118" t="str">
        <f>IF(B1008="","",VLOOKUP(B1008,Defaults!B$22:C$28,2,FALSE))</f>
        <v/>
      </c>
      <c r="D1008" s="125" t="str">
        <f>IFERROR(VLOOKUP(F1008,Measures!$D$11:$F$245,3,FALSE),"")</f>
        <v/>
      </c>
      <c r="E1008" s="127" t="str">
        <f ca="1">IF(OR('Project Info'!$C$16="",B1008=""),"",IF(D1008="Screw-in Lighting",INDEX(INDIRECT(CONCATENATE(B1008,"SI_IE")),'Project Info'!C$16,1),IF(D1008="Hard-Wired Lighting",INDEX(INDIRECT(CONCATENATE(B1008,"HW_IE")),'Project Info'!C$16,1))))</f>
        <v/>
      </c>
      <c r="F1008" s="128" t="str">
        <f>IF(OR('Retrofit Inputs'!D1012="",'Retrofit Inputs'!F1012=""),"",IF(OR('Retrofit Inputs'!D1012="LED Tube",'Retrofit Inputs'!D1012="LED Kit"),CONCATENATE("LED"," ",'Retrofit Inputs'!F1012),CONCATENATE('Retrofit Inputs'!D1012, " ",'Retrofit Inputs'!F1012)))</f>
        <v/>
      </c>
      <c r="G1008" s="120" t="str">
        <f>IF(F1008="","",VLOOKUP(F1008,Measures!D$11:G$245,4,FALSE))</f>
        <v/>
      </c>
      <c r="H1008" s="129" t="str">
        <f>IF('Retrofit Inputs'!H1012=0,"",'Retrofit Inputs'!H1012)</f>
        <v/>
      </c>
      <c r="I1008" s="129" t="str">
        <f>IF('Retrofit Inputs'!K1012=0,"",'Retrofit Inputs'!K1012)</f>
        <v/>
      </c>
      <c r="J1008" s="130" t="str">
        <f ca="1">IF(OR(B1008="",I1008=""),"",IF(I1008="None",0,INDEX(INDIRECT(CONCATENATE(B1008,"SF")),1,MATCH(I1008,Defaults!D$22:G$22,0))))</f>
        <v/>
      </c>
      <c r="K1008" s="128" t="str">
        <f>IF(OR('Retrofit Inputs'!M1012="",'Retrofit Inputs'!O1012=""),"",IF(OR('Retrofit Inputs'!M1012="LED Tube",'Retrofit Inputs'!M1012="LED Kit"),CONCATENATE("LED"," ",'Retrofit Inputs'!O1012),CONCATENATE('Retrofit Inputs'!M1012, " ",'Retrofit Inputs'!O1012)))</f>
        <v/>
      </c>
      <c r="L1008" s="123" t="str">
        <f>IF(K1008="","",VLOOKUP(K1008,Measures!D$11:G$245,4,FALSE))</f>
        <v/>
      </c>
      <c r="M1008" s="121" t="str">
        <f>IF('Retrofit Inputs'!Q1012=0,"",'Retrofit Inputs'!Q1012)</f>
        <v/>
      </c>
      <c r="N1008" s="129" t="str">
        <f>IF('Retrofit Inputs'!T1012=0,"",'Retrofit Inputs'!T1012)</f>
        <v/>
      </c>
      <c r="O1008" s="130" t="str">
        <f ca="1">IF(OR(B1008="",N1008=""),"",IF(N1008="None",0,INDEX(INDIRECT(CONCATENATE(B1008,"SF")),1,MATCH(N1008,Defaults!D$22:G$22,0))))</f>
        <v/>
      </c>
      <c r="P1008" s="131" t="str">
        <f t="shared" ca="1" si="60"/>
        <v/>
      </c>
      <c r="Q1008" s="228" t="str">
        <f t="shared" ca="1" si="61"/>
        <v/>
      </c>
      <c r="R1008" s="132" t="str">
        <f t="shared" ca="1" si="62"/>
        <v/>
      </c>
      <c r="S1008" s="352" t="str">
        <f t="shared" ca="1" si="63"/>
        <v/>
      </c>
    </row>
    <row r="1009" spans="2:19" ht="15.5">
      <c r="B1009" s="348" t="str">
        <f>IF('Retrofit Inputs'!B1013=0,"",'Retrofit Inputs'!B1013)</f>
        <v/>
      </c>
      <c r="C1009" s="118" t="str">
        <f>IF(B1009="","",VLOOKUP(B1009,Defaults!B$22:C$28,2,FALSE))</f>
        <v/>
      </c>
      <c r="D1009" s="125" t="str">
        <f>IFERROR(VLOOKUP(F1009,Measures!$D$11:$F$245,3,FALSE),"")</f>
        <v/>
      </c>
      <c r="E1009" s="127" t="str">
        <f ca="1">IF(OR('Project Info'!$C$16="",B1009=""),"",IF(D1009="Screw-in Lighting",INDEX(INDIRECT(CONCATENATE(B1009,"SI_IE")),'Project Info'!C$16,1),IF(D1009="Hard-Wired Lighting",INDEX(INDIRECT(CONCATENATE(B1009,"HW_IE")),'Project Info'!C$16,1))))</f>
        <v/>
      </c>
      <c r="F1009" s="128" t="str">
        <f>IF(OR('Retrofit Inputs'!D1013="",'Retrofit Inputs'!F1013=""),"",IF(OR('Retrofit Inputs'!D1013="LED Tube",'Retrofit Inputs'!D1013="LED Kit"),CONCATENATE("LED"," ",'Retrofit Inputs'!F1013),CONCATENATE('Retrofit Inputs'!D1013, " ",'Retrofit Inputs'!F1013)))</f>
        <v/>
      </c>
      <c r="G1009" s="120" t="str">
        <f>IF(F1009="","",VLOOKUP(F1009,Measures!D$11:G$245,4,FALSE))</f>
        <v/>
      </c>
      <c r="H1009" s="129" t="str">
        <f>IF('Retrofit Inputs'!H1013=0,"",'Retrofit Inputs'!H1013)</f>
        <v/>
      </c>
      <c r="I1009" s="129" t="str">
        <f>IF('Retrofit Inputs'!K1013=0,"",'Retrofit Inputs'!K1013)</f>
        <v/>
      </c>
      <c r="J1009" s="130" t="str">
        <f ca="1">IF(OR(B1009="",I1009=""),"",IF(I1009="None",0,INDEX(INDIRECT(CONCATENATE(B1009,"SF")),1,MATCH(I1009,Defaults!D$22:G$22,0))))</f>
        <v/>
      </c>
      <c r="K1009" s="128" t="str">
        <f>IF(OR('Retrofit Inputs'!M1013="",'Retrofit Inputs'!O1013=""),"",IF(OR('Retrofit Inputs'!M1013="LED Tube",'Retrofit Inputs'!M1013="LED Kit"),CONCATENATE("LED"," ",'Retrofit Inputs'!O1013),CONCATENATE('Retrofit Inputs'!M1013, " ",'Retrofit Inputs'!O1013)))</f>
        <v/>
      </c>
      <c r="L1009" s="123" t="str">
        <f>IF(K1009="","",VLOOKUP(K1009,Measures!D$11:G$245,4,FALSE))</f>
        <v/>
      </c>
      <c r="M1009" s="121" t="str">
        <f>IF('Retrofit Inputs'!Q1013=0,"",'Retrofit Inputs'!Q1013)</f>
        <v/>
      </c>
      <c r="N1009" s="129" t="str">
        <f>IF('Retrofit Inputs'!T1013=0,"",'Retrofit Inputs'!T1013)</f>
        <v/>
      </c>
      <c r="O1009" s="130" t="str">
        <f ca="1">IF(OR(B1009="",N1009=""),"",IF(N1009="None",0,INDEX(INDIRECT(CONCATENATE(B1009,"SF")),1,MATCH(N1009,Defaults!D$22:G$22,0))))</f>
        <v/>
      </c>
      <c r="P1009" s="131" t="str">
        <f t="shared" ca="1" si="60"/>
        <v/>
      </c>
      <c r="Q1009" s="228" t="str">
        <f t="shared" ca="1" si="61"/>
        <v/>
      </c>
      <c r="R1009" s="132" t="str">
        <f t="shared" ca="1" si="62"/>
        <v/>
      </c>
      <c r="S1009" s="352" t="str">
        <f t="shared" ca="1" si="63"/>
        <v/>
      </c>
    </row>
    <row r="1010" spans="2:19" ht="15.5">
      <c r="B1010" s="348" t="str">
        <f>IF('Retrofit Inputs'!B1014=0,"",'Retrofit Inputs'!B1014)</f>
        <v/>
      </c>
      <c r="C1010" s="118" t="str">
        <f>IF(B1010="","",VLOOKUP(B1010,Defaults!B$22:C$28,2,FALSE))</f>
        <v/>
      </c>
      <c r="D1010" s="125" t="str">
        <f>IFERROR(VLOOKUP(F1010,Measures!$D$11:$F$245,3,FALSE),"")</f>
        <v/>
      </c>
      <c r="E1010" s="127" t="str">
        <f ca="1">IF(OR('Project Info'!$C$16="",B1010=""),"",IF(D1010="Screw-in Lighting",INDEX(INDIRECT(CONCATENATE(B1010,"SI_IE")),'Project Info'!C$16,1),IF(D1010="Hard-Wired Lighting",INDEX(INDIRECT(CONCATENATE(B1010,"HW_IE")),'Project Info'!C$16,1))))</f>
        <v/>
      </c>
      <c r="F1010" s="128" t="str">
        <f>IF(OR('Retrofit Inputs'!D1014="",'Retrofit Inputs'!F1014=""),"",IF(OR('Retrofit Inputs'!D1014="LED Tube",'Retrofit Inputs'!D1014="LED Kit"),CONCATENATE("LED"," ",'Retrofit Inputs'!F1014),CONCATENATE('Retrofit Inputs'!D1014, " ",'Retrofit Inputs'!F1014)))</f>
        <v/>
      </c>
      <c r="G1010" s="120" t="str">
        <f>IF(F1010="","",VLOOKUP(F1010,Measures!D$11:G$245,4,FALSE))</f>
        <v/>
      </c>
      <c r="H1010" s="129" t="str">
        <f>IF('Retrofit Inputs'!H1014=0,"",'Retrofit Inputs'!H1014)</f>
        <v/>
      </c>
      <c r="I1010" s="129" t="str">
        <f>IF('Retrofit Inputs'!K1014=0,"",'Retrofit Inputs'!K1014)</f>
        <v/>
      </c>
      <c r="J1010" s="130" t="str">
        <f ca="1">IF(OR(B1010="",I1010=""),"",IF(I1010="None",0,INDEX(INDIRECT(CONCATENATE(B1010,"SF")),1,MATCH(I1010,Defaults!D$22:G$22,0))))</f>
        <v/>
      </c>
      <c r="K1010" s="128" t="str">
        <f>IF(OR('Retrofit Inputs'!M1014="",'Retrofit Inputs'!O1014=""),"",IF(OR('Retrofit Inputs'!M1014="LED Tube",'Retrofit Inputs'!M1014="LED Kit"),CONCATENATE("LED"," ",'Retrofit Inputs'!O1014),CONCATENATE('Retrofit Inputs'!M1014, " ",'Retrofit Inputs'!O1014)))</f>
        <v/>
      </c>
      <c r="L1010" s="123" t="str">
        <f>IF(K1010="","",VLOOKUP(K1010,Measures!D$11:G$245,4,FALSE))</f>
        <v/>
      </c>
      <c r="M1010" s="121" t="str">
        <f>IF('Retrofit Inputs'!Q1014=0,"",'Retrofit Inputs'!Q1014)</f>
        <v/>
      </c>
      <c r="N1010" s="129" t="str">
        <f>IF('Retrofit Inputs'!T1014=0,"",'Retrofit Inputs'!T1014)</f>
        <v/>
      </c>
      <c r="O1010" s="130" t="str">
        <f ca="1">IF(OR(B1010="",N1010=""),"",IF(N1010="None",0,INDEX(INDIRECT(CONCATENATE(B1010,"SF")),1,MATCH(N1010,Defaults!D$22:G$22,0))))</f>
        <v/>
      </c>
      <c r="P1010" s="131" t="str">
        <f t="shared" ca="1" si="60"/>
        <v/>
      </c>
      <c r="Q1010" s="228" t="str">
        <f t="shared" ca="1" si="61"/>
        <v/>
      </c>
      <c r="R1010" s="132" t="str">
        <f t="shared" ca="1" si="62"/>
        <v/>
      </c>
      <c r="S1010" s="352" t="str">
        <f t="shared" ca="1" si="63"/>
        <v/>
      </c>
    </row>
    <row r="1011" spans="2:19" ht="15.5">
      <c r="B1011" s="348" t="str">
        <f>IF('Retrofit Inputs'!B1015=0,"",'Retrofit Inputs'!B1015)</f>
        <v/>
      </c>
      <c r="C1011" s="118" t="str">
        <f>IF(B1011="","",VLOOKUP(B1011,Defaults!B$22:C$28,2,FALSE))</f>
        <v/>
      </c>
      <c r="D1011" s="125" t="str">
        <f>IFERROR(VLOOKUP(F1011,Measures!$D$11:$F$245,3,FALSE),"")</f>
        <v/>
      </c>
      <c r="E1011" s="127" t="str">
        <f ca="1">IF(OR('Project Info'!$C$16="",B1011=""),"",IF(D1011="Screw-in Lighting",INDEX(INDIRECT(CONCATENATE(B1011,"SI_IE")),'Project Info'!C$16,1),IF(D1011="Hard-Wired Lighting",INDEX(INDIRECT(CONCATENATE(B1011,"HW_IE")),'Project Info'!C$16,1))))</f>
        <v/>
      </c>
      <c r="F1011" s="128" t="str">
        <f>IF(OR('Retrofit Inputs'!D1015="",'Retrofit Inputs'!F1015=""),"",IF(OR('Retrofit Inputs'!D1015="LED Tube",'Retrofit Inputs'!D1015="LED Kit"),CONCATENATE("LED"," ",'Retrofit Inputs'!F1015),CONCATENATE('Retrofit Inputs'!D1015, " ",'Retrofit Inputs'!F1015)))</f>
        <v/>
      </c>
      <c r="G1011" s="120" t="str">
        <f>IF(F1011="","",VLOOKUP(F1011,Measures!D$11:G$245,4,FALSE))</f>
        <v/>
      </c>
      <c r="H1011" s="129" t="str">
        <f>IF('Retrofit Inputs'!H1015=0,"",'Retrofit Inputs'!H1015)</f>
        <v/>
      </c>
      <c r="I1011" s="129" t="str">
        <f>IF('Retrofit Inputs'!K1015=0,"",'Retrofit Inputs'!K1015)</f>
        <v/>
      </c>
      <c r="J1011" s="130" t="str">
        <f ca="1">IF(OR(B1011="",I1011=""),"",IF(I1011="None",0,INDEX(INDIRECT(CONCATENATE(B1011,"SF")),1,MATCH(I1011,Defaults!D$22:G$22,0))))</f>
        <v/>
      </c>
      <c r="K1011" s="128" t="str">
        <f>IF(OR('Retrofit Inputs'!M1015="",'Retrofit Inputs'!O1015=""),"",IF(OR('Retrofit Inputs'!M1015="LED Tube",'Retrofit Inputs'!M1015="LED Kit"),CONCATENATE("LED"," ",'Retrofit Inputs'!O1015),CONCATENATE('Retrofit Inputs'!M1015, " ",'Retrofit Inputs'!O1015)))</f>
        <v/>
      </c>
      <c r="L1011" s="123" t="str">
        <f>IF(K1011="","",VLOOKUP(K1011,Measures!D$11:G$245,4,FALSE))</f>
        <v/>
      </c>
      <c r="M1011" s="121" t="str">
        <f>IF('Retrofit Inputs'!Q1015=0,"",'Retrofit Inputs'!Q1015)</f>
        <v/>
      </c>
      <c r="N1011" s="129" t="str">
        <f>IF('Retrofit Inputs'!T1015=0,"",'Retrofit Inputs'!T1015)</f>
        <v/>
      </c>
      <c r="O1011" s="130" t="str">
        <f ca="1">IF(OR(B1011="",N1011=""),"",IF(N1011="None",0,INDEX(INDIRECT(CONCATENATE(B1011,"SF")),1,MATCH(N1011,Defaults!D$22:G$22,0))))</f>
        <v/>
      </c>
      <c r="P1011" s="131" t="str">
        <f t="shared" ca="1" si="60"/>
        <v/>
      </c>
      <c r="Q1011" s="228" t="str">
        <f t="shared" ca="1" si="61"/>
        <v/>
      </c>
      <c r="R1011" s="132" t="str">
        <f t="shared" ca="1" si="62"/>
        <v/>
      </c>
      <c r="S1011" s="352" t="str">
        <f t="shared" ca="1" si="63"/>
        <v/>
      </c>
    </row>
    <row r="1012" spans="2:19" ht="15.5">
      <c r="B1012" s="348" t="str">
        <f>IF('Retrofit Inputs'!B1016=0,"",'Retrofit Inputs'!B1016)</f>
        <v/>
      </c>
      <c r="C1012" s="118" t="str">
        <f>IF(B1012="","",VLOOKUP(B1012,Defaults!B$22:C$28,2,FALSE))</f>
        <v/>
      </c>
      <c r="D1012" s="125" t="str">
        <f>IFERROR(VLOOKUP(F1012,Measures!$D$11:$F$245,3,FALSE),"")</f>
        <v/>
      </c>
      <c r="E1012" s="127" t="str">
        <f ca="1">IF(OR('Project Info'!$C$16="",B1012=""),"",IF(D1012="Screw-in Lighting",INDEX(INDIRECT(CONCATENATE(B1012,"SI_IE")),'Project Info'!C$16,1),IF(D1012="Hard-Wired Lighting",INDEX(INDIRECT(CONCATENATE(B1012,"HW_IE")),'Project Info'!C$16,1))))</f>
        <v/>
      </c>
      <c r="F1012" s="133" t="str">
        <f>IF(OR('Retrofit Inputs'!D1016="",'Retrofit Inputs'!F1016=""),"",IF(OR('Retrofit Inputs'!D1016="LED Tube",'Retrofit Inputs'!D1016="LED Kit"),CONCATENATE("LED"," ",'Retrofit Inputs'!F1016),CONCATENATE('Retrofit Inputs'!D1016, " ",'Retrofit Inputs'!F1016)))</f>
        <v/>
      </c>
      <c r="G1012" s="120" t="str">
        <f>IF(F1012="","",VLOOKUP(F1012,Measures!D$11:G$245,4,FALSE))</f>
        <v/>
      </c>
      <c r="H1012" s="134" t="str">
        <f>IF('Retrofit Inputs'!H1016=0,"",'Retrofit Inputs'!H1016)</f>
        <v/>
      </c>
      <c r="I1012" s="134" t="str">
        <f>IF('Retrofit Inputs'!K1016=0,"",'Retrofit Inputs'!K1016)</f>
        <v/>
      </c>
      <c r="J1012" s="135" t="str">
        <f ca="1">IF(OR(B1012="",I1012=""),"",IF(I1012="None",0,INDEX(INDIRECT(CONCATENATE(B1012,"SF")),1,MATCH(I1012,Defaults!D$22:G$22,0))))</f>
        <v/>
      </c>
      <c r="K1012" s="128" t="str">
        <f>IF(OR('Retrofit Inputs'!M1016="",'Retrofit Inputs'!O1016=""),"",IF(OR('Retrofit Inputs'!M1016="LED Tube",'Retrofit Inputs'!M1016="LED Kit"),CONCATENATE("LED"," ",'Retrofit Inputs'!O1016),CONCATENATE('Retrofit Inputs'!M1016, " ",'Retrofit Inputs'!O1016)))</f>
        <v/>
      </c>
      <c r="L1012" s="123" t="str">
        <f>IF(K1012="","",VLOOKUP(K1012,Measures!D$11:G$245,4,FALSE))</f>
        <v/>
      </c>
      <c r="M1012" s="121" t="str">
        <f>IF('Retrofit Inputs'!Q1016=0,"",'Retrofit Inputs'!Q1016)</f>
        <v/>
      </c>
      <c r="N1012" s="129" t="str">
        <f>IF('Retrofit Inputs'!T1016=0,"",'Retrofit Inputs'!T1016)</f>
        <v/>
      </c>
      <c r="O1012" s="130" t="str">
        <f ca="1">IF(OR(B1012="",N1012=""),"",IF(N1012="None",0,INDEX(INDIRECT(CONCATENATE(B1012,"SF")),1,MATCH(N1012,Defaults!D$22:G$22,0))))</f>
        <v/>
      </c>
      <c r="P1012" s="131" t="str">
        <f t="shared" ca="1" si="60"/>
        <v/>
      </c>
      <c r="Q1012" s="228" t="str">
        <f t="shared" ca="1" si="61"/>
        <v/>
      </c>
      <c r="R1012" s="132" t="str">
        <f t="shared" ca="1" si="62"/>
        <v/>
      </c>
      <c r="S1012" s="352" t="str">
        <f t="shared" ca="1" si="63"/>
        <v/>
      </c>
    </row>
    <row r="1013" spans="2:19" ht="16" thickBot="1">
      <c r="B1013" s="349" t="str">
        <f>IF('Retrofit Inputs'!B1017=0,"",'Retrofit Inputs'!B1017)</f>
        <v/>
      </c>
      <c r="C1013" s="262" t="str">
        <f>IF(B1013="","",VLOOKUP(B1013,Defaults!B$22:C$28,2,FALSE))</f>
        <v/>
      </c>
      <c r="D1013" s="355" t="str">
        <f>IFERROR(VLOOKUP(F1013,Measures!$D$11:$F$245,3,FALSE),"")</f>
        <v/>
      </c>
      <c r="E1013" s="356" t="str">
        <f ca="1">IF(OR('Project Info'!$C$16="",B1013=""),"",IF(D1013="Screw-in Lighting",INDEX(INDIRECT(CONCATENATE(B1013,"SI_IE")),'Project Info'!C$16,1),IF(D1013="Hard-Wired Lighting",INDEX(INDIRECT(CONCATENATE(B1013,"HW_IE")),'Project Info'!C$16,1))))</f>
        <v/>
      </c>
      <c r="F1013" s="137" t="str">
        <f>IF(OR('Retrofit Inputs'!D1017="",'Retrofit Inputs'!F1017=""),"",IF(OR('Retrofit Inputs'!D1017="LED Tube",'Retrofit Inputs'!D1017="LED Kit"),CONCATENATE("LED"," ",'Retrofit Inputs'!F1017),CONCATENATE('Retrofit Inputs'!D1017, " ",'Retrofit Inputs'!F1017)))</f>
        <v/>
      </c>
      <c r="G1013" s="357" t="str">
        <f>IF(F1013="","",VLOOKUP(F1013,Measures!D$11:G$245,4,FALSE))</f>
        <v/>
      </c>
      <c r="H1013" s="138" t="str">
        <f>IF('Retrofit Inputs'!H1017=0,"",'Retrofit Inputs'!H1017)</f>
        <v/>
      </c>
      <c r="I1013" s="138" t="str">
        <f>IF('Retrofit Inputs'!K1017=0,"",'Retrofit Inputs'!K1017)</f>
        <v/>
      </c>
      <c r="J1013" s="139" t="str">
        <f ca="1">IF(OR(B1013="",I1013=""),"",IF(I1013="None",0,INDEX(INDIRECT(CONCATENATE(B1013,"SF")),1,MATCH(I1013,Defaults!D$22:G$22,0))))</f>
        <v/>
      </c>
      <c r="K1013" s="140" t="str">
        <f>IF(OR('Retrofit Inputs'!M1017="",'Retrofit Inputs'!O1017=""),"",IF(OR('Retrofit Inputs'!M1017="LED Tube",'Retrofit Inputs'!M1017="LED Kit"),CONCATENATE("LED"," ",'Retrofit Inputs'!O1017),CONCATENATE('Retrofit Inputs'!M1017, " ",'Retrofit Inputs'!O1017)))</f>
        <v/>
      </c>
      <c r="L1013" s="358" t="str">
        <f>IF(K1013="","",VLOOKUP(K1013,Measures!D$11:G$245,4,FALSE))</f>
        <v/>
      </c>
      <c r="M1013" s="141" t="str">
        <f>IF('Retrofit Inputs'!Q1017=0,"",'Retrofit Inputs'!Q1017)</f>
        <v/>
      </c>
      <c r="N1013" s="142" t="str">
        <f>IF('Retrofit Inputs'!T1017=0,"",'Retrofit Inputs'!T1017)</f>
        <v/>
      </c>
      <c r="O1013" s="143" t="str">
        <f ca="1">IF(OR(B1013="",N1013=""),"",IF(N1013="None",0,INDEX(INDIRECT(CONCATENATE(B1013,"SF")),1,MATCH(N1013,Defaults!D$22:G$22,0))))</f>
        <v/>
      </c>
      <c r="P1013" s="144" t="str">
        <f t="shared" ca="1" si="60"/>
        <v/>
      </c>
      <c r="Q1013" s="231" t="str">
        <f t="shared" ca="1" si="61"/>
        <v/>
      </c>
      <c r="R1013" s="145" t="str">
        <f t="shared" ca="1" si="62"/>
        <v/>
      </c>
      <c r="S1013" s="354" t="str">
        <f t="shared" ca="1" si="63"/>
        <v/>
      </c>
    </row>
    <row r="1014" spans="2:19" ht="16" thickBot="1">
      <c r="R1014" s="28" t="s">
        <v>127</v>
      </c>
      <c r="S1014" s="146" t="str">
        <f ca="1">IF(SUM(S14:S1013)&lt;&gt;0,SUM(S14:S1013),"")</f>
        <v/>
      </c>
    </row>
  </sheetData>
  <sheetProtection algorithmName="SHA-512" hashValue="pAjETGESmAihOkjIFy0o3RwcfbsENU5De81spKn2wbH55am+oazBodouFOoS+0T+IQ5bMOiRK2sZa7OaPO7CXw==" saltValue="cLOsTWgmMEHtkVqYHWI28g==" spinCount="100000" sheet="1" selectLockedCells="1"/>
  <hyperlinks>
    <hyperlink ref="U24" r:id="rId1" xr:uid="{1B9D653D-42C9-4D7F-86EF-BF54703878C4}"/>
  </hyperlinks>
  <pageMargins left="0.7" right="0.7" top="0.98479166666666695" bottom="0.75" header="0.3" footer="0.3"/>
  <pageSetup scale="50" fitToWidth="0" fitToHeight="0" orientation="landscape" r:id="rId2"/>
  <headerFooter>
    <oddFooter>&amp;L&amp;"Avenir LT Std 55 Roman,Regular"&amp;12&amp;K000000June 1, 2023&amp;C&amp;"Avenir LT Std 55 Roman,Regular"&amp;12Page &amp;P of &amp;N&amp;R&amp;"Avenir LT Std 55 Roman,Regular"&amp;12&amp;K000000&amp;A</oddFooter>
  </headerFooter>
  <colBreaks count="2" manualBreakCount="2">
    <brk id="10" max="1014" man="1"/>
    <brk id="15" max="1014" man="1"/>
  </colBreaks>
  <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01"/>
  <sheetViews>
    <sheetView showGridLines="0" showWhiteSpace="0" view="pageLayout" zoomScaleNormal="100" workbookViewId="0">
      <selection activeCell="B94" sqref="B94:B95"/>
    </sheetView>
  </sheetViews>
  <sheetFormatPr defaultColWidth="9.1796875" defaultRowHeight="14"/>
  <cols>
    <col min="1" max="1" width="2.81640625" style="13" customWidth="1"/>
    <col min="2" max="2" width="32.81640625" style="13" customWidth="1"/>
    <col min="3" max="5" width="32.1796875" style="13" customWidth="1"/>
    <col min="6" max="6" width="35.1796875" style="13" customWidth="1"/>
    <col min="7" max="7" width="32.1796875" style="13" customWidth="1"/>
    <col min="8" max="8" width="25.26953125" style="13" customWidth="1"/>
    <col min="9" max="9" width="4.81640625" style="13" customWidth="1"/>
    <col min="10" max="11" width="9.1796875" style="13"/>
    <col min="12" max="12" width="12.26953125" style="13" bestFit="1" customWidth="1"/>
    <col min="13" max="13" width="18.36328125" style="13" customWidth="1"/>
    <col min="14" max="14" width="10.54296875" style="13" customWidth="1"/>
    <col min="15" max="15" width="13.54296875" style="13" customWidth="1"/>
    <col min="16" max="16384" width="9.1796875" style="13"/>
  </cols>
  <sheetData>
    <row r="1" spans="1:9" ht="18.75" customHeight="1">
      <c r="A1" s="58"/>
      <c r="B1" s="58"/>
      <c r="C1" s="58"/>
      <c r="D1" s="58"/>
      <c r="E1" s="58"/>
      <c r="F1" s="58"/>
      <c r="G1" s="58"/>
      <c r="H1" s="29"/>
    </row>
    <row r="2" spans="1:9" ht="15" customHeight="1"/>
    <row r="3" spans="1:9" ht="18.75" customHeight="1">
      <c r="A3" s="58"/>
      <c r="B3" s="58"/>
      <c r="C3" s="58"/>
      <c r="D3" s="58"/>
      <c r="E3" s="58"/>
      <c r="F3" s="58"/>
      <c r="G3" s="58"/>
      <c r="H3" s="29"/>
    </row>
    <row r="4" spans="1:9" ht="18.75" customHeight="1">
      <c r="A4" s="65"/>
      <c r="B4" s="65"/>
      <c r="C4" s="65"/>
      <c r="D4" s="65"/>
      <c r="E4" s="65"/>
      <c r="F4" s="65"/>
      <c r="G4" s="65"/>
      <c r="H4" s="30"/>
    </row>
    <row r="5" spans="1:9" ht="15" customHeight="1"/>
    <row r="6" spans="1:9" ht="18.75" customHeight="1">
      <c r="A6" s="58"/>
      <c r="B6" s="58"/>
      <c r="C6" s="58"/>
      <c r="D6" s="58"/>
      <c r="E6" s="58"/>
      <c r="F6" s="58"/>
      <c r="G6" s="58"/>
      <c r="H6" s="29"/>
    </row>
    <row r="7" spans="1:9" ht="18.75" customHeight="1">
      <c r="A7" s="58"/>
      <c r="B7" s="58"/>
      <c r="C7" s="58"/>
      <c r="D7" s="58"/>
      <c r="E7" s="58"/>
      <c r="F7" s="58"/>
      <c r="G7" s="58"/>
      <c r="H7" s="29"/>
    </row>
    <row r="8" spans="1:9" ht="15" customHeight="1" thickBot="1">
      <c r="A8" s="104"/>
      <c r="G8" s="109"/>
      <c r="H8" s="109"/>
    </row>
    <row r="9" spans="1:9" ht="15" customHeight="1">
      <c r="A9" s="104"/>
      <c r="B9" s="66" t="s">
        <v>128</v>
      </c>
      <c r="C9" s="68"/>
      <c r="G9" s="109"/>
      <c r="H9" s="109"/>
    </row>
    <row r="10" spans="1:9" ht="35" hidden="1" customHeight="1">
      <c r="A10" s="104"/>
      <c r="B10" s="372" t="s">
        <v>425</v>
      </c>
      <c r="C10" s="373" t="s">
        <v>424</v>
      </c>
      <c r="D10" s="31"/>
    </row>
    <row r="11" spans="1:9" ht="17.149999999999999" customHeight="1">
      <c r="A11" s="104"/>
      <c r="B11" s="374" t="s">
        <v>129</v>
      </c>
      <c r="C11" s="375">
        <v>2.106E-4</v>
      </c>
      <c r="D11" s="147"/>
    </row>
    <row r="12" spans="1:9" ht="17.149999999999999" customHeight="1">
      <c r="A12" s="104"/>
      <c r="B12" s="374" t="s">
        <v>133</v>
      </c>
      <c r="C12" s="375">
        <v>1.5999999999999999E-5</v>
      </c>
      <c r="D12" s="104"/>
      <c r="E12" s="104"/>
      <c r="I12" s="199"/>
    </row>
    <row r="13" spans="1:9" ht="17.149999999999999" customHeight="1">
      <c r="B13" s="374" t="s">
        <v>134</v>
      </c>
      <c r="C13" s="375">
        <v>9.7600000000000001E-5</v>
      </c>
      <c r="D13" s="104"/>
      <c r="E13" s="104"/>
      <c r="I13" s="199"/>
    </row>
    <row r="14" spans="1:9" ht="17.149999999999999" customHeight="1">
      <c r="B14" s="376" t="s">
        <v>135</v>
      </c>
      <c r="C14" s="377">
        <v>2.3499999999999999E-5</v>
      </c>
      <c r="D14" s="104"/>
      <c r="E14" s="104"/>
      <c r="I14" s="199"/>
    </row>
    <row r="15" spans="1:9" ht="16" thickBot="1">
      <c r="B15" s="104"/>
      <c r="C15" s="104"/>
      <c r="D15" s="104"/>
      <c r="E15" s="104"/>
      <c r="I15" s="199"/>
    </row>
    <row r="16" spans="1:9" ht="18">
      <c r="B16" s="69" t="s">
        <v>136</v>
      </c>
      <c r="C16" s="70"/>
      <c r="D16" s="32"/>
      <c r="E16" s="104"/>
      <c r="I16" s="199"/>
    </row>
    <row r="17" spans="1:12" ht="18" hidden="1">
      <c r="B17" s="378" t="s">
        <v>426</v>
      </c>
      <c r="C17" s="379" t="s">
        <v>424</v>
      </c>
      <c r="D17" s="32"/>
      <c r="E17" s="104"/>
      <c r="I17" s="199"/>
    </row>
    <row r="18" spans="1:12" ht="15.5">
      <c r="B18" s="380" t="s">
        <v>137</v>
      </c>
      <c r="C18" s="381">
        <v>0.16450000000000001</v>
      </c>
      <c r="D18" s="32"/>
      <c r="E18" s="104"/>
      <c r="I18" s="199"/>
    </row>
    <row r="19" spans="1:12" ht="15" customHeight="1" thickBot="1">
      <c r="A19" s="109"/>
      <c r="B19" s="109"/>
      <c r="C19" s="109"/>
      <c r="D19" s="109"/>
      <c r="E19" s="109"/>
      <c r="F19" s="109"/>
      <c r="I19" s="199"/>
    </row>
    <row r="20" spans="1:12" ht="15.5">
      <c r="A20" s="18"/>
      <c r="B20" s="66" t="s">
        <v>430</v>
      </c>
      <c r="C20" s="67"/>
      <c r="D20" s="67"/>
      <c r="E20" s="67"/>
      <c r="F20" s="67"/>
      <c r="G20" s="68"/>
      <c r="H20" s="31"/>
      <c r="I20" s="199"/>
    </row>
    <row r="21" spans="1:12" ht="15" customHeight="1">
      <c r="A21" s="109"/>
      <c r="B21" s="203" t="s">
        <v>35</v>
      </c>
      <c r="C21" s="392" t="s">
        <v>427</v>
      </c>
      <c r="D21" s="33" t="s">
        <v>428</v>
      </c>
      <c r="E21" s="33" t="s">
        <v>429</v>
      </c>
      <c r="F21" s="33" t="s">
        <v>374</v>
      </c>
      <c r="G21" s="34" t="s">
        <v>375</v>
      </c>
      <c r="H21" s="35"/>
      <c r="I21" s="199"/>
    </row>
    <row r="22" spans="1:12" ht="15" hidden="1" customHeight="1">
      <c r="A22" s="109"/>
      <c r="B22" s="382" t="s">
        <v>35</v>
      </c>
      <c r="C22" s="264" t="s">
        <v>427</v>
      </c>
      <c r="D22" s="393" t="s">
        <v>428</v>
      </c>
      <c r="E22" s="393" t="s">
        <v>429</v>
      </c>
      <c r="F22" s="383" t="s">
        <v>374</v>
      </c>
      <c r="G22" s="384" t="s">
        <v>375</v>
      </c>
      <c r="H22" s="35"/>
      <c r="I22" s="199"/>
    </row>
    <row r="23" spans="1:12" ht="15" customHeight="1">
      <c r="A23" s="109"/>
      <c r="B23" s="374" t="s">
        <v>131</v>
      </c>
      <c r="C23" s="385">
        <v>1915</v>
      </c>
      <c r="D23" s="386">
        <v>0.22</v>
      </c>
      <c r="E23" s="386">
        <v>0.27</v>
      </c>
      <c r="F23" s="386">
        <v>0.4</v>
      </c>
      <c r="G23" s="387">
        <v>0.35</v>
      </c>
      <c r="H23" s="36"/>
      <c r="I23" s="199"/>
    </row>
    <row r="24" spans="1:12" ht="15.5">
      <c r="A24" s="109"/>
      <c r="B24" s="388" t="s">
        <v>41</v>
      </c>
      <c r="C24" s="385">
        <v>1540</v>
      </c>
      <c r="D24" s="386">
        <v>0.28999999999999998</v>
      </c>
      <c r="E24" s="386">
        <v>0.28999999999999998</v>
      </c>
      <c r="F24" s="386">
        <v>0.34</v>
      </c>
      <c r="G24" s="387">
        <v>0.06</v>
      </c>
      <c r="H24" s="36"/>
      <c r="I24" s="199"/>
    </row>
    <row r="25" spans="1:12" ht="15" customHeight="1">
      <c r="A25" s="109"/>
      <c r="B25" s="374" t="s">
        <v>132</v>
      </c>
      <c r="C25" s="385">
        <v>2200</v>
      </c>
      <c r="D25" s="386">
        <v>0.18</v>
      </c>
      <c r="E25" s="386">
        <v>0.28999999999999998</v>
      </c>
      <c r="F25" s="386">
        <v>0.34</v>
      </c>
      <c r="G25" s="387">
        <v>0.06</v>
      </c>
      <c r="H25" s="36"/>
      <c r="I25" s="199"/>
    </row>
    <row r="26" spans="1:12" ht="15" customHeight="1">
      <c r="A26" s="109"/>
      <c r="B26" s="374" t="s">
        <v>357</v>
      </c>
      <c r="C26" s="385">
        <v>1100</v>
      </c>
      <c r="D26" s="386">
        <v>0.36</v>
      </c>
      <c r="E26" s="386">
        <v>0.36</v>
      </c>
      <c r="F26" s="386">
        <v>0.4</v>
      </c>
      <c r="G26" s="387" t="s">
        <v>126</v>
      </c>
      <c r="H26" s="36"/>
      <c r="I26" s="199"/>
    </row>
    <row r="27" spans="1:12" ht="15" customHeight="1">
      <c r="A27" s="109"/>
      <c r="B27" s="374" t="s">
        <v>354</v>
      </c>
      <c r="C27" s="385">
        <v>5090</v>
      </c>
      <c r="D27" s="386">
        <v>0.45</v>
      </c>
      <c r="E27" s="386" t="s">
        <v>126</v>
      </c>
      <c r="F27" s="386" t="s">
        <v>126</v>
      </c>
      <c r="G27" s="387" t="s">
        <v>126</v>
      </c>
      <c r="H27" s="36"/>
      <c r="I27" s="199"/>
    </row>
    <row r="28" spans="1:12" ht="15" customHeight="1">
      <c r="A28" s="109"/>
      <c r="B28" s="376" t="s">
        <v>355</v>
      </c>
      <c r="C28" s="389">
        <v>2030</v>
      </c>
      <c r="D28" s="390">
        <v>0.31</v>
      </c>
      <c r="E28" s="390">
        <v>0.28000000000000003</v>
      </c>
      <c r="F28" s="390">
        <v>0.4</v>
      </c>
      <c r="G28" s="391" t="s">
        <v>126</v>
      </c>
      <c r="H28" s="36"/>
      <c r="I28" s="199"/>
    </row>
    <row r="29" spans="1:12" ht="15" customHeight="1" thickBot="1">
      <c r="A29" s="109"/>
      <c r="B29" s="104"/>
      <c r="C29" s="37"/>
      <c r="D29" s="38"/>
      <c r="E29" s="38"/>
      <c r="F29" s="38"/>
      <c r="G29" s="38"/>
      <c r="H29" s="39"/>
      <c r="I29" s="199"/>
    </row>
    <row r="30" spans="1:12" ht="15.5">
      <c r="A30" s="109"/>
      <c r="B30" s="69" t="s">
        <v>141</v>
      </c>
      <c r="C30" s="70"/>
      <c r="D30" s="38"/>
      <c r="E30" s="38"/>
      <c r="F30" s="38"/>
    </row>
    <row r="31" spans="1:12" ht="15.5" hidden="1">
      <c r="A31" s="109"/>
      <c r="B31" s="379" t="s">
        <v>141</v>
      </c>
      <c r="C31" s="379" t="s">
        <v>431</v>
      </c>
      <c r="D31" s="38"/>
      <c r="E31" s="38"/>
      <c r="F31" s="38"/>
    </row>
    <row r="32" spans="1:12" ht="15" customHeight="1">
      <c r="A32" s="109"/>
      <c r="B32" s="394" t="s">
        <v>142</v>
      </c>
      <c r="C32" s="395" t="s">
        <v>143</v>
      </c>
      <c r="D32" s="38"/>
      <c r="E32" s="38"/>
      <c r="F32" s="38"/>
      <c r="I32" s="60"/>
      <c r="J32" s="198"/>
      <c r="K32" s="198"/>
      <c r="L32" s="198"/>
    </row>
    <row r="33" spans="1:12" ht="15" customHeight="1">
      <c r="A33" s="109"/>
      <c r="B33" s="394" t="s">
        <v>144</v>
      </c>
      <c r="C33" s="396" t="s">
        <v>145</v>
      </c>
      <c r="I33" s="60"/>
      <c r="J33" s="198"/>
      <c r="K33" s="198"/>
      <c r="L33" s="198"/>
    </row>
    <row r="34" spans="1:12" ht="15" customHeight="1">
      <c r="A34" s="109"/>
      <c r="B34" s="394" t="s">
        <v>146</v>
      </c>
      <c r="C34" s="395" t="s">
        <v>147</v>
      </c>
    </row>
    <row r="35" spans="1:12" ht="15" customHeight="1">
      <c r="A35" s="109"/>
      <c r="B35" s="394" t="s">
        <v>148</v>
      </c>
      <c r="C35" s="395" t="s">
        <v>149</v>
      </c>
    </row>
    <row r="36" spans="1:12" ht="15.5">
      <c r="A36" s="109"/>
      <c r="B36" s="394" t="s">
        <v>150</v>
      </c>
      <c r="C36" s="395" t="s">
        <v>151</v>
      </c>
    </row>
    <row r="37" spans="1:12" ht="15" customHeight="1">
      <c r="A37" s="109"/>
      <c r="B37" s="394" t="s">
        <v>42</v>
      </c>
      <c r="C37" s="395" t="s">
        <v>152</v>
      </c>
    </row>
    <row r="38" spans="1:12" ht="15.5">
      <c r="A38" s="109"/>
      <c r="B38" s="397" t="s">
        <v>153</v>
      </c>
      <c r="C38" s="395" t="s">
        <v>153</v>
      </c>
    </row>
    <row r="39" spans="1:12" ht="15.5">
      <c r="A39" s="109"/>
      <c r="B39" s="394" t="s">
        <v>154</v>
      </c>
      <c r="C39" s="395" t="s">
        <v>155</v>
      </c>
    </row>
    <row r="40" spans="1:12" ht="15.5">
      <c r="A40" s="109"/>
      <c r="B40" s="394" t="s">
        <v>156</v>
      </c>
      <c r="C40" s="395" t="s">
        <v>156</v>
      </c>
    </row>
    <row r="41" spans="1:12" ht="15" customHeight="1">
      <c r="A41" s="109"/>
      <c r="B41" s="394" t="s">
        <v>44</v>
      </c>
      <c r="C41" s="395" t="s">
        <v>44</v>
      </c>
    </row>
    <row r="42" spans="1:12" ht="15" customHeight="1">
      <c r="A42" s="109"/>
      <c r="B42" s="394" t="s">
        <v>384</v>
      </c>
      <c r="C42" s="395" t="s">
        <v>44</v>
      </c>
    </row>
    <row r="43" spans="1:12" ht="15" customHeight="1">
      <c r="A43" s="109"/>
      <c r="B43" s="394" t="s">
        <v>385</v>
      </c>
      <c r="C43" s="395" t="s">
        <v>44</v>
      </c>
    </row>
    <row r="44" spans="1:12" ht="15" customHeight="1">
      <c r="A44" s="109"/>
      <c r="B44" s="394" t="s">
        <v>157</v>
      </c>
      <c r="C44" s="395" t="s">
        <v>158</v>
      </c>
    </row>
    <row r="45" spans="1:12" ht="15.5">
      <c r="A45" s="109"/>
      <c r="B45" s="398" t="s">
        <v>159</v>
      </c>
      <c r="C45" s="399" t="s">
        <v>160</v>
      </c>
    </row>
    <row r="46" spans="1:12" ht="16" thickBot="1">
      <c r="A46" s="109"/>
      <c r="B46" s="202"/>
      <c r="C46" s="202"/>
    </row>
    <row r="47" spans="1:12" ht="18.5">
      <c r="A47" s="109"/>
      <c r="B47" s="66" t="s">
        <v>387</v>
      </c>
      <c r="C47" s="67"/>
      <c r="D47" s="67"/>
      <c r="E47" s="67"/>
      <c r="F47" s="200"/>
      <c r="G47" s="200"/>
      <c r="H47" s="201"/>
    </row>
    <row r="48" spans="1:12" ht="15.5">
      <c r="A48" s="109"/>
      <c r="B48" s="400" t="s">
        <v>130</v>
      </c>
      <c r="C48" s="401" t="s">
        <v>131</v>
      </c>
      <c r="D48" s="401" t="s">
        <v>41</v>
      </c>
      <c r="E48" s="401" t="s">
        <v>132</v>
      </c>
      <c r="F48" s="401" t="s">
        <v>356</v>
      </c>
      <c r="G48" s="401" t="s">
        <v>354</v>
      </c>
      <c r="H48" s="402" t="s">
        <v>355</v>
      </c>
    </row>
    <row r="49" spans="1:8" ht="15.5" hidden="1">
      <c r="A49" s="109"/>
      <c r="B49" s="405" t="s">
        <v>130</v>
      </c>
      <c r="C49" s="406" t="s">
        <v>131</v>
      </c>
      <c r="D49" s="406" t="s">
        <v>41</v>
      </c>
      <c r="E49" s="406" t="s">
        <v>132</v>
      </c>
      <c r="F49" s="406" t="s">
        <v>356</v>
      </c>
      <c r="G49" s="406" t="s">
        <v>354</v>
      </c>
      <c r="H49" s="407" t="s">
        <v>355</v>
      </c>
    </row>
    <row r="50" spans="1:8" ht="15.5">
      <c r="A50" s="109"/>
      <c r="B50" s="408">
        <v>1</v>
      </c>
      <c r="C50" s="403">
        <v>1</v>
      </c>
      <c r="D50" s="403">
        <v>0.96</v>
      </c>
      <c r="E50" s="403">
        <v>1.02</v>
      </c>
      <c r="F50" s="403">
        <v>0.93</v>
      </c>
      <c r="G50" s="409">
        <v>0.94</v>
      </c>
      <c r="H50" s="410">
        <v>0.88</v>
      </c>
    </row>
    <row r="51" spans="1:8" ht="15.5">
      <c r="A51" s="109"/>
      <c r="B51" s="408">
        <v>2</v>
      </c>
      <c r="C51" s="403">
        <v>1.08</v>
      </c>
      <c r="D51" s="403">
        <v>1.0350000000000001</v>
      </c>
      <c r="E51" s="403">
        <v>1.0900000000000001</v>
      </c>
      <c r="F51" s="403">
        <v>1.02</v>
      </c>
      <c r="G51" s="409">
        <v>1.01</v>
      </c>
      <c r="H51" s="410">
        <v>0.98</v>
      </c>
    </row>
    <row r="52" spans="1:8" ht="15.5">
      <c r="A52" s="109"/>
      <c r="B52" s="408">
        <v>3</v>
      </c>
      <c r="C52" s="403">
        <v>1.07</v>
      </c>
      <c r="D52" s="403">
        <v>1.02</v>
      </c>
      <c r="E52" s="403">
        <v>1.08</v>
      </c>
      <c r="F52" s="409">
        <v>1.01</v>
      </c>
      <c r="G52" s="409">
        <v>1</v>
      </c>
      <c r="H52" s="410">
        <v>0.94</v>
      </c>
    </row>
    <row r="53" spans="1:8" ht="15.5">
      <c r="A53" s="109"/>
      <c r="B53" s="408">
        <v>4</v>
      </c>
      <c r="C53" s="403">
        <v>1.0900000000000001</v>
      </c>
      <c r="D53" s="403">
        <v>1.06</v>
      </c>
      <c r="E53" s="403">
        <v>1.1100000000000001</v>
      </c>
      <c r="F53" s="409">
        <v>1.05</v>
      </c>
      <c r="G53" s="409">
        <v>1.04</v>
      </c>
      <c r="H53" s="410">
        <v>1</v>
      </c>
    </row>
    <row r="54" spans="1:8" ht="15.5">
      <c r="A54" s="109"/>
      <c r="B54" s="408">
        <v>5</v>
      </c>
      <c r="C54" s="403">
        <v>1.1033333333333335</v>
      </c>
      <c r="D54" s="403">
        <v>1.0466666666666669</v>
      </c>
      <c r="E54" s="403">
        <v>1.0900000000000001</v>
      </c>
      <c r="F54" s="409">
        <v>1.0333333333333334</v>
      </c>
      <c r="G54" s="409">
        <v>1.0166666666666666</v>
      </c>
      <c r="H54" s="410">
        <v>1</v>
      </c>
    </row>
    <row r="55" spans="1:8" ht="15.5">
      <c r="A55" s="109"/>
      <c r="B55" s="408">
        <v>6</v>
      </c>
      <c r="C55" s="403">
        <v>1.1566666666666667</v>
      </c>
      <c r="D55" s="403">
        <v>1.1183333333333334</v>
      </c>
      <c r="E55" s="403">
        <v>1.1533333333333331</v>
      </c>
      <c r="F55" s="409">
        <v>1.1100000000000001</v>
      </c>
      <c r="G55" s="409">
        <v>1.0900000000000001</v>
      </c>
      <c r="H55" s="410">
        <v>1.08</v>
      </c>
    </row>
    <row r="56" spans="1:8" ht="15.5">
      <c r="A56" s="109"/>
      <c r="B56" s="408">
        <v>7</v>
      </c>
      <c r="C56" s="403">
        <v>1.1400000000000001</v>
      </c>
      <c r="D56" s="403">
        <v>1.1000000000000001</v>
      </c>
      <c r="E56" s="403">
        <v>1.1499999999999999</v>
      </c>
      <c r="F56" s="409">
        <v>1.1100000000000001</v>
      </c>
      <c r="G56" s="409">
        <v>1.08</v>
      </c>
      <c r="H56" s="410">
        <v>1.06</v>
      </c>
    </row>
    <row r="57" spans="1:8" ht="15.5">
      <c r="A57" s="109"/>
      <c r="B57" s="408">
        <v>8</v>
      </c>
      <c r="C57" s="403">
        <v>1.1683333333333332</v>
      </c>
      <c r="D57" s="403">
        <v>1.1333333333333333</v>
      </c>
      <c r="E57" s="403">
        <v>1.1599999999999999</v>
      </c>
      <c r="F57" s="409">
        <v>1.1200000000000001</v>
      </c>
      <c r="G57" s="409">
        <v>1.1000000000000001</v>
      </c>
      <c r="H57" s="410">
        <v>1.1000000000000001</v>
      </c>
    </row>
    <row r="58" spans="1:8" ht="15.5">
      <c r="A58" s="109"/>
      <c r="B58" s="408">
        <v>9</v>
      </c>
      <c r="C58" s="403">
        <v>1.1499999999999999</v>
      </c>
      <c r="D58" s="403">
        <v>1.1075000000000002</v>
      </c>
      <c r="E58" s="403">
        <v>1.1399999999999999</v>
      </c>
      <c r="F58" s="409">
        <v>1.1000000000000001</v>
      </c>
      <c r="G58" s="409">
        <v>1.0900000000000001</v>
      </c>
      <c r="H58" s="410">
        <v>1.1000000000000001</v>
      </c>
    </row>
    <row r="59" spans="1:8" ht="15.5">
      <c r="A59" s="109"/>
      <c r="B59" s="408">
        <v>10</v>
      </c>
      <c r="C59" s="403">
        <v>1.155</v>
      </c>
      <c r="D59" s="403">
        <v>1.1183333333333334</v>
      </c>
      <c r="E59" s="403">
        <v>1.1499999999999999</v>
      </c>
      <c r="F59" s="409">
        <v>1.1100000000000001</v>
      </c>
      <c r="G59" s="409">
        <v>1.0866666666666667</v>
      </c>
      <c r="H59" s="410">
        <v>1.07</v>
      </c>
    </row>
    <row r="60" spans="1:8" ht="15.5">
      <c r="A60" s="109"/>
      <c r="B60" s="408">
        <v>11</v>
      </c>
      <c r="C60" s="403">
        <v>1.0900000000000001</v>
      </c>
      <c r="D60" s="403">
        <v>1.06</v>
      </c>
      <c r="E60" s="403">
        <v>1.1100000000000001</v>
      </c>
      <c r="F60" s="409">
        <v>1.05</v>
      </c>
      <c r="G60" s="409">
        <v>1.05</v>
      </c>
      <c r="H60" s="410">
        <v>1.01</v>
      </c>
    </row>
    <row r="61" spans="1:8" ht="15.5">
      <c r="A61" s="109"/>
      <c r="B61" s="408">
        <v>12</v>
      </c>
      <c r="C61" s="403">
        <v>1.0900000000000001</v>
      </c>
      <c r="D61" s="403">
        <v>1.0550000000000002</v>
      </c>
      <c r="E61" s="403">
        <v>1.1000000000000001</v>
      </c>
      <c r="F61" s="409">
        <v>1.04</v>
      </c>
      <c r="G61" s="409">
        <v>1.04</v>
      </c>
      <c r="H61" s="410">
        <v>1.01</v>
      </c>
    </row>
    <row r="62" spans="1:8" ht="15.5">
      <c r="A62" s="109"/>
      <c r="B62" s="408">
        <v>13</v>
      </c>
      <c r="C62" s="403">
        <v>1.125</v>
      </c>
      <c r="D62" s="403">
        <v>1.0916666666666668</v>
      </c>
      <c r="E62" s="403">
        <v>1.1266666666666667</v>
      </c>
      <c r="F62" s="409">
        <v>1.08</v>
      </c>
      <c r="G62" s="409">
        <v>1.0766666666666669</v>
      </c>
      <c r="H62" s="410">
        <v>1.07</v>
      </c>
    </row>
    <row r="63" spans="1:8" ht="15.5">
      <c r="A63" s="109"/>
      <c r="B63" s="408">
        <v>14</v>
      </c>
      <c r="C63" s="403">
        <v>1.1266666666666667</v>
      </c>
      <c r="D63" s="403">
        <v>1.0883333333333334</v>
      </c>
      <c r="E63" s="403">
        <v>1.1200000000000001</v>
      </c>
      <c r="F63" s="409">
        <v>1.0733333333333335</v>
      </c>
      <c r="G63" s="409">
        <v>1.06</v>
      </c>
      <c r="H63" s="410">
        <v>1.05</v>
      </c>
    </row>
    <row r="64" spans="1:8" ht="15.5">
      <c r="A64" s="109"/>
      <c r="B64" s="408">
        <v>15</v>
      </c>
      <c r="C64" s="403">
        <v>1.2050000000000001</v>
      </c>
      <c r="D64" s="403">
        <v>1.1766666666666667</v>
      </c>
      <c r="E64" s="403">
        <v>1.19</v>
      </c>
      <c r="F64" s="409">
        <v>1.1533333333333331</v>
      </c>
      <c r="G64" s="409">
        <v>1.1466666666666667</v>
      </c>
      <c r="H64" s="410">
        <v>1.1166666666666669</v>
      </c>
    </row>
    <row r="65" spans="1:8" ht="15.5">
      <c r="A65" s="109"/>
      <c r="B65" s="411">
        <v>16</v>
      </c>
      <c r="C65" s="404">
        <v>1.0316666666666667</v>
      </c>
      <c r="D65" s="404">
        <v>0.99333333333333329</v>
      </c>
      <c r="E65" s="404">
        <v>1.0333333333333334</v>
      </c>
      <c r="F65" s="412">
        <v>0.98666666666666669</v>
      </c>
      <c r="G65" s="412">
        <v>0.98333333333333339</v>
      </c>
      <c r="H65" s="413">
        <v>0.94</v>
      </c>
    </row>
    <row r="66" spans="1:8" ht="16" thickBot="1">
      <c r="A66" s="109"/>
      <c r="B66" s="209"/>
      <c r="C66" s="210"/>
      <c r="D66" s="210"/>
      <c r="E66" s="210"/>
      <c r="F66" s="209"/>
      <c r="G66" s="209"/>
      <c r="H66" s="209"/>
    </row>
    <row r="67" spans="1:8" ht="18.5">
      <c r="A67" s="109"/>
      <c r="B67" s="66" t="s">
        <v>388</v>
      </c>
      <c r="C67" s="67"/>
      <c r="D67" s="67"/>
      <c r="E67" s="67"/>
      <c r="F67" s="200"/>
      <c r="G67" s="200"/>
      <c r="H67" s="201"/>
    </row>
    <row r="68" spans="1:8" ht="15.5">
      <c r="A68" s="109"/>
      <c r="B68" s="400" t="s">
        <v>130</v>
      </c>
      <c r="C68" s="401" t="s">
        <v>131</v>
      </c>
      <c r="D68" s="401" t="s">
        <v>41</v>
      </c>
      <c r="E68" s="401" t="s">
        <v>132</v>
      </c>
      <c r="F68" s="401" t="s">
        <v>356</v>
      </c>
      <c r="G68" s="401" t="s">
        <v>354</v>
      </c>
      <c r="H68" s="402" t="s">
        <v>355</v>
      </c>
    </row>
    <row r="69" spans="1:8" ht="15.5" hidden="1">
      <c r="A69" s="109"/>
      <c r="B69" s="405" t="s">
        <v>130</v>
      </c>
      <c r="C69" s="406" t="s">
        <v>131</v>
      </c>
      <c r="D69" s="406" t="s">
        <v>41</v>
      </c>
      <c r="E69" s="406" t="s">
        <v>132</v>
      </c>
      <c r="F69" s="406" t="s">
        <v>356</v>
      </c>
      <c r="G69" s="406" t="s">
        <v>354</v>
      </c>
      <c r="H69" s="407" t="s">
        <v>355</v>
      </c>
    </row>
    <row r="70" spans="1:8" ht="15.5">
      <c r="A70" s="109"/>
      <c r="B70" s="408">
        <v>1</v>
      </c>
      <c r="C70" s="403">
        <v>1</v>
      </c>
      <c r="D70" s="403">
        <v>0.96</v>
      </c>
      <c r="E70" s="403">
        <v>1.02</v>
      </c>
      <c r="F70" s="403">
        <v>0.93</v>
      </c>
      <c r="G70" s="409">
        <v>0.95</v>
      </c>
      <c r="H70" s="410">
        <v>0.84</v>
      </c>
    </row>
    <row r="71" spans="1:8" ht="15.5">
      <c r="A71" s="109"/>
      <c r="B71" s="408">
        <v>2</v>
      </c>
      <c r="C71" s="403">
        <v>1.07</v>
      </c>
      <c r="D71" s="403">
        <v>1.03</v>
      </c>
      <c r="E71" s="403">
        <v>1.08</v>
      </c>
      <c r="F71" s="403">
        <v>1.02</v>
      </c>
      <c r="G71" s="409">
        <v>1.01</v>
      </c>
      <c r="H71" s="410">
        <v>0.94</v>
      </c>
    </row>
    <row r="72" spans="1:8" ht="15.5">
      <c r="A72" s="109"/>
      <c r="B72" s="408">
        <v>3</v>
      </c>
      <c r="C72" s="403">
        <v>1.06</v>
      </c>
      <c r="D72" s="403">
        <v>1.02</v>
      </c>
      <c r="E72" s="403">
        <v>1.07</v>
      </c>
      <c r="F72" s="409">
        <v>1.01</v>
      </c>
      <c r="G72" s="409">
        <v>1</v>
      </c>
      <c r="H72" s="410">
        <v>0.9</v>
      </c>
    </row>
    <row r="73" spans="1:8" ht="15.5">
      <c r="A73" s="109"/>
      <c r="B73" s="408">
        <v>4</v>
      </c>
      <c r="C73" s="403">
        <v>1.085</v>
      </c>
      <c r="D73" s="403">
        <v>1.05</v>
      </c>
      <c r="E73" s="403">
        <v>1.1000000000000001</v>
      </c>
      <c r="F73" s="409">
        <v>1.04</v>
      </c>
      <c r="G73" s="409">
        <v>1.04</v>
      </c>
      <c r="H73" s="410">
        <v>0.96</v>
      </c>
    </row>
    <row r="74" spans="1:8" ht="15.5">
      <c r="A74" s="109"/>
      <c r="B74" s="408">
        <v>5</v>
      </c>
      <c r="C74" s="403">
        <v>1.0966666666666667</v>
      </c>
      <c r="D74" s="403">
        <v>1.0450000000000002</v>
      </c>
      <c r="E74" s="403">
        <v>1.08</v>
      </c>
      <c r="F74" s="409">
        <v>1.0333333333333334</v>
      </c>
      <c r="G74" s="409">
        <v>1.0166666666666666</v>
      </c>
      <c r="H74" s="410">
        <v>0.96</v>
      </c>
    </row>
    <row r="75" spans="1:8" ht="15.5">
      <c r="A75" s="109"/>
      <c r="B75" s="408">
        <v>6</v>
      </c>
      <c r="C75" s="403">
        <v>1.1466666666666667</v>
      </c>
      <c r="D75" s="403">
        <v>1.1083333333333334</v>
      </c>
      <c r="E75" s="403">
        <v>1.1499999999999999</v>
      </c>
      <c r="F75" s="409">
        <v>1.1000000000000001</v>
      </c>
      <c r="G75" s="409">
        <v>1.0900000000000001</v>
      </c>
      <c r="H75" s="410">
        <v>1.05</v>
      </c>
    </row>
    <row r="76" spans="1:8" ht="15.5">
      <c r="A76" s="109"/>
      <c r="B76" s="408">
        <v>7</v>
      </c>
      <c r="C76" s="403">
        <v>1.1400000000000001</v>
      </c>
      <c r="D76" s="403">
        <v>1.0900000000000001</v>
      </c>
      <c r="E76" s="403">
        <v>1.1399999999999999</v>
      </c>
      <c r="F76" s="409">
        <v>1.1000000000000001</v>
      </c>
      <c r="G76" s="409">
        <v>1.08</v>
      </c>
      <c r="H76" s="410">
        <v>1.03</v>
      </c>
    </row>
    <row r="77" spans="1:8" ht="15.5">
      <c r="A77" s="109"/>
      <c r="B77" s="408">
        <v>8</v>
      </c>
      <c r="C77" s="403">
        <v>1.1566666666666667</v>
      </c>
      <c r="D77" s="403">
        <v>1.1233333333333333</v>
      </c>
      <c r="E77" s="403">
        <v>1.1599999999999999</v>
      </c>
      <c r="F77" s="409">
        <v>1.1100000000000001</v>
      </c>
      <c r="G77" s="409">
        <v>1.1000000000000001</v>
      </c>
      <c r="H77" s="410">
        <v>1.0766666666666669</v>
      </c>
    </row>
    <row r="78" spans="1:8" ht="15.5">
      <c r="A78" s="109"/>
      <c r="B78" s="408">
        <v>9</v>
      </c>
      <c r="C78" s="403">
        <v>1.145</v>
      </c>
      <c r="D78" s="403">
        <v>1.0950000000000002</v>
      </c>
      <c r="E78" s="403">
        <v>1.1299999999999999</v>
      </c>
      <c r="F78" s="409">
        <v>1.0900000000000001</v>
      </c>
      <c r="G78" s="409">
        <v>1.08</v>
      </c>
      <c r="H78" s="410">
        <v>1.08</v>
      </c>
    </row>
    <row r="79" spans="1:8" ht="15.5">
      <c r="A79" s="109"/>
      <c r="B79" s="408">
        <v>10</v>
      </c>
      <c r="C79" s="403">
        <v>1.145</v>
      </c>
      <c r="D79" s="403">
        <v>1.1116666666666668</v>
      </c>
      <c r="E79" s="403">
        <v>1.1399999999999999</v>
      </c>
      <c r="F79" s="409">
        <v>1.1000000000000001</v>
      </c>
      <c r="G79" s="409">
        <v>1.0833333333333333</v>
      </c>
      <c r="H79" s="410">
        <v>1.04</v>
      </c>
    </row>
    <row r="80" spans="1:8" ht="15.5">
      <c r="A80" s="109"/>
      <c r="B80" s="408">
        <v>11</v>
      </c>
      <c r="C80" s="403">
        <v>1.0900000000000001</v>
      </c>
      <c r="D80" s="403">
        <v>1.05</v>
      </c>
      <c r="E80" s="403">
        <v>1.1100000000000001</v>
      </c>
      <c r="F80" s="409">
        <v>1.04</v>
      </c>
      <c r="G80" s="409">
        <v>1.05</v>
      </c>
      <c r="H80" s="410">
        <v>0.99</v>
      </c>
    </row>
    <row r="81" spans="1:8" ht="15.5">
      <c r="A81" s="109"/>
      <c r="B81" s="408">
        <v>12</v>
      </c>
      <c r="C81" s="403">
        <v>1.085</v>
      </c>
      <c r="D81" s="403">
        <v>1.05</v>
      </c>
      <c r="E81" s="403">
        <v>1.1000000000000001</v>
      </c>
      <c r="F81" s="409">
        <v>1.04</v>
      </c>
      <c r="G81" s="409">
        <v>1.04</v>
      </c>
      <c r="H81" s="410">
        <v>0.99</v>
      </c>
    </row>
    <row r="82" spans="1:8" ht="15.5">
      <c r="A82" s="109"/>
      <c r="B82" s="408">
        <v>13</v>
      </c>
      <c r="C82" s="403">
        <v>1.1133333333333333</v>
      </c>
      <c r="D82" s="403">
        <v>1.0833333333333335</v>
      </c>
      <c r="E82" s="403">
        <v>1.1200000000000001</v>
      </c>
      <c r="F82" s="409">
        <v>1.07</v>
      </c>
      <c r="G82" s="409">
        <v>1.0666666666666667</v>
      </c>
      <c r="H82" s="410">
        <v>1.0566666666666666</v>
      </c>
    </row>
    <row r="83" spans="1:8" ht="15.5">
      <c r="A83" s="109"/>
      <c r="B83" s="408">
        <v>14</v>
      </c>
      <c r="C83" s="403">
        <v>1.1366666666666667</v>
      </c>
      <c r="D83" s="403">
        <v>1.0750000000000002</v>
      </c>
      <c r="E83" s="403">
        <v>1.1100000000000001</v>
      </c>
      <c r="F83" s="409">
        <v>1.0666666666666667</v>
      </c>
      <c r="G83" s="409">
        <v>1.0566666666666669</v>
      </c>
      <c r="H83" s="410">
        <v>1.0166666666666668</v>
      </c>
    </row>
    <row r="84" spans="1:8" ht="15.5">
      <c r="A84" s="109"/>
      <c r="B84" s="408">
        <v>15</v>
      </c>
      <c r="C84" s="403">
        <v>1.1950000000000001</v>
      </c>
      <c r="D84" s="403">
        <v>1.1633333333333331</v>
      </c>
      <c r="E84" s="403">
        <v>1.19</v>
      </c>
      <c r="F84" s="409">
        <v>1.1466666666666665</v>
      </c>
      <c r="G84" s="409">
        <v>1.1399999999999999</v>
      </c>
      <c r="H84" s="410">
        <v>1.0933333333333335</v>
      </c>
    </row>
    <row r="85" spans="1:8" ht="15.5">
      <c r="A85" s="109"/>
      <c r="B85" s="411">
        <v>16</v>
      </c>
      <c r="C85" s="404">
        <v>1.0233333333333334</v>
      </c>
      <c r="D85" s="404">
        <v>0.99</v>
      </c>
      <c r="E85" s="404">
        <v>1.0333333333333334</v>
      </c>
      <c r="F85" s="412">
        <v>0.98666666666666669</v>
      </c>
      <c r="G85" s="412">
        <v>0.98333333333333339</v>
      </c>
      <c r="H85" s="413">
        <v>0.92</v>
      </c>
    </row>
    <row r="86" spans="1:8" ht="15.5">
      <c r="A86" s="109"/>
      <c r="B86" s="209"/>
      <c r="C86" s="210"/>
      <c r="D86" s="210"/>
      <c r="E86" s="210"/>
      <c r="F86" s="209"/>
      <c r="G86" s="209"/>
      <c r="H86" s="209"/>
    </row>
    <row r="87" spans="1:8" ht="18">
      <c r="B87" s="40" t="s">
        <v>161</v>
      </c>
    </row>
    <row r="88" spans="1:8" ht="15" customHeight="1">
      <c r="B88" s="41" t="s">
        <v>5</v>
      </c>
    </row>
    <row r="89" spans="1:8" ht="18">
      <c r="B89" s="40" t="s">
        <v>162</v>
      </c>
    </row>
    <row r="90" spans="1:8" ht="15" customHeight="1">
      <c r="B90" s="41" t="s">
        <v>7</v>
      </c>
    </row>
    <row r="91" spans="1:8" ht="18">
      <c r="B91" s="40" t="s">
        <v>382</v>
      </c>
    </row>
    <row r="92" spans="1:8" ht="15" customHeight="1">
      <c r="B92" s="104" t="s">
        <v>373</v>
      </c>
    </row>
    <row r="93" spans="1:8" ht="15" customHeight="1">
      <c r="B93" s="208" t="s">
        <v>372</v>
      </c>
    </row>
    <row r="94" spans="1:8" ht="15" customHeight="1">
      <c r="B94" s="40" t="s">
        <v>383</v>
      </c>
    </row>
    <row r="95" spans="1:8" ht="15" customHeight="1">
      <c r="B95" s="41" t="s">
        <v>163</v>
      </c>
    </row>
    <row r="96" spans="1:8" ht="15" customHeight="1">
      <c r="B96" s="41"/>
    </row>
    <row r="97" ht="15" customHeight="1"/>
    <row r="98" ht="15" customHeight="1"/>
    <row r="99" ht="15" customHeight="1"/>
    <row r="100" ht="15" customHeight="1"/>
    <row r="101" ht="15" customHeight="1"/>
  </sheetData>
  <sheetProtection algorithmName="SHA-512" hashValue="lkqX4aOa1c7mjfB+E7sB0WEMlsDdQPWFruggva+zkxl6GGM7boPLY2xItv0mAKDnggwF8LD3G/VIRXLcdn+khQ==" saltValue="o6Z0iaCajUHk71y8dIbbug==" spinCount="100000" sheet="1" selectLockedCells="1"/>
  <hyperlinks>
    <hyperlink ref="B88" r:id="rId1" xr:uid="{00000000-0004-0000-0900-000000000000}"/>
    <hyperlink ref="B90" r:id="rId2" xr:uid="{00000000-0004-0000-0900-000001000000}"/>
    <hyperlink ref="B93" r:id="rId3" xr:uid="{2E8D69CE-4E5E-430B-AD11-43BC99A45332}"/>
    <hyperlink ref="B95" r:id="rId4" xr:uid="{21C732AC-DA82-444A-AEFA-632E31A13613}"/>
  </hyperlinks>
  <pageMargins left="0.7" right="0.7" top="0.98479166666666695" bottom="0.75" header="0.3" footer="0.3"/>
  <pageSetup scale="48" fitToWidth="0" fitToHeight="0" orientation="landscape" r:id="rId5"/>
  <headerFooter>
    <oddFooter>&amp;L&amp;"Avenir LT Std 55 Roman,Regular"&amp;12&amp;K000000June 1, 2023&amp;C&amp;"Avenir LT Std 55 Roman,Regular"&amp;12Page &amp;P of &amp;N&amp;R&amp;"Avenir LT Std 55 Roman,Regular"&amp;12&amp;K000000&amp;A</oddFooter>
  </headerFooter>
  <rowBreaks count="1" manualBreakCount="1">
    <brk id="46" max="12" man="1"/>
  </rowBreaks>
  <colBreaks count="1" manualBreakCount="1">
    <brk id="9" max="107" man="1"/>
  </colBreaks>
  <drawing r:id="rId6"/>
  <tableParts count="6">
    <tablePart r:id="rId7"/>
    <tablePart r:id="rId8"/>
    <tablePart r:id="rId9"/>
    <tablePart r:id="rId10"/>
    <tablePart r:id="rId11"/>
    <tablePart r:id="rId1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252"/>
  <sheetViews>
    <sheetView showGridLines="0" showRuler="0" showWhiteSpace="0" view="pageLayout" zoomScaleNormal="100" workbookViewId="0"/>
  </sheetViews>
  <sheetFormatPr defaultColWidth="9.1796875" defaultRowHeight="14"/>
  <cols>
    <col min="1" max="1" width="2.81640625" style="1" customWidth="1"/>
    <col min="2" max="2" width="32.1796875" style="1" bestFit="1" customWidth="1"/>
    <col min="3" max="3" width="39.54296875" style="1" bestFit="1" customWidth="1"/>
    <col min="4" max="4" width="47.453125" style="1" customWidth="1"/>
    <col min="5" max="7" width="28.7265625" style="1" customWidth="1"/>
    <col min="8" max="8" width="3.81640625" style="1" customWidth="1"/>
    <col min="9" max="9" width="9.1796875" style="1"/>
    <col min="10" max="10" width="15.54296875" style="1" bestFit="1" customWidth="1"/>
    <col min="11" max="11" width="17.81640625" style="1" bestFit="1" customWidth="1"/>
    <col min="12" max="12" width="11.453125" style="1" bestFit="1" customWidth="1"/>
    <col min="13" max="16384" width="9.1796875" style="1"/>
  </cols>
  <sheetData>
    <row r="1" spans="1:7" ht="18.75" customHeight="1">
      <c r="A1" s="58"/>
      <c r="B1" s="58"/>
      <c r="C1" s="58"/>
      <c r="D1" s="58"/>
      <c r="E1" s="58"/>
      <c r="F1" s="58"/>
      <c r="G1" s="58"/>
    </row>
    <row r="2" spans="1:7" ht="15" customHeight="1"/>
    <row r="3" spans="1:7" ht="18.75" customHeight="1">
      <c r="A3" s="58"/>
      <c r="B3" s="58"/>
      <c r="C3" s="58"/>
      <c r="D3" s="58"/>
      <c r="E3" s="58"/>
      <c r="F3" s="58"/>
      <c r="G3" s="58"/>
    </row>
    <row r="4" spans="1:7" ht="18.75" customHeight="1">
      <c r="A4" s="65"/>
      <c r="B4" s="65"/>
      <c r="C4" s="65"/>
      <c r="D4" s="65"/>
      <c r="E4" s="65"/>
      <c r="F4" s="65"/>
      <c r="G4" s="65"/>
    </row>
    <row r="5" spans="1:7" ht="15" customHeight="1"/>
    <row r="6" spans="1:7" ht="18.75" customHeight="1">
      <c r="A6" s="58"/>
      <c r="B6" s="58"/>
      <c r="C6" s="58"/>
      <c r="D6" s="58"/>
      <c r="E6" s="58"/>
      <c r="F6" s="58"/>
      <c r="G6" s="58"/>
    </row>
    <row r="7" spans="1:7" ht="15" customHeight="1"/>
    <row r="8" spans="1:7" ht="15" customHeight="1" thickBot="1">
      <c r="A8" s="99"/>
    </row>
    <row r="9" spans="1:7" s="45" customFormat="1" ht="18">
      <c r="A9" s="148"/>
      <c r="B9" s="42" t="s">
        <v>36</v>
      </c>
      <c r="C9" s="43" t="s">
        <v>37</v>
      </c>
      <c r="D9" s="43" t="s">
        <v>164</v>
      </c>
      <c r="E9" s="43" t="s">
        <v>39</v>
      </c>
      <c r="F9" s="211" t="s">
        <v>376</v>
      </c>
      <c r="G9" s="44" t="s">
        <v>165</v>
      </c>
    </row>
    <row r="10" spans="1:7" s="45" customFormat="1" ht="18" hidden="1">
      <c r="A10" s="148"/>
      <c r="B10" s="414" t="s">
        <v>36</v>
      </c>
      <c r="C10" s="415" t="s">
        <v>37</v>
      </c>
      <c r="D10" s="415" t="s">
        <v>164</v>
      </c>
      <c r="E10" s="415" t="s">
        <v>39</v>
      </c>
      <c r="F10" s="416" t="s">
        <v>376</v>
      </c>
      <c r="G10" s="416" t="s">
        <v>432</v>
      </c>
    </row>
    <row r="11" spans="1:7" ht="18.75" customHeight="1">
      <c r="A11" s="99"/>
      <c r="B11" s="417" t="s">
        <v>142</v>
      </c>
      <c r="C11" s="418" t="s">
        <v>166</v>
      </c>
      <c r="D11" s="418" t="str">
        <f t="shared" ref="D11:D74" si="0">CONCATENATE(B11," ",C11)</f>
        <v>CFL Electronic Ballast 13 Watt quad 2-lamp</v>
      </c>
      <c r="E11" s="418">
        <v>2</v>
      </c>
      <c r="F11" s="419" t="s">
        <v>378</v>
      </c>
      <c r="G11" s="420">
        <v>29</v>
      </c>
    </row>
    <row r="12" spans="1:7" ht="18.75" customHeight="1">
      <c r="A12" s="99"/>
      <c r="B12" s="417" t="s">
        <v>142</v>
      </c>
      <c r="C12" s="418" t="s">
        <v>167</v>
      </c>
      <c r="D12" s="418" t="str">
        <f t="shared" si="0"/>
        <v>CFL Electronic Ballast 18 Watt pin base</v>
      </c>
      <c r="E12" s="418">
        <v>1</v>
      </c>
      <c r="F12" s="419" t="s">
        <v>378</v>
      </c>
      <c r="G12" s="420">
        <v>20</v>
      </c>
    </row>
    <row r="13" spans="1:7" ht="18.75" customHeight="1">
      <c r="A13" s="99"/>
      <c r="B13" s="417" t="s">
        <v>142</v>
      </c>
      <c r="C13" s="418" t="s">
        <v>168</v>
      </c>
      <c r="D13" s="418" t="str">
        <f t="shared" si="0"/>
        <v>CFL Electronic Ballast 18 Watt quad</v>
      </c>
      <c r="E13" s="418">
        <v>1</v>
      </c>
      <c r="F13" s="419" t="s">
        <v>378</v>
      </c>
      <c r="G13" s="420">
        <v>20</v>
      </c>
    </row>
    <row r="14" spans="1:7" ht="18.75" customHeight="1">
      <c r="A14" s="99"/>
      <c r="B14" s="417" t="s">
        <v>142</v>
      </c>
      <c r="C14" s="418" t="s">
        <v>169</v>
      </c>
      <c r="D14" s="418" t="str">
        <f t="shared" si="0"/>
        <v>CFL Electronic Ballast 18 Watt quad 2-lamp</v>
      </c>
      <c r="E14" s="418">
        <v>2</v>
      </c>
      <c r="F14" s="419" t="s">
        <v>378</v>
      </c>
      <c r="G14" s="420">
        <v>36</v>
      </c>
    </row>
    <row r="15" spans="1:7" ht="18.75" customHeight="1">
      <c r="A15" s="99"/>
      <c r="B15" s="417" t="s">
        <v>142</v>
      </c>
      <c r="C15" s="418" t="s">
        <v>170</v>
      </c>
      <c r="D15" s="418" t="str">
        <f t="shared" si="0"/>
        <v>CFL Electronic Ballast 26 Watt quad</v>
      </c>
      <c r="E15" s="418">
        <v>1</v>
      </c>
      <c r="F15" s="419" t="s">
        <v>378</v>
      </c>
      <c r="G15" s="420">
        <v>28</v>
      </c>
    </row>
    <row r="16" spans="1:7" ht="18.75" customHeight="1">
      <c r="A16" s="99"/>
      <c r="B16" s="417" t="s">
        <v>142</v>
      </c>
      <c r="C16" s="418" t="s">
        <v>171</v>
      </c>
      <c r="D16" s="418" t="str">
        <f t="shared" si="0"/>
        <v>CFL Electronic Ballast 26 Watt quad 2-lamp</v>
      </c>
      <c r="E16" s="418">
        <v>2</v>
      </c>
      <c r="F16" s="419" t="s">
        <v>378</v>
      </c>
      <c r="G16" s="420">
        <v>52</v>
      </c>
    </row>
    <row r="17" spans="1:19" ht="18.75" customHeight="1">
      <c r="A17" s="99"/>
      <c r="B17" s="417" t="s">
        <v>142</v>
      </c>
      <c r="C17" s="418" t="s">
        <v>172</v>
      </c>
      <c r="D17" s="418" t="str">
        <f t="shared" si="0"/>
        <v>CFL Electronic Ballast 26 Watt quad 6-lamp</v>
      </c>
      <c r="E17" s="418">
        <v>6</v>
      </c>
      <c r="F17" s="419" t="s">
        <v>378</v>
      </c>
      <c r="G17" s="420">
        <v>150</v>
      </c>
    </row>
    <row r="18" spans="1:19" ht="18.75" customHeight="1">
      <c r="A18" s="99"/>
      <c r="B18" s="417" t="s">
        <v>142</v>
      </c>
      <c r="C18" s="418" t="s">
        <v>173</v>
      </c>
      <c r="D18" s="418" t="str">
        <f t="shared" si="0"/>
        <v>CFL Electronic Ballast 50 Watt twin</v>
      </c>
      <c r="E18" s="418">
        <v>1</v>
      </c>
      <c r="F18" s="419" t="s">
        <v>378</v>
      </c>
      <c r="G18" s="420">
        <v>61</v>
      </c>
    </row>
    <row r="19" spans="1:19" ht="18.75" customHeight="1">
      <c r="A19" s="99"/>
      <c r="B19" s="417" t="s">
        <v>142</v>
      </c>
      <c r="C19" s="418" t="s">
        <v>174</v>
      </c>
      <c r="D19" s="418" t="str">
        <f t="shared" si="0"/>
        <v>CFL Electronic Ballast 55 Watt twin</v>
      </c>
      <c r="E19" s="418">
        <v>1</v>
      </c>
      <c r="F19" s="419" t="s">
        <v>378</v>
      </c>
      <c r="G19" s="420">
        <v>59</v>
      </c>
    </row>
    <row r="20" spans="1:19" ht="18.75" customHeight="1">
      <c r="A20" s="99"/>
      <c r="B20" s="417" t="s">
        <v>142</v>
      </c>
      <c r="C20" s="418" t="s">
        <v>175</v>
      </c>
      <c r="D20" s="418" t="str">
        <f t="shared" si="0"/>
        <v>CFL Electronic Ballast 57 Watt triple</v>
      </c>
      <c r="E20" s="418">
        <v>1</v>
      </c>
      <c r="F20" s="419" t="s">
        <v>378</v>
      </c>
      <c r="G20" s="420">
        <v>60</v>
      </c>
    </row>
    <row r="21" spans="1:19" ht="18.75" customHeight="1">
      <c r="A21" s="99"/>
      <c r="B21" s="417" t="s">
        <v>144</v>
      </c>
      <c r="C21" s="418" t="s">
        <v>176</v>
      </c>
      <c r="D21" s="418" t="str">
        <f t="shared" si="0"/>
        <v>CFL Magnetic Ballast 10 Watt quad</v>
      </c>
      <c r="E21" s="418">
        <v>1</v>
      </c>
      <c r="F21" s="419" t="s">
        <v>378</v>
      </c>
      <c r="G21" s="420">
        <v>15</v>
      </c>
    </row>
    <row r="22" spans="1:19" ht="18.75" customHeight="1">
      <c r="A22" s="99"/>
      <c r="B22" s="417" t="s">
        <v>144</v>
      </c>
      <c r="C22" s="418" t="s">
        <v>177</v>
      </c>
      <c r="D22" s="418" t="str">
        <f t="shared" si="0"/>
        <v>CFL Magnetic Ballast 13 Watt</v>
      </c>
      <c r="E22" s="418">
        <v>1</v>
      </c>
      <c r="F22" s="419" t="s">
        <v>378</v>
      </c>
      <c r="G22" s="420">
        <v>17</v>
      </c>
    </row>
    <row r="23" spans="1:19" ht="15.5">
      <c r="A23" s="99"/>
      <c r="B23" s="417" t="s">
        <v>144</v>
      </c>
      <c r="C23" s="418" t="s">
        <v>166</v>
      </c>
      <c r="D23" s="418" t="str">
        <f t="shared" si="0"/>
        <v>CFL Magnetic Ballast 13 Watt quad 2-lamp</v>
      </c>
      <c r="E23" s="418">
        <v>2</v>
      </c>
      <c r="F23" s="419" t="s">
        <v>378</v>
      </c>
      <c r="G23" s="420">
        <v>31</v>
      </c>
    </row>
    <row r="24" spans="1:19" ht="15" customHeight="1">
      <c r="A24" s="99"/>
      <c r="B24" s="417" t="s">
        <v>144</v>
      </c>
      <c r="C24" s="418" t="s">
        <v>178</v>
      </c>
      <c r="D24" s="418" t="str">
        <f t="shared" si="0"/>
        <v>CFL Magnetic Ballast 13 Watt quad 3-lamp</v>
      </c>
      <c r="E24" s="418">
        <v>3</v>
      </c>
      <c r="F24" s="419" t="s">
        <v>378</v>
      </c>
      <c r="G24" s="420">
        <v>48</v>
      </c>
    </row>
    <row r="25" spans="1:19" ht="15" customHeight="1">
      <c r="B25" s="417" t="s">
        <v>144</v>
      </c>
      <c r="C25" s="418" t="s">
        <v>179</v>
      </c>
      <c r="D25" s="418" t="str">
        <f t="shared" si="0"/>
        <v>CFL Magnetic Ballast 15 Watt quad</v>
      </c>
      <c r="E25" s="418">
        <v>1</v>
      </c>
      <c r="F25" s="419" t="s">
        <v>378</v>
      </c>
      <c r="G25" s="420">
        <v>20</v>
      </c>
    </row>
    <row r="26" spans="1:19" ht="15" customHeight="1">
      <c r="B26" s="417" t="s">
        <v>144</v>
      </c>
      <c r="C26" s="418" t="s">
        <v>180</v>
      </c>
      <c r="D26" s="418" t="str">
        <f t="shared" si="0"/>
        <v>CFL Magnetic Ballast 17 Watt quad</v>
      </c>
      <c r="E26" s="418">
        <v>1</v>
      </c>
      <c r="F26" s="419" t="s">
        <v>378</v>
      </c>
      <c r="G26" s="420">
        <v>24</v>
      </c>
    </row>
    <row r="27" spans="1:19" ht="15" customHeight="1">
      <c r="B27" s="417" t="s">
        <v>144</v>
      </c>
      <c r="C27" s="418" t="s">
        <v>181</v>
      </c>
      <c r="D27" s="418" t="str">
        <f t="shared" si="0"/>
        <v>CFL Magnetic Ballast 17 Watt quad 2-lamp</v>
      </c>
      <c r="E27" s="418">
        <v>2</v>
      </c>
      <c r="F27" s="419" t="s">
        <v>378</v>
      </c>
      <c r="G27" s="420">
        <v>48</v>
      </c>
      <c r="H27" s="5"/>
      <c r="J27" s="5"/>
      <c r="K27" s="5"/>
      <c r="L27" s="5"/>
      <c r="M27" s="5"/>
      <c r="N27" s="5"/>
      <c r="O27" s="5"/>
      <c r="P27" s="5"/>
      <c r="Q27" s="6"/>
      <c r="R27" s="6"/>
      <c r="S27" s="5"/>
    </row>
    <row r="28" spans="1:19" ht="15.5">
      <c r="B28" s="417" t="s">
        <v>144</v>
      </c>
      <c r="C28" s="418" t="s">
        <v>168</v>
      </c>
      <c r="D28" s="418" t="str">
        <f t="shared" si="0"/>
        <v>CFL Magnetic Ballast 18 Watt quad</v>
      </c>
      <c r="E28" s="418">
        <v>1</v>
      </c>
      <c r="F28" s="419" t="s">
        <v>378</v>
      </c>
      <c r="G28" s="420">
        <v>23</v>
      </c>
    </row>
    <row r="29" spans="1:19" ht="15.5">
      <c r="A29" s="2"/>
      <c r="B29" s="417" t="s">
        <v>144</v>
      </c>
      <c r="C29" s="418" t="s">
        <v>169</v>
      </c>
      <c r="D29" s="418" t="str">
        <f t="shared" si="0"/>
        <v>CFL Magnetic Ballast 18 Watt quad 2-lamp</v>
      </c>
      <c r="E29" s="418">
        <v>2</v>
      </c>
      <c r="F29" s="419" t="s">
        <v>378</v>
      </c>
      <c r="G29" s="420">
        <v>44</v>
      </c>
    </row>
    <row r="30" spans="1:19" ht="15" customHeight="1">
      <c r="A30" s="112"/>
      <c r="B30" s="417" t="s">
        <v>144</v>
      </c>
      <c r="C30" s="418" t="s">
        <v>182</v>
      </c>
      <c r="D30" s="418" t="str">
        <f t="shared" si="0"/>
        <v>CFL Magnetic Ballast 20 Watt quad</v>
      </c>
      <c r="E30" s="418">
        <v>1</v>
      </c>
      <c r="F30" s="419" t="s">
        <v>378</v>
      </c>
      <c r="G30" s="420">
        <v>23</v>
      </c>
    </row>
    <row r="31" spans="1:19" ht="15" customHeight="1">
      <c r="A31" s="112"/>
      <c r="B31" s="417" t="s">
        <v>144</v>
      </c>
      <c r="C31" s="418" t="s">
        <v>183</v>
      </c>
      <c r="D31" s="418" t="str">
        <f t="shared" si="0"/>
        <v>CFL Magnetic Ballast 20 Watt quad 2-lamp</v>
      </c>
      <c r="E31" s="418">
        <v>2</v>
      </c>
      <c r="F31" s="419" t="s">
        <v>378</v>
      </c>
      <c r="G31" s="420">
        <v>46</v>
      </c>
    </row>
    <row r="32" spans="1:19" ht="15" customHeight="1">
      <c r="A32" s="112"/>
      <c r="B32" s="417" t="s">
        <v>144</v>
      </c>
      <c r="C32" s="418" t="s">
        <v>184</v>
      </c>
      <c r="D32" s="418" t="str">
        <f t="shared" si="0"/>
        <v>CFL Magnetic Ballast 22 Watt quad</v>
      </c>
      <c r="E32" s="418">
        <v>1</v>
      </c>
      <c r="F32" s="419" t="s">
        <v>378</v>
      </c>
      <c r="G32" s="420">
        <v>24</v>
      </c>
    </row>
    <row r="33" spans="1:7" ht="15" customHeight="1">
      <c r="A33" s="112"/>
      <c r="B33" s="417" t="s">
        <v>144</v>
      </c>
      <c r="C33" s="418" t="s">
        <v>185</v>
      </c>
      <c r="D33" s="418" t="str">
        <f t="shared" si="0"/>
        <v>CFL Magnetic Ballast 22 Watt quad 2-lamp</v>
      </c>
      <c r="E33" s="418">
        <v>2</v>
      </c>
      <c r="F33" s="419" t="s">
        <v>378</v>
      </c>
      <c r="G33" s="420">
        <v>48</v>
      </c>
    </row>
    <row r="34" spans="1:7" ht="15" customHeight="1">
      <c r="A34" s="112"/>
      <c r="B34" s="417" t="s">
        <v>144</v>
      </c>
      <c r="C34" s="418" t="s">
        <v>186</v>
      </c>
      <c r="D34" s="418" t="str">
        <f t="shared" si="0"/>
        <v>CFL Magnetic Ballast 22 Watt quad 3-lamp</v>
      </c>
      <c r="E34" s="418">
        <v>3</v>
      </c>
      <c r="F34" s="419" t="s">
        <v>378</v>
      </c>
      <c r="G34" s="420">
        <v>72</v>
      </c>
    </row>
    <row r="35" spans="1:7" ht="15" customHeight="1">
      <c r="A35" s="112"/>
      <c r="B35" s="417" t="s">
        <v>144</v>
      </c>
      <c r="C35" s="418" t="s">
        <v>170</v>
      </c>
      <c r="D35" s="418" t="str">
        <f t="shared" si="0"/>
        <v>CFL Magnetic Ballast 26 Watt quad</v>
      </c>
      <c r="E35" s="418">
        <v>1</v>
      </c>
      <c r="F35" s="419" t="s">
        <v>378</v>
      </c>
      <c r="G35" s="420">
        <v>33</v>
      </c>
    </row>
    <row r="36" spans="1:7" ht="15" customHeight="1">
      <c r="A36" s="112"/>
      <c r="B36" s="417" t="s">
        <v>144</v>
      </c>
      <c r="C36" s="418" t="s">
        <v>171</v>
      </c>
      <c r="D36" s="418" t="str">
        <f t="shared" si="0"/>
        <v>CFL Magnetic Ballast 26 Watt quad 2-lamp</v>
      </c>
      <c r="E36" s="418">
        <v>2</v>
      </c>
      <c r="F36" s="419" t="s">
        <v>378</v>
      </c>
      <c r="G36" s="420">
        <v>66</v>
      </c>
    </row>
    <row r="37" spans="1:7" ht="15.5">
      <c r="A37" s="4"/>
      <c r="B37" s="417" t="s">
        <v>144</v>
      </c>
      <c r="C37" s="418" t="s">
        <v>187</v>
      </c>
      <c r="D37" s="418" t="str">
        <f t="shared" si="0"/>
        <v>CFL Magnetic Ballast 26 Watt quad 3-lamp</v>
      </c>
      <c r="E37" s="418">
        <v>3</v>
      </c>
      <c r="F37" s="419" t="s">
        <v>378</v>
      </c>
      <c r="G37" s="420">
        <v>99</v>
      </c>
    </row>
    <row r="38" spans="1:7" ht="15" customHeight="1">
      <c r="A38" s="21"/>
      <c r="B38" s="417" t="s">
        <v>146</v>
      </c>
      <c r="C38" s="418" t="s">
        <v>188</v>
      </c>
      <c r="D38" s="418" t="str">
        <f t="shared" si="0"/>
        <v>CFL Screw Base 5 Watt</v>
      </c>
      <c r="E38" s="418">
        <v>1</v>
      </c>
      <c r="F38" s="419" t="s">
        <v>377</v>
      </c>
      <c r="G38" s="420">
        <v>5</v>
      </c>
    </row>
    <row r="39" spans="1:7" ht="15.5">
      <c r="A39" s="112"/>
      <c r="B39" s="417" t="s">
        <v>146</v>
      </c>
      <c r="C39" s="418" t="s">
        <v>189</v>
      </c>
      <c r="D39" s="418" t="str">
        <f t="shared" si="0"/>
        <v>CFL Screw Base 7 Watt</v>
      </c>
      <c r="E39" s="418">
        <v>1</v>
      </c>
      <c r="F39" s="419" t="s">
        <v>377</v>
      </c>
      <c r="G39" s="420">
        <v>7</v>
      </c>
    </row>
    <row r="40" spans="1:7" ht="15" customHeight="1">
      <c r="A40" s="112"/>
      <c r="B40" s="417" t="s">
        <v>146</v>
      </c>
      <c r="C40" s="418" t="s">
        <v>190</v>
      </c>
      <c r="D40" s="418" t="str">
        <f t="shared" si="0"/>
        <v>CFL Screw Base 9 Watt</v>
      </c>
      <c r="E40" s="418">
        <v>1</v>
      </c>
      <c r="F40" s="419" t="s">
        <v>377</v>
      </c>
      <c r="G40" s="420">
        <v>9</v>
      </c>
    </row>
    <row r="41" spans="1:7" ht="15.5">
      <c r="A41" s="112"/>
      <c r="B41" s="417" t="s">
        <v>146</v>
      </c>
      <c r="C41" s="418" t="s">
        <v>191</v>
      </c>
      <c r="D41" s="418" t="str">
        <f t="shared" si="0"/>
        <v>CFL Screw Base 11 Watt</v>
      </c>
      <c r="E41" s="418">
        <v>1</v>
      </c>
      <c r="F41" s="419" t="s">
        <v>377</v>
      </c>
      <c r="G41" s="420">
        <v>11</v>
      </c>
    </row>
    <row r="42" spans="1:7" ht="15" customHeight="1">
      <c r="A42" s="112"/>
      <c r="B42" s="417" t="s">
        <v>146</v>
      </c>
      <c r="C42" s="418" t="s">
        <v>177</v>
      </c>
      <c r="D42" s="418" t="str">
        <f t="shared" si="0"/>
        <v>CFL Screw Base 13 Watt</v>
      </c>
      <c r="E42" s="418">
        <v>1</v>
      </c>
      <c r="F42" s="419" t="s">
        <v>377</v>
      </c>
      <c r="G42" s="420">
        <v>13</v>
      </c>
    </row>
    <row r="43" spans="1:7" ht="15" customHeight="1">
      <c r="A43" s="112"/>
      <c r="B43" s="417" t="s">
        <v>146</v>
      </c>
      <c r="C43" s="418" t="s">
        <v>192</v>
      </c>
      <c r="D43" s="418" t="str">
        <f t="shared" si="0"/>
        <v>CFL Screw Base 15 Watt</v>
      </c>
      <c r="E43" s="418">
        <v>1</v>
      </c>
      <c r="F43" s="419" t="s">
        <v>377</v>
      </c>
      <c r="G43" s="420">
        <v>15</v>
      </c>
    </row>
    <row r="44" spans="1:7" ht="15" customHeight="1">
      <c r="A44" s="112"/>
      <c r="B44" s="417" t="s">
        <v>146</v>
      </c>
      <c r="C44" s="418" t="s">
        <v>193</v>
      </c>
      <c r="D44" s="418" t="str">
        <f t="shared" si="0"/>
        <v>CFL Screw Base 17 Watt</v>
      </c>
      <c r="E44" s="418">
        <v>1</v>
      </c>
      <c r="F44" s="419" t="s">
        <v>377</v>
      </c>
      <c r="G44" s="420">
        <v>17</v>
      </c>
    </row>
    <row r="45" spans="1:7" ht="15" customHeight="1">
      <c r="A45" s="5"/>
      <c r="B45" s="417" t="s">
        <v>146</v>
      </c>
      <c r="C45" s="418" t="s">
        <v>194</v>
      </c>
      <c r="D45" s="418" t="str">
        <f t="shared" si="0"/>
        <v>CFL Screw Base 18 Watt</v>
      </c>
      <c r="E45" s="418">
        <v>1</v>
      </c>
      <c r="F45" s="419" t="s">
        <v>377</v>
      </c>
      <c r="G45" s="420">
        <v>18</v>
      </c>
    </row>
    <row r="46" spans="1:7" ht="15" customHeight="1">
      <c r="A46" s="5"/>
      <c r="B46" s="417" t="s">
        <v>146</v>
      </c>
      <c r="C46" s="418" t="s">
        <v>195</v>
      </c>
      <c r="D46" s="418" t="str">
        <f t="shared" si="0"/>
        <v>CFL Screw Base 20 Watt</v>
      </c>
      <c r="E46" s="418">
        <v>1</v>
      </c>
      <c r="F46" s="419" t="s">
        <v>377</v>
      </c>
      <c r="G46" s="420">
        <v>20</v>
      </c>
    </row>
    <row r="47" spans="1:7" ht="15" customHeight="1">
      <c r="A47" s="12"/>
      <c r="B47" s="417" t="s">
        <v>146</v>
      </c>
      <c r="C47" s="418" t="s">
        <v>196</v>
      </c>
      <c r="D47" s="418" t="str">
        <f t="shared" si="0"/>
        <v>CFL Screw Base 23 Watt</v>
      </c>
      <c r="E47" s="418">
        <v>1</v>
      </c>
      <c r="F47" s="419" t="s">
        <v>377</v>
      </c>
      <c r="G47" s="420">
        <v>23</v>
      </c>
    </row>
    <row r="48" spans="1:7" ht="15" customHeight="1">
      <c r="A48" s="99"/>
      <c r="B48" s="417" t="s">
        <v>146</v>
      </c>
      <c r="C48" s="418" t="s">
        <v>197</v>
      </c>
      <c r="D48" s="418" t="str">
        <f t="shared" si="0"/>
        <v>CFL Screw Base 30 Watt</v>
      </c>
      <c r="E48" s="418">
        <v>1</v>
      </c>
      <c r="F48" s="419" t="s">
        <v>377</v>
      </c>
      <c r="G48" s="420">
        <v>30</v>
      </c>
    </row>
    <row r="49" spans="1:7" ht="15" customHeight="1">
      <c r="A49" s="99"/>
      <c r="B49" s="417" t="s">
        <v>146</v>
      </c>
      <c r="C49" s="418" t="s">
        <v>198</v>
      </c>
      <c r="D49" s="418" t="str">
        <f t="shared" si="0"/>
        <v>CFL Screw Base 32 Watt</v>
      </c>
      <c r="E49" s="418">
        <v>1</v>
      </c>
      <c r="F49" s="419" t="s">
        <v>377</v>
      </c>
      <c r="G49" s="420">
        <v>32</v>
      </c>
    </row>
    <row r="50" spans="1:7" ht="15" customHeight="1">
      <c r="A50" s="99"/>
      <c r="B50" s="417" t="s">
        <v>146</v>
      </c>
      <c r="C50" s="418" t="s">
        <v>199</v>
      </c>
      <c r="D50" s="418" t="str">
        <f t="shared" si="0"/>
        <v>CFL Screw Base 42 Watt</v>
      </c>
      <c r="E50" s="418">
        <v>1</v>
      </c>
      <c r="F50" s="419" t="s">
        <v>377</v>
      </c>
      <c r="G50" s="420">
        <v>42</v>
      </c>
    </row>
    <row r="51" spans="1:7" ht="15" customHeight="1">
      <c r="B51" s="417" t="s">
        <v>146</v>
      </c>
      <c r="C51" s="418" t="s">
        <v>200</v>
      </c>
      <c r="D51" s="418" t="str">
        <f t="shared" si="0"/>
        <v>CFL Screw Base 53 Watt</v>
      </c>
      <c r="E51" s="418">
        <v>1</v>
      </c>
      <c r="F51" s="419" t="s">
        <v>377</v>
      </c>
      <c r="G51" s="420">
        <v>53</v>
      </c>
    </row>
    <row r="52" spans="1:7" ht="15" customHeight="1">
      <c r="B52" s="417" t="s">
        <v>42</v>
      </c>
      <c r="C52" s="418" t="s">
        <v>201</v>
      </c>
      <c r="D52" s="418" t="str">
        <f t="shared" si="0"/>
        <v>Fluorescent T12 18" (T8 equivalent)</v>
      </c>
      <c r="E52" s="418">
        <v>1</v>
      </c>
      <c r="F52" s="419" t="s">
        <v>377</v>
      </c>
      <c r="G52" s="421">
        <v>19</v>
      </c>
    </row>
    <row r="53" spans="1:7" ht="15" customHeight="1">
      <c r="B53" s="417" t="s">
        <v>42</v>
      </c>
      <c r="C53" s="418" t="s">
        <v>202</v>
      </c>
      <c r="D53" s="418" t="str">
        <f t="shared" si="0"/>
        <v>Fluorescent T12 18"</v>
      </c>
      <c r="E53" s="418">
        <v>1</v>
      </c>
      <c r="F53" s="419" t="s">
        <v>377</v>
      </c>
      <c r="G53" s="420">
        <v>19</v>
      </c>
    </row>
    <row r="54" spans="1:7" ht="15" customHeight="1">
      <c r="B54" s="417" t="s">
        <v>42</v>
      </c>
      <c r="C54" s="418" t="s">
        <v>203</v>
      </c>
      <c r="D54" s="418" t="str">
        <f t="shared" si="0"/>
        <v>Fluorescent T12 18" 2-lamp (T8 equivalent)</v>
      </c>
      <c r="E54" s="418">
        <v>2</v>
      </c>
      <c r="F54" s="419" t="s">
        <v>377</v>
      </c>
      <c r="G54" s="420">
        <v>36</v>
      </c>
    </row>
    <row r="55" spans="1:7" ht="15" customHeight="1">
      <c r="B55" s="417" t="s">
        <v>42</v>
      </c>
      <c r="C55" s="418" t="s">
        <v>204</v>
      </c>
      <c r="D55" s="418" t="str">
        <f t="shared" si="0"/>
        <v>Fluorescent T12 18" 2-lamp</v>
      </c>
      <c r="E55" s="418">
        <v>2</v>
      </c>
      <c r="F55" s="419" t="s">
        <v>377</v>
      </c>
      <c r="G55" s="420">
        <v>36</v>
      </c>
    </row>
    <row r="56" spans="1:7" ht="15" customHeight="1">
      <c r="B56" s="417" t="s">
        <v>42</v>
      </c>
      <c r="C56" s="418" t="s">
        <v>205</v>
      </c>
      <c r="D56" s="418" t="str">
        <f t="shared" si="0"/>
        <v>Fluorescent T12 24" (T8 equivalent)</v>
      </c>
      <c r="E56" s="418">
        <v>1</v>
      </c>
      <c r="F56" s="419" t="s">
        <v>377</v>
      </c>
      <c r="G56" s="420">
        <v>20</v>
      </c>
    </row>
    <row r="57" spans="1:7" ht="15" customHeight="1">
      <c r="B57" s="417" t="s">
        <v>42</v>
      </c>
      <c r="C57" s="418" t="s">
        <v>206</v>
      </c>
      <c r="D57" s="418" t="str">
        <f t="shared" si="0"/>
        <v>Fluorescent T12 24"</v>
      </c>
      <c r="E57" s="418">
        <v>1</v>
      </c>
      <c r="F57" s="419" t="s">
        <v>377</v>
      </c>
      <c r="G57" s="420">
        <v>28</v>
      </c>
    </row>
    <row r="58" spans="1:7" ht="15" customHeight="1">
      <c r="B58" s="417" t="s">
        <v>42</v>
      </c>
      <c r="C58" s="418" t="s">
        <v>207</v>
      </c>
      <c r="D58" s="418" t="str">
        <f t="shared" si="0"/>
        <v>Fluorescent T12 24" 2-lamp (T8 equivalent)</v>
      </c>
      <c r="E58" s="418">
        <v>2</v>
      </c>
      <c r="F58" s="419" t="s">
        <v>377</v>
      </c>
      <c r="G58" s="420">
        <v>32</v>
      </c>
    </row>
    <row r="59" spans="1:7" ht="15" customHeight="1">
      <c r="B59" s="417" t="s">
        <v>42</v>
      </c>
      <c r="C59" s="418" t="s">
        <v>208</v>
      </c>
      <c r="D59" s="418" t="str">
        <f t="shared" si="0"/>
        <v>Fluorescent T12 24" 2-lamp</v>
      </c>
      <c r="E59" s="418">
        <v>2</v>
      </c>
      <c r="F59" s="419" t="s">
        <v>377</v>
      </c>
      <c r="G59" s="420">
        <v>56</v>
      </c>
    </row>
    <row r="60" spans="1:7" ht="15" customHeight="1">
      <c r="B60" s="417" t="s">
        <v>42</v>
      </c>
      <c r="C60" s="418" t="s">
        <v>209</v>
      </c>
      <c r="D60" s="418" t="str">
        <f t="shared" si="0"/>
        <v>Fluorescent T12 24" 3-lamp (T8 equivalent)</v>
      </c>
      <c r="E60" s="418">
        <v>3</v>
      </c>
      <c r="F60" s="419" t="s">
        <v>377</v>
      </c>
      <c r="G60" s="420">
        <v>46</v>
      </c>
    </row>
    <row r="61" spans="1:7" ht="15" customHeight="1">
      <c r="B61" s="417" t="s">
        <v>42</v>
      </c>
      <c r="C61" s="418" t="s">
        <v>210</v>
      </c>
      <c r="D61" s="418" t="str">
        <f t="shared" si="0"/>
        <v>Fluorescent T12 24" 3-lamp</v>
      </c>
      <c r="E61" s="418">
        <v>3</v>
      </c>
      <c r="F61" s="419" t="s">
        <v>377</v>
      </c>
      <c r="G61" s="420">
        <v>62</v>
      </c>
    </row>
    <row r="62" spans="1:7" ht="15" customHeight="1">
      <c r="B62" s="417" t="s">
        <v>42</v>
      </c>
      <c r="C62" s="418" t="s">
        <v>211</v>
      </c>
      <c r="D62" s="418" t="str">
        <f t="shared" si="0"/>
        <v>Fluorescent T12 24" 4-lamp (T8 equivalent)</v>
      </c>
      <c r="E62" s="418">
        <v>4</v>
      </c>
      <c r="F62" s="419" t="s">
        <v>377</v>
      </c>
      <c r="G62" s="420">
        <v>68</v>
      </c>
    </row>
    <row r="63" spans="1:7" ht="15" customHeight="1">
      <c r="B63" s="417" t="s">
        <v>42</v>
      </c>
      <c r="C63" s="418" t="s">
        <v>43</v>
      </c>
      <c r="D63" s="418" t="str">
        <f t="shared" si="0"/>
        <v>Fluorescent T12 24" 4-lamp</v>
      </c>
      <c r="E63" s="418">
        <v>4</v>
      </c>
      <c r="F63" s="419" t="s">
        <v>377</v>
      </c>
      <c r="G63" s="420">
        <v>112</v>
      </c>
    </row>
    <row r="64" spans="1:7" ht="15" customHeight="1">
      <c r="B64" s="417" t="s">
        <v>42</v>
      </c>
      <c r="C64" s="418" t="s">
        <v>212</v>
      </c>
      <c r="D64" s="418" t="str">
        <f t="shared" si="0"/>
        <v>Fluorescent T12 36" 2-lamp (T8 equivalent)</v>
      </c>
      <c r="E64" s="418">
        <v>2</v>
      </c>
      <c r="F64" s="419" t="s">
        <v>377</v>
      </c>
      <c r="G64" s="420">
        <v>46</v>
      </c>
    </row>
    <row r="65" spans="2:7" ht="15" customHeight="1">
      <c r="B65" s="417" t="s">
        <v>42</v>
      </c>
      <c r="C65" s="418" t="s">
        <v>213</v>
      </c>
      <c r="D65" s="418" t="str">
        <f t="shared" si="0"/>
        <v>Fluorescent T12 36" 2-lamp</v>
      </c>
      <c r="E65" s="418">
        <v>2</v>
      </c>
      <c r="F65" s="419" t="s">
        <v>377</v>
      </c>
      <c r="G65" s="420">
        <v>66</v>
      </c>
    </row>
    <row r="66" spans="2:7" ht="15" customHeight="1">
      <c r="B66" s="417" t="s">
        <v>42</v>
      </c>
      <c r="C66" s="418" t="s">
        <v>214</v>
      </c>
      <c r="D66" s="418" t="str">
        <f t="shared" si="0"/>
        <v>Fluorescent T12 48" (T8 equivalent)</v>
      </c>
      <c r="E66" s="418">
        <v>1</v>
      </c>
      <c r="F66" s="419" t="s">
        <v>377</v>
      </c>
      <c r="G66" s="420">
        <v>31</v>
      </c>
    </row>
    <row r="67" spans="2:7" ht="15" customHeight="1">
      <c r="B67" s="417" t="s">
        <v>42</v>
      </c>
      <c r="C67" s="418" t="s">
        <v>215</v>
      </c>
      <c r="D67" s="418" t="str">
        <f t="shared" si="0"/>
        <v>Fluorescent T12 48"</v>
      </c>
      <c r="E67" s="418">
        <v>1</v>
      </c>
      <c r="F67" s="419" t="s">
        <v>377</v>
      </c>
      <c r="G67" s="420">
        <v>43</v>
      </c>
    </row>
    <row r="68" spans="2:7" ht="15.5">
      <c r="B68" s="417" t="s">
        <v>42</v>
      </c>
      <c r="C68" s="418" t="s">
        <v>216</v>
      </c>
      <c r="D68" s="418" t="str">
        <f t="shared" si="0"/>
        <v>Fluorescent T12 48" 2-lamp (T8 equivalent)</v>
      </c>
      <c r="E68" s="418">
        <v>2</v>
      </c>
      <c r="F68" s="419" t="s">
        <v>377</v>
      </c>
      <c r="G68" s="420">
        <v>58</v>
      </c>
    </row>
    <row r="69" spans="2:7" ht="15.5">
      <c r="B69" s="417" t="s">
        <v>42</v>
      </c>
      <c r="C69" s="418" t="s">
        <v>217</v>
      </c>
      <c r="D69" s="418" t="str">
        <f t="shared" si="0"/>
        <v>Fluorescent T12 48" 2-lamp</v>
      </c>
      <c r="E69" s="418">
        <v>2</v>
      </c>
      <c r="F69" s="419" t="s">
        <v>377</v>
      </c>
      <c r="G69" s="420">
        <v>72</v>
      </c>
    </row>
    <row r="70" spans="2:7" ht="15.5">
      <c r="B70" s="417" t="s">
        <v>42</v>
      </c>
      <c r="C70" s="418" t="s">
        <v>218</v>
      </c>
      <c r="D70" s="418" t="str">
        <f t="shared" si="0"/>
        <v>Fluorescent T12 48" 3-lamp (T8 equivalent)</v>
      </c>
      <c r="E70" s="418">
        <v>3</v>
      </c>
      <c r="F70" s="419" t="s">
        <v>377</v>
      </c>
      <c r="G70" s="420">
        <v>84</v>
      </c>
    </row>
    <row r="71" spans="2:7" ht="15.5">
      <c r="B71" s="417" t="s">
        <v>42</v>
      </c>
      <c r="C71" s="418" t="s">
        <v>219</v>
      </c>
      <c r="D71" s="418" t="str">
        <f t="shared" si="0"/>
        <v>Fluorescent T12 48" 3-lamp</v>
      </c>
      <c r="E71" s="418">
        <v>3</v>
      </c>
      <c r="F71" s="419" t="s">
        <v>377</v>
      </c>
      <c r="G71" s="420">
        <v>115</v>
      </c>
    </row>
    <row r="72" spans="2:7" ht="15.5">
      <c r="B72" s="417" t="s">
        <v>42</v>
      </c>
      <c r="C72" s="418" t="s">
        <v>220</v>
      </c>
      <c r="D72" s="418" t="str">
        <f t="shared" si="0"/>
        <v>Fluorescent T12 48" 4-lamp (T8 equivalent)</v>
      </c>
      <c r="E72" s="418">
        <v>4</v>
      </c>
      <c r="F72" s="419" t="s">
        <v>377</v>
      </c>
      <c r="G72" s="420">
        <v>112</v>
      </c>
    </row>
    <row r="73" spans="2:7" ht="15.5">
      <c r="B73" s="417" t="s">
        <v>42</v>
      </c>
      <c r="C73" s="418" t="s">
        <v>47</v>
      </c>
      <c r="D73" s="418" t="str">
        <f t="shared" si="0"/>
        <v>Fluorescent T12 48" 4-lamp</v>
      </c>
      <c r="E73" s="418">
        <v>4</v>
      </c>
      <c r="F73" s="419" t="s">
        <v>377</v>
      </c>
      <c r="G73" s="420">
        <v>144</v>
      </c>
    </row>
    <row r="74" spans="2:7" ht="15.5">
      <c r="B74" s="417" t="s">
        <v>42</v>
      </c>
      <c r="C74" s="418" t="s">
        <v>221</v>
      </c>
      <c r="D74" s="418" t="str">
        <f t="shared" si="0"/>
        <v>Fluorescent T12 48" 6-lamp (T8 equivalent)</v>
      </c>
      <c r="E74" s="418">
        <v>6</v>
      </c>
      <c r="F74" s="419" t="s">
        <v>377</v>
      </c>
      <c r="G74" s="420">
        <v>168</v>
      </c>
    </row>
    <row r="75" spans="2:7" ht="15.5">
      <c r="B75" s="417" t="s">
        <v>42</v>
      </c>
      <c r="C75" s="418" t="s">
        <v>222</v>
      </c>
      <c r="D75" s="418" t="str">
        <f t="shared" ref="D75:D138" si="1">CONCATENATE(B75," ",C75)</f>
        <v>Fluorescent T12 48" 6-lamp</v>
      </c>
      <c r="E75" s="418">
        <v>6</v>
      </c>
      <c r="F75" s="419" t="s">
        <v>377</v>
      </c>
      <c r="G75" s="420">
        <v>216</v>
      </c>
    </row>
    <row r="76" spans="2:7" ht="15.5">
      <c r="B76" s="417" t="s">
        <v>42</v>
      </c>
      <c r="C76" s="418" t="s">
        <v>223</v>
      </c>
      <c r="D76" s="418" t="str">
        <f t="shared" si="1"/>
        <v>Fluorescent T12 60" (T8 equivalent)</v>
      </c>
      <c r="E76" s="418">
        <v>1</v>
      </c>
      <c r="F76" s="419" t="s">
        <v>377</v>
      </c>
      <c r="G76" s="420">
        <v>41</v>
      </c>
    </row>
    <row r="77" spans="2:7" ht="15.5">
      <c r="B77" s="417" t="s">
        <v>42</v>
      </c>
      <c r="C77" s="418" t="s">
        <v>224</v>
      </c>
      <c r="D77" s="418" t="str">
        <f t="shared" si="1"/>
        <v>Fluorescent T12 60"</v>
      </c>
      <c r="E77" s="418">
        <v>1</v>
      </c>
      <c r="F77" s="419" t="s">
        <v>377</v>
      </c>
      <c r="G77" s="420">
        <v>63</v>
      </c>
    </row>
    <row r="78" spans="2:7" ht="15.5">
      <c r="B78" s="417" t="s">
        <v>42</v>
      </c>
      <c r="C78" s="418" t="s">
        <v>225</v>
      </c>
      <c r="D78" s="418" t="str">
        <f t="shared" si="1"/>
        <v>Fluorescent T12 60" high output (T8 equivalent)</v>
      </c>
      <c r="E78" s="418">
        <v>1</v>
      </c>
      <c r="F78" s="419" t="s">
        <v>377</v>
      </c>
      <c r="G78" s="420">
        <v>61</v>
      </c>
    </row>
    <row r="79" spans="2:7" ht="15.5">
      <c r="B79" s="417" t="s">
        <v>42</v>
      </c>
      <c r="C79" s="418" t="s">
        <v>226</v>
      </c>
      <c r="D79" s="418" t="str">
        <f t="shared" si="1"/>
        <v>Fluorescent T12 60" high output</v>
      </c>
      <c r="E79" s="418">
        <v>1</v>
      </c>
      <c r="F79" s="419" t="s">
        <v>377</v>
      </c>
      <c r="G79" s="420">
        <v>92</v>
      </c>
    </row>
    <row r="80" spans="2:7" ht="15.5">
      <c r="B80" s="417" t="s">
        <v>42</v>
      </c>
      <c r="C80" s="418" t="s">
        <v>227</v>
      </c>
      <c r="D80" s="418" t="str">
        <f t="shared" si="1"/>
        <v>Fluorescent T12 60" 2-lamp (T8 equivalent)</v>
      </c>
      <c r="E80" s="418">
        <v>2</v>
      </c>
      <c r="F80" s="419" t="s">
        <v>377</v>
      </c>
      <c r="G80" s="420">
        <v>113</v>
      </c>
    </row>
    <row r="81" spans="2:7" ht="15.5">
      <c r="B81" s="417" t="s">
        <v>42</v>
      </c>
      <c r="C81" s="418" t="s">
        <v>228</v>
      </c>
      <c r="D81" s="418" t="str">
        <f t="shared" si="1"/>
        <v>Fluorescent T12 60" 2-lamp</v>
      </c>
      <c r="E81" s="418">
        <v>2</v>
      </c>
      <c r="F81" s="419" t="s">
        <v>377</v>
      </c>
      <c r="G81" s="420">
        <v>128</v>
      </c>
    </row>
    <row r="82" spans="2:7" ht="15.5">
      <c r="B82" s="417" t="s">
        <v>42</v>
      </c>
      <c r="C82" s="418" t="s">
        <v>229</v>
      </c>
      <c r="D82" s="418" t="str">
        <f t="shared" si="1"/>
        <v>Fluorescent T12 60" high output 2-lamp (T8 equivalent)</v>
      </c>
      <c r="E82" s="418">
        <v>2</v>
      </c>
      <c r="F82" s="419" t="s">
        <v>377</v>
      </c>
      <c r="G82" s="420">
        <v>144</v>
      </c>
    </row>
    <row r="83" spans="2:7" ht="15.5">
      <c r="B83" s="417" t="s">
        <v>42</v>
      </c>
      <c r="C83" s="418" t="s">
        <v>230</v>
      </c>
      <c r="D83" s="418" t="str">
        <f t="shared" si="1"/>
        <v>Fluorescent T12 60" high output 2-lamp</v>
      </c>
      <c r="E83" s="418">
        <v>2</v>
      </c>
      <c r="F83" s="419" t="s">
        <v>377</v>
      </c>
      <c r="G83" s="420">
        <v>168</v>
      </c>
    </row>
    <row r="84" spans="2:7" ht="15.5">
      <c r="B84" s="417" t="s">
        <v>42</v>
      </c>
      <c r="C84" s="418" t="s">
        <v>231</v>
      </c>
      <c r="D84" s="418" t="str">
        <f t="shared" si="1"/>
        <v>Fluorescent T12 60" 4-lamp (T8 equivalent)</v>
      </c>
      <c r="E84" s="418">
        <v>4</v>
      </c>
      <c r="F84" s="419" t="s">
        <v>377</v>
      </c>
      <c r="G84" s="420">
        <v>219</v>
      </c>
    </row>
    <row r="85" spans="2:7" ht="15.5">
      <c r="B85" s="417" t="s">
        <v>42</v>
      </c>
      <c r="C85" s="418" t="s">
        <v>232</v>
      </c>
      <c r="D85" s="418" t="str">
        <f t="shared" si="1"/>
        <v>Fluorescent T12 60" 4-lamp</v>
      </c>
      <c r="E85" s="418">
        <v>4</v>
      </c>
      <c r="F85" s="419" t="s">
        <v>377</v>
      </c>
      <c r="G85" s="420">
        <v>226</v>
      </c>
    </row>
    <row r="86" spans="2:7" ht="15.5">
      <c r="B86" s="417" t="s">
        <v>42</v>
      </c>
      <c r="C86" s="418" t="s">
        <v>233</v>
      </c>
      <c r="D86" s="418" t="str">
        <f t="shared" si="1"/>
        <v>Fluorescent T12 96" (T8 equivalent)</v>
      </c>
      <c r="E86" s="418">
        <v>1</v>
      </c>
      <c r="F86" s="419" t="s">
        <v>377</v>
      </c>
      <c r="G86" s="420">
        <v>58</v>
      </c>
    </row>
    <row r="87" spans="2:7" ht="15.5">
      <c r="B87" s="417" t="s">
        <v>42</v>
      </c>
      <c r="C87" s="418" t="s">
        <v>234</v>
      </c>
      <c r="D87" s="418" t="str">
        <f t="shared" si="1"/>
        <v>Fluorescent T12 96"</v>
      </c>
      <c r="E87" s="418">
        <v>1</v>
      </c>
      <c r="F87" s="419" t="s">
        <v>377</v>
      </c>
      <c r="G87" s="420">
        <v>75</v>
      </c>
    </row>
    <row r="88" spans="2:7" ht="15.5">
      <c r="B88" s="417" t="s">
        <v>42</v>
      </c>
      <c r="C88" s="418" t="s">
        <v>235</v>
      </c>
      <c r="D88" s="418" t="str">
        <f t="shared" si="1"/>
        <v>Fluorescent T12 96" high output (T8 equivalent)</v>
      </c>
      <c r="E88" s="418">
        <v>1</v>
      </c>
      <c r="F88" s="419" t="s">
        <v>377</v>
      </c>
      <c r="G88" s="420">
        <v>80</v>
      </c>
    </row>
    <row r="89" spans="2:7" ht="15.5">
      <c r="B89" s="417" t="s">
        <v>42</v>
      </c>
      <c r="C89" s="418" t="s">
        <v>236</v>
      </c>
      <c r="D89" s="418" t="str">
        <f t="shared" si="1"/>
        <v>Fluorescent T12 96" high output</v>
      </c>
      <c r="E89" s="418">
        <v>1</v>
      </c>
      <c r="F89" s="419" t="s">
        <v>377</v>
      </c>
      <c r="G89" s="420">
        <v>112</v>
      </c>
    </row>
    <row r="90" spans="2:7" ht="15.5">
      <c r="B90" s="417" t="s">
        <v>42</v>
      </c>
      <c r="C90" s="418" t="s">
        <v>237</v>
      </c>
      <c r="D90" s="418" t="str">
        <f t="shared" si="1"/>
        <v>Fluorescent T12 96" 2-lamp (T8 equivalent)</v>
      </c>
      <c r="E90" s="418">
        <v>2</v>
      </c>
      <c r="F90" s="419" t="s">
        <v>377</v>
      </c>
      <c r="G90" s="420">
        <v>98</v>
      </c>
    </row>
    <row r="91" spans="2:7" ht="15.5">
      <c r="B91" s="417" t="s">
        <v>42</v>
      </c>
      <c r="C91" s="418" t="s">
        <v>238</v>
      </c>
      <c r="D91" s="418" t="str">
        <f t="shared" si="1"/>
        <v>Fluorescent T12 96" 2-lamp</v>
      </c>
      <c r="E91" s="418">
        <v>2</v>
      </c>
      <c r="F91" s="419" t="s">
        <v>377</v>
      </c>
      <c r="G91" s="420">
        <v>128</v>
      </c>
    </row>
    <row r="92" spans="2:7" ht="15.5">
      <c r="B92" s="417" t="s">
        <v>42</v>
      </c>
      <c r="C92" s="418" t="s">
        <v>239</v>
      </c>
      <c r="D92" s="418" t="str">
        <f t="shared" si="1"/>
        <v>Fluorescent T12 96" high output 2-lamp (T8 equivalent)</v>
      </c>
      <c r="E92" s="418">
        <v>2</v>
      </c>
      <c r="F92" s="419" t="s">
        <v>377</v>
      </c>
      <c r="G92" s="420">
        <v>160</v>
      </c>
    </row>
    <row r="93" spans="2:7" ht="15.5">
      <c r="B93" s="417" t="s">
        <v>42</v>
      </c>
      <c r="C93" s="418" t="s">
        <v>240</v>
      </c>
      <c r="D93" s="418" t="str">
        <f t="shared" si="1"/>
        <v>Fluorescent T12 96" high output 2-lamp</v>
      </c>
      <c r="E93" s="418">
        <v>2</v>
      </c>
      <c r="F93" s="419" t="s">
        <v>377</v>
      </c>
      <c r="G93" s="420">
        <v>227</v>
      </c>
    </row>
    <row r="94" spans="2:7" ht="15.5">
      <c r="B94" s="417" t="s">
        <v>42</v>
      </c>
      <c r="C94" s="418" t="s">
        <v>241</v>
      </c>
      <c r="D94" s="418" t="str">
        <f t="shared" si="1"/>
        <v>Fluorescent T12 96" 4-lamp (T8 equivalent)</v>
      </c>
      <c r="E94" s="418">
        <v>4</v>
      </c>
      <c r="F94" s="419" t="s">
        <v>377</v>
      </c>
      <c r="G94" s="420">
        <v>219</v>
      </c>
    </row>
    <row r="95" spans="2:7" ht="15.5">
      <c r="B95" s="417" t="s">
        <v>42</v>
      </c>
      <c r="C95" s="418" t="s">
        <v>242</v>
      </c>
      <c r="D95" s="418" t="str">
        <f t="shared" si="1"/>
        <v>Fluorescent T12 96" 4-lamp</v>
      </c>
      <c r="E95" s="418">
        <v>4</v>
      </c>
      <c r="F95" s="419" t="s">
        <v>377</v>
      </c>
      <c r="G95" s="420">
        <v>256</v>
      </c>
    </row>
    <row r="96" spans="2:7" ht="15.5">
      <c r="B96" s="417" t="s">
        <v>148</v>
      </c>
      <c r="C96" s="418" t="s">
        <v>243</v>
      </c>
      <c r="D96" s="418" t="str">
        <f t="shared" si="1"/>
        <v>Fluorescent T5 46"</v>
      </c>
      <c r="E96" s="418">
        <v>1</v>
      </c>
      <c r="F96" s="419" t="s">
        <v>377</v>
      </c>
      <c r="G96" s="421">
        <v>39.25</v>
      </c>
    </row>
    <row r="97" spans="2:7" ht="15.5">
      <c r="B97" s="417" t="s">
        <v>148</v>
      </c>
      <c r="C97" s="418" t="s">
        <v>244</v>
      </c>
      <c r="D97" s="418" t="str">
        <f t="shared" si="1"/>
        <v>Fluorescent T5 46" 2-lamp</v>
      </c>
      <c r="E97" s="418">
        <v>2</v>
      </c>
      <c r="F97" s="419" t="s">
        <v>377</v>
      </c>
      <c r="G97" s="420">
        <v>65</v>
      </c>
    </row>
    <row r="98" spans="2:7" ht="15.5">
      <c r="B98" s="417" t="s">
        <v>148</v>
      </c>
      <c r="C98" s="418" t="s">
        <v>245</v>
      </c>
      <c r="D98" s="418" t="str">
        <f t="shared" si="1"/>
        <v>Fluorescent T5 46" 3-lamp</v>
      </c>
      <c r="E98" s="418">
        <v>3</v>
      </c>
      <c r="F98" s="419" t="s">
        <v>377</v>
      </c>
      <c r="G98" s="420">
        <v>95</v>
      </c>
    </row>
    <row r="99" spans="2:7" ht="15.5">
      <c r="B99" s="417" t="s">
        <v>148</v>
      </c>
      <c r="C99" s="418" t="s">
        <v>246</v>
      </c>
      <c r="D99" s="418" t="str">
        <f t="shared" si="1"/>
        <v>Fluorescent T5 46" 4-lamp</v>
      </c>
      <c r="E99" s="418">
        <v>4</v>
      </c>
      <c r="F99" s="419" t="s">
        <v>377</v>
      </c>
      <c r="G99" s="420">
        <v>123</v>
      </c>
    </row>
    <row r="100" spans="2:7" ht="15.5">
      <c r="B100" s="417" t="s">
        <v>148</v>
      </c>
      <c r="C100" s="418" t="s">
        <v>247</v>
      </c>
      <c r="D100" s="418" t="str">
        <f t="shared" si="1"/>
        <v>Fluorescent T5 46" 6-lamp</v>
      </c>
      <c r="E100" s="418">
        <v>6</v>
      </c>
      <c r="F100" s="419" t="s">
        <v>377</v>
      </c>
      <c r="G100" s="420">
        <v>185</v>
      </c>
    </row>
    <row r="101" spans="2:7" ht="15.5">
      <c r="B101" s="417" t="s">
        <v>148</v>
      </c>
      <c r="C101" s="418" t="s">
        <v>248</v>
      </c>
      <c r="D101" s="418" t="str">
        <f t="shared" si="1"/>
        <v>Fluorescent T5 46" 8-lamp</v>
      </c>
      <c r="E101" s="418">
        <v>8</v>
      </c>
      <c r="F101" s="419" t="s">
        <v>377</v>
      </c>
      <c r="G101" s="420">
        <v>247</v>
      </c>
    </row>
    <row r="102" spans="2:7" ht="15.5">
      <c r="B102" s="417" t="s">
        <v>148</v>
      </c>
      <c r="C102" s="418" t="s">
        <v>249</v>
      </c>
      <c r="D102" s="418" t="str">
        <f t="shared" si="1"/>
        <v>Fluorescent T5 46" high output</v>
      </c>
      <c r="E102" s="418">
        <v>1</v>
      </c>
      <c r="F102" s="419" t="s">
        <v>377</v>
      </c>
      <c r="G102" s="420">
        <v>62</v>
      </c>
    </row>
    <row r="103" spans="2:7" ht="15.5">
      <c r="B103" s="417" t="s">
        <v>148</v>
      </c>
      <c r="C103" s="418" t="s">
        <v>250</v>
      </c>
      <c r="D103" s="418" t="str">
        <f t="shared" si="1"/>
        <v>Fluorescent T5 46" high output 2-lamp</v>
      </c>
      <c r="E103" s="418">
        <v>2</v>
      </c>
      <c r="F103" s="419" t="s">
        <v>377</v>
      </c>
      <c r="G103" s="420">
        <v>118</v>
      </c>
    </row>
    <row r="104" spans="2:7" ht="15.5">
      <c r="B104" s="417" t="s">
        <v>148</v>
      </c>
      <c r="C104" s="418" t="s">
        <v>251</v>
      </c>
      <c r="D104" s="418" t="str">
        <f t="shared" si="1"/>
        <v xml:space="preserve">Fluorescent T5 46" 54 Watt 2-lamp  </v>
      </c>
      <c r="E104" s="418">
        <v>2</v>
      </c>
      <c r="F104" s="419" t="s">
        <v>377</v>
      </c>
      <c r="G104" s="420">
        <v>107</v>
      </c>
    </row>
    <row r="105" spans="2:7" ht="15.5">
      <c r="B105" s="417" t="s">
        <v>148</v>
      </c>
      <c r="C105" s="418" t="s">
        <v>252</v>
      </c>
      <c r="D105" s="418" t="str">
        <f t="shared" si="1"/>
        <v xml:space="preserve">Fluorescent T5 46" 54 Watt high output 3-lamp  </v>
      </c>
      <c r="E105" s="418">
        <v>3</v>
      </c>
      <c r="F105" s="419" t="s">
        <v>377</v>
      </c>
      <c r="G105" s="420">
        <v>182</v>
      </c>
    </row>
    <row r="106" spans="2:7" ht="15.5">
      <c r="B106" s="417" t="s">
        <v>148</v>
      </c>
      <c r="C106" s="418" t="s">
        <v>253</v>
      </c>
      <c r="D106" s="418" t="str">
        <f t="shared" si="1"/>
        <v xml:space="preserve">Fluorescent T5 46" 54 Watt high output 4-lamp  </v>
      </c>
      <c r="E106" s="418">
        <v>4</v>
      </c>
      <c r="F106" s="419" t="s">
        <v>377</v>
      </c>
      <c r="G106" s="420">
        <v>237</v>
      </c>
    </row>
    <row r="107" spans="2:7" ht="15.5">
      <c r="B107" s="417" t="s">
        <v>148</v>
      </c>
      <c r="C107" s="418" t="s">
        <v>254</v>
      </c>
      <c r="D107" s="418" t="str">
        <f t="shared" si="1"/>
        <v xml:space="preserve">Fluorescent T5 46" 54 Watt high output 6-lamp  </v>
      </c>
      <c r="E107" s="418">
        <v>6</v>
      </c>
      <c r="F107" s="419" t="s">
        <v>377</v>
      </c>
      <c r="G107" s="420">
        <v>355</v>
      </c>
    </row>
    <row r="108" spans="2:7" ht="15.5">
      <c r="B108" s="417" t="s">
        <v>148</v>
      </c>
      <c r="C108" s="418" t="s">
        <v>255</v>
      </c>
      <c r="D108" s="418" t="str">
        <f t="shared" si="1"/>
        <v xml:space="preserve">Fluorescent T5 46" 54 Watt high output 8-lamp  </v>
      </c>
      <c r="E108" s="418">
        <v>8</v>
      </c>
      <c r="F108" s="419" t="s">
        <v>377</v>
      </c>
      <c r="G108" s="420">
        <v>473</v>
      </c>
    </row>
    <row r="109" spans="2:7" ht="15.5">
      <c r="B109" s="417" t="s">
        <v>148</v>
      </c>
      <c r="C109" s="418" t="s">
        <v>256</v>
      </c>
      <c r="D109" s="418" t="str">
        <f t="shared" si="1"/>
        <v>Fluorescent T5 58" 80 Watt high output</v>
      </c>
      <c r="E109" s="418">
        <v>1</v>
      </c>
      <c r="F109" s="419" t="s">
        <v>377</v>
      </c>
      <c r="G109" s="420">
        <v>91</v>
      </c>
    </row>
    <row r="110" spans="2:7" ht="15.5">
      <c r="B110" s="417" t="s">
        <v>148</v>
      </c>
      <c r="C110" s="418" t="s">
        <v>257</v>
      </c>
      <c r="D110" s="418" t="str">
        <f t="shared" si="1"/>
        <v>Fluorescent T5 58" 35 Watt</v>
      </c>
      <c r="E110" s="418">
        <v>1</v>
      </c>
      <c r="F110" s="419" t="s">
        <v>377</v>
      </c>
      <c r="G110" s="420">
        <v>41</v>
      </c>
    </row>
    <row r="111" spans="2:7" ht="15.5">
      <c r="B111" s="417" t="s">
        <v>148</v>
      </c>
      <c r="C111" s="418" t="s">
        <v>258</v>
      </c>
      <c r="D111" s="418" t="str">
        <f t="shared" si="1"/>
        <v>Fluorescent T5 58" 35 Watt 2-lamp</v>
      </c>
      <c r="E111" s="418">
        <v>2</v>
      </c>
      <c r="F111" s="419" t="s">
        <v>377</v>
      </c>
      <c r="G111" s="420">
        <v>77</v>
      </c>
    </row>
    <row r="112" spans="2:7" ht="15.5">
      <c r="B112" s="417" t="s">
        <v>148</v>
      </c>
      <c r="C112" s="418" t="s">
        <v>259</v>
      </c>
      <c r="D112" s="418" t="str">
        <f t="shared" si="1"/>
        <v>Fluorescent T5 58" 35 Watt 3-lamp</v>
      </c>
      <c r="E112" s="418">
        <v>3</v>
      </c>
      <c r="F112" s="419" t="s">
        <v>377</v>
      </c>
      <c r="G112" s="420">
        <v>121</v>
      </c>
    </row>
    <row r="113" spans="2:7" ht="15.5">
      <c r="B113" s="417" t="s">
        <v>148</v>
      </c>
      <c r="C113" s="418" t="s">
        <v>260</v>
      </c>
      <c r="D113" s="418" t="str">
        <f t="shared" si="1"/>
        <v>Fluorescent T5 58" 35 Watt 4-lamp</v>
      </c>
      <c r="E113" s="418">
        <v>4</v>
      </c>
      <c r="F113" s="419" t="s">
        <v>377</v>
      </c>
      <c r="G113" s="420">
        <v>154</v>
      </c>
    </row>
    <row r="114" spans="2:7" ht="15.5">
      <c r="B114" s="417" t="s">
        <v>148</v>
      </c>
      <c r="C114" s="418" t="s">
        <v>261</v>
      </c>
      <c r="D114" s="418" t="str">
        <f t="shared" si="1"/>
        <v>Fluorescent T5 58" 35 Watt 6-lamp</v>
      </c>
      <c r="E114" s="418">
        <v>6</v>
      </c>
      <c r="F114" s="419" t="s">
        <v>377</v>
      </c>
      <c r="G114" s="420">
        <v>231</v>
      </c>
    </row>
    <row r="115" spans="2:7" ht="15.5">
      <c r="B115" s="417" t="s">
        <v>148</v>
      </c>
      <c r="C115" s="418" t="s">
        <v>262</v>
      </c>
      <c r="D115" s="418" t="str">
        <f t="shared" si="1"/>
        <v>Fluorescent T5 58" 35 Watt 8-lamp</v>
      </c>
      <c r="E115" s="418">
        <v>8</v>
      </c>
      <c r="F115" s="419" t="s">
        <v>377</v>
      </c>
      <c r="G115" s="420">
        <v>308</v>
      </c>
    </row>
    <row r="116" spans="2:7" ht="15.5">
      <c r="B116" s="417" t="s">
        <v>150</v>
      </c>
      <c r="C116" s="418" t="s">
        <v>202</v>
      </c>
      <c r="D116" s="418" t="str">
        <f t="shared" si="1"/>
        <v>Fluorescent T8 18"</v>
      </c>
      <c r="E116" s="418">
        <v>1</v>
      </c>
      <c r="F116" s="419" t="s">
        <v>377</v>
      </c>
      <c r="G116" s="420">
        <v>19</v>
      </c>
    </row>
    <row r="117" spans="2:7" ht="15.5">
      <c r="B117" s="417" t="s">
        <v>150</v>
      </c>
      <c r="C117" s="418" t="s">
        <v>206</v>
      </c>
      <c r="D117" s="418" t="str">
        <f t="shared" si="1"/>
        <v>Fluorescent T8 24"</v>
      </c>
      <c r="E117" s="418">
        <v>1</v>
      </c>
      <c r="F117" s="419" t="s">
        <v>377</v>
      </c>
      <c r="G117" s="420">
        <v>20</v>
      </c>
    </row>
    <row r="118" spans="2:7" ht="15.5">
      <c r="B118" s="417" t="s">
        <v>150</v>
      </c>
      <c r="C118" s="418" t="s">
        <v>208</v>
      </c>
      <c r="D118" s="418" t="str">
        <f t="shared" si="1"/>
        <v>Fluorescent T8 24" 2-lamp</v>
      </c>
      <c r="E118" s="418">
        <v>2</v>
      </c>
      <c r="F118" s="419" t="s">
        <v>377</v>
      </c>
      <c r="G118" s="420">
        <v>31</v>
      </c>
    </row>
    <row r="119" spans="2:7" ht="15.5">
      <c r="B119" s="417" t="s">
        <v>150</v>
      </c>
      <c r="C119" s="418" t="s">
        <v>210</v>
      </c>
      <c r="D119" s="418" t="str">
        <f t="shared" si="1"/>
        <v>Fluorescent T8 24" 3-lamp</v>
      </c>
      <c r="E119" s="418">
        <v>3</v>
      </c>
      <c r="F119" s="419" t="s">
        <v>377</v>
      </c>
      <c r="G119" s="420">
        <v>48</v>
      </c>
    </row>
    <row r="120" spans="2:7" ht="15.5">
      <c r="B120" s="417" t="s">
        <v>150</v>
      </c>
      <c r="C120" s="418" t="s">
        <v>43</v>
      </c>
      <c r="D120" s="418" t="str">
        <f t="shared" si="1"/>
        <v>Fluorescent T8 24" 4-lamp</v>
      </c>
      <c r="E120" s="418">
        <v>4</v>
      </c>
      <c r="F120" s="419" t="s">
        <v>377</v>
      </c>
      <c r="G120" s="420">
        <v>66</v>
      </c>
    </row>
    <row r="121" spans="2:7" ht="15.5">
      <c r="B121" s="417" t="s">
        <v>150</v>
      </c>
      <c r="C121" s="418" t="s">
        <v>213</v>
      </c>
      <c r="D121" s="418" t="str">
        <f t="shared" si="1"/>
        <v>Fluorescent T8 36" 2-lamp</v>
      </c>
      <c r="E121" s="418">
        <v>2</v>
      </c>
      <c r="F121" s="419" t="s">
        <v>377</v>
      </c>
      <c r="G121" s="420">
        <v>46</v>
      </c>
    </row>
    <row r="122" spans="2:7" ht="15.5">
      <c r="B122" s="417" t="s">
        <v>150</v>
      </c>
      <c r="C122" s="418" t="s">
        <v>224</v>
      </c>
      <c r="D122" s="418" t="str">
        <f t="shared" si="1"/>
        <v>Fluorescent T8 60"</v>
      </c>
      <c r="E122" s="418">
        <v>1</v>
      </c>
      <c r="F122" s="419" t="s">
        <v>377</v>
      </c>
      <c r="G122" s="420">
        <v>36</v>
      </c>
    </row>
    <row r="123" spans="2:7" ht="15.5">
      <c r="B123" s="417" t="s">
        <v>150</v>
      </c>
      <c r="C123" s="418" t="s">
        <v>228</v>
      </c>
      <c r="D123" s="418" t="str">
        <f t="shared" si="1"/>
        <v>Fluorescent T8 60" 2-lamp</v>
      </c>
      <c r="E123" s="418">
        <v>2</v>
      </c>
      <c r="F123" s="419" t="s">
        <v>377</v>
      </c>
      <c r="G123" s="420">
        <v>72</v>
      </c>
    </row>
    <row r="124" spans="2:7" ht="15.5">
      <c r="B124" s="417" t="s">
        <v>150</v>
      </c>
      <c r="C124" s="418" t="s">
        <v>263</v>
      </c>
      <c r="D124" s="418" t="str">
        <f t="shared" si="1"/>
        <v>Fluorescent T8 60" 2-lamp very high output</v>
      </c>
      <c r="E124" s="418">
        <v>2</v>
      </c>
      <c r="F124" s="419" t="s">
        <v>377</v>
      </c>
      <c r="G124" s="420">
        <v>102</v>
      </c>
    </row>
    <row r="125" spans="2:7" ht="15.5">
      <c r="B125" s="417" t="s">
        <v>150</v>
      </c>
      <c r="C125" s="418" t="s">
        <v>232</v>
      </c>
      <c r="D125" s="418" t="str">
        <f t="shared" si="1"/>
        <v>Fluorescent T8 60" 4-lamp</v>
      </c>
      <c r="E125" s="418">
        <v>4</v>
      </c>
      <c r="F125" s="419" t="s">
        <v>377</v>
      </c>
      <c r="G125" s="420">
        <v>134</v>
      </c>
    </row>
    <row r="126" spans="2:7" ht="15.5">
      <c r="B126" s="417" t="s">
        <v>150</v>
      </c>
      <c r="C126" s="418" t="s">
        <v>226</v>
      </c>
      <c r="D126" s="418" t="str">
        <f t="shared" si="1"/>
        <v>Fluorescent T8 60" high output</v>
      </c>
      <c r="E126" s="418">
        <v>1</v>
      </c>
      <c r="F126" s="419" t="s">
        <v>377</v>
      </c>
      <c r="G126" s="420">
        <v>57</v>
      </c>
    </row>
    <row r="127" spans="2:7" ht="15.5">
      <c r="B127" s="417" t="s">
        <v>150</v>
      </c>
      <c r="C127" s="418" t="s">
        <v>234</v>
      </c>
      <c r="D127" s="418" t="str">
        <f t="shared" si="1"/>
        <v>Fluorescent T8 96"</v>
      </c>
      <c r="E127" s="418">
        <v>1</v>
      </c>
      <c r="F127" s="419" t="s">
        <v>377</v>
      </c>
      <c r="G127" s="420">
        <v>57</v>
      </c>
    </row>
    <row r="128" spans="2:7" ht="15.5">
      <c r="B128" s="417" t="s">
        <v>150</v>
      </c>
      <c r="C128" s="418" t="s">
        <v>238</v>
      </c>
      <c r="D128" s="418" t="str">
        <f t="shared" si="1"/>
        <v>Fluorescent T8 96" 2-lamp</v>
      </c>
      <c r="E128" s="418">
        <v>2</v>
      </c>
      <c r="F128" s="419" t="s">
        <v>377</v>
      </c>
      <c r="G128" s="420">
        <v>98</v>
      </c>
    </row>
    <row r="129" spans="2:7" ht="15.5">
      <c r="B129" s="417" t="s">
        <v>150</v>
      </c>
      <c r="C129" s="418" t="s">
        <v>242</v>
      </c>
      <c r="D129" s="418" t="str">
        <f t="shared" si="1"/>
        <v>Fluorescent T8 96" 4-lamp</v>
      </c>
      <c r="E129" s="418">
        <v>4</v>
      </c>
      <c r="F129" s="419" t="s">
        <v>377</v>
      </c>
      <c r="G129" s="420">
        <v>220</v>
      </c>
    </row>
    <row r="130" spans="2:7" ht="15.5">
      <c r="B130" s="417" t="s">
        <v>150</v>
      </c>
      <c r="C130" s="422" t="s">
        <v>215</v>
      </c>
      <c r="D130" s="418" t="str">
        <f t="shared" si="1"/>
        <v>Fluorescent T8 48"</v>
      </c>
      <c r="E130" s="418">
        <v>1</v>
      </c>
      <c r="F130" s="419" t="s">
        <v>377</v>
      </c>
      <c r="G130" s="421">
        <v>29</v>
      </c>
    </row>
    <row r="131" spans="2:7" ht="15.5">
      <c r="B131" s="417" t="s">
        <v>150</v>
      </c>
      <c r="C131" s="422" t="s">
        <v>217</v>
      </c>
      <c r="D131" s="418" t="str">
        <f t="shared" si="1"/>
        <v>Fluorescent T8 48" 2-lamp</v>
      </c>
      <c r="E131" s="418">
        <v>2</v>
      </c>
      <c r="F131" s="419" t="s">
        <v>377</v>
      </c>
      <c r="G131" s="421">
        <v>56.666666666666664</v>
      </c>
    </row>
    <row r="132" spans="2:7" ht="15.5">
      <c r="B132" s="417" t="s">
        <v>150</v>
      </c>
      <c r="C132" s="422" t="s">
        <v>219</v>
      </c>
      <c r="D132" s="418" t="str">
        <f t="shared" si="1"/>
        <v>Fluorescent T8 48" 3-lamp</v>
      </c>
      <c r="E132" s="418">
        <v>3</v>
      </c>
      <c r="F132" s="419" t="s">
        <v>377</v>
      </c>
      <c r="G132" s="421">
        <v>83.666666666666671</v>
      </c>
    </row>
    <row r="133" spans="2:7" ht="15.5">
      <c r="B133" s="417" t="s">
        <v>150</v>
      </c>
      <c r="C133" s="422" t="s">
        <v>47</v>
      </c>
      <c r="D133" s="418" t="str">
        <f t="shared" si="1"/>
        <v>Fluorescent T8 48" 4-lamp</v>
      </c>
      <c r="E133" s="418">
        <v>4</v>
      </c>
      <c r="F133" s="419" t="s">
        <v>377</v>
      </c>
      <c r="G133" s="421">
        <v>121.66666666666667</v>
      </c>
    </row>
    <row r="134" spans="2:7" ht="15.5">
      <c r="B134" s="417" t="s">
        <v>150</v>
      </c>
      <c r="C134" s="422" t="s">
        <v>222</v>
      </c>
      <c r="D134" s="418" t="str">
        <f t="shared" si="1"/>
        <v>Fluorescent T8 48" 6-lamp</v>
      </c>
      <c r="E134" s="418">
        <v>6</v>
      </c>
      <c r="F134" s="419" t="s">
        <v>377</v>
      </c>
      <c r="G134" s="421">
        <v>180.33333333333334</v>
      </c>
    </row>
    <row r="135" spans="2:7" ht="15.5">
      <c r="B135" s="417" t="s">
        <v>150</v>
      </c>
      <c r="C135" s="422" t="s">
        <v>264</v>
      </c>
      <c r="D135" s="418" t="str">
        <f t="shared" si="1"/>
        <v>Fluorescent T8 48" 32 Watt high pressure</v>
      </c>
      <c r="E135" s="418">
        <v>1</v>
      </c>
      <c r="F135" s="419" t="s">
        <v>377</v>
      </c>
      <c r="G135" s="421">
        <v>26.5</v>
      </c>
    </row>
    <row r="136" spans="2:7" ht="15.5">
      <c r="B136" s="417" t="s">
        <v>150</v>
      </c>
      <c r="C136" s="422" t="s">
        <v>265</v>
      </c>
      <c r="D136" s="418" t="str">
        <f t="shared" si="1"/>
        <v>Fluorescent T8 48" 32 Watt high pressure 2-lamp</v>
      </c>
      <c r="E136" s="418">
        <v>2</v>
      </c>
      <c r="F136" s="419" t="s">
        <v>377</v>
      </c>
      <c r="G136" s="421">
        <v>60</v>
      </c>
    </row>
    <row r="137" spans="2:7" ht="15.5">
      <c r="B137" s="417" t="s">
        <v>150</v>
      </c>
      <c r="C137" s="422" t="s">
        <v>266</v>
      </c>
      <c r="D137" s="418" t="str">
        <f t="shared" si="1"/>
        <v>Fluorescent T8 48" 32 Watt high pressure 3-lamp</v>
      </c>
      <c r="E137" s="418">
        <v>3</v>
      </c>
      <c r="F137" s="419" t="s">
        <v>377</v>
      </c>
      <c r="G137" s="421">
        <v>89</v>
      </c>
    </row>
    <row r="138" spans="2:7" ht="15.5">
      <c r="B138" s="417" t="s">
        <v>150</v>
      </c>
      <c r="C138" s="422" t="s">
        <v>267</v>
      </c>
      <c r="D138" s="418" t="str">
        <f t="shared" si="1"/>
        <v>Fluorescent T8 48" 32 Watt high pressure 4-lamp</v>
      </c>
      <c r="E138" s="418">
        <v>4</v>
      </c>
      <c r="F138" s="419" t="s">
        <v>377</v>
      </c>
      <c r="G138" s="421">
        <v>116.25</v>
      </c>
    </row>
    <row r="139" spans="2:7" ht="15.5">
      <c r="B139" s="417" t="s">
        <v>150</v>
      </c>
      <c r="C139" s="422" t="s">
        <v>268</v>
      </c>
      <c r="D139" s="418" t="str">
        <f t="shared" ref="D139:D202" si="2">CONCATENATE(B139," ",C139)</f>
        <v>Fluorescent T8 48" 32 Watt high pressure 6-lamp</v>
      </c>
      <c r="E139" s="418">
        <v>6</v>
      </c>
      <c r="F139" s="419" t="s">
        <v>377</v>
      </c>
      <c r="G139" s="421">
        <v>179</v>
      </c>
    </row>
    <row r="140" spans="2:7" ht="15.5">
      <c r="B140" s="417" t="s">
        <v>150</v>
      </c>
      <c r="C140" s="422" t="s">
        <v>269</v>
      </c>
      <c r="D140" s="418" t="str">
        <f t="shared" si="2"/>
        <v>Fluorescent T8 48" 28 Watt high pressure 2-lamp</v>
      </c>
      <c r="E140" s="418">
        <v>2</v>
      </c>
      <c r="F140" s="419" t="s">
        <v>377</v>
      </c>
      <c r="G140" s="421">
        <v>52</v>
      </c>
    </row>
    <row r="141" spans="2:7" ht="15.5">
      <c r="B141" s="417" t="s">
        <v>150</v>
      </c>
      <c r="C141" s="422" t="s">
        <v>270</v>
      </c>
      <c r="D141" s="418" t="str">
        <f t="shared" si="2"/>
        <v>Fluorescent T8 48" 28 Watt high pressure 3-lamp</v>
      </c>
      <c r="E141" s="418">
        <v>3</v>
      </c>
      <c r="F141" s="419" t="s">
        <v>377</v>
      </c>
      <c r="G141" s="421">
        <v>77</v>
      </c>
    </row>
    <row r="142" spans="2:7" ht="15.5">
      <c r="B142" s="417" t="s">
        <v>150</v>
      </c>
      <c r="C142" s="422" t="s">
        <v>271</v>
      </c>
      <c r="D142" s="418" t="str">
        <f t="shared" si="2"/>
        <v>Fluorescent T8 48" 28 Watt high pressure 4-lamp</v>
      </c>
      <c r="E142" s="418">
        <v>4</v>
      </c>
      <c r="F142" s="419" t="s">
        <v>377</v>
      </c>
      <c r="G142" s="421">
        <v>103.75</v>
      </c>
    </row>
    <row r="143" spans="2:7" ht="15.5">
      <c r="B143" s="417" t="s">
        <v>150</v>
      </c>
      <c r="C143" s="422" t="s">
        <v>272</v>
      </c>
      <c r="D143" s="418" t="str">
        <f t="shared" si="2"/>
        <v>Fluorescent T8 48" 25 Watt high pressure</v>
      </c>
      <c r="E143" s="418">
        <v>1</v>
      </c>
      <c r="F143" s="419" t="s">
        <v>377</v>
      </c>
      <c r="G143" s="421">
        <v>24.5</v>
      </c>
    </row>
    <row r="144" spans="2:7" ht="15.5">
      <c r="B144" s="417" t="s">
        <v>150</v>
      </c>
      <c r="C144" s="422" t="s">
        <v>273</v>
      </c>
      <c r="D144" s="418" t="str">
        <f t="shared" si="2"/>
        <v>Fluorescent T8 48" 25 Watt high pressure 2-lamp</v>
      </c>
      <c r="E144" s="418">
        <v>2</v>
      </c>
      <c r="F144" s="419" t="s">
        <v>377</v>
      </c>
      <c r="G144" s="421">
        <v>44</v>
      </c>
    </row>
    <row r="145" spans="2:8" ht="15.5">
      <c r="B145" s="417" t="s">
        <v>150</v>
      </c>
      <c r="C145" s="422" t="s">
        <v>274</v>
      </c>
      <c r="D145" s="418" t="str">
        <f t="shared" si="2"/>
        <v>Fluorescent T8 48" 25 Watt high pressure 3-lamp</v>
      </c>
      <c r="E145" s="418">
        <v>3</v>
      </c>
      <c r="F145" s="419" t="s">
        <v>377</v>
      </c>
      <c r="G145" s="421">
        <v>71</v>
      </c>
    </row>
    <row r="146" spans="2:8" ht="15.5">
      <c r="B146" s="417" t="s">
        <v>150</v>
      </c>
      <c r="C146" s="422" t="s">
        <v>275</v>
      </c>
      <c r="D146" s="418" t="str">
        <f t="shared" si="2"/>
        <v>Fluorescent T8 48" 25 Watt high pressure 4-lamp</v>
      </c>
      <c r="E146" s="418">
        <v>4</v>
      </c>
      <c r="F146" s="419" t="s">
        <v>377</v>
      </c>
      <c r="G146" s="421">
        <v>95.25</v>
      </c>
      <c r="H146" s="99"/>
    </row>
    <row r="147" spans="2:8" ht="15.5">
      <c r="B147" s="417" t="s">
        <v>153</v>
      </c>
      <c r="C147" s="418" t="s">
        <v>276</v>
      </c>
      <c r="D147" s="418" t="str">
        <f t="shared" si="2"/>
        <v>Halogen 29 Watt</v>
      </c>
      <c r="E147" s="418">
        <v>1</v>
      </c>
      <c r="F147" s="419" t="s">
        <v>377</v>
      </c>
      <c r="G147" s="420">
        <v>29</v>
      </c>
      <c r="H147" s="99"/>
    </row>
    <row r="148" spans="2:8" ht="15.5">
      <c r="B148" s="417" t="s">
        <v>153</v>
      </c>
      <c r="C148" s="418" t="s">
        <v>277</v>
      </c>
      <c r="D148" s="418" t="str">
        <f t="shared" si="2"/>
        <v>Halogen 43 Watt</v>
      </c>
      <c r="E148" s="418">
        <v>1</v>
      </c>
      <c r="F148" s="419" t="s">
        <v>377</v>
      </c>
      <c r="G148" s="420">
        <v>43</v>
      </c>
      <c r="H148" s="99"/>
    </row>
    <row r="149" spans="2:8" ht="15.5">
      <c r="B149" s="417" t="s">
        <v>153</v>
      </c>
      <c r="C149" s="418" t="s">
        <v>200</v>
      </c>
      <c r="D149" s="418" t="str">
        <f t="shared" si="2"/>
        <v>Halogen 53 Watt</v>
      </c>
      <c r="E149" s="418">
        <v>1</v>
      </c>
      <c r="F149" s="419" t="s">
        <v>377</v>
      </c>
      <c r="G149" s="420">
        <v>53</v>
      </c>
      <c r="H149" s="99"/>
    </row>
    <row r="150" spans="2:8" ht="15.5">
      <c r="B150" s="417" t="s">
        <v>153</v>
      </c>
      <c r="C150" s="418" t="s">
        <v>278</v>
      </c>
      <c r="D150" s="418" t="str">
        <f t="shared" si="2"/>
        <v>Halogen 72 Watt</v>
      </c>
      <c r="E150" s="418">
        <v>1</v>
      </c>
      <c r="F150" s="419" t="s">
        <v>377</v>
      </c>
      <c r="G150" s="420">
        <v>72</v>
      </c>
      <c r="H150" s="99"/>
    </row>
    <row r="151" spans="2:8" ht="15.5">
      <c r="B151" s="417" t="s">
        <v>153</v>
      </c>
      <c r="C151" s="418" t="s">
        <v>279</v>
      </c>
      <c r="D151" s="418" t="str">
        <f t="shared" si="2"/>
        <v>Halogen 20 Watt MR16</v>
      </c>
      <c r="E151" s="418">
        <v>1</v>
      </c>
      <c r="F151" s="419" t="s">
        <v>377</v>
      </c>
      <c r="G151" s="420">
        <v>20</v>
      </c>
      <c r="H151" s="99"/>
    </row>
    <row r="152" spans="2:8" ht="15.5">
      <c r="B152" s="417" t="s">
        <v>153</v>
      </c>
      <c r="C152" s="418" t="s">
        <v>280</v>
      </c>
      <c r="D152" s="418" t="str">
        <f t="shared" si="2"/>
        <v>Halogen 30 Watt MR16</v>
      </c>
      <c r="E152" s="418">
        <v>1</v>
      </c>
      <c r="F152" s="419" t="s">
        <v>377</v>
      </c>
      <c r="G152" s="420">
        <v>30</v>
      </c>
      <c r="H152" s="99"/>
    </row>
    <row r="153" spans="2:8" ht="15.5">
      <c r="B153" s="417" t="s">
        <v>153</v>
      </c>
      <c r="C153" s="418" t="s">
        <v>281</v>
      </c>
      <c r="D153" s="418" t="str">
        <f t="shared" si="2"/>
        <v>Halogen 50 Watt MR16</v>
      </c>
      <c r="E153" s="418">
        <v>1</v>
      </c>
      <c r="F153" s="419" t="s">
        <v>377</v>
      </c>
      <c r="G153" s="420">
        <v>50</v>
      </c>
      <c r="H153" s="99"/>
    </row>
    <row r="154" spans="2:8" ht="15.5">
      <c r="B154" s="417" t="s">
        <v>154</v>
      </c>
      <c r="C154" s="418" t="s">
        <v>282</v>
      </c>
      <c r="D154" s="418" t="str">
        <f t="shared" si="2"/>
        <v>High-pressure Sodium 35 Watt</v>
      </c>
      <c r="E154" s="418">
        <v>1</v>
      </c>
      <c r="F154" s="419" t="s">
        <v>377</v>
      </c>
      <c r="G154" s="420">
        <v>47</v>
      </c>
      <c r="H154" s="99"/>
    </row>
    <row r="155" spans="2:8" ht="15.5">
      <c r="B155" s="417" t="s">
        <v>154</v>
      </c>
      <c r="C155" s="418" t="s">
        <v>283</v>
      </c>
      <c r="D155" s="418" t="str">
        <f t="shared" si="2"/>
        <v>High-pressure Sodium 50 Watt</v>
      </c>
      <c r="E155" s="418">
        <v>1</v>
      </c>
      <c r="F155" s="419" t="s">
        <v>377</v>
      </c>
      <c r="G155" s="420">
        <v>66</v>
      </c>
      <c r="H155" s="99"/>
    </row>
    <row r="156" spans="2:8" ht="15.5">
      <c r="B156" s="417" t="s">
        <v>154</v>
      </c>
      <c r="C156" s="418" t="s">
        <v>284</v>
      </c>
      <c r="D156" s="418" t="str">
        <f t="shared" si="2"/>
        <v>High-pressure Sodium 70 Watt</v>
      </c>
      <c r="E156" s="418">
        <v>1</v>
      </c>
      <c r="F156" s="419" t="s">
        <v>377</v>
      </c>
      <c r="G156" s="420">
        <v>91</v>
      </c>
      <c r="H156" s="99"/>
    </row>
    <row r="157" spans="2:8" ht="15.5">
      <c r="B157" s="417" t="s">
        <v>154</v>
      </c>
      <c r="C157" s="418" t="s">
        <v>285</v>
      </c>
      <c r="D157" s="418" t="str">
        <f t="shared" si="2"/>
        <v>High-pressure Sodium 100 Watt</v>
      </c>
      <c r="E157" s="418">
        <v>1</v>
      </c>
      <c r="F157" s="419" t="s">
        <v>377</v>
      </c>
      <c r="G157" s="420">
        <v>128</v>
      </c>
      <c r="H157" s="99"/>
    </row>
    <row r="158" spans="2:8" ht="15.5">
      <c r="B158" s="417" t="s">
        <v>154</v>
      </c>
      <c r="C158" s="418" t="s">
        <v>286</v>
      </c>
      <c r="D158" s="418" t="str">
        <f t="shared" si="2"/>
        <v>High-pressure Sodium 150 Watt</v>
      </c>
      <c r="E158" s="418">
        <v>1</v>
      </c>
      <c r="F158" s="419" t="s">
        <v>377</v>
      </c>
      <c r="G158" s="420">
        <v>188</v>
      </c>
      <c r="H158" s="99"/>
    </row>
    <row r="159" spans="2:8" ht="15.5">
      <c r="B159" s="417" t="s">
        <v>154</v>
      </c>
      <c r="C159" s="418" t="s">
        <v>287</v>
      </c>
      <c r="D159" s="418" t="str">
        <f t="shared" si="2"/>
        <v>High-pressure Sodium 200 Watt</v>
      </c>
      <c r="E159" s="418">
        <v>1</v>
      </c>
      <c r="F159" s="419" t="s">
        <v>377</v>
      </c>
      <c r="G159" s="420">
        <v>230</v>
      </c>
      <c r="H159" s="99"/>
    </row>
    <row r="160" spans="2:8" ht="15.5">
      <c r="B160" s="417" t="s">
        <v>154</v>
      </c>
      <c r="C160" s="418" t="s">
        <v>288</v>
      </c>
      <c r="D160" s="418" t="str">
        <f t="shared" si="2"/>
        <v>High-pressure Sodium 250 Watt</v>
      </c>
      <c r="E160" s="418">
        <v>1</v>
      </c>
      <c r="F160" s="419" t="s">
        <v>377</v>
      </c>
      <c r="G160" s="420">
        <v>295</v>
      </c>
      <c r="H160" s="99"/>
    </row>
    <row r="161" spans="2:8" ht="15.5">
      <c r="B161" s="417" t="s">
        <v>154</v>
      </c>
      <c r="C161" s="418" t="s">
        <v>289</v>
      </c>
      <c r="D161" s="418" t="str">
        <f t="shared" si="2"/>
        <v>High-pressure Sodium 310 Watt</v>
      </c>
      <c r="E161" s="418">
        <v>1</v>
      </c>
      <c r="F161" s="419" t="s">
        <v>377</v>
      </c>
      <c r="G161" s="420">
        <v>355</v>
      </c>
      <c r="H161" s="99"/>
    </row>
    <row r="162" spans="2:8" ht="15.5">
      <c r="B162" s="417" t="s">
        <v>154</v>
      </c>
      <c r="C162" s="418" t="s">
        <v>290</v>
      </c>
      <c r="D162" s="418" t="str">
        <f t="shared" si="2"/>
        <v>High-pressure Sodium 360 Watt</v>
      </c>
      <c r="E162" s="418">
        <v>1</v>
      </c>
      <c r="F162" s="419" t="s">
        <v>377</v>
      </c>
      <c r="G162" s="420">
        <v>414</v>
      </c>
      <c r="H162" s="99"/>
    </row>
    <row r="163" spans="2:8" ht="15.5">
      <c r="B163" s="417" t="s">
        <v>154</v>
      </c>
      <c r="C163" s="418" t="s">
        <v>291</v>
      </c>
      <c r="D163" s="418" t="str">
        <f t="shared" si="2"/>
        <v>High-pressure Sodium 400 Watt</v>
      </c>
      <c r="E163" s="418">
        <v>1</v>
      </c>
      <c r="F163" s="419" t="s">
        <v>377</v>
      </c>
      <c r="G163" s="420">
        <v>464</v>
      </c>
      <c r="H163" s="99"/>
    </row>
    <row r="164" spans="2:8" ht="15.5">
      <c r="B164" s="417" t="s">
        <v>154</v>
      </c>
      <c r="C164" s="418" t="s">
        <v>292</v>
      </c>
      <c r="D164" s="418" t="str">
        <f t="shared" si="2"/>
        <v>High-pressure Sodium 750 Watt</v>
      </c>
      <c r="E164" s="418">
        <v>1</v>
      </c>
      <c r="F164" s="419" t="s">
        <v>377</v>
      </c>
      <c r="G164" s="420">
        <v>830</v>
      </c>
      <c r="H164" s="99"/>
    </row>
    <row r="165" spans="2:8" ht="15.5">
      <c r="B165" s="417" t="s">
        <v>154</v>
      </c>
      <c r="C165" s="418" t="s">
        <v>293</v>
      </c>
      <c r="D165" s="418" t="str">
        <f t="shared" si="2"/>
        <v>High-pressure Sodium 1000 Watt</v>
      </c>
      <c r="E165" s="418">
        <v>1</v>
      </c>
      <c r="F165" s="419" t="s">
        <v>377</v>
      </c>
      <c r="G165" s="420">
        <v>1100</v>
      </c>
      <c r="H165" s="99"/>
    </row>
    <row r="166" spans="2:8" ht="15.5">
      <c r="B166" s="417" t="s">
        <v>156</v>
      </c>
      <c r="C166" s="418" t="s">
        <v>192</v>
      </c>
      <c r="D166" s="418" t="str">
        <f t="shared" si="2"/>
        <v>Incandescent 15 Watt</v>
      </c>
      <c r="E166" s="418">
        <v>1</v>
      </c>
      <c r="F166" s="419" t="s">
        <v>377</v>
      </c>
      <c r="G166" s="420">
        <v>15</v>
      </c>
    </row>
    <row r="167" spans="2:8" ht="15.5">
      <c r="B167" s="417" t="s">
        <v>156</v>
      </c>
      <c r="C167" s="418" t="s">
        <v>294</v>
      </c>
      <c r="D167" s="418" t="str">
        <f t="shared" si="2"/>
        <v>Incandescent 25 Watt</v>
      </c>
      <c r="E167" s="418">
        <v>1</v>
      </c>
      <c r="F167" s="419" t="s">
        <v>377</v>
      </c>
      <c r="G167" s="420">
        <v>25</v>
      </c>
    </row>
    <row r="168" spans="2:8" ht="15.5">
      <c r="B168" s="417" t="s">
        <v>156</v>
      </c>
      <c r="C168" s="418" t="s">
        <v>295</v>
      </c>
      <c r="D168" s="418" t="str">
        <f t="shared" si="2"/>
        <v>Incandescent 45 Watt</v>
      </c>
      <c r="E168" s="418">
        <v>1</v>
      </c>
      <c r="F168" s="419" t="s">
        <v>377</v>
      </c>
      <c r="G168" s="420">
        <v>45</v>
      </c>
    </row>
    <row r="169" spans="2:8" ht="15.5">
      <c r="B169" s="417" t="s">
        <v>156</v>
      </c>
      <c r="C169" s="418" t="s">
        <v>283</v>
      </c>
      <c r="D169" s="418" t="str">
        <f t="shared" si="2"/>
        <v>Incandescent 50 Watt</v>
      </c>
      <c r="E169" s="418">
        <v>1</v>
      </c>
      <c r="F169" s="419" t="s">
        <v>377</v>
      </c>
      <c r="G169" s="420">
        <v>50</v>
      </c>
    </row>
    <row r="170" spans="2:8" ht="15.5">
      <c r="B170" s="417" t="s">
        <v>156</v>
      </c>
      <c r="C170" s="418" t="s">
        <v>296</v>
      </c>
      <c r="D170" s="418" t="str">
        <f t="shared" si="2"/>
        <v>Incandescent 60 Watt</v>
      </c>
      <c r="E170" s="418">
        <v>1</v>
      </c>
      <c r="F170" s="419" t="s">
        <v>377</v>
      </c>
      <c r="G170" s="420">
        <v>60</v>
      </c>
    </row>
    <row r="171" spans="2:8" ht="15.5">
      <c r="B171" s="417" t="s">
        <v>156</v>
      </c>
      <c r="C171" s="418" t="s">
        <v>297</v>
      </c>
      <c r="D171" s="418" t="str">
        <f t="shared" si="2"/>
        <v>Incandescent 65 Watt</v>
      </c>
      <c r="E171" s="418">
        <v>1</v>
      </c>
      <c r="F171" s="419" t="s">
        <v>377</v>
      </c>
      <c r="G171" s="420">
        <v>65</v>
      </c>
    </row>
    <row r="172" spans="2:8" ht="15.5">
      <c r="B172" s="417" t="s">
        <v>156</v>
      </c>
      <c r="C172" s="418" t="s">
        <v>298</v>
      </c>
      <c r="D172" s="418" t="str">
        <f t="shared" si="2"/>
        <v>Incandescent 75 Watt</v>
      </c>
      <c r="E172" s="418">
        <v>1</v>
      </c>
      <c r="F172" s="419" t="s">
        <v>377</v>
      </c>
      <c r="G172" s="420">
        <v>75</v>
      </c>
    </row>
    <row r="173" spans="2:8" ht="15.5">
      <c r="B173" s="417" t="s">
        <v>156</v>
      </c>
      <c r="C173" s="418" t="s">
        <v>285</v>
      </c>
      <c r="D173" s="418" t="str">
        <f t="shared" si="2"/>
        <v>Incandescent 100 Watt</v>
      </c>
      <c r="E173" s="418">
        <v>1</v>
      </c>
      <c r="F173" s="419" t="s">
        <v>377</v>
      </c>
      <c r="G173" s="420">
        <v>100</v>
      </c>
    </row>
    <row r="174" spans="2:8" ht="15.5">
      <c r="B174" s="417" t="s">
        <v>156</v>
      </c>
      <c r="C174" s="418" t="s">
        <v>286</v>
      </c>
      <c r="D174" s="418" t="str">
        <f t="shared" si="2"/>
        <v>Incandescent 150 Watt</v>
      </c>
      <c r="E174" s="418">
        <v>1</v>
      </c>
      <c r="F174" s="419" t="s">
        <v>377</v>
      </c>
      <c r="G174" s="420">
        <v>150</v>
      </c>
    </row>
    <row r="175" spans="2:8" ht="15.5">
      <c r="B175" s="417" t="s">
        <v>156</v>
      </c>
      <c r="C175" s="418" t="s">
        <v>288</v>
      </c>
      <c r="D175" s="418" t="str">
        <f t="shared" si="2"/>
        <v>Incandescent 250 Watt</v>
      </c>
      <c r="E175" s="418">
        <v>1</v>
      </c>
      <c r="F175" s="419" t="s">
        <v>377</v>
      </c>
      <c r="G175" s="420">
        <v>250</v>
      </c>
    </row>
    <row r="176" spans="2:8" ht="15.5">
      <c r="B176" s="417" t="s">
        <v>156</v>
      </c>
      <c r="C176" s="418" t="s">
        <v>287</v>
      </c>
      <c r="D176" s="418" t="str">
        <f t="shared" si="2"/>
        <v>Incandescent 200 Watt</v>
      </c>
      <c r="E176" s="418">
        <v>1</v>
      </c>
      <c r="F176" s="419" t="s">
        <v>377</v>
      </c>
      <c r="G176" s="420">
        <v>200</v>
      </c>
    </row>
    <row r="177" spans="2:8" ht="15.5">
      <c r="B177" s="417" t="s">
        <v>156</v>
      </c>
      <c r="C177" s="418" t="s">
        <v>299</v>
      </c>
      <c r="D177" s="418" t="str">
        <f t="shared" si="2"/>
        <v>Incandescent 300 Watt</v>
      </c>
      <c r="E177" s="418">
        <v>1</v>
      </c>
      <c r="F177" s="419" t="s">
        <v>377</v>
      </c>
      <c r="G177" s="420">
        <v>300</v>
      </c>
    </row>
    <row r="178" spans="2:8" ht="15.5">
      <c r="B178" s="417" t="s">
        <v>156</v>
      </c>
      <c r="C178" s="418" t="s">
        <v>300</v>
      </c>
      <c r="D178" s="418" t="str">
        <f t="shared" si="2"/>
        <v>Incandescent 500 Watt</v>
      </c>
      <c r="E178" s="418">
        <v>1</v>
      </c>
      <c r="F178" s="419" t="s">
        <v>377</v>
      </c>
      <c r="G178" s="420">
        <v>500</v>
      </c>
    </row>
    <row r="179" spans="2:8" ht="15.5">
      <c r="B179" s="417" t="s">
        <v>156</v>
      </c>
      <c r="C179" s="418" t="s">
        <v>301</v>
      </c>
      <c r="D179" s="418" t="str">
        <f t="shared" si="2"/>
        <v>Incandescent 600 Watt</v>
      </c>
      <c r="E179" s="418">
        <v>1</v>
      </c>
      <c r="F179" s="419" t="s">
        <v>377</v>
      </c>
      <c r="G179" s="420">
        <v>600</v>
      </c>
    </row>
    <row r="180" spans="2:8" ht="15.5">
      <c r="B180" s="417" t="s">
        <v>156</v>
      </c>
      <c r="C180" s="418" t="s">
        <v>302</v>
      </c>
      <c r="D180" s="418" t="str">
        <f t="shared" si="2"/>
        <v>Incandescent 40 Watt Edison screw</v>
      </c>
      <c r="E180" s="418">
        <v>1</v>
      </c>
      <c r="F180" s="419" t="s">
        <v>377</v>
      </c>
      <c r="G180" s="420">
        <v>34</v>
      </c>
      <c r="H180" s="99"/>
    </row>
    <row r="181" spans="2:8" ht="15.5">
      <c r="B181" s="417" t="s">
        <v>156</v>
      </c>
      <c r="C181" s="418" t="s">
        <v>303</v>
      </c>
      <c r="D181" s="418" t="str">
        <f t="shared" si="2"/>
        <v>Incandescent 60 Watt Edison screw</v>
      </c>
      <c r="E181" s="418">
        <v>1</v>
      </c>
      <c r="F181" s="419" t="s">
        <v>377</v>
      </c>
      <c r="G181" s="420">
        <v>52</v>
      </c>
      <c r="H181" s="99"/>
    </row>
    <row r="182" spans="2:8" ht="15.5">
      <c r="B182" s="417" t="s">
        <v>156</v>
      </c>
      <c r="C182" s="418" t="s">
        <v>304</v>
      </c>
      <c r="D182" s="418" t="str">
        <f t="shared" si="2"/>
        <v>Incandescent 75 Watt Edison screw</v>
      </c>
      <c r="E182" s="418">
        <v>1</v>
      </c>
      <c r="F182" s="419" t="s">
        <v>377</v>
      </c>
      <c r="G182" s="420">
        <v>67</v>
      </c>
      <c r="H182" s="99"/>
    </row>
    <row r="183" spans="2:8" ht="15.5">
      <c r="B183" s="417" t="s">
        <v>156</v>
      </c>
      <c r="C183" s="418" t="s">
        <v>305</v>
      </c>
      <c r="D183" s="418" t="str">
        <f t="shared" si="2"/>
        <v>Incandescent 100 Watt Edison screw</v>
      </c>
      <c r="E183" s="418">
        <v>1</v>
      </c>
      <c r="F183" s="419" t="s">
        <v>377</v>
      </c>
      <c r="G183" s="420">
        <v>90</v>
      </c>
      <c r="H183" s="99"/>
    </row>
    <row r="184" spans="2:8" ht="15.5">
      <c r="B184" s="417" t="s">
        <v>156</v>
      </c>
      <c r="C184" s="418" t="s">
        <v>306</v>
      </c>
      <c r="D184" s="418" t="str">
        <f t="shared" si="2"/>
        <v>Incandescent 150 Watt Edison screw</v>
      </c>
      <c r="E184" s="418">
        <v>1</v>
      </c>
      <c r="F184" s="419" t="s">
        <v>377</v>
      </c>
      <c r="G184" s="420">
        <v>135</v>
      </c>
      <c r="H184" s="99"/>
    </row>
    <row r="185" spans="2:8" ht="15.5">
      <c r="B185" s="417" t="s">
        <v>44</v>
      </c>
      <c r="C185" s="418" t="str">
        <f>CONCATENATE(G185, " Watt")</f>
        <v>4 Watt</v>
      </c>
      <c r="D185" s="418" t="str">
        <f t="shared" si="2"/>
        <v>LED 4 Watt</v>
      </c>
      <c r="E185" s="418">
        <v>1</v>
      </c>
      <c r="F185" s="419" t="s">
        <v>377</v>
      </c>
      <c r="G185" s="420">
        <v>4</v>
      </c>
    </row>
    <row r="186" spans="2:8" ht="15.5">
      <c r="B186" s="417" t="s">
        <v>44</v>
      </c>
      <c r="C186" s="418" t="s">
        <v>188</v>
      </c>
      <c r="D186" s="418" t="str">
        <f t="shared" si="2"/>
        <v>LED 5 Watt</v>
      </c>
      <c r="E186" s="418">
        <v>1</v>
      </c>
      <c r="F186" s="419" t="s">
        <v>377</v>
      </c>
      <c r="G186" s="420">
        <v>5</v>
      </c>
    </row>
    <row r="187" spans="2:8" ht="15.5">
      <c r="B187" s="417" t="s">
        <v>44</v>
      </c>
      <c r="C187" s="418" t="s">
        <v>307</v>
      </c>
      <c r="D187" s="418" t="str">
        <f t="shared" si="2"/>
        <v>LED 6 Watt</v>
      </c>
      <c r="E187" s="418">
        <v>1</v>
      </c>
      <c r="F187" s="419" t="s">
        <v>377</v>
      </c>
      <c r="G187" s="420">
        <v>6</v>
      </c>
    </row>
    <row r="188" spans="2:8" ht="15.5">
      <c r="B188" s="417" t="s">
        <v>44</v>
      </c>
      <c r="C188" s="418" t="s">
        <v>189</v>
      </c>
      <c r="D188" s="418" t="str">
        <f t="shared" si="2"/>
        <v>LED 7 Watt</v>
      </c>
      <c r="E188" s="418">
        <v>1</v>
      </c>
      <c r="F188" s="419" t="s">
        <v>377</v>
      </c>
      <c r="G188" s="420">
        <v>7</v>
      </c>
    </row>
    <row r="189" spans="2:8" ht="15.5">
      <c r="B189" s="417" t="s">
        <v>44</v>
      </c>
      <c r="C189" s="418" t="s">
        <v>308</v>
      </c>
      <c r="D189" s="418" t="str">
        <f t="shared" si="2"/>
        <v>LED 8 Watt</v>
      </c>
      <c r="E189" s="418">
        <v>1</v>
      </c>
      <c r="F189" s="419" t="s">
        <v>377</v>
      </c>
      <c r="G189" s="420">
        <v>8</v>
      </c>
    </row>
    <row r="190" spans="2:8" ht="15.5">
      <c r="B190" s="417" t="s">
        <v>44</v>
      </c>
      <c r="C190" s="418" t="s">
        <v>190</v>
      </c>
      <c r="D190" s="418" t="str">
        <f t="shared" si="2"/>
        <v>LED 9 Watt</v>
      </c>
      <c r="E190" s="418">
        <v>1</v>
      </c>
      <c r="F190" s="419" t="s">
        <v>377</v>
      </c>
      <c r="G190" s="420">
        <v>9</v>
      </c>
    </row>
    <row r="191" spans="2:8" ht="15.5">
      <c r="B191" s="417" t="s">
        <v>44</v>
      </c>
      <c r="C191" s="418" t="s">
        <v>45</v>
      </c>
      <c r="D191" s="418" t="str">
        <f t="shared" si="2"/>
        <v>LED 10 Watt</v>
      </c>
      <c r="E191" s="418">
        <v>1</v>
      </c>
      <c r="F191" s="419" t="s">
        <v>377</v>
      </c>
      <c r="G191" s="420">
        <v>10</v>
      </c>
    </row>
    <row r="192" spans="2:8" ht="15.5">
      <c r="B192" s="417" t="s">
        <v>44</v>
      </c>
      <c r="C192" s="418" t="s">
        <v>191</v>
      </c>
      <c r="D192" s="418" t="str">
        <f t="shared" si="2"/>
        <v>LED 11 Watt</v>
      </c>
      <c r="E192" s="418">
        <v>1</v>
      </c>
      <c r="F192" s="419" t="s">
        <v>377</v>
      </c>
      <c r="G192" s="420">
        <v>11</v>
      </c>
    </row>
    <row r="193" spans="2:7" ht="15.5">
      <c r="B193" s="417" t="s">
        <v>44</v>
      </c>
      <c r="C193" s="418" t="s">
        <v>309</v>
      </c>
      <c r="D193" s="418" t="str">
        <f t="shared" si="2"/>
        <v>LED 12 Watt</v>
      </c>
      <c r="E193" s="418">
        <v>1</v>
      </c>
      <c r="F193" s="419" t="s">
        <v>377</v>
      </c>
      <c r="G193" s="420">
        <v>12</v>
      </c>
    </row>
    <row r="194" spans="2:7" ht="15.5">
      <c r="B194" s="417" t="s">
        <v>44</v>
      </c>
      <c r="C194" s="418" t="s">
        <v>177</v>
      </c>
      <c r="D194" s="418" t="str">
        <f t="shared" si="2"/>
        <v>LED 13 Watt</v>
      </c>
      <c r="E194" s="418">
        <v>1</v>
      </c>
      <c r="F194" s="419" t="s">
        <v>377</v>
      </c>
      <c r="G194" s="420">
        <v>13</v>
      </c>
    </row>
    <row r="195" spans="2:7" ht="15.5">
      <c r="B195" s="417" t="s">
        <v>44</v>
      </c>
      <c r="C195" s="418" t="s">
        <v>310</v>
      </c>
      <c r="D195" s="418" t="str">
        <f t="shared" si="2"/>
        <v>LED 14 Watt</v>
      </c>
      <c r="E195" s="418">
        <v>1</v>
      </c>
      <c r="F195" s="419" t="s">
        <v>377</v>
      </c>
      <c r="G195" s="420">
        <v>14</v>
      </c>
    </row>
    <row r="196" spans="2:7" ht="15.5">
      <c r="B196" s="417" t="s">
        <v>44</v>
      </c>
      <c r="C196" s="418" t="s">
        <v>192</v>
      </c>
      <c r="D196" s="418" t="str">
        <f t="shared" si="2"/>
        <v>LED 15 Watt</v>
      </c>
      <c r="E196" s="418">
        <v>1</v>
      </c>
      <c r="F196" s="419" t="s">
        <v>377</v>
      </c>
      <c r="G196" s="420">
        <v>15</v>
      </c>
    </row>
    <row r="197" spans="2:7" ht="15.5">
      <c r="B197" s="417" t="s">
        <v>44</v>
      </c>
      <c r="C197" s="418" t="s">
        <v>311</v>
      </c>
      <c r="D197" s="418" t="str">
        <f t="shared" si="2"/>
        <v>LED 16 Watt</v>
      </c>
      <c r="E197" s="418">
        <v>1</v>
      </c>
      <c r="F197" s="419" t="s">
        <v>377</v>
      </c>
      <c r="G197" s="420">
        <v>16</v>
      </c>
    </row>
    <row r="198" spans="2:7" ht="15.5">
      <c r="B198" s="417" t="s">
        <v>44</v>
      </c>
      <c r="C198" s="418" t="s">
        <v>193</v>
      </c>
      <c r="D198" s="418" t="str">
        <f t="shared" si="2"/>
        <v>LED 17 Watt</v>
      </c>
      <c r="E198" s="418">
        <v>1</v>
      </c>
      <c r="F198" s="419" t="s">
        <v>377</v>
      </c>
      <c r="G198" s="420">
        <v>17</v>
      </c>
    </row>
    <row r="199" spans="2:7" ht="15.5">
      <c r="B199" s="417" t="s">
        <v>44</v>
      </c>
      <c r="C199" s="418" t="s">
        <v>194</v>
      </c>
      <c r="D199" s="418" t="str">
        <f t="shared" si="2"/>
        <v>LED 18 Watt</v>
      </c>
      <c r="E199" s="418">
        <v>1</v>
      </c>
      <c r="F199" s="419" t="s">
        <v>377</v>
      </c>
      <c r="G199" s="420">
        <v>18</v>
      </c>
    </row>
    <row r="200" spans="2:7" ht="15.5">
      <c r="B200" s="417" t="s">
        <v>44</v>
      </c>
      <c r="C200" s="418" t="s">
        <v>312</v>
      </c>
      <c r="D200" s="418" t="str">
        <f t="shared" si="2"/>
        <v>LED 19 Watt</v>
      </c>
      <c r="E200" s="418">
        <v>1</v>
      </c>
      <c r="F200" s="419" t="s">
        <v>377</v>
      </c>
      <c r="G200" s="420">
        <v>19</v>
      </c>
    </row>
    <row r="201" spans="2:7" ht="15.5">
      <c r="B201" s="417" t="s">
        <v>44</v>
      </c>
      <c r="C201" s="418" t="s">
        <v>195</v>
      </c>
      <c r="D201" s="418" t="str">
        <f t="shared" si="2"/>
        <v>LED 20 Watt</v>
      </c>
      <c r="E201" s="418">
        <v>1</v>
      </c>
      <c r="F201" s="419" t="s">
        <v>377</v>
      </c>
      <c r="G201" s="420">
        <v>20</v>
      </c>
    </row>
    <row r="202" spans="2:7" ht="15.5">
      <c r="B202" s="417" t="s">
        <v>44</v>
      </c>
      <c r="C202" s="418" t="s">
        <v>313</v>
      </c>
      <c r="D202" s="418" t="str">
        <f t="shared" si="2"/>
        <v>LED 22 Watt</v>
      </c>
      <c r="E202" s="418">
        <v>1</v>
      </c>
      <c r="F202" s="419" t="s">
        <v>377</v>
      </c>
      <c r="G202" s="420">
        <v>22</v>
      </c>
    </row>
    <row r="203" spans="2:7" ht="15.5">
      <c r="B203" s="417" t="s">
        <v>44</v>
      </c>
      <c r="C203" s="418" t="s">
        <v>314</v>
      </c>
      <c r="D203" s="418" t="str">
        <f t="shared" ref="D203:D245" si="3">CONCATENATE(B203," ",C203)</f>
        <v>LED 24 Watt</v>
      </c>
      <c r="E203" s="418">
        <v>1</v>
      </c>
      <c r="F203" s="419" t="s">
        <v>377</v>
      </c>
      <c r="G203" s="420">
        <v>24</v>
      </c>
    </row>
    <row r="204" spans="2:7" ht="15.5">
      <c r="B204" s="417" t="s">
        <v>44</v>
      </c>
      <c r="C204" s="418" t="s">
        <v>315</v>
      </c>
      <c r="D204" s="418" t="str">
        <f t="shared" si="3"/>
        <v>LED 26 Watt</v>
      </c>
      <c r="E204" s="418">
        <v>1</v>
      </c>
      <c r="F204" s="419" t="s">
        <v>377</v>
      </c>
      <c r="G204" s="420">
        <v>26</v>
      </c>
    </row>
    <row r="205" spans="2:7" ht="15.5">
      <c r="B205" s="417" t="s">
        <v>44</v>
      </c>
      <c r="C205" s="418" t="s">
        <v>316</v>
      </c>
      <c r="D205" s="418" t="str">
        <f t="shared" si="3"/>
        <v>LED 28 Watt</v>
      </c>
      <c r="E205" s="418">
        <v>1</v>
      </c>
      <c r="F205" s="419" t="s">
        <v>377</v>
      </c>
      <c r="G205" s="420">
        <v>28</v>
      </c>
    </row>
    <row r="206" spans="2:7" ht="15.5">
      <c r="B206" s="417" t="s">
        <v>44</v>
      </c>
      <c r="C206" s="418" t="s">
        <v>197</v>
      </c>
      <c r="D206" s="418" t="str">
        <f t="shared" si="3"/>
        <v>LED 30 Watt</v>
      </c>
      <c r="E206" s="418">
        <v>1</v>
      </c>
      <c r="F206" s="419" t="s">
        <v>377</v>
      </c>
      <c r="G206" s="420">
        <v>30</v>
      </c>
    </row>
    <row r="207" spans="2:7" ht="15.5">
      <c r="B207" s="417" t="s">
        <v>44</v>
      </c>
      <c r="C207" s="418" t="s">
        <v>198</v>
      </c>
      <c r="D207" s="418" t="str">
        <f t="shared" si="3"/>
        <v>LED 32 Watt</v>
      </c>
      <c r="E207" s="418">
        <v>1</v>
      </c>
      <c r="F207" s="419" t="s">
        <v>377</v>
      </c>
      <c r="G207" s="420">
        <v>32</v>
      </c>
    </row>
    <row r="208" spans="2:7" ht="15.5">
      <c r="B208" s="417" t="s">
        <v>44</v>
      </c>
      <c r="C208" s="418" t="s">
        <v>317</v>
      </c>
      <c r="D208" s="418" t="str">
        <f t="shared" si="3"/>
        <v>LED 34 Watt</v>
      </c>
      <c r="E208" s="418">
        <v>1</v>
      </c>
      <c r="F208" s="419" t="s">
        <v>377</v>
      </c>
      <c r="G208" s="420">
        <v>34</v>
      </c>
    </row>
    <row r="209" spans="2:7" ht="15.5">
      <c r="B209" s="417" t="s">
        <v>44</v>
      </c>
      <c r="C209" s="418" t="s">
        <v>318</v>
      </c>
      <c r="D209" s="418" t="str">
        <f t="shared" si="3"/>
        <v>LED 36 Watt</v>
      </c>
      <c r="E209" s="418">
        <v>1</v>
      </c>
      <c r="F209" s="419" t="s">
        <v>377</v>
      </c>
      <c r="G209" s="420">
        <v>36</v>
      </c>
    </row>
    <row r="210" spans="2:7" ht="15.5">
      <c r="B210" s="417" t="s">
        <v>44</v>
      </c>
      <c r="C210" s="418" t="s">
        <v>319</v>
      </c>
      <c r="D210" s="418" t="str">
        <f t="shared" si="3"/>
        <v>LED 38 Watt</v>
      </c>
      <c r="E210" s="418">
        <v>1</v>
      </c>
      <c r="F210" s="419" t="s">
        <v>377</v>
      </c>
      <c r="G210" s="420">
        <v>38</v>
      </c>
    </row>
    <row r="211" spans="2:7" ht="15.5">
      <c r="B211" s="417" t="s">
        <v>44</v>
      </c>
      <c r="C211" s="418" t="s">
        <v>320</v>
      </c>
      <c r="D211" s="418" t="str">
        <f t="shared" si="3"/>
        <v>LED 40 Watt</v>
      </c>
      <c r="E211" s="418">
        <v>1</v>
      </c>
      <c r="F211" s="419" t="s">
        <v>377</v>
      </c>
      <c r="G211" s="420">
        <v>40</v>
      </c>
    </row>
    <row r="212" spans="2:7" ht="15.5">
      <c r="B212" s="417" t="s">
        <v>44</v>
      </c>
      <c r="C212" s="418" t="s">
        <v>199</v>
      </c>
      <c r="D212" s="418" t="str">
        <f t="shared" si="3"/>
        <v>LED 42 Watt</v>
      </c>
      <c r="E212" s="418">
        <v>1</v>
      </c>
      <c r="F212" s="419" t="s">
        <v>377</v>
      </c>
      <c r="G212" s="420">
        <v>42</v>
      </c>
    </row>
    <row r="213" spans="2:7" ht="15.5">
      <c r="B213" s="417" t="s">
        <v>44</v>
      </c>
      <c r="C213" s="418" t="s">
        <v>321</v>
      </c>
      <c r="D213" s="418" t="str">
        <f t="shared" si="3"/>
        <v>LED 44 Watt</v>
      </c>
      <c r="E213" s="418">
        <v>1</v>
      </c>
      <c r="F213" s="419" t="s">
        <v>377</v>
      </c>
      <c r="G213" s="420">
        <v>44</v>
      </c>
    </row>
    <row r="214" spans="2:7" ht="15.5">
      <c r="B214" s="417" t="s">
        <v>44</v>
      </c>
      <c r="C214" s="418" t="s">
        <v>322</v>
      </c>
      <c r="D214" s="418" t="str">
        <f t="shared" si="3"/>
        <v>LED 46 Watt</v>
      </c>
      <c r="E214" s="418">
        <v>1</v>
      </c>
      <c r="F214" s="419" t="s">
        <v>377</v>
      </c>
      <c r="G214" s="420">
        <v>46</v>
      </c>
    </row>
    <row r="215" spans="2:7" ht="15.5">
      <c r="B215" s="417" t="s">
        <v>44</v>
      </c>
      <c r="C215" s="418" t="s">
        <v>323</v>
      </c>
      <c r="D215" s="418" t="str">
        <f t="shared" si="3"/>
        <v>LED 48 Watt</v>
      </c>
      <c r="E215" s="418">
        <v>1</v>
      </c>
      <c r="F215" s="419" t="s">
        <v>377</v>
      </c>
      <c r="G215" s="420">
        <v>48</v>
      </c>
    </row>
    <row r="216" spans="2:7" ht="15.5">
      <c r="B216" s="417" t="s">
        <v>44</v>
      </c>
      <c r="C216" s="418" t="s">
        <v>283</v>
      </c>
      <c r="D216" s="418" t="str">
        <f t="shared" si="3"/>
        <v>LED 50 Watt</v>
      </c>
      <c r="E216" s="418">
        <v>1</v>
      </c>
      <c r="F216" s="419" t="s">
        <v>377</v>
      </c>
      <c r="G216" s="420">
        <v>50</v>
      </c>
    </row>
    <row r="217" spans="2:7" ht="15.5">
      <c r="B217" s="417" t="s">
        <v>44</v>
      </c>
      <c r="C217" s="418" t="s">
        <v>297</v>
      </c>
      <c r="D217" s="418" t="str">
        <f t="shared" si="3"/>
        <v>LED 65 Watt</v>
      </c>
      <c r="E217" s="418">
        <v>1</v>
      </c>
      <c r="F217" s="419" t="s">
        <v>377</v>
      </c>
      <c r="G217" s="420">
        <v>65</v>
      </c>
    </row>
    <row r="218" spans="2:7" ht="15.5">
      <c r="B218" s="417" t="s">
        <v>44</v>
      </c>
      <c r="C218" s="418" t="s">
        <v>284</v>
      </c>
      <c r="D218" s="418" t="str">
        <f t="shared" si="3"/>
        <v>LED 70 Watt</v>
      </c>
      <c r="E218" s="418">
        <v>1</v>
      </c>
      <c r="F218" s="419" t="s">
        <v>377</v>
      </c>
      <c r="G218" s="420">
        <v>70</v>
      </c>
    </row>
    <row r="219" spans="2:7" ht="15.5">
      <c r="B219" s="417" t="s">
        <v>44</v>
      </c>
      <c r="C219" s="418" t="s">
        <v>298</v>
      </c>
      <c r="D219" s="418" t="str">
        <f t="shared" si="3"/>
        <v>LED 75 Watt</v>
      </c>
      <c r="E219" s="418">
        <v>1</v>
      </c>
      <c r="F219" s="419" t="s">
        <v>377</v>
      </c>
      <c r="G219" s="420">
        <v>75</v>
      </c>
    </row>
    <row r="220" spans="2:7" ht="15.5">
      <c r="B220" s="417" t="s">
        <v>44</v>
      </c>
      <c r="C220" s="418" t="s">
        <v>386</v>
      </c>
      <c r="D220" s="418" t="str">
        <f t="shared" si="3"/>
        <v>LED 80 Watt</v>
      </c>
      <c r="E220" s="418">
        <v>1</v>
      </c>
      <c r="F220" s="419" t="s">
        <v>377</v>
      </c>
      <c r="G220" s="420">
        <v>80</v>
      </c>
    </row>
    <row r="221" spans="2:7" ht="15.5">
      <c r="B221" s="417" t="s">
        <v>44</v>
      </c>
      <c r="C221" s="418" t="s">
        <v>285</v>
      </c>
      <c r="D221" s="418" t="str">
        <f t="shared" si="3"/>
        <v>LED 100 Watt</v>
      </c>
      <c r="E221" s="418">
        <v>1</v>
      </c>
      <c r="F221" s="419" t="s">
        <v>377</v>
      </c>
      <c r="G221" s="420">
        <v>100</v>
      </c>
    </row>
    <row r="222" spans="2:7" ht="15.5">
      <c r="B222" s="417" t="s">
        <v>157</v>
      </c>
      <c r="C222" s="418" t="s">
        <v>195</v>
      </c>
      <c r="D222" s="418" t="str">
        <f t="shared" si="3"/>
        <v>Metal Halide Electronic Ballast 20 Watt</v>
      </c>
      <c r="E222" s="418">
        <v>1</v>
      </c>
      <c r="F222" s="419" t="s">
        <v>378</v>
      </c>
      <c r="G222" s="420">
        <v>24</v>
      </c>
    </row>
    <row r="223" spans="2:7" ht="15.5">
      <c r="B223" s="417" t="s">
        <v>157</v>
      </c>
      <c r="C223" s="418" t="s">
        <v>313</v>
      </c>
      <c r="D223" s="418" t="str">
        <f t="shared" si="3"/>
        <v>Metal Halide Electronic Ballast 22 Watt</v>
      </c>
      <c r="E223" s="418">
        <v>1</v>
      </c>
      <c r="F223" s="419" t="s">
        <v>378</v>
      </c>
      <c r="G223" s="420">
        <v>26</v>
      </c>
    </row>
    <row r="224" spans="2:7" ht="15.5">
      <c r="B224" s="417" t="s">
        <v>157</v>
      </c>
      <c r="C224" s="418" t="s">
        <v>324</v>
      </c>
      <c r="D224" s="418" t="str">
        <f t="shared" si="3"/>
        <v>Metal Halide Electronic Ballast 39 Watt</v>
      </c>
      <c r="E224" s="418">
        <v>1</v>
      </c>
      <c r="F224" s="419" t="s">
        <v>378</v>
      </c>
      <c r="G224" s="420">
        <v>45</v>
      </c>
    </row>
    <row r="225" spans="2:7" ht="15.5">
      <c r="B225" s="417" t="s">
        <v>157</v>
      </c>
      <c r="C225" s="418" t="s">
        <v>283</v>
      </c>
      <c r="D225" s="418" t="str">
        <f t="shared" si="3"/>
        <v>Metal Halide Electronic Ballast 50 Watt</v>
      </c>
      <c r="E225" s="418">
        <v>1</v>
      </c>
      <c r="F225" s="419" t="s">
        <v>378</v>
      </c>
      <c r="G225" s="420">
        <v>56</v>
      </c>
    </row>
    <row r="226" spans="2:7" ht="15.5">
      <c r="B226" s="417" t="s">
        <v>157</v>
      </c>
      <c r="C226" s="418" t="s">
        <v>284</v>
      </c>
      <c r="D226" s="418" t="str">
        <f t="shared" si="3"/>
        <v>Metal Halide Electronic Ballast 70 Watt</v>
      </c>
      <c r="E226" s="418">
        <v>1</v>
      </c>
      <c r="F226" s="419" t="s">
        <v>378</v>
      </c>
      <c r="G226" s="420">
        <v>80</v>
      </c>
    </row>
    <row r="227" spans="2:7" ht="15.5">
      <c r="B227" s="417" t="s">
        <v>157</v>
      </c>
      <c r="C227" s="418" t="s">
        <v>285</v>
      </c>
      <c r="D227" s="418" t="str">
        <f t="shared" si="3"/>
        <v>Metal Halide Electronic Ballast 100 Watt</v>
      </c>
      <c r="E227" s="418">
        <v>1</v>
      </c>
      <c r="F227" s="419" t="s">
        <v>378</v>
      </c>
      <c r="G227" s="420">
        <v>110</v>
      </c>
    </row>
    <row r="228" spans="2:7" ht="15.5">
      <c r="B228" s="417" t="s">
        <v>157</v>
      </c>
      <c r="C228" s="418" t="s">
        <v>286</v>
      </c>
      <c r="D228" s="418" t="str">
        <f t="shared" si="3"/>
        <v>Metal Halide Electronic Ballast 150 Watt</v>
      </c>
      <c r="E228" s="418">
        <v>1</v>
      </c>
      <c r="F228" s="419" t="s">
        <v>378</v>
      </c>
      <c r="G228" s="420">
        <v>168</v>
      </c>
    </row>
    <row r="229" spans="2:7" ht="15.5">
      <c r="B229" s="417" t="s">
        <v>157</v>
      </c>
      <c r="C229" s="418" t="s">
        <v>325</v>
      </c>
      <c r="D229" s="418" t="str">
        <f t="shared" si="3"/>
        <v>Metal Halide Electronic Ballast 175 Watt</v>
      </c>
      <c r="E229" s="418">
        <v>1</v>
      </c>
      <c r="F229" s="419" t="s">
        <v>378</v>
      </c>
      <c r="G229" s="420">
        <v>194</v>
      </c>
    </row>
    <row r="230" spans="2:7" ht="15.5">
      <c r="B230" s="417" t="s">
        <v>157</v>
      </c>
      <c r="C230" s="418" t="s">
        <v>287</v>
      </c>
      <c r="D230" s="418" t="str">
        <f t="shared" si="3"/>
        <v>Metal Halide Electronic Ballast 200 Watt</v>
      </c>
      <c r="E230" s="418">
        <v>1</v>
      </c>
      <c r="F230" s="419" t="s">
        <v>378</v>
      </c>
      <c r="G230" s="420">
        <v>215</v>
      </c>
    </row>
    <row r="231" spans="2:7" ht="15.5">
      <c r="B231" s="417" t="s">
        <v>157</v>
      </c>
      <c r="C231" s="418" t="s">
        <v>288</v>
      </c>
      <c r="D231" s="418" t="str">
        <f t="shared" si="3"/>
        <v>Metal Halide Electronic Ballast 250 Watt</v>
      </c>
      <c r="E231" s="418">
        <v>1</v>
      </c>
      <c r="F231" s="419" t="s">
        <v>378</v>
      </c>
      <c r="G231" s="420">
        <v>267</v>
      </c>
    </row>
    <row r="232" spans="2:7" ht="15.5">
      <c r="B232" s="417" t="s">
        <v>157</v>
      </c>
      <c r="C232" s="418" t="s">
        <v>326</v>
      </c>
      <c r="D232" s="418" t="str">
        <f t="shared" si="3"/>
        <v>Metal Halide Electronic Ballast 320 Watt</v>
      </c>
      <c r="E232" s="418">
        <v>1</v>
      </c>
      <c r="F232" s="419" t="s">
        <v>378</v>
      </c>
      <c r="G232" s="420">
        <v>343</v>
      </c>
    </row>
    <row r="233" spans="2:7" ht="15.5">
      <c r="B233" s="417" t="s">
        <v>157</v>
      </c>
      <c r="C233" s="418" t="s">
        <v>327</v>
      </c>
      <c r="D233" s="418" t="str">
        <f t="shared" si="3"/>
        <v>Metal Halide Electronic Ballast 350 Watt</v>
      </c>
      <c r="E233" s="418">
        <v>1</v>
      </c>
      <c r="F233" s="419" t="s">
        <v>378</v>
      </c>
      <c r="G233" s="420">
        <v>374</v>
      </c>
    </row>
    <row r="234" spans="2:7" ht="15.5">
      <c r="B234" s="417" t="s">
        <v>157</v>
      </c>
      <c r="C234" s="418" t="s">
        <v>291</v>
      </c>
      <c r="D234" s="418" t="str">
        <f t="shared" si="3"/>
        <v>Metal Halide Electronic Ballast 400 Watt</v>
      </c>
      <c r="E234" s="418">
        <v>1</v>
      </c>
      <c r="F234" s="419" t="s">
        <v>378</v>
      </c>
      <c r="G234" s="420">
        <v>428</v>
      </c>
    </row>
    <row r="235" spans="2:7" ht="15.5">
      <c r="B235" s="417" t="s">
        <v>159</v>
      </c>
      <c r="C235" s="418" t="s">
        <v>198</v>
      </c>
      <c r="D235" s="418" t="str">
        <f t="shared" si="3"/>
        <v>Metal Halide Magnetic Ballast 32 Watt</v>
      </c>
      <c r="E235" s="418">
        <v>1</v>
      </c>
      <c r="F235" s="419" t="s">
        <v>378</v>
      </c>
      <c r="G235" s="420">
        <v>43</v>
      </c>
    </row>
    <row r="236" spans="2:7" ht="15.5">
      <c r="B236" s="417" t="s">
        <v>159</v>
      </c>
      <c r="C236" s="418" t="s">
        <v>283</v>
      </c>
      <c r="D236" s="418" t="str">
        <f t="shared" si="3"/>
        <v>Metal Halide Magnetic Ballast 50 Watt</v>
      </c>
      <c r="E236" s="418">
        <v>1</v>
      </c>
      <c r="F236" s="419" t="s">
        <v>378</v>
      </c>
      <c r="G236" s="420">
        <v>61</v>
      </c>
    </row>
    <row r="237" spans="2:7" ht="15.5">
      <c r="B237" s="417" t="s">
        <v>159</v>
      </c>
      <c r="C237" s="418" t="s">
        <v>284</v>
      </c>
      <c r="D237" s="418" t="str">
        <f t="shared" si="3"/>
        <v>Metal Halide Magnetic Ballast 70 Watt</v>
      </c>
      <c r="E237" s="418">
        <v>1</v>
      </c>
      <c r="F237" s="419" t="s">
        <v>378</v>
      </c>
      <c r="G237" s="420">
        <v>88</v>
      </c>
    </row>
    <row r="238" spans="2:7" ht="15.5">
      <c r="B238" s="417" t="s">
        <v>159</v>
      </c>
      <c r="C238" s="418" t="s">
        <v>285</v>
      </c>
      <c r="D238" s="418" t="str">
        <f t="shared" si="3"/>
        <v>Metal Halide Magnetic Ballast 100 Watt</v>
      </c>
      <c r="E238" s="418">
        <v>1</v>
      </c>
      <c r="F238" s="419" t="s">
        <v>378</v>
      </c>
      <c r="G238" s="420">
        <v>128</v>
      </c>
    </row>
    <row r="239" spans="2:7" ht="15.5">
      <c r="B239" s="417" t="s">
        <v>159</v>
      </c>
      <c r="C239" s="418" t="s">
        <v>286</v>
      </c>
      <c r="D239" s="418" t="str">
        <f t="shared" si="3"/>
        <v>Metal Halide Magnetic Ballast 150 Watt</v>
      </c>
      <c r="E239" s="418">
        <v>1</v>
      </c>
      <c r="F239" s="419" t="s">
        <v>378</v>
      </c>
      <c r="G239" s="420">
        <v>190</v>
      </c>
    </row>
    <row r="240" spans="2:7" ht="15.5">
      <c r="B240" s="417" t="s">
        <v>159</v>
      </c>
      <c r="C240" s="418" t="s">
        <v>325</v>
      </c>
      <c r="D240" s="418" t="str">
        <f t="shared" si="3"/>
        <v>Metal Halide Magnetic Ballast 175 Watt</v>
      </c>
      <c r="E240" s="418">
        <v>1</v>
      </c>
      <c r="F240" s="419" t="s">
        <v>378</v>
      </c>
      <c r="G240" s="420">
        <v>210</v>
      </c>
    </row>
    <row r="241" spans="2:7" ht="15.5">
      <c r="B241" s="417" t="s">
        <v>159</v>
      </c>
      <c r="C241" s="418" t="s">
        <v>288</v>
      </c>
      <c r="D241" s="418" t="str">
        <f t="shared" si="3"/>
        <v>Metal Halide Magnetic Ballast 250 Watt</v>
      </c>
      <c r="E241" s="418">
        <v>1</v>
      </c>
      <c r="F241" s="419" t="s">
        <v>378</v>
      </c>
      <c r="G241" s="420">
        <v>294</v>
      </c>
    </row>
    <row r="242" spans="2:7" ht="15.5">
      <c r="B242" s="417" t="s">
        <v>159</v>
      </c>
      <c r="C242" s="418" t="s">
        <v>291</v>
      </c>
      <c r="D242" s="418" t="str">
        <f t="shared" si="3"/>
        <v>Metal Halide Magnetic Ballast 400 Watt</v>
      </c>
      <c r="E242" s="418">
        <v>1</v>
      </c>
      <c r="F242" s="419" t="s">
        <v>378</v>
      </c>
      <c r="G242" s="420">
        <v>458</v>
      </c>
    </row>
    <row r="243" spans="2:7" ht="15.5">
      <c r="B243" s="417" t="s">
        <v>159</v>
      </c>
      <c r="C243" s="418" t="s">
        <v>292</v>
      </c>
      <c r="D243" s="418" t="str">
        <f t="shared" si="3"/>
        <v>Metal Halide Magnetic Ballast 750 Watt</v>
      </c>
      <c r="E243" s="418">
        <v>1</v>
      </c>
      <c r="F243" s="419" t="s">
        <v>378</v>
      </c>
      <c r="G243" s="420">
        <v>850</v>
      </c>
    </row>
    <row r="244" spans="2:7" ht="15.5">
      <c r="B244" s="417" t="s">
        <v>159</v>
      </c>
      <c r="C244" s="418" t="s">
        <v>293</v>
      </c>
      <c r="D244" s="418" t="str">
        <f t="shared" si="3"/>
        <v>Metal Halide Magnetic Ballast 1000 Watt</v>
      </c>
      <c r="E244" s="418">
        <v>1</v>
      </c>
      <c r="F244" s="419" t="s">
        <v>378</v>
      </c>
      <c r="G244" s="420">
        <v>1080</v>
      </c>
    </row>
    <row r="245" spans="2:7" ht="16" thickBot="1">
      <c r="B245" s="423" t="s">
        <v>159</v>
      </c>
      <c r="C245" s="424" t="s">
        <v>328</v>
      </c>
      <c r="D245" s="424" t="str">
        <f t="shared" si="3"/>
        <v>Metal Halide Magnetic Ballast 1500 Watt</v>
      </c>
      <c r="E245" s="424">
        <v>1</v>
      </c>
      <c r="F245" s="419" t="s">
        <v>378</v>
      </c>
      <c r="G245" s="425">
        <v>1605</v>
      </c>
    </row>
    <row r="247" spans="2:7" ht="18">
      <c r="B247" s="46" t="s">
        <v>329</v>
      </c>
    </row>
    <row r="248" spans="2:7" ht="15.5">
      <c r="B248" s="47" t="s">
        <v>163</v>
      </c>
    </row>
    <row r="249" spans="2:7" ht="15.5">
      <c r="B249" s="47"/>
    </row>
    <row r="250" spans="2:7" ht="15.5">
      <c r="B250" s="47"/>
    </row>
    <row r="251" spans="2:7" ht="15.5">
      <c r="B251" s="47"/>
    </row>
    <row r="252" spans="2:7" ht="15.5">
      <c r="B252" s="47"/>
    </row>
  </sheetData>
  <sheetProtection algorithmName="SHA-512" hashValue="nqPb2oFQbQ2eYPsJBFac38LHa8D9XA+jgCjHupZYWf5IG0BUyXvw2UBR3jHczpfmAMKgEUP6yU9ZnhyulWsFDA==" saltValue="3wTtAC1RcVr0efcNSNzSMA==" spinCount="100000" sheet="1" selectLockedCells="1"/>
  <sortState xmlns:xlrd2="http://schemas.microsoft.com/office/spreadsheetml/2017/richdata2" ref="B11:G245">
    <sortCondition ref="B11:B245"/>
  </sortState>
  <hyperlinks>
    <hyperlink ref="B248" r:id="rId1" xr:uid="{00000000-0004-0000-0A00-000000000000}"/>
  </hyperlinks>
  <pageMargins left="0.7" right="0.7" top="0.98479166666666695" bottom="0.75" header="0.3" footer="0.3"/>
  <pageSetup scale="42" fitToWidth="0" fitToHeight="0" orientation="portrait" r:id="rId2"/>
  <headerFooter>
    <oddFooter>&amp;L&amp;"Avenir LT Std 55 Roman,Regular"&amp;12&amp;K000000June 1, 2023&amp;C&amp;"Avenir LT Std 55 Roman,Regular"&amp;12Page &amp;P of &amp;N&amp;R&amp;"Avenir LT Std 55 Roman,Regular"&amp;12&amp;K000000&amp;A</oddFooter>
  </headerFooter>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03D9C-97FF-477C-B2A2-C3A3636B4F02}">
  <sheetPr codeName="Sheet12"/>
  <dimension ref="B9:B56"/>
  <sheetViews>
    <sheetView showGridLines="0" showRuler="0" showWhiteSpace="0" view="pageLayout" zoomScaleNormal="100" workbookViewId="0">
      <selection activeCell="B10" sqref="B10"/>
    </sheetView>
  </sheetViews>
  <sheetFormatPr defaultRowHeight="14.5"/>
  <cols>
    <col min="1" max="1" width="2" customWidth="1"/>
    <col min="2" max="2" width="44.54296875" customWidth="1"/>
  </cols>
  <sheetData>
    <row r="9" spans="2:2" ht="15" thickBot="1"/>
    <row r="10" spans="2:2" ht="31">
      <c r="B10" s="150" t="s">
        <v>364</v>
      </c>
    </row>
    <row r="11" spans="2:2" ht="31" hidden="1">
      <c r="B11" s="426" t="s">
        <v>364</v>
      </c>
    </row>
    <row r="12" spans="2:2" ht="15.5">
      <c r="B12" s="427" t="s">
        <v>332</v>
      </c>
    </row>
    <row r="13" spans="2:2" ht="15.5">
      <c r="B13" s="428" t="s">
        <v>333</v>
      </c>
    </row>
    <row r="14" spans="2:2" ht="15" thickBot="1">
      <c r="B14" s="1"/>
    </row>
    <row r="15" spans="2:2" ht="31">
      <c r="B15" s="150" t="s">
        <v>362</v>
      </c>
    </row>
    <row r="16" spans="2:2" ht="31" hidden="1">
      <c r="B16" s="426" t="s">
        <v>362</v>
      </c>
    </row>
    <row r="17" spans="2:2">
      <c r="B17" s="429" t="s">
        <v>46</v>
      </c>
    </row>
    <row r="18" spans="2:2">
      <c r="B18" s="429" t="s">
        <v>138</v>
      </c>
    </row>
    <row r="19" spans="2:2">
      <c r="B19" s="429" t="s">
        <v>139</v>
      </c>
    </row>
    <row r="20" spans="2:2">
      <c r="B20" s="429" t="s">
        <v>140</v>
      </c>
    </row>
    <row r="21" spans="2:2">
      <c r="B21" s="430" t="s">
        <v>358</v>
      </c>
    </row>
    <row r="22" spans="2:2" ht="15" thickBot="1">
      <c r="B22" s="1"/>
    </row>
    <row r="23" spans="2:2" ht="31">
      <c r="B23" s="150" t="s">
        <v>363</v>
      </c>
    </row>
    <row r="24" spans="2:2" ht="31" hidden="1">
      <c r="B24" s="426" t="s">
        <v>363</v>
      </c>
    </row>
    <row r="25" spans="2:2">
      <c r="B25" s="429" t="s">
        <v>46</v>
      </c>
    </row>
    <row r="26" spans="2:2">
      <c r="B26" s="429" t="s">
        <v>138</v>
      </c>
    </row>
    <row r="27" spans="2:2">
      <c r="B27" s="429" t="s">
        <v>139</v>
      </c>
    </row>
    <row r="28" spans="2:2">
      <c r="B28" s="429" t="s">
        <v>140</v>
      </c>
    </row>
    <row r="29" spans="2:2">
      <c r="B29" s="430" t="s">
        <v>358</v>
      </c>
    </row>
    <row r="30" spans="2:2" ht="15" thickBot="1">
      <c r="B30" s="1"/>
    </row>
    <row r="31" spans="2:2" ht="31">
      <c r="B31" s="150" t="s">
        <v>361</v>
      </c>
    </row>
    <row r="32" spans="2:2" ht="31" hidden="1">
      <c r="B32" s="426" t="s">
        <v>361</v>
      </c>
    </row>
    <row r="33" spans="2:2">
      <c r="B33" s="429" t="s">
        <v>46</v>
      </c>
    </row>
    <row r="34" spans="2:2">
      <c r="B34" s="429" t="s">
        <v>138</v>
      </c>
    </row>
    <row r="35" spans="2:2">
      <c r="B35" s="429" t="s">
        <v>139</v>
      </c>
    </row>
    <row r="36" spans="2:2">
      <c r="B36" s="429" t="s">
        <v>140</v>
      </c>
    </row>
    <row r="37" spans="2:2">
      <c r="B37" s="430" t="s">
        <v>358</v>
      </c>
    </row>
    <row r="38" spans="2:2" ht="15" thickBot="1">
      <c r="B38" s="1"/>
    </row>
    <row r="39" spans="2:2" ht="31">
      <c r="B39" s="150" t="s">
        <v>359</v>
      </c>
    </row>
    <row r="40" spans="2:2" ht="31" hidden="1">
      <c r="B40" s="426" t="s">
        <v>359</v>
      </c>
    </row>
    <row r="41" spans="2:2">
      <c r="B41" s="429" t="s">
        <v>46</v>
      </c>
    </row>
    <row r="42" spans="2:2">
      <c r="B42" s="429" t="s">
        <v>138</v>
      </c>
    </row>
    <row r="43" spans="2:2">
      <c r="B43" s="429" t="s">
        <v>139</v>
      </c>
    </row>
    <row r="44" spans="2:2">
      <c r="B44" s="430" t="s">
        <v>358</v>
      </c>
    </row>
    <row r="45" spans="2:2" ht="15" thickBot="1">
      <c r="B45" s="1"/>
    </row>
    <row r="46" spans="2:2" ht="31">
      <c r="B46" s="150" t="s">
        <v>360</v>
      </c>
    </row>
    <row r="47" spans="2:2" ht="31" hidden="1">
      <c r="B47" s="426" t="s">
        <v>360</v>
      </c>
    </row>
    <row r="48" spans="2:2">
      <c r="B48" s="429" t="s">
        <v>46</v>
      </c>
    </row>
    <row r="49" spans="2:2">
      <c r="B49" s="430" t="s">
        <v>358</v>
      </c>
    </row>
    <row r="50" spans="2:2" ht="15" thickBot="1">
      <c r="B50" s="1"/>
    </row>
    <row r="51" spans="2:2" ht="31">
      <c r="B51" s="150" t="s">
        <v>365</v>
      </c>
    </row>
    <row r="52" spans="2:2" ht="31" hidden="1">
      <c r="B52" s="426" t="s">
        <v>365</v>
      </c>
    </row>
    <row r="53" spans="2:2">
      <c r="B53" s="429" t="s">
        <v>46</v>
      </c>
    </row>
    <row r="54" spans="2:2">
      <c r="B54" s="429" t="s">
        <v>138</v>
      </c>
    </row>
    <row r="55" spans="2:2">
      <c r="B55" s="430" t="s">
        <v>139</v>
      </c>
    </row>
    <row r="56" spans="2:2">
      <c r="B56" s="430" t="s">
        <v>358</v>
      </c>
    </row>
  </sheetData>
  <sheetProtection algorithmName="SHA-512" hashValue="72bSzWUj5jmInDkurs3E2+CvgW+QPGpUVRGz1FikXmEOQmciUeqZu/gdG8vpHNJlG+MxHQ7z4LGrFHGxLmHz5Q==" saltValue="2FSBr8bApYFqpH8wsWAqPA==" spinCount="100000" sheet="1" objects="1" scenarios="1"/>
  <pageMargins left="0.7" right="0.7" top="0.75" bottom="0.75" header="0.3" footer="0.3"/>
  <pageSetup scale="72" orientation="portrait" r:id="rId1"/>
  <headerFooter>
    <oddFooter>&amp;L&amp;"Avenir LT Std 55 Roman,Regular"&amp;12June 1, 2023&amp;C&amp;"Avenir LT Std 55 Roman,Regular"&amp;12Page &amp;P of &amp;N&amp;R&amp;"Avenir LT Std 55 Roman,Regular"&amp;12&amp;A</oddFooter>
  </headerFooter>
  <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4" ma:contentTypeDescription="Create a new document." ma:contentTypeScope="" ma:versionID="619da72fc4780d6012baa338be2806b9">
  <xsd:schema xmlns:xsd="http://www.w3.org/2001/XMLSchema" xmlns:xs="http://www.w3.org/2001/XMLSchema" xmlns:p="http://schemas.microsoft.com/office/2006/metadata/properties" xmlns:ns2="2ee7d741-2b1e-4e71-a67e-0a8ac7098c51" xmlns:ns3="916e2c6f-7716-484a-9f06-7a80088ea94f" targetNamespace="http://schemas.microsoft.com/office/2006/metadata/properties" ma:root="true" ma:fieldsID="544179c520401beefdf26c936dbbe024" ns2:_="" ns3:_="">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2ee7d741-2b1e-4e71-a67e-0a8ac7098c5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E505D-E8D8-4071-9D2E-E91AF5A73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7d741-2b1e-4e71-a67e-0a8ac7098c51"/>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0C31D-0CBA-4024-9F88-C257C4214467}">
  <ds:schemaRefs>
    <ds:schemaRef ds:uri="http://www.w3.org/XML/1998/namespace"/>
    <ds:schemaRef ds:uri="http://purl.org/dc/terms/"/>
    <ds:schemaRef ds:uri="http://purl.org/dc/elements/1.1/"/>
    <ds:schemaRef ds:uri="2ee7d741-2b1e-4e71-a67e-0a8ac7098c5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916e2c6f-7716-484a-9f06-7a80088ea94f"/>
    <ds:schemaRef ds:uri="http://schemas.microsoft.com/office/2006/metadata/properties"/>
  </ds:schemaRefs>
</ds:datastoreItem>
</file>

<file path=customXml/itemProps3.xml><?xml version="1.0" encoding="utf-8"?>
<ds:datastoreItem xmlns:ds="http://schemas.openxmlformats.org/officeDocument/2006/customXml" ds:itemID="{46EA28DB-6892-49A4-BD0E-160BF9C460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66</vt:i4>
      </vt:variant>
    </vt:vector>
  </HeadingPairs>
  <TitlesOfParts>
    <vt:vector size="78" baseType="lpstr">
      <vt:lpstr>Read Me</vt:lpstr>
      <vt:lpstr>Project Info</vt:lpstr>
      <vt:lpstr>Retrofit Inputs</vt:lpstr>
      <vt:lpstr>Solar PV Inputs</vt:lpstr>
      <vt:lpstr>GHG Summary</vt:lpstr>
      <vt:lpstr>Co-benefits Summary</vt:lpstr>
      <vt:lpstr>Definitions</vt:lpstr>
      <vt:lpstr>Documentation</vt:lpstr>
      <vt:lpstr>Calculations</vt:lpstr>
      <vt:lpstr>Defaults</vt:lpstr>
      <vt:lpstr>Measures</vt:lpstr>
      <vt:lpstr>Data Validation</vt:lpstr>
      <vt:lpstr>AnnualkWhGenerated</vt:lpstr>
      <vt:lpstr>CCCFunds</vt:lpstr>
      <vt:lpstr>CFLelectronic</vt:lpstr>
      <vt:lpstr>CFLmagnetic</vt:lpstr>
      <vt:lpstr>CFLscrew</vt:lpstr>
      <vt:lpstr>FluorescentT12</vt:lpstr>
      <vt:lpstr>FluorescentT5</vt:lpstr>
      <vt:lpstr>FluorescentT8</vt:lpstr>
      <vt:lpstr>GHGEF</vt:lpstr>
      <vt:lpstr>Halogen</vt:lpstr>
      <vt:lpstr>Hospital_CT</vt:lpstr>
      <vt:lpstr>HospitalHW_IE</vt:lpstr>
      <vt:lpstr>HospitalSF</vt:lpstr>
      <vt:lpstr>HospitalSI_IE</vt:lpstr>
      <vt:lpstr>HPS</vt:lpstr>
      <vt:lpstr>Incandescent</vt:lpstr>
      <vt:lpstr>LED</vt:lpstr>
      <vt:lpstr>MHelectronic</vt:lpstr>
      <vt:lpstr>MHmagnetic</vt:lpstr>
      <vt:lpstr>NOxEF</vt:lpstr>
      <vt:lpstr>Office_CT</vt:lpstr>
      <vt:lpstr>OfficeHW_IE</vt:lpstr>
      <vt:lpstr>OfficeSF</vt:lpstr>
      <vt:lpstr>OfficeSI_IE</vt:lpstr>
      <vt:lpstr>OtherGGRFFunds</vt:lpstr>
      <vt:lpstr>PM2.5EF</vt:lpstr>
      <vt:lpstr>Price</vt:lpstr>
      <vt:lpstr>Calculations!Print_Area</vt:lpstr>
      <vt:lpstr>'Co-benefits Summary'!Print_Area</vt:lpstr>
      <vt:lpstr>'Data Validation'!Print_Area</vt:lpstr>
      <vt:lpstr>Defaults!Print_Area</vt:lpstr>
      <vt:lpstr>Definitions!Print_Area</vt:lpstr>
      <vt:lpstr>Documentation!Print_Area</vt:lpstr>
      <vt:lpstr>'GHG Summary'!Print_Area</vt:lpstr>
      <vt:lpstr>Measures!Print_Area</vt:lpstr>
      <vt:lpstr>'Project Info'!Print_Area</vt:lpstr>
      <vt:lpstr>'Read Me'!Print_Area</vt:lpstr>
      <vt:lpstr>'Retrofit Inputs'!Print_Area</vt:lpstr>
      <vt:lpstr>'Solar PV Inputs'!Print_Area</vt:lpstr>
      <vt:lpstr>Measures!Print_Titles</vt:lpstr>
      <vt:lpstr>ProjectName</vt:lpstr>
      <vt:lpstr>Public_Assembly_CT</vt:lpstr>
      <vt:lpstr>Public_AssemblyHW_IE</vt:lpstr>
      <vt:lpstr>Public_AssemblySF</vt:lpstr>
      <vt:lpstr>Public_AssemblySI_IE</vt:lpstr>
      <vt:lpstr>ROGEF</vt:lpstr>
      <vt:lpstr>School_CT</vt:lpstr>
      <vt:lpstr>SchoolHW_IE</vt:lpstr>
      <vt:lpstr>SchoolSF</vt:lpstr>
      <vt:lpstr>SchoolSI_IE</vt:lpstr>
      <vt:lpstr>TotalCostSavings</vt:lpstr>
      <vt:lpstr>TotalGGRFFunds</vt:lpstr>
      <vt:lpstr>TotalGHG</vt:lpstr>
      <vt:lpstr>TotalkWhGenerated</vt:lpstr>
      <vt:lpstr>TotalkWhSaved</vt:lpstr>
      <vt:lpstr>TotalNOx</vt:lpstr>
      <vt:lpstr>TotalPM2.5</vt:lpstr>
      <vt:lpstr>TotalROG</vt:lpstr>
      <vt:lpstr>University_CT</vt:lpstr>
      <vt:lpstr>UniversityHW_IE</vt:lpstr>
      <vt:lpstr>UniversitySF</vt:lpstr>
      <vt:lpstr>UniversitySI_IE</vt:lpstr>
      <vt:lpstr>Warehouse_CT</vt:lpstr>
      <vt:lpstr>WarehouseHW_IE</vt:lpstr>
      <vt:lpstr>WarehouseSF</vt:lpstr>
      <vt:lpstr>WarehouseSI_IE</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kelsey.craig@arb.ca.gov</dc:creator>
  <cp:keywords/>
  <dc:description/>
  <cp:lastModifiedBy>Craig, Kelsey@ARB</cp:lastModifiedBy>
  <cp:revision/>
  <dcterms:created xsi:type="dcterms:W3CDTF">2017-06-22T18:28:37Z</dcterms:created>
  <dcterms:modified xsi:type="dcterms:W3CDTF">2023-06-01T17:11:33Z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MediaServiceImageTags">
    <vt:lpwstr/>
  </property>
</Properties>
</file>